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Veda2.0\Veda_models\EU_TIMES_Veda2.0-JulianaBarbosa_29Oct25\SuppXLS\"/>
    </mc:Choice>
  </mc:AlternateContent>
  <xr:revisionPtr revIDLastSave="0" documentId="13_ncr:1_{7331976B-2137-4D13-A127-C79DFC9A136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Fill Data" sheetId="33" r:id="rId1"/>
    <sheet name="OldHouses" sheetId="34" r:id="rId2"/>
    <sheet name="Stock" sheetId="35" r:id="rId3"/>
    <sheet name="Sheet1" sheetId="47" r:id="rId4"/>
    <sheet name="nov25_calib_2000" sheetId="46" r:id="rId5"/>
    <sheet name="average_size" sheetId="45" r:id="rId6"/>
    <sheet name="Input" sheetId="37" r:id="rId7"/>
    <sheet name="Retrofit control" sheetId="38" r:id="rId8"/>
    <sheet name="ServBldg" sheetId="40" r:id="rId9"/>
    <sheet name="ServBldg Projection" sheetId="39" r:id="rId10"/>
    <sheet name="Data EU Buildings Observatory" sheetId="41" r:id="rId11"/>
    <sheet name="Major refurbishment speed" sheetId="43" r:id="rId12"/>
    <sheet name="Demolition" sheetId="44" r:id="rId13"/>
  </sheets>
  <externalReferences>
    <externalReference r:id="rId14"/>
  </externalReferences>
  <definedNames>
    <definedName name="_xlnm._FilterDatabase" localSheetId="4" hidden="1">nov25_calib_2000!$A$2:$S$374</definedName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00" i="35" l="1"/>
  <c r="F200" i="35"/>
  <c r="G200" i="35"/>
  <c r="H200" i="35"/>
  <c r="I200" i="35"/>
  <c r="J200" i="35"/>
  <c r="E202" i="35"/>
  <c r="F202" i="35"/>
  <c r="G202" i="35"/>
  <c r="H202" i="35"/>
  <c r="I202" i="35"/>
  <c r="J202" i="35"/>
  <c r="E216" i="35"/>
  <c r="F216" i="35"/>
  <c r="G216" i="35"/>
  <c r="H216" i="35"/>
  <c r="I216" i="35"/>
  <c r="J216" i="35"/>
  <c r="R375" i="46"/>
  <c r="T375" i="46"/>
  <c r="O375" i="46"/>
  <c r="P375" i="46"/>
  <c r="Q375" i="46"/>
  <c r="N375" i="46"/>
  <c r="AB281" i="46"/>
  <c r="AB280" i="46"/>
  <c r="AB279" i="46"/>
  <c r="AB278" i="46"/>
  <c r="AB277" i="46"/>
  <c r="AB276" i="46"/>
  <c r="AB275" i="46"/>
  <c r="AB274" i="46"/>
  <c r="AB273" i="46"/>
  <c r="AB272" i="46"/>
  <c r="AB271" i="46"/>
  <c r="AB270" i="46"/>
  <c r="AB269" i="46"/>
  <c r="AB267" i="46"/>
  <c r="AB266" i="46"/>
  <c r="AB265" i="46"/>
  <c r="AB264" i="46"/>
  <c r="AB263" i="46"/>
  <c r="AB262" i="46"/>
  <c r="AB259" i="46"/>
  <c r="AB258" i="46"/>
  <c r="AB257" i="46"/>
  <c r="AB256" i="46"/>
  <c r="AB255" i="46"/>
  <c r="AB254" i="46"/>
  <c r="AB253" i="46"/>
  <c r="AB252" i="46"/>
  <c r="AB251" i="46"/>
  <c r="AB157" i="46"/>
  <c r="AB156" i="46"/>
  <c r="AB155" i="46"/>
  <c r="AB154" i="46"/>
  <c r="AB153" i="46"/>
  <c r="AB151" i="46"/>
  <c r="AB150" i="46"/>
  <c r="AB149" i="46"/>
  <c r="AB148" i="46"/>
  <c r="AB147" i="46"/>
  <c r="AB146" i="46"/>
  <c r="AB145" i="46"/>
  <c r="AB143" i="46"/>
  <c r="AB142" i="46"/>
  <c r="AB141" i="46"/>
  <c r="AB140" i="46"/>
  <c r="AB139" i="46"/>
  <c r="AB138" i="46"/>
  <c r="AB135" i="46"/>
  <c r="AB134" i="46"/>
  <c r="AB133" i="46"/>
  <c r="AB132" i="46"/>
  <c r="AB131" i="46"/>
  <c r="AB130" i="46"/>
  <c r="AB129" i="46"/>
  <c r="AB128" i="46"/>
  <c r="AB127" i="46"/>
  <c r="AB33" i="46"/>
  <c r="AB32" i="46"/>
  <c r="AB31" i="46"/>
  <c r="AB30" i="46"/>
  <c r="AB29" i="46"/>
  <c r="AB28" i="46"/>
  <c r="AB27" i="46"/>
  <c r="AB26" i="46"/>
  <c r="AB25" i="46"/>
  <c r="AB24" i="46"/>
  <c r="AB23" i="46"/>
  <c r="AB22" i="46"/>
  <c r="AB21" i="46"/>
  <c r="AB19" i="46"/>
  <c r="AB18" i="46"/>
  <c r="AB17" i="46"/>
  <c r="AB16" i="46"/>
  <c r="AB15" i="46"/>
  <c r="AB14" i="46"/>
  <c r="AB11" i="46"/>
  <c r="AB10" i="46"/>
  <c r="AB9" i="46"/>
  <c r="AB8" i="46"/>
  <c r="AB7" i="46"/>
  <c r="AB6" i="46"/>
  <c r="AB5" i="46"/>
  <c r="AB4" i="46"/>
  <c r="U12" i="46"/>
  <c r="V12" i="46" s="1"/>
  <c r="AB12" i="46" s="1"/>
  <c r="T281" i="46"/>
  <c r="U281" i="46" s="1"/>
  <c r="T280" i="46"/>
  <c r="U280" i="46" s="1"/>
  <c r="T279" i="46"/>
  <c r="U279" i="46" s="1"/>
  <c r="T278" i="46"/>
  <c r="U278" i="46" s="1"/>
  <c r="U277" i="46"/>
  <c r="V277" i="46" s="1"/>
  <c r="T277" i="46"/>
  <c r="AA276" i="46"/>
  <c r="U276" i="46"/>
  <c r="V276" i="46" s="1"/>
  <c r="T276" i="46"/>
  <c r="T275" i="46"/>
  <c r="U275" i="46" s="1"/>
  <c r="T274" i="46"/>
  <c r="U274" i="46" s="1"/>
  <c r="T273" i="46"/>
  <c r="U273" i="46" s="1"/>
  <c r="T272" i="46"/>
  <c r="U272" i="46" s="1"/>
  <c r="U271" i="46"/>
  <c r="AA271" i="46" s="1"/>
  <c r="T271" i="46"/>
  <c r="U270" i="46"/>
  <c r="AA270" i="46" s="1"/>
  <c r="T270" i="46"/>
  <c r="U269" i="46"/>
  <c r="AA269" i="46" s="1"/>
  <c r="T269" i="46"/>
  <c r="U268" i="46"/>
  <c r="AA268" i="46" s="1"/>
  <c r="T268" i="46"/>
  <c r="AA267" i="46"/>
  <c r="U267" i="46"/>
  <c r="V267" i="46" s="1"/>
  <c r="T267" i="46"/>
  <c r="T266" i="46"/>
  <c r="U266" i="46" s="1"/>
  <c r="T265" i="46"/>
  <c r="U265" i="46" s="1"/>
  <c r="T264" i="46"/>
  <c r="U264" i="46" s="1"/>
  <c r="T263" i="46"/>
  <c r="U263" i="46" s="1"/>
  <c r="U262" i="46"/>
  <c r="AA262" i="46" s="1"/>
  <c r="T262" i="46"/>
  <c r="T261" i="46"/>
  <c r="U261" i="46" s="1"/>
  <c r="T260" i="46"/>
  <c r="U260" i="46" s="1"/>
  <c r="T259" i="46"/>
  <c r="U259" i="46" s="1"/>
  <c r="T258" i="46"/>
  <c r="U258" i="46" s="1"/>
  <c r="T257" i="46"/>
  <c r="U257" i="46" s="1"/>
  <c r="T256" i="46"/>
  <c r="U256" i="46" s="1"/>
  <c r="T255" i="46"/>
  <c r="U255" i="46" s="1"/>
  <c r="T254" i="46"/>
  <c r="U254" i="46" s="1"/>
  <c r="U253" i="46"/>
  <c r="AA253" i="46" s="1"/>
  <c r="T253" i="46"/>
  <c r="AA252" i="46"/>
  <c r="U252" i="46"/>
  <c r="V252" i="46" s="1"/>
  <c r="T252" i="46"/>
  <c r="T251" i="46"/>
  <c r="U251" i="46" s="1"/>
  <c r="T33" i="46"/>
  <c r="U33" i="46" s="1"/>
  <c r="T32" i="46"/>
  <c r="U32" i="46" s="1"/>
  <c r="U31" i="46"/>
  <c r="V31" i="46" s="1"/>
  <c r="T31" i="46"/>
  <c r="T30" i="46"/>
  <c r="U30" i="46" s="1"/>
  <c r="T29" i="46"/>
  <c r="U29" i="46" s="1"/>
  <c r="AA28" i="46"/>
  <c r="U28" i="46"/>
  <c r="V28" i="46" s="1"/>
  <c r="T28" i="46"/>
  <c r="T27" i="46"/>
  <c r="U27" i="46" s="1"/>
  <c r="T26" i="46"/>
  <c r="U26" i="46" s="1"/>
  <c r="T25" i="46"/>
  <c r="U25" i="46" s="1"/>
  <c r="T24" i="46"/>
  <c r="U24" i="46" s="1"/>
  <c r="T23" i="46"/>
  <c r="U23" i="46" s="1"/>
  <c r="U22" i="46"/>
  <c r="AA22" i="46" s="1"/>
  <c r="T22" i="46"/>
  <c r="V21" i="46"/>
  <c r="U21" i="46"/>
  <c r="AA21" i="46" s="1"/>
  <c r="T21" i="46"/>
  <c r="T20" i="46"/>
  <c r="U20" i="46" s="1"/>
  <c r="AA19" i="46"/>
  <c r="U19" i="46"/>
  <c r="V19" i="46" s="1"/>
  <c r="T19" i="46"/>
  <c r="T18" i="46"/>
  <c r="U18" i="46" s="1"/>
  <c r="T17" i="46"/>
  <c r="U17" i="46" s="1"/>
  <c r="U16" i="46"/>
  <c r="V16" i="46" s="1"/>
  <c r="T16" i="46"/>
  <c r="T15" i="46"/>
  <c r="U15" i="46" s="1"/>
  <c r="T14" i="46"/>
  <c r="U14" i="46" s="1"/>
  <c r="T13" i="46"/>
  <c r="U13" i="46" s="1"/>
  <c r="AA12" i="46"/>
  <c r="T12" i="46"/>
  <c r="T11" i="46"/>
  <c r="U11" i="46" s="1"/>
  <c r="U10" i="46"/>
  <c r="AA10" i="46" s="1"/>
  <c r="T10" i="46"/>
  <c r="T9" i="46"/>
  <c r="U9" i="46" s="1"/>
  <c r="T8" i="46"/>
  <c r="U8" i="46" s="1"/>
  <c r="U7" i="46"/>
  <c r="V7" i="46" s="1"/>
  <c r="T7" i="46"/>
  <c r="T6" i="46"/>
  <c r="U6" i="46" s="1"/>
  <c r="T5" i="46"/>
  <c r="U5" i="46" s="1"/>
  <c r="AA4" i="46"/>
  <c r="U4" i="46"/>
  <c r="V4" i="46" s="1"/>
  <c r="T4" i="46"/>
  <c r="T3" i="46"/>
  <c r="U3" i="46" s="1"/>
  <c r="U139" i="46"/>
  <c r="U141" i="46"/>
  <c r="AA141" i="46" s="1"/>
  <c r="U142" i="46"/>
  <c r="AA142" i="46" s="1"/>
  <c r="U143" i="46"/>
  <c r="AA143" i="46" s="1"/>
  <c r="U145" i="46"/>
  <c r="V145" i="46" s="1"/>
  <c r="U146" i="46"/>
  <c r="AA146" i="46" s="1"/>
  <c r="U147" i="46"/>
  <c r="AA147" i="46" s="1"/>
  <c r="U149" i="46"/>
  <c r="AA149" i="46" s="1"/>
  <c r="U150" i="46"/>
  <c r="V150" i="46" s="1"/>
  <c r="U151" i="46"/>
  <c r="AA151" i="46" s="1"/>
  <c r="U153" i="46"/>
  <c r="V153" i="46" s="1"/>
  <c r="U154" i="46"/>
  <c r="AA154" i="46" s="1"/>
  <c r="U156" i="46"/>
  <c r="AA156" i="46" s="1"/>
  <c r="T136" i="46"/>
  <c r="V136" i="46" s="1"/>
  <c r="V141" i="46"/>
  <c r="AA139" i="46"/>
  <c r="U127" i="46"/>
  <c r="V127" i="46" s="1"/>
  <c r="T144" i="46"/>
  <c r="G152" i="46"/>
  <c r="G144" i="46"/>
  <c r="G137" i="46"/>
  <c r="G136" i="46"/>
  <c r="AA127" i="46"/>
  <c r="T128" i="46"/>
  <c r="U128" i="46" s="1"/>
  <c r="T129" i="46"/>
  <c r="U129" i="46" s="1"/>
  <c r="T130" i="46"/>
  <c r="U130" i="46" s="1"/>
  <c r="T131" i="46"/>
  <c r="U131" i="46" s="1"/>
  <c r="T132" i="46"/>
  <c r="U132" i="46" s="1"/>
  <c r="T133" i="46"/>
  <c r="U133" i="46" s="1"/>
  <c r="T134" i="46"/>
  <c r="U134" i="46" s="1"/>
  <c r="T135" i="46"/>
  <c r="U135" i="46" s="1"/>
  <c r="T137" i="46"/>
  <c r="V137" i="46" s="1"/>
  <c r="T138" i="46"/>
  <c r="U138" i="46" s="1"/>
  <c r="V138" i="46" s="1"/>
  <c r="T139" i="46"/>
  <c r="T140" i="46"/>
  <c r="U140" i="46" s="1"/>
  <c r="T141" i="46"/>
  <c r="T142" i="46"/>
  <c r="T143" i="46"/>
  <c r="T145" i="46"/>
  <c r="T146" i="46"/>
  <c r="T147" i="46"/>
  <c r="T148" i="46"/>
  <c r="U148" i="46" s="1"/>
  <c r="T149" i="46"/>
  <c r="T150" i="46"/>
  <c r="T151" i="46"/>
  <c r="T152" i="46"/>
  <c r="V152" i="46" s="1"/>
  <c r="T153" i="46"/>
  <c r="T154" i="46"/>
  <c r="T155" i="46"/>
  <c r="U155" i="46" s="1"/>
  <c r="AA155" i="46" s="1"/>
  <c r="T156" i="46"/>
  <c r="T157" i="46"/>
  <c r="U157" i="46" s="1"/>
  <c r="V157" i="46" s="1"/>
  <c r="T127" i="46"/>
  <c r="AI2" i="46"/>
  <c r="AJ2" i="46"/>
  <c r="AK2" i="46"/>
  <c r="AL2" i="46"/>
  <c r="AH2" i="46"/>
  <c r="V2" i="46"/>
  <c r="W2" i="46"/>
  <c r="X2" i="46"/>
  <c r="U2" i="46"/>
  <c r="B209" i="35"/>
  <c r="B210" i="35"/>
  <c r="B207" i="35"/>
  <c r="B208" i="35"/>
  <c r="B206" i="35"/>
  <c r="AH127" i="46"/>
  <c r="AI127" i="46" s="1"/>
  <c r="AJ127" i="46" s="1"/>
  <c r="AK127" i="46" s="1"/>
  <c r="AL127" i="46" s="1"/>
  <c r="AL130" i="46" s="1"/>
  <c r="AK235" i="35"/>
  <c r="AK236" i="35"/>
  <c r="AK237" i="35"/>
  <c r="AK238" i="35"/>
  <c r="AK239" i="35"/>
  <c r="F110" i="44"/>
  <c r="G110" i="44"/>
  <c r="H110" i="44"/>
  <c r="I110" i="44"/>
  <c r="J110" i="44"/>
  <c r="K110" i="44"/>
  <c r="L110" i="44"/>
  <c r="M110" i="44"/>
  <c r="N110" i="44"/>
  <c r="O110" i="44"/>
  <c r="P110" i="44"/>
  <c r="Q110" i="44"/>
  <c r="R110" i="44"/>
  <c r="S110" i="44"/>
  <c r="T110" i="44"/>
  <c r="U110" i="44"/>
  <c r="V110" i="44"/>
  <c r="W110" i="44"/>
  <c r="X110" i="44"/>
  <c r="Y110" i="44"/>
  <c r="Z110" i="44"/>
  <c r="AA110" i="44"/>
  <c r="AB110" i="44"/>
  <c r="AC110" i="44"/>
  <c r="AD110" i="44"/>
  <c r="AE110" i="44"/>
  <c r="AF110" i="44"/>
  <c r="AG110" i="44"/>
  <c r="AH110" i="44"/>
  <c r="AI110" i="44"/>
  <c r="AJ110" i="44"/>
  <c r="F111" i="44"/>
  <c r="G111" i="44"/>
  <c r="H111" i="44"/>
  <c r="I111" i="44"/>
  <c r="J111" i="44"/>
  <c r="K111" i="44"/>
  <c r="L111" i="44"/>
  <c r="M111" i="44"/>
  <c r="N111" i="44"/>
  <c r="O111" i="44"/>
  <c r="P111" i="44"/>
  <c r="Q111" i="44"/>
  <c r="R111" i="44"/>
  <c r="S111" i="44"/>
  <c r="T111" i="44"/>
  <c r="U111" i="44"/>
  <c r="V111" i="44"/>
  <c r="W111" i="44"/>
  <c r="X111" i="44"/>
  <c r="Y111" i="44"/>
  <c r="Z111" i="44"/>
  <c r="AA111" i="44"/>
  <c r="AB111" i="44"/>
  <c r="AC111" i="44"/>
  <c r="AD111" i="44"/>
  <c r="AE111" i="44"/>
  <c r="AF111" i="44"/>
  <c r="AG111" i="44"/>
  <c r="AH111" i="44"/>
  <c r="AI111" i="44"/>
  <c r="AJ111" i="44"/>
  <c r="F112" i="44"/>
  <c r="G112" i="44"/>
  <c r="H112" i="44"/>
  <c r="I112" i="44"/>
  <c r="J112" i="44"/>
  <c r="K112" i="44"/>
  <c r="L112" i="44"/>
  <c r="M112" i="44"/>
  <c r="N112" i="44"/>
  <c r="O112" i="44"/>
  <c r="P112" i="44"/>
  <c r="Q112" i="44"/>
  <c r="R112" i="44"/>
  <c r="S112" i="44"/>
  <c r="T112" i="44"/>
  <c r="U112" i="44"/>
  <c r="V112" i="44"/>
  <c r="W112" i="44"/>
  <c r="X112" i="44"/>
  <c r="Y112" i="44"/>
  <c r="Z112" i="44"/>
  <c r="AA112" i="44"/>
  <c r="AB112" i="44"/>
  <c r="AC112" i="44"/>
  <c r="AD112" i="44"/>
  <c r="AE112" i="44"/>
  <c r="AF112" i="44"/>
  <c r="AG112" i="44"/>
  <c r="AH112" i="44"/>
  <c r="AI112" i="44"/>
  <c r="AJ112" i="44"/>
  <c r="F113" i="44"/>
  <c r="G113" i="44"/>
  <c r="H113" i="44"/>
  <c r="I113" i="44"/>
  <c r="J113" i="44"/>
  <c r="K113" i="44"/>
  <c r="L113" i="44"/>
  <c r="M113" i="44"/>
  <c r="N113" i="44"/>
  <c r="O113" i="44"/>
  <c r="P113" i="44"/>
  <c r="Q113" i="44"/>
  <c r="R113" i="44"/>
  <c r="S113" i="44"/>
  <c r="T113" i="44"/>
  <c r="U113" i="44"/>
  <c r="V113" i="44"/>
  <c r="W113" i="44"/>
  <c r="X113" i="44"/>
  <c r="Y113" i="44"/>
  <c r="Z113" i="44"/>
  <c r="AA113" i="44"/>
  <c r="AB113" i="44"/>
  <c r="AC113" i="44"/>
  <c r="AD113" i="44"/>
  <c r="AE113" i="44"/>
  <c r="AF113" i="44"/>
  <c r="AG113" i="44"/>
  <c r="AH113" i="44"/>
  <c r="AI113" i="44"/>
  <c r="AJ113" i="44"/>
  <c r="F114" i="44"/>
  <c r="G114" i="44"/>
  <c r="H114" i="44"/>
  <c r="I114" i="44"/>
  <c r="J114" i="44"/>
  <c r="K114" i="44"/>
  <c r="L114" i="44"/>
  <c r="M114" i="44"/>
  <c r="N114" i="44"/>
  <c r="O114" i="44"/>
  <c r="P114" i="44"/>
  <c r="Q114" i="44"/>
  <c r="R114" i="44"/>
  <c r="S114" i="44"/>
  <c r="T114" i="44"/>
  <c r="U114" i="44"/>
  <c r="V114" i="44"/>
  <c r="W114" i="44"/>
  <c r="X114" i="44"/>
  <c r="Y114" i="44"/>
  <c r="Z114" i="44"/>
  <c r="AA114" i="44"/>
  <c r="AB114" i="44"/>
  <c r="AC114" i="44"/>
  <c r="AD114" i="44"/>
  <c r="AE114" i="44"/>
  <c r="AF114" i="44"/>
  <c r="AG114" i="44"/>
  <c r="AH114" i="44"/>
  <c r="AI114" i="44"/>
  <c r="AJ114" i="44"/>
  <c r="F115" i="44"/>
  <c r="G115" i="44"/>
  <c r="H115" i="44"/>
  <c r="I115" i="44"/>
  <c r="J115" i="44"/>
  <c r="K115" i="44"/>
  <c r="L115" i="44"/>
  <c r="M115" i="44"/>
  <c r="N115" i="44"/>
  <c r="O115" i="44"/>
  <c r="P115" i="44"/>
  <c r="Q115" i="44"/>
  <c r="R115" i="44"/>
  <c r="S115" i="44"/>
  <c r="T115" i="44"/>
  <c r="U115" i="44"/>
  <c r="V115" i="44"/>
  <c r="W115" i="44"/>
  <c r="X115" i="44"/>
  <c r="Y115" i="44"/>
  <c r="Z115" i="44"/>
  <c r="AA115" i="44"/>
  <c r="AB115" i="44"/>
  <c r="AC115" i="44"/>
  <c r="AD115" i="44"/>
  <c r="AE115" i="44"/>
  <c r="AF115" i="44"/>
  <c r="AG115" i="44"/>
  <c r="AH115" i="44"/>
  <c r="AI115" i="44"/>
  <c r="AJ115" i="44"/>
  <c r="F116" i="44"/>
  <c r="G116" i="44"/>
  <c r="H116" i="44"/>
  <c r="I116" i="44"/>
  <c r="J116" i="44"/>
  <c r="K116" i="44"/>
  <c r="L116" i="44"/>
  <c r="M116" i="44"/>
  <c r="N116" i="44"/>
  <c r="O116" i="44"/>
  <c r="P116" i="44"/>
  <c r="Q116" i="44"/>
  <c r="R116" i="44"/>
  <c r="S116" i="44"/>
  <c r="T116" i="44"/>
  <c r="U116" i="44"/>
  <c r="V116" i="44"/>
  <c r="W116" i="44"/>
  <c r="X116" i="44"/>
  <c r="Y116" i="44"/>
  <c r="Z116" i="44"/>
  <c r="AA116" i="44"/>
  <c r="AB116" i="44"/>
  <c r="AC116" i="44"/>
  <c r="AD116" i="44"/>
  <c r="AE116" i="44"/>
  <c r="AF116" i="44"/>
  <c r="AG116" i="44"/>
  <c r="AH116" i="44"/>
  <c r="AI116" i="44"/>
  <c r="AJ116" i="44"/>
  <c r="F117" i="44"/>
  <c r="G117" i="44"/>
  <c r="H117" i="44"/>
  <c r="I117" i="44"/>
  <c r="J117" i="44"/>
  <c r="K117" i="44"/>
  <c r="L117" i="44"/>
  <c r="M117" i="44"/>
  <c r="N117" i="44"/>
  <c r="O117" i="44"/>
  <c r="P117" i="44"/>
  <c r="Q117" i="44"/>
  <c r="R117" i="44"/>
  <c r="S117" i="44"/>
  <c r="T117" i="44"/>
  <c r="U117" i="44"/>
  <c r="V117" i="44"/>
  <c r="W117" i="44"/>
  <c r="X117" i="44"/>
  <c r="Y117" i="44"/>
  <c r="Z117" i="44"/>
  <c r="AA117" i="44"/>
  <c r="AB117" i="44"/>
  <c r="AC117" i="44"/>
  <c r="AD117" i="44"/>
  <c r="AE117" i="44"/>
  <c r="AF117" i="44"/>
  <c r="AG117" i="44"/>
  <c r="AH117" i="44"/>
  <c r="AI117" i="44"/>
  <c r="AJ117" i="44"/>
  <c r="F118" i="44"/>
  <c r="G118" i="44"/>
  <c r="H118" i="44"/>
  <c r="I118" i="44"/>
  <c r="J118" i="44"/>
  <c r="K118" i="44"/>
  <c r="L118" i="44"/>
  <c r="M118" i="44"/>
  <c r="N118" i="44"/>
  <c r="O118" i="44"/>
  <c r="P118" i="44"/>
  <c r="Q118" i="44"/>
  <c r="R118" i="44"/>
  <c r="S118" i="44"/>
  <c r="T118" i="44"/>
  <c r="U118" i="44"/>
  <c r="V118" i="44"/>
  <c r="W118" i="44"/>
  <c r="X118" i="44"/>
  <c r="Y118" i="44"/>
  <c r="Z118" i="44"/>
  <c r="AA118" i="44"/>
  <c r="AB118" i="44"/>
  <c r="AC118" i="44"/>
  <c r="AD118" i="44"/>
  <c r="AE118" i="44"/>
  <c r="AF118" i="44"/>
  <c r="AG118" i="44"/>
  <c r="AH118" i="44"/>
  <c r="AI118" i="44"/>
  <c r="AJ118" i="44"/>
  <c r="F119" i="44"/>
  <c r="G119" i="44"/>
  <c r="H119" i="44"/>
  <c r="I119" i="44"/>
  <c r="J119" i="44"/>
  <c r="K119" i="44"/>
  <c r="L119" i="44"/>
  <c r="M119" i="44"/>
  <c r="N119" i="44"/>
  <c r="O119" i="44"/>
  <c r="P119" i="44"/>
  <c r="Q119" i="44"/>
  <c r="R119" i="44"/>
  <c r="S119" i="44"/>
  <c r="T119" i="44"/>
  <c r="U119" i="44"/>
  <c r="V119" i="44"/>
  <c r="W119" i="44"/>
  <c r="X119" i="44"/>
  <c r="Y119" i="44"/>
  <c r="Z119" i="44"/>
  <c r="AA119" i="44"/>
  <c r="AB119" i="44"/>
  <c r="AC119" i="44"/>
  <c r="AD119" i="44"/>
  <c r="AE119" i="44"/>
  <c r="AF119" i="44"/>
  <c r="AG119" i="44"/>
  <c r="AH119" i="44"/>
  <c r="AI119" i="44"/>
  <c r="AJ119" i="44"/>
  <c r="F120" i="44"/>
  <c r="G120" i="44"/>
  <c r="H120" i="44"/>
  <c r="I120" i="44"/>
  <c r="J120" i="44"/>
  <c r="K120" i="44"/>
  <c r="L120" i="44"/>
  <c r="M120" i="44"/>
  <c r="N120" i="44"/>
  <c r="O120" i="44"/>
  <c r="P120" i="44"/>
  <c r="Q120" i="44"/>
  <c r="R120" i="44"/>
  <c r="S120" i="44"/>
  <c r="T120" i="44"/>
  <c r="U120" i="44"/>
  <c r="V120" i="44"/>
  <c r="W120" i="44"/>
  <c r="X120" i="44"/>
  <c r="Y120" i="44"/>
  <c r="Z120" i="44"/>
  <c r="AA120" i="44"/>
  <c r="AB120" i="44"/>
  <c r="AC120" i="44"/>
  <c r="AD120" i="44"/>
  <c r="AE120" i="44"/>
  <c r="AF120" i="44"/>
  <c r="AG120" i="44"/>
  <c r="AH120" i="44"/>
  <c r="AI120" i="44"/>
  <c r="AJ120" i="44"/>
  <c r="F121" i="44"/>
  <c r="G121" i="44"/>
  <c r="H121" i="44"/>
  <c r="I121" i="44"/>
  <c r="J121" i="44"/>
  <c r="K121" i="44"/>
  <c r="L121" i="44"/>
  <c r="M121" i="44"/>
  <c r="N121" i="44"/>
  <c r="O121" i="44"/>
  <c r="P121" i="44"/>
  <c r="Q121" i="44"/>
  <c r="R121" i="44"/>
  <c r="S121" i="44"/>
  <c r="T121" i="44"/>
  <c r="U121" i="44"/>
  <c r="V121" i="44"/>
  <c r="W121" i="44"/>
  <c r="X121" i="44"/>
  <c r="Y121" i="44"/>
  <c r="Z121" i="44"/>
  <c r="AA121" i="44"/>
  <c r="AB121" i="44"/>
  <c r="AC121" i="44"/>
  <c r="AD121" i="44"/>
  <c r="AE121" i="44"/>
  <c r="AF121" i="44"/>
  <c r="AG121" i="44"/>
  <c r="AH121" i="44"/>
  <c r="AI121" i="44"/>
  <c r="AJ121" i="44"/>
  <c r="F122" i="44"/>
  <c r="G122" i="44"/>
  <c r="H122" i="44"/>
  <c r="I122" i="44"/>
  <c r="J122" i="44"/>
  <c r="K122" i="44"/>
  <c r="L122" i="44"/>
  <c r="M122" i="44"/>
  <c r="N122" i="44"/>
  <c r="O122" i="44"/>
  <c r="P122" i="44"/>
  <c r="Q122" i="44"/>
  <c r="R122" i="44"/>
  <c r="S122" i="44"/>
  <c r="T122" i="44"/>
  <c r="U122" i="44"/>
  <c r="V122" i="44"/>
  <c r="W122" i="44"/>
  <c r="X122" i="44"/>
  <c r="Y122" i="44"/>
  <c r="Z122" i="44"/>
  <c r="AA122" i="44"/>
  <c r="AB122" i="44"/>
  <c r="AC122" i="44"/>
  <c r="AD122" i="44"/>
  <c r="AE122" i="44"/>
  <c r="AF122" i="44"/>
  <c r="AG122" i="44"/>
  <c r="AH122" i="44"/>
  <c r="AI122" i="44"/>
  <c r="AJ122" i="44"/>
  <c r="F123" i="44"/>
  <c r="G123" i="44"/>
  <c r="H123" i="44"/>
  <c r="I123" i="44"/>
  <c r="J123" i="44"/>
  <c r="K123" i="44"/>
  <c r="L123" i="44"/>
  <c r="M123" i="44"/>
  <c r="N123" i="44"/>
  <c r="O123" i="44"/>
  <c r="P123" i="44"/>
  <c r="Q123" i="44"/>
  <c r="R123" i="44"/>
  <c r="S123" i="44"/>
  <c r="T123" i="44"/>
  <c r="U123" i="44"/>
  <c r="V123" i="44"/>
  <c r="W123" i="44"/>
  <c r="X123" i="44"/>
  <c r="Y123" i="44"/>
  <c r="Z123" i="44"/>
  <c r="AA123" i="44"/>
  <c r="AB123" i="44"/>
  <c r="AC123" i="44"/>
  <c r="AD123" i="44"/>
  <c r="AE123" i="44"/>
  <c r="AF123" i="44"/>
  <c r="AG123" i="44"/>
  <c r="AH123" i="44"/>
  <c r="AI123" i="44"/>
  <c r="AJ123" i="44"/>
  <c r="F124" i="44"/>
  <c r="G124" i="44"/>
  <c r="H124" i="44"/>
  <c r="I124" i="44"/>
  <c r="J124" i="44"/>
  <c r="K124" i="44"/>
  <c r="L124" i="44"/>
  <c r="M124" i="44"/>
  <c r="N124" i="44"/>
  <c r="O124" i="44"/>
  <c r="P124" i="44"/>
  <c r="Q124" i="44"/>
  <c r="R124" i="44"/>
  <c r="S124" i="44"/>
  <c r="T124" i="44"/>
  <c r="U124" i="44"/>
  <c r="V124" i="44"/>
  <c r="W124" i="44"/>
  <c r="X124" i="44"/>
  <c r="Y124" i="44"/>
  <c r="Z124" i="44"/>
  <c r="AA124" i="44"/>
  <c r="AB124" i="44"/>
  <c r="AC124" i="44"/>
  <c r="AD124" i="44"/>
  <c r="AE124" i="44"/>
  <c r="AF124" i="44"/>
  <c r="AG124" i="44"/>
  <c r="AH124" i="44"/>
  <c r="AI124" i="44"/>
  <c r="AJ124" i="44"/>
  <c r="F125" i="44"/>
  <c r="G125" i="44"/>
  <c r="H125" i="44"/>
  <c r="I125" i="44"/>
  <c r="J125" i="44"/>
  <c r="K125" i="44"/>
  <c r="L125" i="44"/>
  <c r="M125" i="44"/>
  <c r="N125" i="44"/>
  <c r="O125" i="44"/>
  <c r="P125" i="44"/>
  <c r="Q125" i="44"/>
  <c r="R125" i="44"/>
  <c r="S125" i="44"/>
  <c r="T125" i="44"/>
  <c r="U125" i="44"/>
  <c r="V125" i="44"/>
  <c r="W125" i="44"/>
  <c r="X125" i="44"/>
  <c r="Y125" i="44"/>
  <c r="Z125" i="44"/>
  <c r="AA125" i="44"/>
  <c r="AB125" i="44"/>
  <c r="AC125" i="44"/>
  <c r="AD125" i="44"/>
  <c r="AE125" i="44"/>
  <c r="AF125" i="44"/>
  <c r="AG125" i="44"/>
  <c r="AH125" i="44"/>
  <c r="AI125" i="44"/>
  <c r="AJ125" i="44"/>
  <c r="F126" i="44"/>
  <c r="G126" i="44"/>
  <c r="H126" i="44"/>
  <c r="I126" i="44"/>
  <c r="J126" i="44"/>
  <c r="K126" i="44"/>
  <c r="L126" i="44"/>
  <c r="M126" i="44"/>
  <c r="N126" i="44"/>
  <c r="O126" i="44"/>
  <c r="P126" i="44"/>
  <c r="Q126" i="44"/>
  <c r="R126" i="44"/>
  <c r="S126" i="44"/>
  <c r="T126" i="44"/>
  <c r="U126" i="44"/>
  <c r="V126" i="44"/>
  <c r="W126" i="44"/>
  <c r="X126" i="44"/>
  <c r="Y126" i="44"/>
  <c r="Z126" i="44"/>
  <c r="AA126" i="44"/>
  <c r="AB126" i="44"/>
  <c r="AC126" i="44"/>
  <c r="AD126" i="44"/>
  <c r="AE126" i="44"/>
  <c r="AF126" i="44"/>
  <c r="AG126" i="44"/>
  <c r="AH126" i="44"/>
  <c r="AI126" i="44"/>
  <c r="AJ126" i="44"/>
  <c r="F127" i="44"/>
  <c r="G127" i="44"/>
  <c r="H127" i="44"/>
  <c r="I127" i="44"/>
  <c r="J127" i="44"/>
  <c r="K127" i="44"/>
  <c r="L127" i="44"/>
  <c r="M127" i="44"/>
  <c r="N127" i="44"/>
  <c r="O127" i="44"/>
  <c r="P127" i="44"/>
  <c r="Q127" i="44"/>
  <c r="R127" i="44"/>
  <c r="S127" i="44"/>
  <c r="T127" i="44"/>
  <c r="U127" i="44"/>
  <c r="V127" i="44"/>
  <c r="W127" i="44"/>
  <c r="X127" i="44"/>
  <c r="Y127" i="44"/>
  <c r="Z127" i="44"/>
  <c r="AA127" i="44"/>
  <c r="AB127" i="44"/>
  <c r="AC127" i="44"/>
  <c r="AD127" i="44"/>
  <c r="AE127" i="44"/>
  <c r="AF127" i="44"/>
  <c r="AG127" i="44"/>
  <c r="AH127" i="44"/>
  <c r="AI127" i="44"/>
  <c r="AJ127" i="44"/>
  <c r="F128" i="44"/>
  <c r="G128" i="44"/>
  <c r="H128" i="44"/>
  <c r="I128" i="44"/>
  <c r="J128" i="44"/>
  <c r="K128" i="44"/>
  <c r="L128" i="44"/>
  <c r="M128" i="44"/>
  <c r="N128" i="44"/>
  <c r="O128" i="44"/>
  <c r="P128" i="44"/>
  <c r="Q128" i="44"/>
  <c r="R128" i="44"/>
  <c r="S128" i="44"/>
  <c r="T128" i="44"/>
  <c r="U128" i="44"/>
  <c r="V128" i="44"/>
  <c r="W128" i="44"/>
  <c r="X128" i="44"/>
  <c r="Y128" i="44"/>
  <c r="Z128" i="44"/>
  <c r="AA128" i="44"/>
  <c r="AB128" i="44"/>
  <c r="AC128" i="44"/>
  <c r="AD128" i="44"/>
  <c r="AE128" i="44"/>
  <c r="AF128" i="44"/>
  <c r="AG128" i="44"/>
  <c r="AH128" i="44"/>
  <c r="AI128" i="44"/>
  <c r="AJ128" i="44"/>
  <c r="F129" i="44"/>
  <c r="G129" i="44"/>
  <c r="H129" i="44"/>
  <c r="I129" i="44"/>
  <c r="J129" i="44"/>
  <c r="K129" i="44"/>
  <c r="L129" i="44"/>
  <c r="M129" i="44"/>
  <c r="N129" i="44"/>
  <c r="O129" i="44"/>
  <c r="P129" i="44"/>
  <c r="Q129" i="44"/>
  <c r="R129" i="44"/>
  <c r="S129" i="44"/>
  <c r="T129" i="44"/>
  <c r="U129" i="44"/>
  <c r="V129" i="44"/>
  <c r="W129" i="44"/>
  <c r="X129" i="44"/>
  <c r="Y129" i="44"/>
  <c r="Z129" i="44"/>
  <c r="AA129" i="44"/>
  <c r="AB129" i="44"/>
  <c r="AC129" i="44"/>
  <c r="AD129" i="44"/>
  <c r="AE129" i="44"/>
  <c r="AF129" i="44"/>
  <c r="AG129" i="44"/>
  <c r="AH129" i="44"/>
  <c r="AI129" i="44"/>
  <c r="AJ129" i="44"/>
  <c r="F130" i="44"/>
  <c r="G130" i="44"/>
  <c r="H130" i="44"/>
  <c r="I130" i="44"/>
  <c r="J130" i="44"/>
  <c r="K130" i="44"/>
  <c r="L130" i="44"/>
  <c r="M130" i="44"/>
  <c r="N130" i="44"/>
  <c r="O130" i="44"/>
  <c r="P130" i="44"/>
  <c r="Q130" i="44"/>
  <c r="R130" i="44"/>
  <c r="S130" i="44"/>
  <c r="T130" i="44"/>
  <c r="U130" i="44"/>
  <c r="V130" i="44"/>
  <c r="W130" i="44"/>
  <c r="X130" i="44"/>
  <c r="Y130" i="44"/>
  <c r="Z130" i="44"/>
  <c r="AA130" i="44"/>
  <c r="AB130" i="44"/>
  <c r="AC130" i="44"/>
  <c r="AD130" i="44"/>
  <c r="AE130" i="44"/>
  <c r="AF130" i="44"/>
  <c r="AG130" i="44"/>
  <c r="AH130" i="44"/>
  <c r="AI130" i="44"/>
  <c r="AJ130" i="44"/>
  <c r="F131" i="44"/>
  <c r="G131" i="44"/>
  <c r="H131" i="44"/>
  <c r="I131" i="44"/>
  <c r="J131" i="44"/>
  <c r="K131" i="44"/>
  <c r="L131" i="44"/>
  <c r="M131" i="44"/>
  <c r="N131" i="44"/>
  <c r="O131" i="44"/>
  <c r="P131" i="44"/>
  <c r="Q131" i="44"/>
  <c r="R131" i="44"/>
  <c r="S131" i="44"/>
  <c r="T131" i="44"/>
  <c r="U131" i="44"/>
  <c r="V131" i="44"/>
  <c r="W131" i="44"/>
  <c r="X131" i="44"/>
  <c r="Y131" i="44"/>
  <c r="Z131" i="44"/>
  <c r="AA131" i="44"/>
  <c r="AB131" i="44"/>
  <c r="AC131" i="44"/>
  <c r="AD131" i="44"/>
  <c r="AE131" i="44"/>
  <c r="AF131" i="44"/>
  <c r="AG131" i="44"/>
  <c r="AH131" i="44"/>
  <c r="AI131" i="44"/>
  <c r="AJ131" i="44"/>
  <c r="F132" i="44"/>
  <c r="G132" i="44"/>
  <c r="H132" i="44"/>
  <c r="I132" i="44"/>
  <c r="J132" i="44"/>
  <c r="K132" i="44"/>
  <c r="L132" i="44"/>
  <c r="M132" i="44"/>
  <c r="N132" i="44"/>
  <c r="O132" i="44"/>
  <c r="P132" i="44"/>
  <c r="Q132" i="44"/>
  <c r="R132" i="44"/>
  <c r="S132" i="44"/>
  <c r="T132" i="44"/>
  <c r="U132" i="44"/>
  <c r="V132" i="44"/>
  <c r="W132" i="44"/>
  <c r="X132" i="44"/>
  <c r="Y132" i="44"/>
  <c r="Z132" i="44"/>
  <c r="AA132" i="44"/>
  <c r="AB132" i="44"/>
  <c r="AC132" i="44"/>
  <c r="AD132" i="44"/>
  <c r="AE132" i="44"/>
  <c r="AF132" i="44"/>
  <c r="AG132" i="44"/>
  <c r="AH132" i="44"/>
  <c r="AI132" i="44"/>
  <c r="AJ132" i="44"/>
  <c r="F133" i="44"/>
  <c r="G133" i="44"/>
  <c r="H133" i="44"/>
  <c r="I133" i="44"/>
  <c r="J133" i="44"/>
  <c r="K133" i="44"/>
  <c r="L133" i="44"/>
  <c r="M133" i="44"/>
  <c r="N133" i="44"/>
  <c r="O133" i="44"/>
  <c r="P133" i="44"/>
  <c r="Q133" i="44"/>
  <c r="R133" i="44"/>
  <c r="S133" i="44"/>
  <c r="T133" i="44"/>
  <c r="U133" i="44"/>
  <c r="V133" i="44"/>
  <c r="W133" i="44"/>
  <c r="X133" i="44"/>
  <c r="Y133" i="44"/>
  <c r="Z133" i="44"/>
  <c r="AA133" i="44"/>
  <c r="AB133" i="44"/>
  <c r="AC133" i="44"/>
  <c r="AD133" i="44"/>
  <c r="AE133" i="44"/>
  <c r="AF133" i="44"/>
  <c r="AG133" i="44"/>
  <c r="AH133" i="44"/>
  <c r="AI133" i="44"/>
  <c r="AJ133" i="44"/>
  <c r="F134" i="44"/>
  <c r="G134" i="44"/>
  <c r="H134" i="44"/>
  <c r="I134" i="44"/>
  <c r="J134" i="44"/>
  <c r="K134" i="44"/>
  <c r="L134" i="44"/>
  <c r="M134" i="44"/>
  <c r="N134" i="44"/>
  <c r="O134" i="44"/>
  <c r="P134" i="44"/>
  <c r="Q134" i="44"/>
  <c r="R134" i="44"/>
  <c r="S134" i="44"/>
  <c r="T134" i="44"/>
  <c r="U134" i="44"/>
  <c r="V134" i="44"/>
  <c r="W134" i="44"/>
  <c r="X134" i="44"/>
  <c r="Y134" i="44"/>
  <c r="Z134" i="44"/>
  <c r="AA134" i="44"/>
  <c r="AB134" i="44"/>
  <c r="AC134" i="44"/>
  <c r="AD134" i="44"/>
  <c r="AE134" i="44"/>
  <c r="AF134" i="44"/>
  <c r="AG134" i="44"/>
  <c r="AH134" i="44"/>
  <c r="AI134" i="44"/>
  <c r="AJ134" i="44"/>
  <c r="F135" i="44"/>
  <c r="G135" i="44"/>
  <c r="H135" i="44"/>
  <c r="I135" i="44"/>
  <c r="J135" i="44"/>
  <c r="K135" i="44"/>
  <c r="L135" i="44"/>
  <c r="M135" i="44"/>
  <c r="N135" i="44"/>
  <c r="O135" i="44"/>
  <c r="P135" i="44"/>
  <c r="Q135" i="44"/>
  <c r="R135" i="44"/>
  <c r="S135" i="44"/>
  <c r="T135" i="44"/>
  <c r="U135" i="44"/>
  <c r="V135" i="44"/>
  <c r="W135" i="44"/>
  <c r="X135" i="44"/>
  <c r="Y135" i="44"/>
  <c r="Z135" i="44"/>
  <c r="AA135" i="44"/>
  <c r="AB135" i="44"/>
  <c r="AC135" i="44"/>
  <c r="AD135" i="44"/>
  <c r="AE135" i="44"/>
  <c r="AF135" i="44"/>
  <c r="AG135" i="44"/>
  <c r="AH135" i="44"/>
  <c r="AI135" i="44"/>
  <c r="AJ135" i="44"/>
  <c r="F136" i="44"/>
  <c r="G136" i="44"/>
  <c r="H136" i="44"/>
  <c r="I136" i="44"/>
  <c r="J136" i="44"/>
  <c r="K136" i="44"/>
  <c r="L136" i="44"/>
  <c r="M136" i="44"/>
  <c r="N136" i="44"/>
  <c r="O136" i="44"/>
  <c r="P136" i="44"/>
  <c r="Q136" i="44"/>
  <c r="R136" i="44"/>
  <c r="S136" i="44"/>
  <c r="T136" i="44"/>
  <c r="U136" i="44"/>
  <c r="V136" i="44"/>
  <c r="W136" i="44"/>
  <c r="X136" i="44"/>
  <c r="Y136" i="44"/>
  <c r="Z136" i="44"/>
  <c r="AA136" i="44"/>
  <c r="AB136" i="44"/>
  <c r="AC136" i="44"/>
  <c r="AD136" i="44"/>
  <c r="AE136" i="44"/>
  <c r="AF136" i="44"/>
  <c r="AG136" i="44"/>
  <c r="AH136" i="44"/>
  <c r="AI136" i="44"/>
  <c r="AJ136" i="44"/>
  <c r="F137" i="44"/>
  <c r="G137" i="44"/>
  <c r="H137" i="44"/>
  <c r="I137" i="44"/>
  <c r="J137" i="44"/>
  <c r="K137" i="44"/>
  <c r="L137" i="44"/>
  <c r="M137" i="44"/>
  <c r="N137" i="44"/>
  <c r="O137" i="44"/>
  <c r="P137" i="44"/>
  <c r="Q137" i="44"/>
  <c r="R137" i="44"/>
  <c r="S137" i="44"/>
  <c r="T137" i="44"/>
  <c r="U137" i="44"/>
  <c r="V137" i="44"/>
  <c r="W137" i="44"/>
  <c r="X137" i="44"/>
  <c r="Y137" i="44"/>
  <c r="Z137" i="44"/>
  <c r="AA137" i="44"/>
  <c r="AB137" i="44"/>
  <c r="AC137" i="44"/>
  <c r="AD137" i="44"/>
  <c r="AE137" i="44"/>
  <c r="AF137" i="44"/>
  <c r="AG137" i="44"/>
  <c r="AH137" i="44"/>
  <c r="AI137" i="44"/>
  <c r="AJ137" i="44"/>
  <c r="F138" i="44"/>
  <c r="G138" i="44"/>
  <c r="H138" i="44"/>
  <c r="I138" i="44"/>
  <c r="J138" i="44"/>
  <c r="K138" i="44"/>
  <c r="L138" i="44"/>
  <c r="M138" i="44"/>
  <c r="N138" i="44"/>
  <c r="O138" i="44"/>
  <c r="P138" i="44"/>
  <c r="Q138" i="44"/>
  <c r="R138" i="44"/>
  <c r="S138" i="44"/>
  <c r="T138" i="44"/>
  <c r="U138" i="44"/>
  <c r="V138" i="44"/>
  <c r="W138" i="44"/>
  <c r="X138" i="44"/>
  <c r="Y138" i="44"/>
  <c r="Z138" i="44"/>
  <c r="AA138" i="44"/>
  <c r="AB138" i="44"/>
  <c r="AC138" i="44"/>
  <c r="AD138" i="44"/>
  <c r="AE138" i="44"/>
  <c r="AF138" i="44"/>
  <c r="AG138" i="44"/>
  <c r="AH138" i="44"/>
  <c r="AI138" i="44"/>
  <c r="AJ138" i="44"/>
  <c r="G109" i="44"/>
  <c r="H109" i="44"/>
  <c r="I109" i="44"/>
  <c r="J109" i="44"/>
  <c r="K109" i="44"/>
  <c r="L109" i="44"/>
  <c r="M109" i="44"/>
  <c r="N109" i="44"/>
  <c r="O109" i="44"/>
  <c r="P109" i="44"/>
  <c r="Q109" i="44"/>
  <c r="R109" i="44"/>
  <c r="S109" i="44"/>
  <c r="T109" i="44"/>
  <c r="U109" i="44"/>
  <c r="V109" i="44"/>
  <c r="W109" i="44"/>
  <c r="X109" i="44"/>
  <c r="Y109" i="44"/>
  <c r="Z109" i="44"/>
  <c r="AA109" i="44"/>
  <c r="AB109" i="44"/>
  <c r="AC109" i="44"/>
  <c r="AD109" i="44"/>
  <c r="AE109" i="44"/>
  <c r="AF109" i="44"/>
  <c r="AG109" i="44"/>
  <c r="AH109" i="44"/>
  <c r="AI109" i="44"/>
  <c r="AJ109" i="44"/>
  <c r="D110" i="44"/>
  <c r="E110" i="44"/>
  <c r="D111" i="44"/>
  <c r="E111" i="44"/>
  <c r="D112" i="44"/>
  <c r="E112" i="44"/>
  <c r="D113" i="44"/>
  <c r="E113" i="44"/>
  <c r="D114" i="44"/>
  <c r="E114" i="44"/>
  <c r="D115" i="44"/>
  <c r="E115" i="44"/>
  <c r="D116" i="44"/>
  <c r="E116" i="44"/>
  <c r="D117" i="44"/>
  <c r="E117" i="44"/>
  <c r="D118" i="44"/>
  <c r="E118" i="44"/>
  <c r="D119" i="44"/>
  <c r="E119" i="44"/>
  <c r="D120" i="44"/>
  <c r="E120" i="44"/>
  <c r="D121" i="44"/>
  <c r="E121" i="44"/>
  <c r="D122" i="44"/>
  <c r="E122" i="44"/>
  <c r="D123" i="44"/>
  <c r="E123" i="44"/>
  <c r="D124" i="44"/>
  <c r="E124" i="44"/>
  <c r="D125" i="44"/>
  <c r="E125" i="44"/>
  <c r="D126" i="44"/>
  <c r="E126" i="44"/>
  <c r="D127" i="44"/>
  <c r="E127" i="44"/>
  <c r="D128" i="44"/>
  <c r="E128" i="44"/>
  <c r="D129" i="44"/>
  <c r="E129" i="44"/>
  <c r="D130" i="44"/>
  <c r="E130" i="44"/>
  <c r="D131" i="44"/>
  <c r="E131" i="44"/>
  <c r="D132" i="44"/>
  <c r="E132" i="44"/>
  <c r="D133" i="44"/>
  <c r="E133" i="44"/>
  <c r="D134" i="44"/>
  <c r="E134" i="44"/>
  <c r="D135" i="44"/>
  <c r="E135" i="44"/>
  <c r="D136" i="44"/>
  <c r="E136" i="44"/>
  <c r="D137" i="44"/>
  <c r="E137" i="44"/>
  <c r="D138" i="44"/>
  <c r="E138" i="44"/>
  <c r="F109" i="44"/>
  <c r="E109" i="44"/>
  <c r="D109" i="44"/>
  <c r="AJ52" i="44"/>
  <c r="AJ53" i="44"/>
  <c r="AJ54" i="44"/>
  <c r="AJ55" i="44"/>
  <c r="AJ56" i="44"/>
  <c r="AJ57" i="44"/>
  <c r="AJ58" i="44"/>
  <c r="AJ59" i="44"/>
  <c r="AJ60" i="44"/>
  <c r="AJ61" i="44"/>
  <c r="AJ62" i="44"/>
  <c r="AJ63" i="44"/>
  <c r="AJ64" i="44"/>
  <c r="AJ65" i="44"/>
  <c r="AJ66" i="44"/>
  <c r="AJ67" i="44"/>
  <c r="AJ68" i="44"/>
  <c r="AJ69" i="44"/>
  <c r="AJ70" i="44"/>
  <c r="AJ71" i="44"/>
  <c r="AJ72" i="44"/>
  <c r="AJ51" i="44"/>
  <c r="E52" i="44"/>
  <c r="F52" i="44"/>
  <c r="G52" i="44"/>
  <c r="H52" i="44"/>
  <c r="I52" i="44"/>
  <c r="J52" i="44"/>
  <c r="K52" i="44"/>
  <c r="L52" i="44"/>
  <c r="M52" i="44"/>
  <c r="N52" i="44"/>
  <c r="O52" i="44"/>
  <c r="P52" i="44"/>
  <c r="Q52" i="44"/>
  <c r="R52" i="44"/>
  <c r="S52" i="44"/>
  <c r="T52" i="44"/>
  <c r="U52" i="44"/>
  <c r="V52" i="44"/>
  <c r="W52" i="44"/>
  <c r="X52" i="44"/>
  <c r="Y52" i="44"/>
  <c r="Z52" i="44"/>
  <c r="AA52" i="44"/>
  <c r="AB52" i="44"/>
  <c r="AC52" i="44"/>
  <c r="AD52" i="44"/>
  <c r="AE52" i="44"/>
  <c r="AF52" i="44"/>
  <c r="AG52" i="44"/>
  <c r="AH52" i="44"/>
  <c r="AI52" i="44"/>
  <c r="E53" i="44"/>
  <c r="F53" i="44"/>
  <c r="G53" i="44"/>
  <c r="H53" i="44"/>
  <c r="I53" i="44"/>
  <c r="J53" i="44"/>
  <c r="K53" i="44"/>
  <c r="L53" i="44"/>
  <c r="M53" i="44"/>
  <c r="N53" i="44"/>
  <c r="O53" i="44"/>
  <c r="P53" i="44"/>
  <c r="Q53" i="44"/>
  <c r="R53" i="44"/>
  <c r="S53" i="44"/>
  <c r="T53" i="44"/>
  <c r="U53" i="44"/>
  <c r="V53" i="44"/>
  <c r="W53" i="44"/>
  <c r="X53" i="44"/>
  <c r="Y53" i="44"/>
  <c r="Z53" i="44"/>
  <c r="AA53" i="44"/>
  <c r="AB53" i="44"/>
  <c r="AC53" i="44"/>
  <c r="AD53" i="44"/>
  <c r="AE53" i="44"/>
  <c r="AF53" i="44"/>
  <c r="AG53" i="44"/>
  <c r="AH53" i="44"/>
  <c r="AI53" i="44"/>
  <c r="E54" i="44"/>
  <c r="F54" i="44"/>
  <c r="G54" i="44"/>
  <c r="H54" i="44"/>
  <c r="I54" i="44"/>
  <c r="J54" i="44"/>
  <c r="K54" i="44"/>
  <c r="L54" i="44"/>
  <c r="M54" i="44"/>
  <c r="N54" i="44"/>
  <c r="O54" i="44"/>
  <c r="P54" i="44"/>
  <c r="Q54" i="44"/>
  <c r="R54" i="44"/>
  <c r="S54" i="44"/>
  <c r="T54" i="44"/>
  <c r="U54" i="44"/>
  <c r="V54" i="44"/>
  <c r="W54" i="44"/>
  <c r="X54" i="44"/>
  <c r="Y54" i="44"/>
  <c r="Z54" i="44"/>
  <c r="AA54" i="44"/>
  <c r="AB54" i="44"/>
  <c r="AC54" i="44"/>
  <c r="AD54" i="44"/>
  <c r="AE54" i="44"/>
  <c r="AF54" i="44"/>
  <c r="AG54" i="44"/>
  <c r="AH54" i="44"/>
  <c r="AI54" i="44"/>
  <c r="E55" i="44"/>
  <c r="F55" i="44"/>
  <c r="G55" i="44"/>
  <c r="H55" i="44"/>
  <c r="I55" i="44"/>
  <c r="J55" i="44"/>
  <c r="K55" i="44"/>
  <c r="L55" i="44"/>
  <c r="M55" i="44"/>
  <c r="N55" i="44"/>
  <c r="O55" i="44"/>
  <c r="P55" i="44"/>
  <c r="Q55" i="44"/>
  <c r="R55" i="44"/>
  <c r="S55" i="44"/>
  <c r="T55" i="44"/>
  <c r="U55" i="44"/>
  <c r="V55" i="44"/>
  <c r="W55" i="44"/>
  <c r="X55" i="44"/>
  <c r="Y55" i="44"/>
  <c r="Z55" i="44"/>
  <c r="AA55" i="44"/>
  <c r="AB55" i="44"/>
  <c r="AC55" i="44"/>
  <c r="AD55" i="44"/>
  <c r="AE55" i="44"/>
  <c r="AF55" i="44"/>
  <c r="AG55" i="44"/>
  <c r="AH55" i="44"/>
  <c r="AI55" i="44"/>
  <c r="E56" i="44"/>
  <c r="F56" i="44"/>
  <c r="G56" i="44"/>
  <c r="H56" i="44"/>
  <c r="I56" i="44"/>
  <c r="J56" i="44"/>
  <c r="K56" i="44"/>
  <c r="L56" i="44"/>
  <c r="M56" i="44"/>
  <c r="N56" i="44"/>
  <c r="O56" i="44"/>
  <c r="P56" i="44"/>
  <c r="Q56" i="44"/>
  <c r="R56" i="44"/>
  <c r="S56" i="44"/>
  <c r="T56" i="44"/>
  <c r="U56" i="44"/>
  <c r="V56" i="44"/>
  <c r="W56" i="44"/>
  <c r="X56" i="44"/>
  <c r="Y56" i="44"/>
  <c r="Z56" i="44"/>
  <c r="AA56" i="44"/>
  <c r="AB56" i="44"/>
  <c r="AC56" i="44"/>
  <c r="AD56" i="44"/>
  <c r="AE56" i="44"/>
  <c r="AF56" i="44"/>
  <c r="AG56" i="44"/>
  <c r="AH56" i="44"/>
  <c r="AI56" i="44"/>
  <c r="E57" i="44"/>
  <c r="F57" i="44"/>
  <c r="G57" i="44"/>
  <c r="H57" i="44"/>
  <c r="I57" i="44"/>
  <c r="J57" i="44"/>
  <c r="K57" i="44"/>
  <c r="L57" i="44"/>
  <c r="M57" i="44"/>
  <c r="N57" i="44"/>
  <c r="O57" i="44"/>
  <c r="P57" i="44"/>
  <c r="Q57" i="44"/>
  <c r="R57" i="44"/>
  <c r="S57" i="44"/>
  <c r="T57" i="44"/>
  <c r="U57" i="44"/>
  <c r="V57" i="44"/>
  <c r="W57" i="44"/>
  <c r="X57" i="44"/>
  <c r="Y57" i="44"/>
  <c r="Z57" i="44"/>
  <c r="AA57" i="44"/>
  <c r="AB57" i="44"/>
  <c r="AC57" i="44"/>
  <c r="AD57" i="44"/>
  <c r="AE57" i="44"/>
  <c r="AF57" i="44"/>
  <c r="AG57" i="44"/>
  <c r="AH57" i="44"/>
  <c r="AI57" i="44"/>
  <c r="E58" i="44"/>
  <c r="F58" i="44"/>
  <c r="G58" i="44"/>
  <c r="H58" i="44"/>
  <c r="I58" i="44"/>
  <c r="J58" i="44"/>
  <c r="K58" i="44"/>
  <c r="L58" i="44"/>
  <c r="M58" i="44"/>
  <c r="N58" i="44"/>
  <c r="O58" i="44"/>
  <c r="P58" i="44"/>
  <c r="Q58" i="44"/>
  <c r="R58" i="44"/>
  <c r="S58" i="44"/>
  <c r="T58" i="44"/>
  <c r="U58" i="44"/>
  <c r="V58" i="44"/>
  <c r="W58" i="44"/>
  <c r="X58" i="44"/>
  <c r="Y58" i="44"/>
  <c r="Z58" i="44"/>
  <c r="AA58" i="44"/>
  <c r="AB58" i="44"/>
  <c r="AC58" i="44"/>
  <c r="AD58" i="44"/>
  <c r="AE58" i="44"/>
  <c r="AF58" i="44"/>
  <c r="AG58" i="44"/>
  <c r="AH58" i="44"/>
  <c r="AI58" i="44"/>
  <c r="E59" i="44"/>
  <c r="F59" i="44"/>
  <c r="G59" i="44"/>
  <c r="H59" i="44"/>
  <c r="I59" i="44"/>
  <c r="J59" i="44"/>
  <c r="K59" i="44"/>
  <c r="L59" i="44"/>
  <c r="M59" i="44"/>
  <c r="N59" i="44"/>
  <c r="O59" i="44"/>
  <c r="P59" i="44"/>
  <c r="Q59" i="44"/>
  <c r="R59" i="44"/>
  <c r="S59" i="44"/>
  <c r="T59" i="44"/>
  <c r="U59" i="44"/>
  <c r="V59" i="44"/>
  <c r="W59" i="44"/>
  <c r="X59" i="44"/>
  <c r="Y59" i="44"/>
  <c r="Z59" i="44"/>
  <c r="AA59" i="44"/>
  <c r="AB59" i="44"/>
  <c r="AC59" i="44"/>
  <c r="AD59" i="44"/>
  <c r="AE59" i="44"/>
  <c r="AF59" i="44"/>
  <c r="AG59" i="44"/>
  <c r="AH59" i="44"/>
  <c r="AI59" i="44"/>
  <c r="E60" i="44"/>
  <c r="F60" i="44"/>
  <c r="G60" i="44"/>
  <c r="H60" i="44"/>
  <c r="I60" i="44"/>
  <c r="J60" i="44"/>
  <c r="K60" i="44"/>
  <c r="L60" i="44"/>
  <c r="M60" i="44"/>
  <c r="N60" i="44"/>
  <c r="O60" i="44"/>
  <c r="P60" i="44"/>
  <c r="Q60" i="44"/>
  <c r="R60" i="44"/>
  <c r="S60" i="44"/>
  <c r="T60" i="44"/>
  <c r="U60" i="44"/>
  <c r="V60" i="44"/>
  <c r="W60" i="44"/>
  <c r="X60" i="44"/>
  <c r="Y60" i="44"/>
  <c r="Z60" i="44"/>
  <c r="AA60" i="44"/>
  <c r="AB60" i="44"/>
  <c r="AC60" i="44"/>
  <c r="AD60" i="44"/>
  <c r="AE60" i="44"/>
  <c r="AF60" i="44"/>
  <c r="AG60" i="44"/>
  <c r="AH60" i="44"/>
  <c r="AI60" i="44"/>
  <c r="E61" i="44"/>
  <c r="F61" i="44"/>
  <c r="G61" i="44"/>
  <c r="H61" i="44"/>
  <c r="I61" i="44"/>
  <c r="J61" i="44"/>
  <c r="K61" i="44"/>
  <c r="L61" i="44"/>
  <c r="M61" i="44"/>
  <c r="N61" i="44"/>
  <c r="O61" i="44"/>
  <c r="P61" i="44"/>
  <c r="Q61" i="44"/>
  <c r="R61" i="44"/>
  <c r="S61" i="44"/>
  <c r="T61" i="44"/>
  <c r="U61" i="44"/>
  <c r="V61" i="44"/>
  <c r="W61" i="44"/>
  <c r="X61" i="44"/>
  <c r="Y61" i="44"/>
  <c r="Z61" i="44"/>
  <c r="AA61" i="44"/>
  <c r="AB61" i="44"/>
  <c r="AC61" i="44"/>
  <c r="AD61" i="44"/>
  <c r="AE61" i="44"/>
  <c r="AF61" i="44"/>
  <c r="AG61" i="44"/>
  <c r="AH61" i="44"/>
  <c r="AI61" i="44"/>
  <c r="E62" i="44"/>
  <c r="F62" i="44"/>
  <c r="G62" i="44"/>
  <c r="H62" i="44"/>
  <c r="I62" i="44"/>
  <c r="J62" i="44"/>
  <c r="K62" i="44"/>
  <c r="L62" i="44"/>
  <c r="M62" i="44"/>
  <c r="N62" i="44"/>
  <c r="O62" i="44"/>
  <c r="P62" i="44"/>
  <c r="Q62" i="44"/>
  <c r="R62" i="44"/>
  <c r="S62" i="44"/>
  <c r="T62" i="44"/>
  <c r="U62" i="44"/>
  <c r="V62" i="44"/>
  <c r="W62" i="44"/>
  <c r="X62" i="44"/>
  <c r="Y62" i="44"/>
  <c r="Z62" i="44"/>
  <c r="AA62" i="44"/>
  <c r="AB62" i="44"/>
  <c r="AC62" i="44"/>
  <c r="AD62" i="44"/>
  <c r="AE62" i="44"/>
  <c r="AF62" i="44"/>
  <c r="AG62" i="44"/>
  <c r="AH62" i="44"/>
  <c r="AI62" i="44"/>
  <c r="E63" i="44"/>
  <c r="F63" i="44"/>
  <c r="G63" i="44"/>
  <c r="H63" i="44"/>
  <c r="I63" i="44"/>
  <c r="J63" i="44"/>
  <c r="K63" i="44"/>
  <c r="L63" i="44"/>
  <c r="M63" i="44"/>
  <c r="N63" i="44"/>
  <c r="O63" i="44"/>
  <c r="P63" i="44"/>
  <c r="Q63" i="44"/>
  <c r="R63" i="44"/>
  <c r="S63" i="44"/>
  <c r="T63" i="44"/>
  <c r="U63" i="44"/>
  <c r="V63" i="44"/>
  <c r="W63" i="44"/>
  <c r="X63" i="44"/>
  <c r="Y63" i="44"/>
  <c r="Z63" i="44"/>
  <c r="AA63" i="44"/>
  <c r="AB63" i="44"/>
  <c r="AC63" i="44"/>
  <c r="AD63" i="44"/>
  <c r="AE63" i="44"/>
  <c r="AF63" i="44"/>
  <c r="AG63" i="44"/>
  <c r="AH63" i="44"/>
  <c r="AI63" i="44"/>
  <c r="E64" i="44"/>
  <c r="F64" i="44"/>
  <c r="G64" i="44"/>
  <c r="H64" i="44"/>
  <c r="I64" i="44"/>
  <c r="J64" i="44"/>
  <c r="K64" i="44"/>
  <c r="L64" i="44"/>
  <c r="M64" i="44"/>
  <c r="N64" i="44"/>
  <c r="O64" i="44"/>
  <c r="P64" i="44"/>
  <c r="Q64" i="44"/>
  <c r="R64" i="44"/>
  <c r="S64" i="44"/>
  <c r="T64" i="44"/>
  <c r="U64" i="44"/>
  <c r="V64" i="44"/>
  <c r="W64" i="44"/>
  <c r="X64" i="44"/>
  <c r="Y64" i="44"/>
  <c r="Z64" i="44"/>
  <c r="AA64" i="44"/>
  <c r="AB64" i="44"/>
  <c r="AC64" i="44"/>
  <c r="AD64" i="44"/>
  <c r="AE64" i="44"/>
  <c r="AF64" i="44"/>
  <c r="AG64" i="44"/>
  <c r="AH64" i="44"/>
  <c r="AI64" i="44"/>
  <c r="E65" i="44"/>
  <c r="F65" i="44"/>
  <c r="G65" i="44"/>
  <c r="H65" i="44"/>
  <c r="I65" i="44"/>
  <c r="J65" i="44"/>
  <c r="K65" i="44"/>
  <c r="L65" i="44"/>
  <c r="M65" i="44"/>
  <c r="N65" i="44"/>
  <c r="O65" i="44"/>
  <c r="P65" i="44"/>
  <c r="Q65" i="44"/>
  <c r="R65" i="44"/>
  <c r="S65" i="44"/>
  <c r="T65" i="44"/>
  <c r="U65" i="44"/>
  <c r="V65" i="44"/>
  <c r="W65" i="44"/>
  <c r="X65" i="44"/>
  <c r="Y65" i="44"/>
  <c r="Z65" i="44"/>
  <c r="AA65" i="44"/>
  <c r="AB65" i="44"/>
  <c r="AC65" i="44"/>
  <c r="AD65" i="44"/>
  <c r="AE65" i="44"/>
  <c r="AF65" i="44"/>
  <c r="AG65" i="44"/>
  <c r="AH65" i="44"/>
  <c r="AI65" i="44"/>
  <c r="E66" i="44"/>
  <c r="F66" i="44"/>
  <c r="G66" i="44"/>
  <c r="H66" i="44"/>
  <c r="I66" i="44"/>
  <c r="J66" i="44"/>
  <c r="K66" i="44"/>
  <c r="L66" i="44"/>
  <c r="M66" i="44"/>
  <c r="N66" i="44"/>
  <c r="O66" i="44"/>
  <c r="P66" i="44"/>
  <c r="Q66" i="44"/>
  <c r="R66" i="44"/>
  <c r="S66" i="44"/>
  <c r="T66" i="44"/>
  <c r="U66" i="44"/>
  <c r="V66" i="44"/>
  <c r="W66" i="44"/>
  <c r="X66" i="44"/>
  <c r="Y66" i="44"/>
  <c r="Z66" i="44"/>
  <c r="AA66" i="44"/>
  <c r="AB66" i="44"/>
  <c r="AC66" i="44"/>
  <c r="AD66" i="44"/>
  <c r="AE66" i="44"/>
  <c r="AF66" i="44"/>
  <c r="AG66" i="44"/>
  <c r="AH66" i="44"/>
  <c r="AI66" i="44"/>
  <c r="E67" i="44"/>
  <c r="F67" i="44"/>
  <c r="G67" i="44"/>
  <c r="H67" i="44"/>
  <c r="I67" i="44"/>
  <c r="J67" i="44"/>
  <c r="K67" i="44"/>
  <c r="L67" i="44"/>
  <c r="M67" i="44"/>
  <c r="N67" i="44"/>
  <c r="O67" i="44"/>
  <c r="P67" i="44"/>
  <c r="Q67" i="44"/>
  <c r="R67" i="44"/>
  <c r="S67" i="44"/>
  <c r="T67" i="44"/>
  <c r="U67" i="44"/>
  <c r="V67" i="44"/>
  <c r="W67" i="44"/>
  <c r="X67" i="44"/>
  <c r="Y67" i="44"/>
  <c r="Z67" i="44"/>
  <c r="AA67" i="44"/>
  <c r="AB67" i="44"/>
  <c r="AC67" i="44"/>
  <c r="AD67" i="44"/>
  <c r="AE67" i="44"/>
  <c r="AF67" i="44"/>
  <c r="AG67" i="44"/>
  <c r="AH67" i="44"/>
  <c r="AI67" i="44"/>
  <c r="E68" i="44"/>
  <c r="F68" i="44"/>
  <c r="G68" i="44"/>
  <c r="H68" i="44"/>
  <c r="I68" i="44"/>
  <c r="J68" i="44"/>
  <c r="K68" i="44"/>
  <c r="L68" i="44"/>
  <c r="M68" i="44"/>
  <c r="N68" i="44"/>
  <c r="O68" i="44"/>
  <c r="P68" i="44"/>
  <c r="Q68" i="44"/>
  <c r="R68" i="44"/>
  <c r="S68" i="44"/>
  <c r="T68" i="44"/>
  <c r="U68" i="44"/>
  <c r="V68" i="44"/>
  <c r="W68" i="44"/>
  <c r="X68" i="44"/>
  <c r="Y68" i="44"/>
  <c r="Z68" i="44"/>
  <c r="AA68" i="44"/>
  <c r="AB68" i="44"/>
  <c r="AC68" i="44"/>
  <c r="AD68" i="44"/>
  <c r="AE68" i="44"/>
  <c r="AF68" i="44"/>
  <c r="AG68" i="44"/>
  <c r="AH68" i="44"/>
  <c r="AI68" i="44"/>
  <c r="E69" i="44"/>
  <c r="F69" i="44"/>
  <c r="G69" i="44"/>
  <c r="H69" i="44"/>
  <c r="I69" i="44"/>
  <c r="J69" i="44"/>
  <c r="K69" i="44"/>
  <c r="L69" i="44"/>
  <c r="M69" i="44"/>
  <c r="N69" i="44"/>
  <c r="O69" i="44"/>
  <c r="P69" i="44"/>
  <c r="Q69" i="44"/>
  <c r="R69" i="44"/>
  <c r="S69" i="44"/>
  <c r="T69" i="44"/>
  <c r="U69" i="44"/>
  <c r="V69" i="44"/>
  <c r="W69" i="44"/>
  <c r="X69" i="44"/>
  <c r="Y69" i="44"/>
  <c r="Z69" i="44"/>
  <c r="AA69" i="44"/>
  <c r="AB69" i="44"/>
  <c r="AC69" i="44"/>
  <c r="AD69" i="44"/>
  <c r="AE69" i="44"/>
  <c r="AF69" i="44"/>
  <c r="AG69" i="44"/>
  <c r="AH69" i="44"/>
  <c r="AI69" i="44"/>
  <c r="E70" i="44"/>
  <c r="F70" i="44"/>
  <c r="G70" i="44"/>
  <c r="H70" i="44"/>
  <c r="I70" i="44"/>
  <c r="J70" i="44"/>
  <c r="K70" i="44"/>
  <c r="L70" i="44"/>
  <c r="M70" i="44"/>
  <c r="N70" i="44"/>
  <c r="O70" i="44"/>
  <c r="P70" i="44"/>
  <c r="Q70" i="44"/>
  <c r="R70" i="44"/>
  <c r="S70" i="44"/>
  <c r="T70" i="44"/>
  <c r="U70" i="44"/>
  <c r="V70" i="44"/>
  <c r="W70" i="44"/>
  <c r="X70" i="44"/>
  <c r="Y70" i="44"/>
  <c r="Z70" i="44"/>
  <c r="AA70" i="44"/>
  <c r="AB70" i="44"/>
  <c r="AC70" i="44"/>
  <c r="AD70" i="44"/>
  <c r="AE70" i="44"/>
  <c r="AF70" i="44"/>
  <c r="AG70" i="44"/>
  <c r="AH70" i="44"/>
  <c r="AI70" i="44"/>
  <c r="E71" i="44"/>
  <c r="F71" i="44"/>
  <c r="G71" i="44"/>
  <c r="H71" i="44"/>
  <c r="I71" i="44"/>
  <c r="J71" i="44"/>
  <c r="K71" i="44"/>
  <c r="L71" i="44"/>
  <c r="M71" i="44"/>
  <c r="N71" i="44"/>
  <c r="O71" i="44"/>
  <c r="P71" i="44"/>
  <c r="Q71" i="44"/>
  <c r="R71" i="44"/>
  <c r="S71" i="44"/>
  <c r="T71" i="44"/>
  <c r="U71" i="44"/>
  <c r="V71" i="44"/>
  <c r="W71" i="44"/>
  <c r="X71" i="44"/>
  <c r="Y71" i="44"/>
  <c r="Z71" i="44"/>
  <c r="AA71" i="44"/>
  <c r="AB71" i="44"/>
  <c r="AC71" i="44"/>
  <c r="AD71" i="44"/>
  <c r="AE71" i="44"/>
  <c r="AF71" i="44"/>
  <c r="AG71" i="44"/>
  <c r="AH71" i="44"/>
  <c r="AI71" i="44"/>
  <c r="E72" i="44"/>
  <c r="F72" i="44"/>
  <c r="G72" i="44"/>
  <c r="H72" i="44"/>
  <c r="I72" i="44"/>
  <c r="J72" i="44"/>
  <c r="K72" i="44"/>
  <c r="L72" i="44"/>
  <c r="M72" i="44"/>
  <c r="N72" i="44"/>
  <c r="O72" i="44"/>
  <c r="P72" i="44"/>
  <c r="Q72" i="44"/>
  <c r="R72" i="44"/>
  <c r="S72" i="44"/>
  <c r="T72" i="44"/>
  <c r="U72" i="44"/>
  <c r="V72" i="44"/>
  <c r="W72" i="44"/>
  <c r="X72" i="44"/>
  <c r="Y72" i="44"/>
  <c r="Z72" i="44"/>
  <c r="AA72" i="44"/>
  <c r="AB72" i="44"/>
  <c r="AC72" i="44"/>
  <c r="AD72" i="44"/>
  <c r="AE72" i="44"/>
  <c r="AF72" i="44"/>
  <c r="AG72" i="44"/>
  <c r="AH72" i="44"/>
  <c r="AI72" i="44"/>
  <c r="F51" i="44"/>
  <c r="G51" i="44"/>
  <c r="H51" i="44"/>
  <c r="I51" i="44"/>
  <c r="J51" i="44"/>
  <c r="K51" i="44"/>
  <c r="L51" i="44"/>
  <c r="M51" i="44"/>
  <c r="N51" i="44"/>
  <c r="O51" i="44"/>
  <c r="P51" i="44"/>
  <c r="Q51" i="44"/>
  <c r="R51" i="44"/>
  <c r="S51" i="44"/>
  <c r="T51" i="44"/>
  <c r="U51" i="44"/>
  <c r="V51" i="44"/>
  <c r="W51" i="44"/>
  <c r="X51" i="44"/>
  <c r="Y51" i="44"/>
  <c r="Z51" i="44"/>
  <c r="AA51" i="44"/>
  <c r="AB51" i="44"/>
  <c r="AC51" i="44"/>
  <c r="AD51" i="44"/>
  <c r="AE51" i="44"/>
  <c r="AF51" i="44"/>
  <c r="AG51" i="44"/>
  <c r="AH51" i="44"/>
  <c r="AI51" i="44"/>
  <c r="E51" i="44"/>
  <c r="C52" i="44"/>
  <c r="D52" i="44"/>
  <c r="C53" i="44"/>
  <c r="D53" i="44"/>
  <c r="C54" i="44"/>
  <c r="D54" i="44"/>
  <c r="C55" i="44"/>
  <c r="D55" i="44"/>
  <c r="C56" i="44"/>
  <c r="D56" i="44"/>
  <c r="C57" i="44"/>
  <c r="D57" i="44"/>
  <c r="C58" i="44"/>
  <c r="D58" i="44"/>
  <c r="C59" i="44"/>
  <c r="D59" i="44"/>
  <c r="C60" i="44"/>
  <c r="D60" i="44"/>
  <c r="C61" i="44"/>
  <c r="D61" i="44"/>
  <c r="C62" i="44"/>
  <c r="D62" i="44"/>
  <c r="C63" i="44"/>
  <c r="D63" i="44"/>
  <c r="C64" i="44"/>
  <c r="D64" i="44"/>
  <c r="C65" i="44"/>
  <c r="D65" i="44"/>
  <c r="C66" i="44"/>
  <c r="D66" i="44"/>
  <c r="C67" i="44"/>
  <c r="D67" i="44"/>
  <c r="C68" i="44"/>
  <c r="D68" i="44"/>
  <c r="C69" i="44"/>
  <c r="D69" i="44"/>
  <c r="C70" i="44"/>
  <c r="D70" i="44"/>
  <c r="C71" i="44"/>
  <c r="D71" i="44"/>
  <c r="C72" i="44"/>
  <c r="D72" i="44"/>
  <c r="D51" i="44"/>
  <c r="C51" i="44"/>
  <c r="K200" i="35"/>
  <c r="K202" i="35" s="1"/>
  <c r="L200" i="35"/>
  <c r="L202" i="35" s="1"/>
  <c r="M200" i="35"/>
  <c r="M202" i="35" s="1"/>
  <c r="N200" i="35"/>
  <c r="N202" i="35" s="1"/>
  <c r="O200" i="35"/>
  <c r="O202" i="35" s="1"/>
  <c r="P200" i="35"/>
  <c r="P202" i="35" s="1"/>
  <c r="Q200" i="35"/>
  <c r="Q202" i="35" s="1"/>
  <c r="R200" i="35"/>
  <c r="R202" i="35" s="1"/>
  <c r="S200" i="35"/>
  <c r="S202" i="35" s="1"/>
  <c r="T200" i="35"/>
  <c r="T202" i="35" s="1"/>
  <c r="U200" i="35"/>
  <c r="U202" i="35" s="1"/>
  <c r="V200" i="35"/>
  <c r="V202" i="35" s="1"/>
  <c r="W200" i="35"/>
  <c r="W202" i="35" s="1"/>
  <c r="X200" i="35"/>
  <c r="X202" i="35" s="1"/>
  <c r="Y200" i="35"/>
  <c r="Y202" i="35" s="1"/>
  <c r="Z200" i="35"/>
  <c r="Z202" i="35" s="1"/>
  <c r="AA200" i="35"/>
  <c r="AA202" i="35" s="1"/>
  <c r="AB200" i="35"/>
  <c r="AB202" i="35" s="1"/>
  <c r="AC200" i="35"/>
  <c r="AC202" i="35" s="1"/>
  <c r="AD200" i="35"/>
  <c r="AD202" i="35" s="1"/>
  <c r="AE200" i="35"/>
  <c r="AE202" i="35" s="1"/>
  <c r="AF200" i="35"/>
  <c r="AF202" i="35" s="1"/>
  <c r="AG200" i="35"/>
  <c r="AG202" i="35" s="1"/>
  <c r="AH200" i="35"/>
  <c r="AI200" i="35"/>
  <c r="AI202" i="35" s="1"/>
  <c r="AJ200" i="35"/>
  <c r="AJ202" i="35" s="1"/>
  <c r="AK200" i="35"/>
  <c r="AL200" i="35"/>
  <c r="AL202" i="35" s="1"/>
  <c r="AM200" i="35"/>
  <c r="AM202" i="35" s="1"/>
  <c r="AN200" i="35"/>
  <c r="AN202" i="35" s="1"/>
  <c r="AO200" i="35"/>
  <c r="AO202" i="35" s="1"/>
  <c r="AH202" i="35"/>
  <c r="AK202" i="35"/>
  <c r="S32" i="39" a="1"/>
  <c r="S32" i="39" s="1"/>
  <c r="S38" i="39" s="1"/>
  <c r="B5" i="45"/>
  <c r="B6" i="45"/>
  <c r="B7" i="45"/>
  <c r="B8" i="45"/>
  <c r="B9" i="45"/>
  <c r="B10" i="45"/>
  <c r="B11" i="45"/>
  <c r="B12" i="45"/>
  <c r="B13" i="45"/>
  <c r="B14" i="45"/>
  <c r="B15" i="45"/>
  <c r="B16" i="45"/>
  <c r="B17" i="45"/>
  <c r="B18" i="45"/>
  <c r="B19" i="45"/>
  <c r="B20" i="45"/>
  <c r="B21" i="45"/>
  <c r="B22" i="45"/>
  <c r="B23" i="45"/>
  <c r="B24" i="45"/>
  <c r="B25" i="45"/>
  <c r="B26" i="45"/>
  <c r="B27" i="45"/>
  <c r="B28" i="45"/>
  <c r="B29" i="45"/>
  <c r="B30" i="45"/>
  <c r="B31" i="45"/>
  <c r="B32" i="45"/>
  <c r="B33" i="45"/>
  <c r="B34" i="45"/>
  <c r="B35" i="45"/>
  <c r="B36" i="45"/>
  <c r="B37" i="45"/>
  <c r="B38" i="45"/>
  <c r="B39" i="45"/>
  <c r="B40" i="45"/>
  <c r="B4" i="45"/>
  <c r="AG89" i="39" a="1"/>
  <c r="AG89" i="39" s="1"/>
  <c r="AH89" i="39" a="1"/>
  <c r="AH89" i="39" s="1"/>
  <c r="AI89" i="39" a="1"/>
  <c r="AI89" i="39" s="1"/>
  <c r="AJ89" i="39" a="1"/>
  <c r="AJ89" i="39" s="1"/>
  <c r="AG90" i="39" a="1"/>
  <c r="AG90" i="39" s="1"/>
  <c r="AH90" i="39" a="1"/>
  <c r="AH90" i="39" s="1"/>
  <c r="AI90" i="39" a="1"/>
  <c r="AI90" i="39" s="1"/>
  <c r="AJ90" i="39" a="1"/>
  <c r="AJ90" i="39" s="1"/>
  <c r="AH88" i="39" a="1"/>
  <c r="AH88" i="39" s="1"/>
  <c r="AI88" i="39" a="1"/>
  <c r="AI88" i="39" s="1"/>
  <c r="AJ88" i="39" a="1"/>
  <c r="AJ88" i="39" s="1"/>
  <c r="AG88" i="39" a="1"/>
  <c r="AG88" i="39" s="1"/>
  <c r="G88" i="39" a="1"/>
  <c r="G88" i="39" s="1"/>
  <c r="H88" i="39" a="1"/>
  <c r="H88" i="39" s="1"/>
  <c r="I88" i="39" a="1"/>
  <c r="I88" i="39" s="1"/>
  <c r="J88" i="39" a="1"/>
  <c r="J88" i="39" s="1"/>
  <c r="K88" i="39" a="1"/>
  <c r="K88" i="39" s="1"/>
  <c r="L88" i="39" a="1"/>
  <c r="L88" i="39" s="1"/>
  <c r="M88" i="39" a="1"/>
  <c r="M88" i="39" s="1"/>
  <c r="N88" i="39" a="1"/>
  <c r="N88" i="39"/>
  <c r="O88" i="39" a="1"/>
  <c r="O88" i="39" s="1"/>
  <c r="P88" i="39" a="1"/>
  <c r="P88" i="39" s="1"/>
  <c r="Q88" i="39" a="1"/>
  <c r="Q88" i="39"/>
  <c r="R88" i="39" a="1"/>
  <c r="R88" i="39"/>
  <c r="S88" i="39" a="1"/>
  <c r="S88" i="39" s="1"/>
  <c r="T88" i="39" a="1"/>
  <c r="T88" i="39" s="1"/>
  <c r="U88" i="39" a="1"/>
  <c r="U88" i="39" s="1"/>
  <c r="V88" i="39" a="1"/>
  <c r="V88" i="39" s="1"/>
  <c r="W88" i="39" a="1"/>
  <c r="W88" i="39" s="1"/>
  <c r="X88" i="39" a="1"/>
  <c r="X88" i="39" s="1"/>
  <c r="Y88" i="39" a="1"/>
  <c r="Y88" i="39" s="1"/>
  <c r="Z88" i="39" a="1"/>
  <c r="Z88" i="39"/>
  <c r="AA88" i="39" a="1"/>
  <c r="AA88" i="39" s="1"/>
  <c r="AB88" i="39" a="1"/>
  <c r="AB88" i="39" s="1"/>
  <c r="AC88" i="39" a="1"/>
  <c r="AC88" i="39" s="1"/>
  <c r="AD88" i="39" a="1"/>
  <c r="AD88" i="39"/>
  <c r="AE88" i="39" a="1"/>
  <c r="AE88" i="39" s="1"/>
  <c r="AF88" i="39" a="1"/>
  <c r="AF88" i="39" s="1"/>
  <c r="G89" i="39" a="1"/>
  <c r="G89" i="39" s="1"/>
  <c r="H89" i="39" a="1"/>
  <c r="H89" i="39"/>
  <c r="I89" i="39" a="1"/>
  <c r="I89" i="39" s="1"/>
  <c r="J89" i="39" a="1"/>
  <c r="J89" i="39" s="1"/>
  <c r="K89" i="39" a="1"/>
  <c r="K89" i="39"/>
  <c r="L89" i="39" a="1"/>
  <c r="L89" i="39"/>
  <c r="M89" i="39" a="1"/>
  <c r="M89" i="39" s="1"/>
  <c r="N89" i="39" a="1"/>
  <c r="N89" i="39" s="1"/>
  <c r="O89" i="39" a="1"/>
  <c r="O89" i="39" s="1"/>
  <c r="P89" i="39" a="1"/>
  <c r="P89" i="39" s="1"/>
  <c r="Q89" i="39" a="1"/>
  <c r="Q89" i="39" s="1"/>
  <c r="R89" i="39" a="1"/>
  <c r="R89" i="39" s="1"/>
  <c r="S89" i="39" a="1"/>
  <c r="S89" i="39" s="1"/>
  <c r="T89" i="39" a="1"/>
  <c r="T89" i="39"/>
  <c r="U89" i="39" a="1"/>
  <c r="U89" i="39" s="1"/>
  <c r="V89" i="39" a="1"/>
  <c r="V89" i="39" s="1"/>
  <c r="W89" i="39" a="1"/>
  <c r="W89" i="39" s="1"/>
  <c r="X89" i="39" a="1"/>
  <c r="X89" i="39"/>
  <c r="Y89" i="39" a="1"/>
  <c r="Y89" i="39" s="1"/>
  <c r="Z89" i="39" a="1"/>
  <c r="Z89" i="39" s="1"/>
  <c r="AA89" i="39" a="1"/>
  <c r="AA89" i="39" s="1"/>
  <c r="AB89" i="39" a="1"/>
  <c r="AB89" i="39" s="1"/>
  <c r="AC89" i="39" a="1"/>
  <c r="AC89" i="39" s="1"/>
  <c r="AD89" i="39" a="1"/>
  <c r="AD89" i="39" s="1"/>
  <c r="AE89" i="39" a="1"/>
  <c r="AE89" i="39" s="1"/>
  <c r="AF89" i="39" a="1"/>
  <c r="AF89" i="39"/>
  <c r="G90" i="39" a="1"/>
  <c r="G90" i="39" s="1"/>
  <c r="H90" i="39" a="1"/>
  <c r="H90" i="39" s="1"/>
  <c r="I90" i="39" a="1"/>
  <c r="I90" i="39" s="1"/>
  <c r="J90" i="39" a="1"/>
  <c r="J90" i="39" s="1"/>
  <c r="K90" i="39" a="1"/>
  <c r="K90" i="39" s="1"/>
  <c r="L90" i="39" a="1"/>
  <c r="L90" i="39" s="1"/>
  <c r="M90" i="39" a="1"/>
  <c r="M90" i="39" s="1"/>
  <c r="N90" i="39" a="1"/>
  <c r="N90" i="39"/>
  <c r="O90" i="39" a="1"/>
  <c r="O90" i="39" s="1"/>
  <c r="P90" i="39" a="1"/>
  <c r="P90" i="39" s="1"/>
  <c r="Q90" i="39" a="1"/>
  <c r="Q90" i="39" s="1"/>
  <c r="R90" i="39" a="1"/>
  <c r="R90" i="39"/>
  <c r="S90" i="39" a="1"/>
  <c r="S90" i="39" s="1"/>
  <c r="T90" i="39" a="1"/>
  <c r="T90" i="39" s="1"/>
  <c r="U90" i="39" a="1"/>
  <c r="U90" i="39" s="1"/>
  <c r="V90" i="39" a="1"/>
  <c r="V90" i="39" s="1"/>
  <c r="W90" i="39" a="1"/>
  <c r="W90" i="39" s="1"/>
  <c r="X90" i="39" a="1"/>
  <c r="X90" i="39" s="1"/>
  <c r="Y90" i="39" a="1"/>
  <c r="Y90" i="39" s="1"/>
  <c r="Z90" i="39" a="1"/>
  <c r="Z90" i="39"/>
  <c r="AA90" i="39" a="1"/>
  <c r="AA90" i="39" s="1"/>
  <c r="AB90" i="39" a="1"/>
  <c r="AB90" i="39" s="1"/>
  <c r="AC90" i="39" a="1"/>
  <c r="AC90" i="39" s="1"/>
  <c r="AD90" i="39" a="1"/>
  <c r="AD90" i="39" s="1"/>
  <c r="AE90" i="39" a="1"/>
  <c r="AE90" i="39" s="1"/>
  <c r="AF90" i="39" a="1"/>
  <c r="AF90" i="39" s="1"/>
  <c r="F89" i="39" a="1"/>
  <c r="F89" i="39" s="1"/>
  <c r="F90" i="39" a="1"/>
  <c r="F90" i="39" s="1"/>
  <c r="F88" i="39" a="1"/>
  <c r="F88" i="39" s="1"/>
  <c r="F32" i="39" a="1"/>
  <c r="F32" i="39" s="1"/>
  <c r="G308" i="35"/>
  <c r="H308" i="35"/>
  <c r="I308" i="35"/>
  <c r="J308" i="35"/>
  <c r="K308" i="35"/>
  <c r="L308" i="35"/>
  <c r="M308" i="35"/>
  <c r="N308" i="35"/>
  <c r="O308" i="35"/>
  <c r="P308" i="35"/>
  <c r="Q308" i="35"/>
  <c r="R308" i="35"/>
  <c r="S308" i="35"/>
  <c r="T308" i="35"/>
  <c r="U308" i="35"/>
  <c r="V308" i="35"/>
  <c r="W308" i="35"/>
  <c r="X308" i="35"/>
  <c r="Y308" i="35"/>
  <c r="Z308" i="35"/>
  <c r="AA308" i="35"/>
  <c r="AB308" i="35"/>
  <c r="AC308" i="35"/>
  <c r="AD308" i="35"/>
  <c r="AE308" i="35"/>
  <c r="AF308" i="35"/>
  <c r="AG308" i="35"/>
  <c r="AH308" i="35"/>
  <c r="AI308" i="35"/>
  <c r="AJ308" i="35"/>
  <c r="F308" i="35"/>
  <c r="AG85" i="39"/>
  <c r="AI85" i="39"/>
  <c r="AG65" i="39" a="1"/>
  <c r="AG65" i="39" s="1"/>
  <c r="AH65" i="39" a="1"/>
  <c r="AH65" i="39" s="1"/>
  <c r="AI65" i="39" a="1"/>
  <c r="AI65" i="39" s="1"/>
  <c r="AJ65" i="39" a="1"/>
  <c r="AJ65" i="39" s="1"/>
  <c r="AG66" i="39" a="1"/>
  <c r="AG66" i="39" s="1"/>
  <c r="AH66" i="39" a="1"/>
  <c r="AH66" i="39" s="1"/>
  <c r="AI66" i="39" a="1"/>
  <c r="AI66" i="39" s="1"/>
  <c r="AJ66" i="39" a="1"/>
  <c r="AJ66" i="39" s="1"/>
  <c r="AG67" i="39" a="1"/>
  <c r="AG67" i="39" s="1"/>
  <c r="AH67" i="39" a="1"/>
  <c r="AH67" i="39" s="1"/>
  <c r="AI67" i="39" a="1"/>
  <c r="AI67" i="39" s="1"/>
  <c r="AJ67" i="39" a="1"/>
  <c r="AJ67" i="39" s="1"/>
  <c r="AG68" i="39" a="1"/>
  <c r="AG68" i="39" s="1"/>
  <c r="AH68" i="39" a="1"/>
  <c r="AH68" i="39" s="1"/>
  <c r="AI68" i="39" a="1"/>
  <c r="AI68" i="39" s="1"/>
  <c r="AJ68" i="39" a="1"/>
  <c r="AJ68" i="39" s="1"/>
  <c r="AJ42" i="39" s="1"/>
  <c r="AG69" i="39" a="1"/>
  <c r="AG69" i="39" s="1"/>
  <c r="AH69" i="39" a="1"/>
  <c r="AH69" i="39" s="1"/>
  <c r="AH43" i="39" s="1"/>
  <c r="AI69" i="39" a="1"/>
  <c r="AI69" i="39" s="1"/>
  <c r="AI43" i="39" s="1"/>
  <c r="AJ69" i="39" a="1"/>
  <c r="AJ69" i="39" s="1"/>
  <c r="AG70" i="39" a="1"/>
  <c r="AG70" i="39" s="1"/>
  <c r="AH70" i="39" a="1"/>
  <c r="AH70" i="39" s="1"/>
  <c r="AI70" i="39" a="1"/>
  <c r="AI70" i="39" s="1"/>
  <c r="AJ70" i="39" a="1"/>
  <c r="AJ70" i="39" s="1"/>
  <c r="AG71" i="39" a="1"/>
  <c r="AG71" i="39" s="1"/>
  <c r="AH71" i="39" a="1"/>
  <c r="AH71" i="39" s="1"/>
  <c r="AI71" i="39" a="1"/>
  <c r="AI71" i="39" s="1"/>
  <c r="AJ71" i="39" a="1"/>
  <c r="AJ71" i="39" s="1"/>
  <c r="AG72" i="39" a="1"/>
  <c r="AG72" i="39" s="1"/>
  <c r="AH72" i="39" a="1"/>
  <c r="AH72" i="39" s="1"/>
  <c r="AI72" i="39" a="1"/>
  <c r="AI72" i="39" s="1"/>
  <c r="AJ72" i="39" a="1"/>
  <c r="AJ72" i="39" s="1"/>
  <c r="AG73" i="39" a="1"/>
  <c r="AG73" i="39" s="1"/>
  <c r="AH73" i="39" a="1"/>
  <c r="AH73" i="39" s="1"/>
  <c r="AI73" i="39" a="1"/>
  <c r="AI73" i="39" s="1"/>
  <c r="AJ73" i="39" a="1"/>
  <c r="AJ73" i="39" s="1"/>
  <c r="AG74" i="39" a="1"/>
  <c r="AG74" i="39" s="1"/>
  <c r="AH74" i="39" a="1"/>
  <c r="AH74" i="39" s="1"/>
  <c r="AI74" i="39" a="1"/>
  <c r="AI74" i="39" s="1"/>
  <c r="AJ74" i="39" a="1"/>
  <c r="AJ74" i="39" s="1"/>
  <c r="AG75" i="39" a="1"/>
  <c r="AG75" i="39" s="1"/>
  <c r="AH75" i="39" a="1"/>
  <c r="AH75" i="39" s="1"/>
  <c r="AI75" i="39" a="1"/>
  <c r="AI75" i="39" s="1"/>
  <c r="AJ75" i="39" a="1"/>
  <c r="AJ75" i="39" s="1"/>
  <c r="AG76" i="39" a="1"/>
  <c r="AG76" i="39" s="1"/>
  <c r="AG82" i="39" s="1"/>
  <c r="AH76" i="39" a="1"/>
  <c r="AH76" i="39" s="1"/>
  <c r="AH82" i="39" s="1"/>
  <c r="AI76" i="39" a="1"/>
  <c r="AI76" i="39" s="1"/>
  <c r="AI82" i="39" s="1"/>
  <c r="AJ76" i="39" a="1"/>
  <c r="AJ76" i="39" s="1"/>
  <c r="AJ82" i="39" s="1"/>
  <c r="AG77" i="39" a="1"/>
  <c r="AG77" i="39" s="1"/>
  <c r="AG83" i="39" s="1"/>
  <c r="AH77" i="39" a="1"/>
  <c r="AH77" i="39" s="1"/>
  <c r="AH83" i="39" s="1"/>
  <c r="AI77" i="39" a="1"/>
  <c r="AI77" i="39" s="1"/>
  <c r="AI83" i="39" s="1"/>
  <c r="AJ77" i="39" a="1"/>
  <c r="AJ77" i="39" s="1"/>
  <c r="AJ83" i="39" s="1"/>
  <c r="AG78" i="39" a="1"/>
  <c r="AG78" i="39" s="1"/>
  <c r="AG84" i="39" s="1"/>
  <c r="AH78" i="39" a="1"/>
  <c r="AH78" i="39" s="1"/>
  <c r="AH84" i="39" s="1"/>
  <c r="AI78" i="39" a="1"/>
  <c r="AI78" i="39" s="1"/>
  <c r="AI84" i="39" s="1"/>
  <c r="AJ78" i="39" a="1"/>
  <c r="AJ78" i="39" s="1"/>
  <c r="AJ84" i="39" s="1"/>
  <c r="AG79" i="39" a="1"/>
  <c r="AG79" i="39" s="1"/>
  <c r="AH79" i="39" a="1"/>
  <c r="AH79" i="39" s="1"/>
  <c r="AH85" i="39" s="1"/>
  <c r="AI79" i="39" a="1"/>
  <c r="AI79" i="39" s="1"/>
  <c r="AJ79" i="39" a="1"/>
  <c r="AJ79" i="39" s="1"/>
  <c r="AJ85" i="39" s="1"/>
  <c r="AG80" i="39" a="1"/>
  <c r="AG80" i="39" s="1"/>
  <c r="AG86" i="39" s="1"/>
  <c r="AH80" i="39" a="1"/>
  <c r="AH80" i="39" s="1"/>
  <c r="AH86" i="39" s="1"/>
  <c r="AI80" i="39" a="1"/>
  <c r="AI80" i="39" s="1"/>
  <c r="AI86" i="39" s="1"/>
  <c r="AJ80" i="39" a="1"/>
  <c r="AJ80" i="39" s="1"/>
  <c r="AJ86" i="39" s="1"/>
  <c r="AG81" i="39" a="1"/>
  <c r="AG81" i="39" s="1"/>
  <c r="AG87" i="39" s="1"/>
  <c r="AH81" i="39" a="1"/>
  <c r="AH81" i="39" s="1"/>
  <c r="AH87" i="39" s="1"/>
  <c r="AI81" i="39" a="1"/>
  <c r="AI81" i="39" s="1"/>
  <c r="AI87" i="39" s="1"/>
  <c r="AJ81" i="39" a="1"/>
  <c r="AJ81" i="39" s="1"/>
  <c r="AJ87" i="39" s="1"/>
  <c r="AH64" i="39" a="1"/>
  <c r="AH64" i="39" s="1"/>
  <c r="AI64" i="39" a="1"/>
  <c r="AI64" i="39" s="1"/>
  <c r="AJ64" i="39" a="1"/>
  <c r="AJ64" i="39" s="1"/>
  <c r="AG64" i="39" a="1"/>
  <c r="AG64" i="39" s="1"/>
  <c r="K82" i="39"/>
  <c r="R82" i="39"/>
  <c r="S82" i="39"/>
  <c r="U82" i="39"/>
  <c r="AC82" i="39"/>
  <c r="AD82" i="39"/>
  <c r="G83" i="39"/>
  <c r="P83" i="39"/>
  <c r="Q83" i="39"/>
  <c r="AA83" i="39"/>
  <c r="AB83" i="39"/>
  <c r="AE83" i="39"/>
  <c r="Z84" i="39"/>
  <c r="G85" i="39"/>
  <c r="W85" i="39"/>
  <c r="X85" i="39"/>
  <c r="AD85" i="39"/>
  <c r="AE85" i="39"/>
  <c r="U86" i="39"/>
  <c r="AA86" i="39"/>
  <c r="AB86" i="39"/>
  <c r="AC86" i="39"/>
  <c r="X87" i="39"/>
  <c r="Y87" i="39"/>
  <c r="Z87" i="39"/>
  <c r="AA87" i="39"/>
  <c r="F85" i="39"/>
  <c r="AG32" i="39" a="1"/>
  <c r="AG32" i="39" s="1"/>
  <c r="AG38" i="39" s="1"/>
  <c r="AH32" i="39" a="1"/>
  <c r="AH32" i="39" s="1"/>
  <c r="AH38" i="39" s="1"/>
  <c r="AI32" i="39" a="1"/>
  <c r="AI32" i="39" s="1"/>
  <c r="AI38" i="39" s="1"/>
  <c r="AJ32" i="39" a="1"/>
  <c r="AJ32" i="39" s="1"/>
  <c r="AJ38" i="39" s="1"/>
  <c r="AG33" i="39" a="1"/>
  <c r="AG33" i="39" s="1"/>
  <c r="AG39" i="39" s="1"/>
  <c r="AH33" i="39" a="1"/>
  <c r="AH33" i="39" s="1"/>
  <c r="AH39" i="39" s="1"/>
  <c r="AI33" i="39" a="1"/>
  <c r="AI33" i="39" s="1"/>
  <c r="AI39" i="39" s="1"/>
  <c r="AJ33" i="39" a="1"/>
  <c r="AJ33" i="39" s="1"/>
  <c r="AJ39" i="39" s="1"/>
  <c r="AG34" i="39" a="1"/>
  <c r="AG34" i="39" s="1"/>
  <c r="AG40" i="39" s="1"/>
  <c r="AH34" i="39" a="1"/>
  <c r="AH34" i="39" s="1"/>
  <c r="AH40" i="39" s="1"/>
  <c r="AI34" i="39" a="1"/>
  <c r="AI34" i="39" s="1"/>
  <c r="AI40" i="39" s="1"/>
  <c r="AJ34" i="39" a="1"/>
  <c r="AJ34" i="39" s="1"/>
  <c r="AJ40" i="39" s="1"/>
  <c r="AG35" i="39" a="1"/>
  <c r="AG35" i="39" s="1"/>
  <c r="AG41" i="39" s="1"/>
  <c r="AH35" i="39" a="1"/>
  <c r="AH35" i="39" s="1"/>
  <c r="AH41" i="39" s="1"/>
  <c r="AI35" i="39" a="1"/>
  <c r="AI35" i="39" s="1"/>
  <c r="AI41" i="39" s="1"/>
  <c r="AJ35" i="39" a="1"/>
  <c r="AJ35" i="39" s="1"/>
  <c r="AJ41" i="39" s="1"/>
  <c r="AG36" i="39" a="1"/>
  <c r="AG36" i="39" s="1"/>
  <c r="AG42" i="39" s="1"/>
  <c r="AH36" i="39" a="1"/>
  <c r="AH36" i="39" s="1"/>
  <c r="AH42" i="39" s="1"/>
  <c r="AI36" i="39" a="1"/>
  <c r="AI36" i="39" s="1"/>
  <c r="AI42" i="39" s="1"/>
  <c r="AJ36" i="39" a="1"/>
  <c r="AJ36" i="39" s="1"/>
  <c r="AG37" i="39" a="1"/>
  <c r="AG37" i="39" s="1"/>
  <c r="AG43" i="39" s="1"/>
  <c r="AH37" i="39" a="1"/>
  <c r="AH37" i="39" s="1"/>
  <c r="AI37" i="39" a="1"/>
  <c r="AI37" i="39" s="1"/>
  <c r="AJ37" i="39" a="1"/>
  <c r="AJ37" i="39" s="1"/>
  <c r="AJ43" i="39" s="1"/>
  <c r="G32" i="39" a="1"/>
  <c r="G32" i="39" s="1"/>
  <c r="H32" i="39" a="1"/>
  <c r="H32" i="39" s="1"/>
  <c r="I32" i="39" a="1"/>
  <c r="I32" i="39" s="1"/>
  <c r="J32" i="39" a="1"/>
  <c r="J32" i="39" s="1"/>
  <c r="K32" i="39" a="1"/>
  <c r="K32" i="39" s="1"/>
  <c r="L32" i="39" a="1"/>
  <c r="L32" i="39" s="1"/>
  <c r="M32" i="39" a="1"/>
  <c r="M32" i="39" s="1"/>
  <c r="N32" i="39" a="1"/>
  <c r="N32" i="39" s="1"/>
  <c r="O32" i="39" a="1"/>
  <c r="O32" i="39" s="1"/>
  <c r="P32" i="39" a="1"/>
  <c r="P32" i="39" s="1"/>
  <c r="Q32" i="39" a="1"/>
  <c r="Q32" i="39" s="1"/>
  <c r="R32" i="39" a="1"/>
  <c r="R32" i="39" s="1"/>
  <c r="T32" i="39" a="1"/>
  <c r="T32" i="39" s="1"/>
  <c r="U32" i="39" a="1"/>
  <c r="U32" i="39" s="1"/>
  <c r="V32" i="39" a="1"/>
  <c r="V32" i="39" s="1"/>
  <c r="W32" i="39" a="1"/>
  <c r="W32" i="39" s="1"/>
  <c r="X32" i="39" a="1"/>
  <c r="X32" i="39" s="1"/>
  <c r="Y32" i="39" a="1"/>
  <c r="Y32" i="39" s="1"/>
  <c r="Z32" i="39" a="1"/>
  <c r="Z32" i="39" s="1"/>
  <c r="AA32" i="39" a="1"/>
  <c r="AA32" i="39" s="1"/>
  <c r="AB32" i="39" a="1"/>
  <c r="AB32" i="39" s="1"/>
  <c r="AC32" i="39" a="1"/>
  <c r="AC32" i="39" s="1"/>
  <c r="AD32" i="39" a="1"/>
  <c r="AD32" i="39" s="1"/>
  <c r="AE32" i="39" a="1"/>
  <c r="AE32" i="39" s="1"/>
  <c r="AF32" i="39" a="1"/>
  <c r="AF32" i="39" s="1"/>
  <c r="G33" i="39" a="1"/>
  <c r="G33" i="39" s="1"/>
  <c r="H33" i="39" a="1"/>
  <c r="H33" i="39" s="1"/>
  <c r="I33" i="39" a="1"/>
  <c r="I33" i="39" s="1"/>
  <c r="J33" i="39" a="1"/>
  <c r="J33" i="39" s="1"/>
  <c r="K33" i="39" a="1"/>
  <c r="K33" i="39" s="1"/>
  <c r="L33" i="39" a="1"/>
  <c r="L33" i="39"/>
  <c r="M33" i="39" a="1"/>
  <c r="M33" i="39" s="1"/>
  <c r="N33" i="39" a="1"/>
  <c r="N33" i="39" s="1"/>
  <c r="O33" i="39" a="1"/>
  <c r="O33" i="39" s="1"/>
  <c r="P33" i="39" a="1"/>
  <c r="P33" i="39"/>
  <c r="Q33" i="39" a="1"/>
  <c r="Q33" i="39" s="1"/>
  <c r="R33" i="39" a="1"/>
  <c r="R33" i="39" s="1"/>
  <c r="S33" i="39" a="1"/>
  <c r="S33" i="39" s="1"/>
  <c r="T33" i="39" a="1"/>
  <c r="T33" i="39" s="1"/>
  <c r="U33" i="39" a="1"/>
  <c r="U33" i="39" s="1"/>
  <c r="V33" i="39" a="1"/>
  <c r="V33" i="39" s="1"/>
  <c r="W33" i="39" a="1"/>
  <c r="W33" i="39" s="1"/>
  <c r="X33" i="39" a="1"/>
  <c r="X33" i="39" s="1"/>
  <c r="Y33" i="39" a="1"/>
  <c r="Y33" i="39" s="1"/>
  <c r="Z33" i="39" a="1"/>
  <c r="Z33" i="39" s="1"/>
  <c r="AA33" i="39" a="1"/>
  <c r="AA33" i="39" s="1"/>
  <c r="AB33" i="39" a="1"/>
  <c r="AB33" i="39" s="1"/>
  <c r="AC33" i="39" a="1"/>
  <c r="AC33" i="39" s="1"/>
  <c r="AD33" i="39" a="1"/>
  <c r="AD33" i="39" s="1"/>
  <c r="AE33" i="39" a="1"/>
  <c r="AE33" i="39" s="1"/>
  <c r="AF33" i="39" a="1"/>
  <c r="AF33" i="39" s="1"/>
  <c r="G34" i="39" a="1"/>
  <c r="G34" i="39" s="1"/>
  <c r="H34" i="39" a="1"/>
  <c r="H34" i="39" s="1"/>
  <c r="I34" i="39" a="1"/>
  <c r="I34" i="39" s="1"/>
  <c r="J34" i="39" a="1"/>
  <c r="J34" i="39" s="1"/>
  <c r="K34" i="39" a="1"/>
  <c r="K34" i="39" s="1"/>
  <c r="L34" i="39" a="1"/>
  <c r="L34" i="39" s="1"/>
  <c r="M34" i="39" a="1"/>
  <c r="M34" i="39" s="1"/>
  <c r="N34" i="39" a="1"/>
  <c r="N34" i="39" s="1"/>
  <c r="O34" i="39" a="1"/>
  <c r="O34" i="39" s="1"/>
  <c r="P34" i="39" a="1"/>
  <c r="P34" i="39" s="1"/>
  <c r="Q34" i="39" a="1"/>
  <c r="Q34" i="39" s="1"/>
  <c r="R34" i="39" a="1"/>
  <c r="R34" i="39" s="1"/>
  <c r="S34" i="39" a="1"/>
  <c r="S34" i="39" s="1"/>
  <c r="T34" i="39" a="1"/>
  <c r="T34" i="39" s="1"/>
  <c r="U34" i="39" a="1"/>
  <c r="U34" i="39" s="1"/>
  <c r="V34" i="39" a="1"/>
  <c r="V34" i="39" s="1"/>
  <c r="W34" i="39" a="1"/>
  <c r="W34" i="39" s="1"/>
  <c r="X34" i="39" a="1"/>
  <c r="X34" i="39" s="1"/>
  <c r="Y34" i="39" a="1"/>
  <c r="Y34" i="39" s="1"/>
  <c r="Z34" i="39" a="1"/>
  <c r="Z34" i="39" s="1"/>
  <c r="AA34" i="39" a="1"/>
  <c r="AA34" i="39" s="1"/>
  <c r="AB34" i="39" a="1"/>
  <c r="AB34" i="39" s="1"/>
  <c r="AC34" i="39" a="1"/>
  <c r="AC34" i="39" s="1"/>
  <c r="AD34" i="39" a="1"/>
  <c r="AD34" i="39" s="1"/>
  <c r="AE34" i="39" a="1"/>
  <c r="AE34" i="39" s="1"/>
  <c r="AF34" i="39" a="1"/>
  <c r="AF34" i="39" s="1"/>
  <c r="G35" i="39" a="1"/>
  <c r="G35" i="39" s="1"/>
  <c r="H35" i="39" a="1"/>
  <c r="H35" i="39" s="1"/>
  <c r="I35" i="39" a="1"/>
  <c r="I35" i="39" s="1"/>
  <c r="J35" i="39" a="1"/>
  <c r="J35" i="39" s="1"/>
  <c r="K35" i="39" a="1"/>
  <c r="K35" i="39" s="1"/>
  <c r="L35" i="39" a="1"/>
  <c r="L35" i="39" s="1"/>
  <c r="M35" i="39" a="1"/>
  <c r="M35" i="39" s="1"/>
  <c r="N35" i="39" a="1"/>
  <c r="N35" i="39" s="1"/>
  <c r="O35" i="39" a="1"/>
  <c r="O35" i="39" s="1"/>
  <c r="P35" i="39" a="1"/>
  <c r="P35" i="39" s="1"/>
  <c r="Q35" i="39" a="1"/>
  <c r="Q35" i="39" s="1"/>
  <c r="R35" i="39" a="1"/>
  <c r="R35" i="39" s="1"/>
  <c r="S35" i="39" a="1"/>
  <c r="S35" i="39" s="1"/>
  <c r="T35" i="39" a="1"/>
  <c r="T35" i="39" s="1"/>
  <c r="U35" i="39" a="1"/>
  <c r="U35" i="39" s="1"/>
  <c r="V35" i="39" a="1"/>
  <c r="V35" i="39" s="1"/>
  <c r="W35" i="39" a="1"/>
  <c r="W35" i="39" s="1"/>
  <c r="X35" i="39" a="1"/>
  <c r="X35" i="39" s="1"/>
  <c r="Y35" i="39" a="1"/>
  <c r="Y35" i="39" s="1"/>
  <c r="Z35" i="39" a="1"/>
  <c r="Z35" i="39" s="1"/>
  <c r="AA35" i="39" a="1"/>
  <c r="AA35" i="39" s="1"/>
  <c r="AB35" i="39" a="1"/>
  <c r="AB35" i="39" s="1"/>
  <c r="AC35" i="39" a="1"/>
  <c r="AC35" i="39" s="1"/>
  <c r="AD35" i="39" a="1"/>
  <c r="AD35" i="39" s="1"/>
  <c r="AE35" i="39" a="1"/>
  <c r="AE35" i="39" s="1"/>
  <c r="AF35" i="39" a="1"/>
  <c r="AF35" i="39" s="1"/>
  <c r="G36" i="39" a="1"/>
  <c r="G36" i="39" s="1"/>
  <c r="H36" i="39" a="1"/>
  <c r="H36" i="39" s="1"/>
  <c r="I36" i="39" a="1"/>
  <c r="I36" i="39" s="1"/>
  <c r="J36" i="39" a="1"/>
  <c r="J36" i="39" s="1"/>
  <c r="K36" i="39" a="1"/>
  <c r="K36" i="39" s="1"/>
  <c r="L36" i="39" a="1"/>
  <c r="L36" i="39" s="1"/>
  <c r="M36" i="39" a="1"/>
  <c r="M36" i="39" s="1"/>
  <c r="N36" i="39" a="1"/>
  <c r="N36" i="39" s="1"/>
  <c r="O36" i="39" a="1"/>
  <c r="O36" i="39" s="1"/>
  <c r="P36" i="39" a="1"/>
  <c r="P36" i="39" s="1"/>
  <c r="Q36" i="39" a="1"/>
  <c r="Q36" i="39" s="1"/>
  <c r="R36" i="39" a="1"/>
  <c r="R36" i="39" s="1"/>
  <c r="S36" i="39" a="1"/>
  <c r="S36" i="39" s="1"/>
  <c r="T36" i="39" a="1"/>
  <c r="T36" i="39" s="1"/>
  <c r="U36" i="39" a="1"/>
  <c r="U36" i="39" s="1"/>
  <c r="V36" i="39" a="1"/>
  <c r="V36" i="39" s="1"/>
  <c r="W36" i="39" a="1"/>
  <c r="W36" i="39" s="1"/>
  <c r="X36" i="39" a="1"/>
  <c r="X36" i="39" s="1"/>
  <c r="Y36" i="39" a="1"/>
  <c r="Y36" i="39" s="1"/>
  <c r="Z36" i="39" a="1"/>
  <c r="Z36" i="39" s="1"/>
  <c r="AA36" i="39" a="1"/>
  <c r="AA36" i="39" s="1"/>
  <c r="AB36" i="39" a="1"/>
  <c r="AB36" i="39" s="1"/>
  <c r="AC36" i="39" a="1"/>
  <c r="AC36" i="39" s="1"/>
  <c r="AD36" i="39" a="1"/>
  <c r="AD36" i="39" s="1"/>
  <c r="AE36" i="39" a="1"/>
  <c r="AE36" i="39" s="1"/>
  <c r="AF36" i="39" a="1"/>
  <c r="AF36" i="39" s="1"/>
  <c r="G37" i="39" a="1"/>
  <c r="G37" i="39" s="1"/>
  <c r="H37" i="39" a="1"/>
  <c r="H37" i="39" s="1"/>
  <c r="I37" i="39" a="1"/>
  <c r="I37" i="39" s="1"/>
  <c r="J37" i="39" a="1"/>
  <c r="J37" i="39" s="1"/>
  <c r="K37" i="39" a="1"/>
  <c r="K37" i="39" s="1"/>
  <c r="L37" i="39" a="1"/>
  <c r="L37" i="39" s="1"/>
  <c r="M37" i="39" a="1"/>
  <c r="M37" i="39" s="1"/>
  <c r="N37" i="39" a="1"/>
  <c r="N37" i="39" s="1"/>
  <c r="O37" i="39" a="1"/>
  <c r="O37" i="39" s="1"/>
  <c r="P37" i="39" a="1"/>
  <c r="P37" i="39" s="1"/>
  <c r="Q37" i="39" a="1"/>
  <c r="Q37" i="39" s="1"/>
  <c r="R37" i="39" a="1"/>
  <c r="R37" i="39" s="1"/>
  <c r="S37" i="39" a="1"/>
  <c r="S37" i="39" s="1"/>
  <c r="T37" i="39" a="1"/>
  <c r="T37" i="39" s="1"/>
  <c r="U37" i="39" a="1"/>
  <c r="U37" i="39" s="1"/>
  <c r="V37" i="39" a="1"/>
  <c r="V37" i="39" s="1"/>
  <c r="W37" i="39" a="1"/>
  <c r="W37" i="39" s="1"/>
  <c r="X37" i="39" a="1"/>
  <c r="X37" i="39" s="1"/>
  <c r="Y37" i="39" a="1"/>
  <c r="Y37" i="39" s="1"/>
  <c r="Z37" i="39" a="1"/>
  <c r="Z37" i="39"/>
  <c r="AA37" i="39" a="1"/>
  <c r="AA37" i="39" s="1"/>
  <c r="AB37" i="39" a="1"/>
  <c r="AB37" i="39" s="1"/>
  <c r="AC37" i="39" a="1"/>
  <c r="AC37" i="39" s="1"/>
  <c r="AD37" i="39" a="1"/>
  <c r="AD37" i="39" s="1"/>
  <c r="AE37" i="39" a="1"/>
  <c r="AE37" i="39" s="1"/>
  <c r="AF37" i="39" a="1"/>
  <c r="AF37" i="39" s="1"/>
  <c r="F33" i="39" a="1"/>
  <c r="F33" i="39" s="1"/>
  <c r="F34" i="39" a="1"/>
  <c r="F34" i="39" s="1"/>
  <c r="F35" i="39" a="1"/>
  <c r="F35" i="39" s="1"/>
  <c r="F36" i="39" a="1"/>
  <c r="F36" i="39" s="1"/>
  <c r="F37" i="39" a="1"/>
  <c r="F37" i="39" s="1"/>
  <c r="F64" i="39" a="1"/>
  <c r="F64" i="39" s="1"/>
  <c r="F65" i="39" a="1"/>
  <c r="F65" i="39" s="1"/>
  <c r="G65" i="39" a="1"/>
  <c r="G65" i="39" s="1"/>
  <c r="H65" i="39" a="1"/>
  <c r="H65" i="39" s="1"/>
  <c r="I65" i="39" a="1"/>
  <c r="I65" i="39" s="1"/>
  <c r="J65" i="39" a="1"/>
  <c r="J65" i="39" s="1"/>
  <c r="K65" i="39" a="1"/>
  <c r="K65" i="39" s="1"/>
  <c r="L65" i="39" a="1"/>
  <c r="L65" i="39" s="1"/>
  <c r="M65" i="39" a="1"/>
  <c r="M65" i="39" s="1"/>
  <c r="N65" i="39" a="1"/>
  <c r="N65" i="39" s="1"/>
  <c r="O65" i="39" a="1"/>
  <c r="O65" i="39" s="1"/>
  <c r="P65" i="39" a="1"/>
  <c r="P65" i="39" s="1"/>
  <c r="Q65" i="39" a="1"/>
  <c r="Q65" i="39" s="1"/>
  <c r="R65" i="39" a="1"/>
  <c r="R65" i="39" s="1"/>
  <c r="S65" i="39" a="1"/>
  <c r="S65" i="39" s="1"/>
  <c r="T65" i="39" a="1"/>
  <c r="T65" i="39" s="1"/>
  <c r="U65" i="39" a="1"/>
  <c r="U65" i="39" s="1"/>
  <c r="V65" i="39" a="1"/>
  <c r="V65" i="39" s="1"/>
  <c r="W65" i="39" a="1"/>
  <c r="W65" i="39" s="1"/>
  <c r="X65" i="39" a="1"/>
  <c r="X65" i="39" s="1"/>
  <c r="Y65" i="39" a="1"/>
  <c r="Y65" i="39" s="1"/>
  <c r="Z65" i="39" a="1"/>
  <c r="Z65" i="39" s="1"/>
  <c r="AA65" i="39" a="1"/>
  <c r="AA65" i="39" s="1"/>
  <c r="AB65" i="39" a="1"/>
  <c r="AB65" i="39" s="1"/>
  <c r="AC65" i="39" a="1"/>
  <c r="AC65" i="39" s="1"/>
  <c r="AD65" i="39" a="1"/>
  <c r="AD65" i="39" s="1"/>
  <c r="AE65" i="39" a="1"/>
  <c r="AE65" i="39" s="1"/>
  <c r="AF65" i="39" a="1"/>
  <c r="AF65" i="39" s="1"/>
  <c r="F66" i="39" a="1"/>
  <c r="F66" i="39" s="1"/>
  <c r="G66" i="39" a="1"/>
  <c r="G66" i="39" s="1"/>
  <c r="H66" i="39" a="1"/>
  <c r="H66" i="39" s="1"/>
  <c r="I66" i="39" a="1"/>
  <c r="I66" i="39" s="1"/>
  <c r="J66" i="39" a="1"/>
  <c r="J66" i="39" s="1"/>
  <c r="K66" i="39" a="1"/>
  <c r="K66" i="39" s="1"/>
  <c r="L66" i="39" a="1"/>
  <c r="L66" i="39" s="1"/>
  <c r="M66" i="39" a="1"/>
  <c r="M66" i="39" s="1"/>
  <c r="N66" i="39" a="1"/>
  <c r="N66" i="39" s="1"/>
  <c r="O66" i="39" a="1"/>
  <c r="O66" i="39" s="1"/>
  <c r="P66" i="39" a="1"/>
  <c r="P66" i="39" s="1"/>
  <c r="Q66" i="39" a="1"/>
  <c r="Q66" i="39" s="1"/>
  <c r="R66" i="39" a="1"/>
  <c r="R66" i="39" s="1"/>
  <c r="S66" i="39" a="1"/>
  <c r="S66" i="39" s="1"/>
  <c r="T66" i="39" a="1"/>
  <c r="T66" i="39" s="1"/>
  <c r="U66" i="39" a="1"/>
  <c r="U66" i="39" s="1"/>
  <c r="V66" i="39" a="1"/>
  <c r="V66" i="39" s="1"/>
  <c r="W66" i="39" a="1"/>
  <c r="W66" i="39" s="1"/>
  <c r="X66" i="39" a="1"/>
  <c r="X66" i="39" s="1"/>
  <c r="Y66" i="39" a="1"/>
  <c r="Y66" i="39" s="1"/>
  <c r="Z66" i="39" a="1"/>
  <c r="Z66" i="39" s="1"/>
  <c r="AA66" i="39" a="1"/>
  <c r="AA66" i="39" s="1"/>
  <c r="AB66" i="39" a="1"/>
  <c r="AB66" i="39" s="1"/>
  <c r="AC66" i="39" a="1"/>
  <c r="AC66" i="39" s="1"/>
  <c r="AD66" i="39" a="1"/>
  <c r="AD66" i="39" s="1"/>
  <c r="AE66" i="39" a="1"/>
  <c r="AE66" i="39" s="1"/>
  <c r="AF66" i="39" a="1"/>
  <c r="AF66" i="39" s="1"/>
  <c r="F67" i="39" a="1"/>
  <c r="F67" i="39" s="1"/>
  <c r="G67" i="39" a="1"/>
  <c r="G67" i="39" s="1"/>
  <c r="H67" i="39" a="1"/>
  <c r="H67" i="39" s="1"/>
  <c r="I67" i="39" a="1"/>
  <c r="I67" i="39" s="1"/>
  <c r="J67" i="39" a="1"/>
  <c r="J67" i="39" s="1"/>
  <c r="K67" i="39" a="1"/>
  <c r="K67" i="39" s="1"/>
  <c r="L67" i="39" a="1"/>
  <c r="L67" i="39" s="1"/>
  <c r="M67" i="39" a="1"/>
  <c r="M67" i="39" s="1"/>
  <c r="N67" i="39" a="1"/>
  <c r="N67" i="39" s="1"/>
  <c r="O67" i="39" a="1"/>
  <c r="O67" i="39" s="1"/>
  <c r="P67" i="39" a="1"/>
  <c r="P67" i="39" s="1"/>
  <c r="Q67" i="39" a="1"/>
  <c r="Q67" i="39" s="1"/>
  <c r="R67" i="39" a="1"/>
  <c r="R67" i="39" s="1"/>
  <c r="S67" i="39" a="1"/>
  <c r="S67" i="39" s="1"/>
  <c r="T67" i="39" a="1"/>
  <c r="T67" i="39" s="1"/>
  <c r="U67" i="39" a="1"/>
  <c r="U67" i="39" s="1"/>
  <c r="V67" i="39" a="1"/>
  <c r="V67" i="39" s="1"/>
  <c r="W67" i="39" a="1"/>
  <c r="W67" i="39" s="1"/>
  <c r="X67" i="39" a="1"/>
  <c r="X67" i="39" s="1"/>
  <c r="Y67" i="39" a="1"/>
  <c r="Y67" i="39" s="1"/>
  <c r="Z67" i="39" a="1"/>
  <c r="Z67" i="39" s="1"/>
  <c r="AA67" i="39" a="1"/>
  <c r="AA67" i="39" s="1"/>
  <c r="AB67" i="39" a="1"/>
  <c r="AB67" i="39" s="1"/>
  <c r="AC67" i="39" a="1"/>
  <c r="AC67" i="39" s="1"/>
  <c r="AD67" i="39" a="1"/>
  <c r="AD67" i="39" s="1"/>
  <c r="AE67" i="39" a="1"/>
  <c r="AE67" i="39" s="1"/>
  <c r="AF67" i="39" a="1"/>
  <c r="AF67" i="39" s="1"/>
  <c r="F68" i="39" a="1"/>
  <c r="F68" i="39" s="1"/>
  <c r="G68" i="39" a="1"/>
  <c r="G68" i="39" s="1"/>
  <c r="H68" i="39" a="1"/>
  <c r="H68" i="39" s="1"/>
  <c r="I68" i="39" a="1"/>
  <c r="I68" i="39" s="1"/>
  <c r="J68" i="39" a="1"/>
  <c r="J68" i="39" s="1"/>
  <c r="K68" i="39" a="1"/>
  <c r="K68" i="39" s="1"/>
  <c r="L68" i="39" a="1"/>
  <c r="L68" i="39" s="1"/>
  <c r="M68" i="39" a="1"/>
  <c r="M68" i="39" s="1"/>
  <c r="N68" i="39" a="1"/>
  <c r="N68" i="39" s="1"/>
  <c r="O68" i="39" a="1"/>
  <c r="O68" i="39" s="1"/>
  <c r="P68" i="39" a="1"/>
  <c r="P68" i="39" s="1"/>
  <c r="Q68" i="39" a="1"/>
  <c r="Q68" i="39" s="1"/>
  <c r="R68" i="39" a="1"/>
  <c r="R68" i="39" s="1"/>
  <c r="S68" i="39" a="1"/>
  <c r="S68" i="39" s="1"/>
  <c r="T68" i="39" a="1"/>
  <c r="T68" i="39" s="1"/>
  <c r="U68" i="39" a="1"/>
  <c r="U68" i="39" s="1"/>
  <c r="V68" i="39" a="1"/>
  <c r="V68" i="39" s="1"/>
  <c r="W68" i="39" a="1"/>
  <c r="W68" i="39" s="1"/>
  <c r="X68" i="39" a="1"/>
  <c r="X68" i="39" s="1"/>
  <c r="Y68" i="39" a="1"/>
  <c r="Y68" i="39" s="1"/>
  <c r="Z68" i="39" a="1"/>
  <c r="Z68" i="39" s="1"/>
  <c r="AA68" i="39" a="1"/>
  <c r="AA68" i="39" s="1"/>
  <c r="AB68" i="39" a="1"/>
  <c r="AB68" i="39" s="1"/>
  <c r="AC68" i="39" a="1"/>
  <c r="AC68" i="39" s="1"/>
  <c r="AD68" i="39" a="1"/>
  <c r="AD68" i="39" s="1"/>
  <c r="AE68" i="39" a="1"/>
  <c r="AE68" i="39" s="1"/>
  <c r="AF68" i="39" a="1"/>
  <c r="AF68" i="39" s="1"/>
  <c r="F69" i="39" a="1"/>
  <c r="F69" i="39" s="1"/>
  <c r="G69" i="39" a="1"/>
  <c r="G69" i="39" s="1"/>
  <c r="H69" i="39" a="1"/>
  <c r="H69" i="39" s="1"/>
  <c r="I69" i="39" a="1"/>
  <c r="I69" i="39" s="1"/>
  <c r="J69" i="39" a="1"/>
  <c r="J69" i="39" s="1"/>
  <c r="K69" i="39" a="1"/>
  <c r="K69" i="39" s="1"/>
  <c r="L69" i="39" a="1"/>
  <c r="L69" i="39" s="1"/>
  <c r="M69" i="39" a="1"/>
  <c r="M69" i="39" s="1"/>
  <c r="N69" i="39" a="1"/>
  <c r="N69" i="39" s="1"/>
  <c r="O69" i="39" a="1"/>
  <c r="O69" i="39" s="1"/>
  <c r="P69" i="39" a="1"/>
  <c r="P69" i="39" s="1"/>
  <c r="Q69" i="39" a="1"/>
  <c r="Q69" i="39" s="1"/>
  <c r="R69" i="39" a="1"/>
  <c r="R69" i="39" s="1"/>
  <c r="S69" i="39" a="1"/>
  <c r="S69" i="39" s="1"/>
  <c r="T69" i="39" a="1"/>
  <c r="T69" i="39" s="1"/>
  <c r="U69" i="39" a="1"/>
  <c r="U69" i="39" s="1"/>
  <c r="V69" i="39" a="1"/>
  <c r="V69" i="39" s="1"/>
  <c r="W69" i="39" a="1"/>
  <c r="W69" i="39" s="1"/>
  <c r="X69" i="39" a="1"/>
  <c r="X69" i="39" s="1"/>
  <c r="Y69" i="39" a="1"/>
  <c r="Y69" i="39" s="1"/>
  <c r="Z69" i="39" a="1"/>
  <c r="Z69" i="39" s="1"/>
  <c r="AA69" i="39" a="1"/>
  <c r="AA69" i="39" s="1"/>
  <c r="AB69" i="39" a="1"/>
  <c r="AB69" i="39" s="1"/>
  <c r="AC69" i="39" a="1"/>
  <c r="AC69" i="39" s="1"/>
  <c r="AD69" i="39" a="1"/>
  <c r="AD69" i="39" s="1"/>
  <c r="AE69" i="39" a="1"/>
  <c r="AE69" i="39" s="1"/>
  <c r="AF69" i="39" a="1"/>
  <c r="AF69" i="39" s="1"/>
  <c r="F70" i="39" a="1"/>
  <c r="F70" i="39" s="1"/>
  <c r="G70" i="39" a="1"/>
  <c r="G70" i="39" s="1"/>
  <c r="H70" i="39" a="1"/>
  <c r="H70" i="39" s="1"/>
  <c r="I70" i="39" a="1"/>
  <c r="I70" i="39" s="1"/>
  <c r="J70" i="39" a="1"/>
  <c r="J70" i="39" s="1"/>
  <c r="K70" i="39" a="1"/>
  <c r="K70" i="39" s="1"/>
  <c r="L70" i="39" a="1"/>
  <c r="L70" i="39" s="1"/>
  <c r="M70" i="39" a="1"/>
  <c r="M70" i="39" s="1"/>
  <c r="N70" i="39" a="1"/>
  <c r="N70" i="39" s="1"/>
  <c r="O70" i="39" a="1"/>
  <c r="O70" i="39" s="1"/>
  <c r="P70" i="39" a="1"/>
  <c r="P70" i="39" s="1"/>
  <c r="Q70" i="39" a="1"/>
  <c r="Q70" i="39" s="1"/>
  <c r="R70" i="39" a="1"/>
  <c r="R70" i="39" s="1"/>
  <c r="S70" i="39" a="1"/>
  <c r="S70" i="39" s="1"/>
  <c r="T70" i="39" a="1"/>
  <c r="T70" i="39" s="1"/>
  <c r="U70" i="39" a="1"/>
  <c r="U70" i="39" s="1"/>
  <c r="V70" i="39" a="1"/>
  <c r="V70" i="39" s="1"/>
  <c r="W70" i="39" a="1"/>
  <c r="W70" i="39" s="1"/>
  <c r="X70" i="39" a="1"/>
  <c r="X70" i="39" s="1"/>
  <c r="Y70" i="39" a="1"/>
  <c r="Y70" i="39" s="1"/>
  <c r="Z70" i="39" a="1"/>
  <c r="Z70" i="39" s="1"/>
  <c r="AA70" i="39" a="1"/>
  <c r="AA70" i="39" s="1"/>
  <c r="AB70" i="39" a="1"/>
  <c r="AB70" i="39" s="1"/>
  <c r="AC70" i="39" a="1"/>
  <c r="AC70" i="39" s="1"/>
  <c r="AD70" i="39" a="1"/>
  <c r="AD70" i="39" s="1"/>
  <c r="AE70" i="39" a="1"/>
  <c r="AE70" i="39" s="1"/>
  <c r="AF70" i="39" a="1"/>
  <c r="AF70" i="39" s="1"/>
  <c r="F71" i="39" a="1"/>
  <c r="F71" i="39" s="1"/>
  <c r="G71" i="39" a="1"/>
  <c r="G71" i="39" s="1"/>
  <c r="H71" i="39" a="1"/>
  <c r="H71" i="39" s="1"/>
  <c r="I71" i="39" a="1"/>
  <c r="I71" i="39" s="1"/>
  <c r="J71" i="39" a="1"/>
  <c r="J71" i="39" s="1"/>
  <c r="K71" i="39" a="1"/>
  <c r="K71" i="39" s="1"/>
  <c r="L71" i="39" a="1"/>
  <c r="L71" i="39" s="1"/>
  <c r="M71" i="39" a="1"/>
  <c r="M71" i="39" s="1"/>
  <c r="N71" i="39" a="1"/>
  <c r="N71" i="39" s="1"/>
  <c r="O71" i="39" a="1"/>
  <c r="O71" i="39" s="1"/>
  <c r="P71" i="39" a="1"/>
  <c r="P71" i="39" s="1"/>
  <c r="Q71" i="39" a="1"/>
  <c r="Q71" i="39" s="1"/>
  <c r="R71" i="39" a="1"/>
  <c r="R71" i="39" s="1"/>
  <c r="S71" i="39" a="1"/>
  <c r="S71" i="39" s="1"/>
  <c r="T71" i="39" a="1"/>
  <c r="T71" i="39" s="1"/>
  <c r="U71" i="39" a="1"/>
  <c r="U71" i="39" s="1"/>
  <c r="V71" i="39" a="1"/>
  <c r="V71" i="39" s="1"/>
  <c r="W71" i="39" a="1"/>
  <c r="W71" i="39" s="1"/>
  <c r="X71" i="39" a="1"/>
  <c r="X71" i="39" s="1"/>
  <c r="Y71" i="39" a="1"/>
  <c r="Y71" i="39" s="1"/>
  <c r="Z71" i="39" a="1"/>
  <c r="Z71" i="39" s="1"/>
  <c r="AA71" i="39" a="1"/>
  <c r="AA71" i="39" s="1"/>
  <c r="AB71" i="39" a="1"/>
  <c r="AB71" i="39" s="1"/>
  <c r="AC71" i="39" a="1"/>
  <c r="AC71" i="39" s="1"/>
  <c r="AD71" i="39" a="1"/>
  <c r="AD71" i="39" s="1"/>
  <c r="AE71" i="39" a="1"/>
  <c r="AE71" i="39" s="1"/>
  <c r="AF71" i="39" a="1"/>
  <c r="AF71" i="39" s="1"/>
  <c r="F72" i="39" a="1"/>
  <c r="F72" i="39" s="1"/>
  <c r="G72" i="39" a="1"/>
  <c r="G72" i="39" s="1"/>
  <c r="H72" i="39" a="1"/>
  <c r="H72" i="39" s="1"/>
  <c r="I72" i="39" a="1"/>
  <c r="I72" i="39" s="1"/>
  <c r="J72" i="39" a="1"/>
  <c r="J72" i="39" s="1"/>
  <c r="K72" i="39" a="1"/>
  <c r="K72" i="39" s="1"/>
  <c r="L72" i="39" a="1"/>
  <c r="L72" i="39" s="1"/>
  <c r="M72" i="39" a="1"/>
  <c r="M72" i="39" s="1"/>
  <c r="N72" i="39" a="1"/>
  <c r="N72" i="39" s="1"/>
  <c r="O72" i="39" a="1"/>
  <c r="O72" i="39" s="1"/>
  <c r="P72" i="39" a="1"/>
  <c r="P72" i="39" s="1"/>
  <c r="Q72" i="39" a="1"/>
  <c r="Q72" i="39" s="1"/>
  <c r="R72" i="39" a="1"/>
  <c r="R72" i="39" s="1"/>
  <c r="S72" i="39" a="1"/>
  <c r="S72" i="39" s="1"/>
  <c r="T72" i="39" a="1"/>
  <c r="T72" i="39" s="1"/>
  <c r="U72" i="39" a="1"/>
  <c r="U72" i="39" s="1"/>
  <c r="V72" i="39" a="1"/>
  <c r="V72" i="39" s="1"/>
  <c r="W72" i="39" a="1"/>
  <c r="W72" i="39" s="1"/>
  <c r="X72" i="39" a="1"/>
  <c r="X72" i="39" s="1"/>
  <c r="Y72" i="39" a="1"/>
  <c r="Y72" i="39" s="1"/>
  <c r="Z72" i="39" a="1"/>
  <c r="Z72" i="39" s="1"/>
  <c r="AA72" i="39" a="1"/>
  <c r="AA72" i="39" s="1"/>
  <c r="AB72" i="39" a="1"/>
  <c r="AB72" i="39" s="1"/>
  <c r="AC72" i="39" a="1"/>
  <c r="AC72" i="39" s="1"/>
  <c r="AD72" i="39" a="1"/>
  <c r="AD72" i="39" s="1"/>
  <c r="AE72" i="39" a="1"/>
  <c r="AE72" i="39" s="1"/>
  <c r="AF72" i="39" a="1"/>
  <c r="AF72" i="39" s="1"/>
  <c r="F73" i="39" a="1"/>
  <c r="F73" i="39" s="1"/>
  <c r="G73" i="39" a="1"/>
  <c r="G73" i="39" s="1"/>
  <c r="H73" i="39" a="1"/>
  <c r="H73" i="39" s="1"/>
  <c r="I73" i="39" a="1"/>
  <c r="I73" i="39" s="1"/>
  <c r="J73" i="39" a="1"/>
  <c r="J73" i="39" s="1"/>
  <c r="K73" i="39" a="1"/>
  <c r="K73" i="39" s="1"/>
  <c r="L73" i="39" a="1"/>
  <c r="L73" i="39" s="1"/>
  <c r="M73" i="39" a="1"/>
  <c r="M73" i="39" s="1"/>
  <c r="N73" i="39" a="1"/>
  <c r="N73" i="39" s="1"/>
  <c r="O73" i="39" a="1"/>
  <c r="O73" i="39" s="1"/>
  <c r="P73" i="39" a="1"/>
  <c r="P73" i="39" s="1"/>
  <c r="Q73" i="39" a="1"/>
  <c r="Q73" i="39" s="1"/>
  <c r="R73" i="39" a="1"/>
  <c r="R73" i="39" s="1"/>
  <c r="S73" i="39" a="1"/>
  <c r="S73" i="39" s="1"/>
  <c r="T73" i="39" a="1"/>
  <c r="T73" i="39" s="1"/>
  <c r="U73" i="39" a="1"/>
  <c r="U73" i="39" s="1"/>
  <c r="V73" i="39" a="1"/>
  <c r="V73" i="39" s="1"/>
  <c r="W73" i="39" a="1"/>
  <c r="W73" i="39" s="1"/>
  <c r="X73" i="39" a="1"/>
  <c r="X73" i="39" s="1"/>
  <c r="Y73" i="39" a="1"/>
  <c r="Y73" i="39" s="1"/>
  <c r="Z73" i="39" a="1"/>
  <c r="Z73" i="39" s="1"/>
  <c r="AA73" i="39" a="1"/>
  <c r="AA73" i="39" s="1"/>
  <c r="AB73" i="39" a="1"/>
  <c r="AB73" i="39" s="1"/>
  <c r="AC73" i="39" a="1"/>
  <c r="AC73" i="39" s="1"/>
  <c r="AD73" i="39" a="1"/>
  <c r="AD73" i="39" s="1"/>
  <c r="AE73" i="39" a="1"/>
  <c r="AE73" i="39" s="1"/>
  <c r="AF73" i="39" a="1"/>
  <c r="AF73" i="39" s="1"/>
  <c r="F74" i="39" a="1"/>
  <c r="F74" i="39" s="1"/>
  <c r="G74" i="39" a="1"/>
  <c r="G74" i="39" s="1"/>
  <c r="H74" i="39" a="1"/>
  <c r="H74" i="39" s="1"/>
  <c r="I74" i="39" a="1"/>
  <c r="I74" i="39" s="1"/>
  <c r="J74" i="39" a="1"/>
  <c r="J74" i="39" s="1"/>
  <c r="K74" i="39" a="1"/>
  <c r="K74" i="39" s="1"/>
  <c r="L74" i="39" a="1"/>
  <c r="L74" i="39" s="1"/>
  <c r="M74" i="39" a="1"/>
  <c r="M74" i="39" s="1"/>
  <c r="N74" i="39" a="1"/>
  <c r="N74" i="39" s="1"/>
  <c r="O74" i="39" a="1"/>
  <c r="O74" i="39" s="1"/>
  <c r="P74" i="39" a="1"/>
  <c r="P74" i="39" s="1"/>
  <c r="Q74" i="39" a="1"/>
  <c r="Q74" i="39" s="1"/>
  <c r="R74" i="39" a="1"/>
  <c r="R74" i="39" s="1"/>
  <c r="S74" i="39" a="1"/>
  <c r="S74" i="39" s="1"/>
  <c r="T74" i="39" a="1"/>
  <c r="T74" i="39" s="1"/>
  <c r="U74" i="39" a="1"/>
  <c r="U74" i="39" s="1"/>
  <c r="V74" i="39" a="1"/>
  <c r="V74" i="39" s="1"/>
  <c r="W74" i="39" a="1"/>
  <c r="W74" i="39" s="1"/>
  <c r="X74" i="39" a="1"/>
  <c r="X74" i="39" s="1"/>
  <c r="Y74" i="39" a="1"/>
  <c r="Y74" i="39" s="1"/>
  <c r="Z74" i="39" a="1"/>
  <c r="Z74" i="39" s="1"/>
  <c r="AA74" i="39" a="1"/>
  <c r="AA74" i="39" s="1"/>
  <c r="AB74" i="39" a="1"/>
  <c r="AB74" i="39" s="1"/>
  <c r="AC74" i="39" a="1"/>
  <c r="AC74" i="39" s="1"/>
  <c r="AD74" i="39" a="1"/>
  <c r="AD74" i="39" s="1"/>
  <c r="AE74" i="39" a="1"/>
  <c r="AE74" i="39" s="1"/>
  <c r="AF74" i="39" a="1"/>
  <c r="AF74" i="39" s="1"/>
  <c r="F75" i="39" a="1"/>
  <c r="F75" i="39" s="1"/>
  <c r="G75" i="39" a="1"/>
  <c r="G75" i="39" s="1"/>
  <c r="H75" i="39" a="1"/>
  <c r="H75" i="39" s="1"/>
  <c r="I75" i="39" a="1"/>
  <c r="I75" i="39" s="1"/>
  <c r="J75" i="39" a="1"/>
  <c r="J75" i="39" s="1"/>
  <c r="K75" i="39" a="1"/>
  <c r="K75" i="39" s="1"/>
  <c r="L75" i="39" a="1"/>
  <c r="L75" i="39" s="1"/>
  <c r="M75" i="39" a="1"/>
  <c r="M75" i="39" s="1"/>
  <c r="N75" i="39" a="1"/>
  <c r="N75" i="39" s="1"/>
  <c r="O75" i="39" a="1"/>
  <c r="O75" i="39" s="1"/>
  <c r="P75" i="39" a="1"/>
  <c r="P75" i="39" s="1"/>
  <c r="Q75" i="39" a="1"/>
  <c r="Q75" i="39" s="1"/>
  <c r="R75" i="39" a="1"/>
  <c r="R75" i="39" s="1"/>
  <c r="S75" i="39" a="1"/>
  <c r="S75" i="39" s="1"/>
  <c r="T75" i="39" a="1"/>
  <c r="T75" i="39" s="1"/>
  <c r="U75" i="39" a="1"/>
  <c r="U75" i="39" s="1"/>
  <c r="V75" i="39" a="1"/>
  <c r="V75" i="39" s="1"/>
  <c r="W75" i="39" a="1"/>
  <c r="W75" i="39" s="1"/>
  <c r="X75" i="39" a="1"/>
  <c r="X75" i="39" s="1"/>
  <c r="Y75" i="39" a="1"/>
  <c r="Y75" i="39" s="1"/>
  <c r="Z75" i="39" a="1"/>
  <c r="Z75" i="39" s="1"/>
  <c r="AA75" i="39" a="1"/>
  <c r="AA75" i="39" s="1"/>
  <c r="AB75" i="39" a="1"/>
  <c r="AB75" i="39" s="1"/>
  <c r="AC75" i="39" a="1"/>
  <c r="AC75" i="39" s="1"/>
  <c r="AD75" i="39" a="1"/>
  <c r="AD75" i="39" s="1"/>
  <c r="AE75" i="39" a="1"/>
  <c r="AE75" i="39" s="1"/>
  <c r="AF75" i="39" a="1"/>
  <c r="AF75" i="39" s="1"/>
  <c r="F76" i="39" a="1"/>
  <c r="F76" i="39" s="1"/>
  <c r="F82" i="39" s="1"/>
  <c r="G76" i="39" a="1"/>
  <c r="G76" i="39" s="1"/>
  <c r="G82" i="39" s="1"/>
  <c r="H76" i="39" a="1"/>
  <c r="H76" i="39" s="1"/>
  <c r="H82" i="39" s="1"/>
  <c r="I76" i="39" a="1"/>
  <c r="I76" i="39" s="1"/>
  <c r="I82" i="39" s="1"/>
  <c r="J76" i="39" a="1"/>
  <c r="J76" i="39" s="1"/>
  <c r="J82" i="39" s="1"/>
  <c r="K76" i="39" a="1"/>
  <c r="K76" i="39" s="1"/>
  <c r="L76" i="39" a="1"/>
  <c r="L76" i="39" s="1"/>
  <c r="L82" i="39" s="1"/>
  <c r="M76" i="39" a="1"/>
  <c r="M76" i="39" s="1"/>
  <c r="M82" i="39" s="1"/>
  <c r="N76" i="39" a="1"/>
  <c r="N76" i="39" s="1"/>
  <c r="N82" i="39" s="1"/>
  <c r="O76" i="39" a="1"/>
  <c r="O76" i="39" s="1"/>
  <c r="O82" i="39" s="1"/>
  <c r="P76" i="39" a="1"/>
  <c r="P76" i="39" s="1"/>
  <c r="P82" i="39" s="1"/>
  <c r="Q76" i="39" a="1"/>
  <c r="Q76" i="39" s="1"/>
  <c r="Q82" i="39" s="1"/>
  <c r="R76" i="39" a="1"/>
  <c r="R76" i="39" s="1"/>
  <c r="S76" i="39" a="1"/>
  <c r="S76" i="39" s="1"/>
  <c r="T76" i="39" a="1"/>
  <c r="T76" i="39" s="1"/>
  <c r="T82" i="39" s="1"/>
  <c r="U76" i="39" a="1"/>
  <c r="U76" i="39" s="1"/>
  <c r="V76" i="39" a="1"/>
  <c r="V76" i="39" s="1"/>
  <c r="V82" i="39" s="1"/>
  <c r="W76" i="39" a="1"/>
  <c r="W76" i="39" s="1"/>
  <c r="W82" i="39" s="1"/>
  <c r="X76" i="39" a="1"/>
  <c r="X76" i="39" s="1"/>
  <c r="X82" i="39" s="1"/>
  <c r="Y76" i="39" a="1"/>
  <c r="Y76" i="39" s="1"/>
  <c r="Y82" i="39" s="1"/>
  <c r="Z76" i="39" a="1"/>
  <c r="Z76" i="39"/>
  <c r="Z82" i="39" s="1"/>
  <c r="AA76" i="39" a="1"/>
  <c r="AA76" i="39" s="1"/>
  <c r="AA82" i="39" s="1"/>
  <c r="AB76" i="39" a="1"/>
  <c r="AB76" i="39" s="1"/>
  <c r="AB82" i="39" s="1"/>
  <c r="AC76" i="39" a="1"/>
  <c r="AC76" i="39" s="1"/>
  <c r="AD76" i="39" a="1"/>
  <c r="AD76" i="39" s="1"/>
  <c r="AE76" i="39" a="1"/>
  <c r="AE76" i="39" s="1"/>
  <c r="AE82" i="39" s="1"/>
  <c r="AF76" i="39" a="1"/>
  <c r="AF76" i="39" s="1"/>
  <c r="AF82" i="39" s="1"/>
  <c r="F77" i="39" a="1"/>
  <c r="F77" i="39" s="1"/>
  <c r="F83" i="39" s="1"/>
  <c r="G77" i="39" a="1"/>
  <c r="G77" i="39" s="1"/>
  <c r="H77" i="39" a="1"/>
  <c r="H77" i="39" s="1"/>
  <c r="H83" i="39" s="1"/>
  <c r="I77" i="39" a="1"/>
  <c r="I77" i="39" s="1"/>
  <c r="I83" i="39" s="1"/>
  <c r="J77" i="39" a="1"/>
  <c r="J77" i="39" s="1"/>
  <c r="J83" i="39" s="1"/>
  <c r="K77" i="39" a="1"/>
  <c r="K77" i="39" s="1"/>
  <c r="K83" i="39" s="1"/>
  <c r="L77" i="39" a="1"/>
  <c r="L77" i="39" s="1"/>
  <c r="L83" i="39" s="1"/>
  <c r="M77" i="39" a="1"/>
  <c r="M77" i="39" s="1"/>
  <c r="M83" i="39" s="1"/>
  <c r="N77" i="39" a="1"/>
  <c r="N77" i="39" s="1"/>
  <c r="N83" i="39" s="1"/>
  <c r="O77" i="39" a="1"/>
  <c r="O77" i="39" s="1"/>
  <c r="O83" i="39" s="1"/>
  <c r="P77" i="39" a="1"/>
  <c r="P77" i="39" s="1"/>
  <c r="Q77" i="39" a="1"/>
  <c r="Q77" i="39" s="1"/>
  <c r="R77" i="39" a="1"/>
  <c r="R77" i="39" s="1"/>
  <c r="R83" i="39" s="1"/>
  <c r="S77" i="39" a="1"/>
  <c r="S77" i="39" s="1"/>
  <c r="S83" i="39" s="1"/>
  <c r="T77" i="39" a="1"/>
  <c r="T77" i="39" s="1"/>
  <c r="T83" i="39" s="1"/>
  <c r="U77" i="39" a="1"/>
  <c r="U77" i="39" s="1"/>
  <c r="U83" i="39" s="1"/>
  <c r="V77" i="39" a="1"/>
  <c r="V77" i="39" s="1"/>
  <c r="V83" i="39" s="1"/>
  <c r="W77" i="39" a="1"/>
  <c r="W77" i="39" s="1"/>
  <c r="W83" i="39" s="1"/>
  <c r="X77" i="39" a="1"/>
  <c r="X77" i="39" s="1"/>
  <c r="X83" i="39" s="1"/>
  <c r="Y77" i="39" a="1"/>
  <c r="Y77" i="39" s="1"/>
  <c r="Y83" i="39" s="1"/>
  <c r="Z77" i="39" a="1"/>
  <c r="Z77" i="39" s="1"/>
  <c r="Z83" i="39" s="1"/>
  <c r="AA77" i="39" a="1"/>
  <c r="AA77" i="39" s="1"/>
  <c r="AB77" i="39" a="1"/>
  <c r="AB77" i="39" s="1"/>
  <c r="AC77" i="39" a="1"/>
  <c r="AC77" i="39" s="1"/>
  <c r="AC83" i="39" s="1"/>
  <c r="AD77" i="39" a="1"/>
  <c r="AD77" i="39" s="1"/>
  <c r="AD83" i="39" s="1"/>
  <c r="AE77" i="39" a="1"/>
  <c r="AE77" i="39" s="1"/>
  <c r="AF77" i="39" a="1"/>
  <c r="AF77" i="39" s="1"/>
  <c r="AF83" i="39" s="1"/>
  <c r="F78" i="39" a="1"/>
  <c r="F78" i="39" s="1"/>
  <c r="F84" i="39" s="1"/>
  <c r="G78" i="39" a="1"/>
  <c r="G78" i="39" s="1"/>
  <c r="G84" i="39" s="1"/>
  <c r="H78" i="39" a="1"/>
  <c r="H78" i="39" s="1"/>
  <c r="H84" i="39" s="1"/>
  <c r="I78" i="39" a="1"/>
  <c r="I78" i="39" s="1"/>
  <c r="I84" i="39" s="1"/>
  <c r="J78" i="39" a="1"/>
  <c r="J78" i="39" s="1"/>
  <c r="J84" i="39" s="1"/>
  <c r="K78" i="39" a="1"/>
  <c r="K78" i="39" s="1"/>
  <c r="K84" i="39" s="1"/>
  <c r="L78" i="39" a="1"/>
  <c r="L78" i="39"/>
  <c r="L84" i="39" s="1"/>
  <c r="M78" i="39" a="1"/>
  <c r="M78" i="39" s="1"/>
  <c r="M84" i="39" s="1"/>
  <c r="N78" i="39" a="1"/>
  <c r="N78" i="39" s="1"/>
  <c r="N84" i="39" s="1"/>
  <c r="O78" i="39" a="1"/>
  <c r="O78" i="39" s="1"/>
  <c r="O84" i="39" s="1"/>
  <c r="P78" i="39" a="1"/>
  <c r="P78" i="39"/>
  <c r="P84" i="39" s="1"/>
  <c r="Q78" i="39" a="1"/>
  <c r="Q78" i="39" s="1"/>
  <c r="Q84" i="39" s="1"/>
  <c r="R78" i="39" a="1"/>
  <c r="R78" i="39" s="1"/>
  <c r="R84" i="39" s="1"/>
  <c r="S78" i="39" a="1"/>
  <c r="S78" i="39" s="1"/>
  <c r="S84" i="39" s="1"/>
  <c r="T78" i="39" a="1"/>
  <c r="T78" i="39" s="1"/>
  <c r="T84" i="39" s="1"/>
  <c r="U78" i="39" a="1"/>
  <c r="U78" i="39" s="1"/>
  <c r="U84" i="39" s="1"/>
  <c r="V78" i="39" a="1"/>
  <c r="V78" i="39" s="1"/>
  <c r="V84" i="39" s="1"/>
  <c r="W78" i="39" a="1"/>
  <c r="W78" i="39" s="1"/>
  <c r="W84" i="39" s="1"/>
  <c r="X78" i="39" a="1"/>
  <c r="X78" i="39" s="1"/>
  <c r="X84" i="39" s="1"/>
  <c r="Y78" i="39" a="1"/>
  <c r="Y78" i="39" s="1"/>
  <c r="Y84" i="39" s="1"/>
  <c r="Z78" i="39" a="1"/>
  <c r="Z78" i="39" s="1"/>
  <c r="AA78" i="39" a="1"/>
  <c r="AA78" i="39" s="1"/>
  <c r="AA84" i="39" s="1"/>
  <c r="AB78" i="39" a="1"/>
  <c r="AB78" i="39" s="1"/>
  <c r="AB84" i="39" s="1"/>
  <c r="AC78" i="39" a="1"/>
  <c r="AC78" i="39" s="1"/>
  <c r="AC84" i="39" s="1"/>
  <c r="AD78" i="39" a="1"/>
  <c r="AD78" i="39" s="1"/>
  <c r="AD84" i="39" s="1"/>
  <c r="AE78" i="39" a="1"/>
  <c r="AE78" i="39" s="1"/>
  <c r="AE84" i="39" s="1"/>
  <c r="AF78" i="39" a="1"/>
  <c r="AF78" i="39" s="1"/>
  <c r="AF84" i="39" s="1"/>
  <c r="F79" i="39" a="1"/>
  <c r="F79" i="39" s="1"/>
  <c r="G79" i="39" a="1"/>
  <c r="G79" i="39" s="1"/>
  <c r="H79" i="39" a="1"/>
  <c r="H79" i="39" s="1"/>
  <c r="H85" i="39" s="1"/>
  <c r="I79" i="39" a="1"/>
  <c r="I79" i="39" s="1"/>
  <c r="I85" i="39" s="1"/>
  <c r="J79" i="39" a="1"/>
  <c r="J79" i="39" s="1"/>
  <c r="J85" i="39" s="1"/>
  <c r="K79" i="39" a="1"/>
  <c r="K79" i="39" s="1"/>
  <c r="K85" i="39" s="1"/>
  <c r="L79" i="39" a="1"/>
  <c r="L79" i="39" s="1"/>
  <c r="L85" i="39" s="1"/>
  <c r="M79" i="39" a="1"/>
  <c r="M79" i="39" s="1"/>
  <c r="M85" i="39" s="1"/>
  <c r="N79" i="39" a="1"/>
  <c r="N79" i="39" s="1"/>
  <c r="N85" i="39" s="1"/>
  <c r="O79" i="39" a="1"/>
  <c r="O79" i="39" s="1"/>
  <c r="O85" i="39" s="1"/>
  <c r="P79" i="39" a="1"/>
  <c r="P79" i="39" s="1"/>
  <c r="P85" i="39" s="1"/>
  <c r="Q79" i="39" a="1"/>
  <c r="Q79" i="39" s="1"/>
  <c r="Q85" i="39" s="1"/>
  <c r="R79" i="39" a="1"/>
  <c r="R79" i="39" s="1"/>
  <c r="R85" i="39" s="1"/>
  <c r="S79" i="39" a="1"/>
  <c r="S79" i="39" s="1"/>
  <c r="S85" i="39" s="1"/>
  <c r="T79" i="39" a="1"/>
  <c r="T79" i="39" s="1"/>
  <c r="T85" i="39" s="1"/>
  <c r="U79" i="39" a="1"/>
  <c r="U79" i="39" s="1"/>
  <c r="U85" i="39" s="1"/>
  <c r="V79" i="39" a="1"/>
  <c r="V79" i="39" s="1"/>
  <c r="V85" i="39" s="1"/>
  <c r="W79" i="39" a="1"/>
  <c r="W79" i="39" s="1"/>
  <c r="X79" i="39" a="1"/>
  <c r="X79" i="39" s="1"/>
  <c r="Y79" i="39" a="1"/>
  <c r="Y79" i="39" s="1"/>
  <c r="Y85" i="39" s="1"/>
  <c r="Z79" i="39" a="1"/>
  <c r="Z79" i="39" s="1"/>
  <c r="Z85" i="39" s="1"/>
  <c r="AA79" i="39" a="1"/>
  <c r="AA79" i="39" s="1"/>
  <c r="AA85" i="39" s="1"/>
  <c r="AB79" i="39" a="1"/>
  <c r="AB79" i="39" s="1"/>
  <c r="AB85" i="39" s="1"/>
  <c r="AC79" i="39" a="1"/>
  <c r="AC79" i="39" s="1"/>
  <c r="AC85" i="39" s="1"/>
  <c r="AD79" i="39" a="1"/>
  <c r="AD79" i="39" s="1"/>
  <c r="AE79" i="39" a="1"/>
  <c r="AE79" i="39" s="1"/>
  <c r="AF79" i="39" a="1"/>
  <c r="AF79" i="39" s="1"/>
  <c r="AF85" i="39" s="1"/>
  <c r="F80" i="39" a="1"/>
  <c r="F80" i="39" s="1"/>
  <c r="F86" i="39" s="1"/>
  <c r="G80" i="39" a="1"/>
  <c r="G80" i="39" s="1"/>
  <c r="G86" i="39" s="1"/>
  <c r="H80" i="39" a="1"/>
  <c r="H80" i="39" s="1"/>
  <c r="H86" i="39" s="1"/>
  <c r="I80" i="39" a="1"/>
  <c r="I80" i="39" s="1"/>
  <c r="I86" i="39" s="1"/>
  <c r="J80" i="39" a="1"/>
  <c r="J80" i="39" s="1"/>
  <c r="J86" i="39" s="1"/>
  <c r="K80" i="39" a="1"/>
  <c r="K80" i="39" s="1"/>
  <c r="K86" i="39" s="1"/>
  <c r="L80" i="39" a="1"/>
  <c r="L80" i="39" s="1"/>
  <c r="L86" i="39" s="1"/>
  <c r="M80" i="39" a="1"/>
  <c r="M80" i="39" s="1"/>
  <c r="M86" i="39" s="1"/>
  <c r="N80" i="39" a="1"/>
  <c r="N80" i="39" s="1"/>
  <c r="N86" i="39" s="1"/>
  <c r="O80" i="39" a="1"/>
  <c r="O80" i="39" s="1"/>
  <c r="O86" i="39" s="1"/>
  <c r="P80" i="39" a="1"/>
  <c r="P80" i="39" s="1"/>
  <c r="P86" i="39" s="1"/>
  <c r="Q80" i="39" a="1"/>
  <c r="Q80" i="39" s="1"/>
  <c r="Q86" i="39" s="1"/>
  <c r="R80" i="39" a="1"/>
  <c r="R80" i="39" s="1"/>
  <c r="R86" i="39" s="1"/>
  <c r="S80" i="39" a="1"/>
  <c r="S80" i="39" s="1"/>
  <c r="S86" i="39" s="1"/>
  <c r="T80" i="39" a="1"/>
  <c r="T80" i="39" s="1"/>
  <c r="T86" i="39" s="1"/>
  <c r="U80" i="39" a="1"/>
  <c r="U80" i="39" s="1"/>
  <c r="V80" i="39" a="1"/>
  <c r="V80" i="39" s="1"/>
  <c r="V86" i="39" s="1"/>
  <c r="W80" i="39" a="1"/>
  <c r="W80" i="39" s="1"/>
  <c r="W86" i="39" s="1"/>
  <c r="X80" i="39" a="1"/>
  <c r="X80" i="39" s="1"/>
  <c r="X86" i="39" s="1"/>
  <c r="Y80" i="39" a="1"/>
  <c r="Y80" i="39" s="1"/>
  <c r="Y86" i="39" s="1"/>
  <c r="Z80" i="39" a="1"/>
  <c r="Z80" i="39" s="1"/>
  <c r="Z86" i="39" s="1"/>
  <c r="AA80" i="39" a="1"/>
  <c r="AA80" i="39" s="1"/>
  <c r="AB80" i="39" a="1"/>
  <c r="AB80" i="39" s="1"/>
  <c r="AC80" i="39" a="1"/>
  <c r="AC80" i="39" s="1"/>
  <c r="AD80" i="39" a="1"/>
  <c r="AD80" i="39" s="1"/>
  <c r="AD86" i="39" s="1"/>
  <c r="AE80" i="39" a="1"/>
  <c r="AE80" i="39" s="1"/>
  <c r="AE86" i="39" s="1"/>
  <c r="AF80" i="39" a="1"/>
  <c r="AF80" i="39" s="1"/>
  <c r="AF86" i="39" s="1"/>
  <c r="F81" i="39" a="1"/>
  <c r="F81" i="39" s="1"/>
  <c r="F87" i="39" s="1"/>
  <c r="G81" i="39" a="1"/>
  <c r="G81" i="39" s="1"/>
  <c r="G87" i="39" s="1"/>
  <c r="H81" i="39" a="1"/>
  <c r="H81" i="39" s="1"/>
  <c r="H87" i="39" s="1"/>
  <c r="I81" i="39" a="1"/>
  <c r="I81" i="39" s="1"/>
  <c r="I87" i="39" s="1"/>
  <c r="J81" i="39" a="1"/>
  <c r="J81" i="39" s="1"/>
  <c r="J87" i="39" s="1"/>
  <c r="K81" i="39" a="1"/>
  <c r="K81" i="39" s="1"/>
  <c r="K87" i="39" s="1"/>
  <c r="L81" i="39" a="1"/>
  <c r="L81" i="39" s="1"/>
  <c r="L87" i="39" s="1"/>
  <c r="M81" i="39" a="1"/>
  <c r="M81" i="39" s="1"/>
  <c r="M87" i="39" s="1"/>
  <c r="N81" i="39" a="1"/>
  <c r="N81" i="39" s="1"/>
  <c r="N87" i="39" s="1"/>
  <c r="O81" i="39" a="1"/>
  <c r="O81" i="39" s="1"/>
  <c r="O87" i="39" s="1"/>
  <c r="P81" i="39" a="1"/>
  <c r="P81" i="39" s="1"/>
  <c r="P87" i="39" s="1"/>
  <c r="Q81" i="39" a="1"/>
  <c r="Q81" i="39" s="1"/>
  <c r="Q87" i="39" s="1"/>
  <c r="R81" i="39" a="1"/>
  <c r="R81" i="39" s="1"/>
  <c r="R87" i="39" s="1"/>
  <c r="S81" i="39" a="1"/>
  <c r="S81" i="39" s="1"/>
  <c r="S87" i="39" s="1"/>
  <c r="T81" i="39" a="1"/>
  <c r="T81" i="39" s="1"/>
  <c r="T87" i="39" s="1"/>
  <c r="U81" i="39" a="1"/>
  <c r="U81" i="39" s="1"/>
  <c r="U87" i="39" s="1"/>
  <c r="V81" i="39" a="1"/>
  <c r="V81" i="39" s="1"/>
  <c r="V87" i="39" s="1"/>
  <c r="W81" i="39" a="1"/>
  <c r="W81" i="39" s="1"/>
  <c r="W87" i="39" s="1"/>
  <c r="X81" i="39" a="1"/>
  <c r="X81" i="39" s="1"/>
  <c r="Y81" i="39" a="1"/>
  <c r="Y81" i="39" s="1"/>
  <c r="Z81" i="39" a="1"/>
  <c r="Z81" i="39" s="1"/>
  <c r="AA81" i="39" a="1"/>
  <c r="AA81" i="39" s="1"/>
  <c r="AB81" i="39" a="1"/>
  <c r="AB81" i="39" s="1"/>
  <c r="AB87" i="39" s="1"/>
  <c r="AC81" i="39" a="1"/>
  <c r="AC81" i="39" s="1"/>
  <c r="AC87" i="39" s="1"/>
  <c r="AD81" i="39" a="1"/>
  <c r="AD81" i="39" s="1"/>
  <c r="AD87" i="39" s="1"/>
  <c r="AE81" i="39" a="1"/>
  <c r="AE81" i="39" s="1"/>
  <c r="AE87" i="39" s="1"/>
  <c r="AF81" i="39" a="1"/>
  <c r="AF81" i="39" s="1"/>
  <c r="AF87" i="39" s="1"/>
  <c r="G64" i="39" a="1"/>
  <c r="G64" i="39" s="1"/>
  <c r="H64" i="39" a="1"/>
  <c r="H64" i="39" s="1"/>
  <c r="I64" i="39" a="1"/>
  <c r="I64" i="39" s="1"/>
  <c r="J64" i="39" a="1"/>
  <c r="J64" i="39" s="1"/>
  <c r="K64" i="39" a="1"/>
  <c r="K64" i="39" s="1"/>
  <c r="L64" i="39" a="1"/>
  <c r="L64" i="39" s="1"/>
  <c r="M64" i="39" a="1"/>
  <c r="M64" i="39" s="1"/>
  <c r="N64" i="39" a="1"/>
  <c r="N64" i="39" s="1"/>
  <c r="O64" i="39" a="1"/>
  <c r="O64" i="39" s="1"/>
  <c r="P64" i="39" a="1"/>
  <c r="P64" i="39" s="1"/>
  <c r="Q64" i="39" a="1"/>
  <c r="Q64" i="39" s="1"/>
  <c r="R64" i="39" a="1"/>
  <c r="R64" i="39" s="1"/>
  <c r="S64" i="39" a="1"/>
  <c r="S64" i="39" s="1"/>
  <c r="T64" i="39" a="1"/>
  <c r="T64" i="39" s="1"/>
  <c r="U64" i="39" a="1"/>
  <c r="U64" i="39" s="1"/>
  <c r="V64" i="39" a="1"/>
  <c r="V64" i="39" s="1"/>
  <c r="W64" i="39" a="1"/>
  <c r="W64" i="39" s="1"/>
  <c r="X64" i="39" a="1"/>
  <c r="X64" i="39" s="1"/>
  <c r="Y64" i="39" a="1"/>
  <c r="Y64" i="39" s="1"/>
  <c r="Z64" i="39" a="1"/>
  <c r="Z64" i="39" s="1"/>
  <c r="AA64" i="39" a="1"/>
  <c r="AA64" i="39" s="1"/>
  <c r="AB64" i="39" a="1"/>
  <c r="AB64" i="39" s="1"/>
  <c r="AC64" i="39" a="1"/>
  <c r="AC64" i="39" s="1"/>
  <c r="AD64" i="39" a="1"/>
  <c r="AD64" i="39" s="1"/>
  <c r="AE64" i="39" a="1"/>
  <c r="AE64" i="39" s="1"/>
  <c r="AF64" i="39" a="1"/>
  <c r="AF64" i="39" s="1"/>
  <c r="E43" i="39"/>
  <c r="E49" i="39" s="1"/>
  <c r="E55" i="39" s="1"/>
  <c r="E61" i="39" s="1"/>
  <c r="C43" i="39"/>
  <c r="C49" i="39" s="1"/>
  <c r="C55" i="39" s="1"/>
  <c r="C61" i="39" s="1"/>
  <c r="E42" i="39"/>
  <c r="E48" i="39" s="1"/>
  <c r="E54" i="39" s="1"/>
  <c r="E60" i="39" s="1"/>
  <c r="C42" i="39"/>
  <c r="C48" i="39" s="1"/>
  <c r="C54" i="39" s="1"/>
  <c r="C60" i="39" s="1"/>
  <c r="E41" i="39"/>
  <c r="E47" i="39" s="1"/>
  <c r="E53" i="39" s="1"/>
  <c r="E59" i="39" s="1"/>
  <c r="C41" i="39"/>
  <c r="C47" i="39" s="1"/>
  <c r="C53" i="39" s="1"/>
  <c r="C59" i="39" s="1"/>
  <c r="E40" i="39"/>
  <c r="E46" i="39" s="1"/>
  <c r="E52" i="39" s="1"/>
  <c r="E58" i="39" s="1"/>
  <c r="C40" i="39"/>
  <c r="C46" i="39" s="1"/>
  <c r="C52" i="39" s="1"/>
  <c r="C58" i="39" s="1"/>
  <c r="E39" i="39"/>
  <c r="E45" i="39" s="1"/>
  <c r="E51" i="39" s="1"/>
  <c r="E57" i="39" s="1"/>
  <c r="C39" i="39"/>
  <c r="C45" i="39" s="1"/>
  <c r="C51" i="39" s="1"/>
  <c r="C57" i="39" s="1"/>
  <c r="E38" i="39"/>
  <c r="E44" i="39" s="1"/>
  <c r="E50" i="39" s="1"/>
  <c r="E56" i="39" s="1"/>
  <c r="C38" i="39"/>
  <c r="C44" i="39" s="1"/>
  <c r="C50" i="39" s="1"/>
  <c r="C56" i="39" s="1"/>
  <c r="D6" i="38"/>
  <c r="G51" i="43"/>
  <c r="F51" i="43"/>
  <c r="D51" i="43"/>
  <c r="C51" i="43"/>
  <c r="B51" i="43"/>
  <c r="G50" i="43"/>
  <c r="F50" i="43"/>
  <c r="D50" i="43"/>
  <c r="C50" i="43"/>
  <c r="B50" i="43"/>
  <c r="G49" i="43"/>
  <c r="F49" i="43"/>
  <c r="D49" i="43"/>
  <c r="C49" i="43"/>
  <c r="B49" i="43"/>
  <c r="G48" i="43"/>
  <c r="F48" i="43"/>
  <c r="D48" i="43"/>
  <c r="C48" i="43"/>
  <c r="B48" i="43"/>
  <c r="G47" i="43"/>
  <c r="F47" i="43"/>
  <c r="D47" i="43"/>
  <c r="C47" i="43"/>
  <c r="B47" i="43"/>
  <c r="G46" i="43"/>
  <c r="F46" i="43"/>
  <c r="D46" i="43"/>
  <c r="C46" i="43"/>
  <c r="B46" i="43"/>
  <c r="G45" i="43"/>
  <c r="F45" i="43"/>
  <c r="D45" i="43"/>
  <c r="C45" i="43"/>
  <c r="B45" i="43"/>
  <c r="G44" i="43"/>
  <c r="F44" i="43"/>
  <c r="D44" i="43"/>
  <c r="C44" i="43"/>
  <c r="B44" i="43"/>
  <c r="G43" i="43"/>
  <c r="F43" i="43"/>
  <c r="D43" i="43"/>
  <c r="C43" i="43"/>
  <c r="B43" i="43"/>
  <c r="G42" i="43"/>
  <c r="F42" i="43"/>
  <c r="D42" i="43"/>
  <c r="C42" i="43"/>
  <c r="B42" i="43"/>
  <c r="G41" i="43"/>
  <c r="F41" i="43"/>
  <c r="D41" i="43"/>
  <c r="C41" i="43"/>
  <c r="B41" i="43"/>
  <c r="G40" i="43"/>
  <c r="F40" i="43"/>
  <c r="D40" i="43"/>
  <c r="C40" i="43"/>
  <c r="B40" i="43"/>
  <c r="G39" i="43"/>
  <c r="F39" i="43"/>
  <c r="D39" i="43"/>
  <c r="C39" i="43"/>
  <c r="B39" i="43"/>
  <c r="G38" i="43"/>
  <c r="F38" i="43"/>
  <c r="D38" i="43"/>
  <c r="C38" i="43"/>
  <c r="B38" i="43"/>
  <c r="G37" i="43"/>
  <c r="F37" i="43"/>
  <c r="D37" i="43"/>
  <c r="C37" i="43"/>
  <c r="B37" i="43"/>
  <c r="G36" i="43"/>
  <c r="F36" i="43"/>
  <c r="D36" i="43"/>
  <c r="C36" i="43"/>
  <c r="B36" i="43"/>
  <c r="G35" i="43"/>
  <c r="F35" i="43"/>
  <c r="D35" i="43"/>
  <c r="C35" i="43"/>
  <c r="B35" i="43"/>
  <c r="G34" i="43"/>
  <c r="F34" i="43"/>
  <c r="D34" i="43"/>
  <c r="C34" i="43"/>
  <c r="B34" i="43"/>
  <c r="G33" i="43"/>
  <c r="F33" i="43"/>
  <c r="D33" i="43"/>
  <c r="C33" i="43"/>
  <c r="B33" i="43"/>
  <c r="G32" i="43"/>
  <c r="F32" i="43"/>
  <c r="D32" i="43"/>
  <c r="C32" i="43"/>
  <c r="B32" i="43"/>
  <c r="G31" i="43"/>
  <c r="F31" i="43"/>
  <c r="D31" i="43"/>
  <c r="C31" i="43"/>
  <c r="B31" i="43"/>
  <c r="G30" i="43"/>
  <c r="F30" i="43"/>
  <c r="D30" i="43"/>
  <c r="C30" i="43"/>
  <c r="B30" i="43"/>
  <c r="G29" i="43"/>
  <c r="F29" i="43"/>
  <c r="D29" i="43"/>
  <c r="C29" i="43"/>
  <c r="B29" i="43"/>
  <c r="G28" i="43"/>
  <c r="F28" i="43"/>
  <c r="D28" i="43"/>
  <c r="C28" i="43"/>
  <c r="B28" i="43"/>
  <c r="G27" i="43"/>
  <c r="F27" i="43"/>
  <c r="D27" i="43"/>
  <c r="C27" i="43"/>
  <c r="B27" i="43"/>
  <c r="G26" i="43"/>
  <c r="F26" i="43"/>
  <c r="D26" i="43"/>
  <c r="C26" i="43"/>
  <c r="B26" i="43"/>
  <c r="G25" i="43"/>
  <c r="F25" i="43"/>
  <c r="D25" i="43"/>
  <c r="C25" i="43"/>
  <c r="B25" i="43"/>
  <c r="G24" i="43"/>
  <c r="F24" i="43"/>
  <c r="D24" i="43"/>
  <c r="C24" i="43"/>
  <c r="B24" i="43"/>
  <c r="G23" i="43"/>
  <c r="F23" i="43"/>
  <c r="D23" i="43"/>
  <c r="C23" i="43"/>
  <c r="B23" i="43"/>
  <c r="G22" i="43"/>
  <c r="F22" i="43"/>
  <c r="D22" i="43"/>
  <c r="C22" i="43"/>
  <c r="B22" i="43"/>
  <c r="G21" i="43"/>
  <c r="F21" i="43"/>
  <c r="D21" i="43"/>
  <c r="C21" i="43"/>
  <c r="B21" i="43"/>
  <c r="G20" i="43"/>
  <c r="F20" i="43"/>
  <c r="D20" i="43"/>
  <c r="C20" i="43"/>
  <c r="B20" i="43"/>
  <c r="G19" i="43"/>
  <c r="F19" i="43"/>
  <c r="D19" i="43"/>
  <c r="C19" i="43"/>
  <c r="B19" i="43"/>
  <c r="G18" i="43"/>
  <c r="F18" i="43"/>
  <c r="D18" i="43"/>
  <c r="C18" i="43"/>
  <c r="B18" i="43"/>
  <c r="G17" i="43"/>
  <c r="F17" i="43"/>
  <c r="D17" i="43"/>
  <c r="C17" i="43"/>
  <c r="B17" i="43"/>
  <c r="G16" i="43"/>
  <c r="F16" i="43"/>
  <c r="D16" i="43"/>
  <c r="C16" i="43"/>
  <c r="B16" i="43"/>
  <c r="G15" i="43"/>
  <c r="F15" i="43"/>
  <c r="D15" i="43"/>
  <c r="C15" i="43"/>
  <c r="B15" i="43"/>
  <c r="G14" i="43"/>
  <c r="F14" i="43"/>
  <c r="D14" i="43"/>
  <c r="C14" i="43"/>
  <c r="B14" i="43"/>
  <c r="G13" i="43"/>
  <c r="F13" i="43"/>
  <c r="D13" i="43"/>
  <c r="C13" i="43"/>
  <c r="B13" i="43"/>
  <c r="G12" i="43"/>
  <c r="F12" i="43"/>
  <c r="D12" i="43"/>
  <c r="C12" i="43"/>
  <c r="B12" i="43"/>
  <c r="G11" i="43"/>
  <c r="F11" i="43"/>
  <c r="D11" i="43"/>
  <c r="C11" i="43"/>
  <c r="B11" i="43"/>
  <c r="G10" i="43"/>
  <c r="F10" i="43"/>
  <c r="D10" i="43"/>
  <c r="C10" i="43"/>
  <c r="B10" i="43"/>
  <c r="G9" i="43"/>
  <c r="F9" i="43"/>
  <c r="D9" i="43"/>
  <c r="C9" i="43"/>
  <c r="B9" i="43"/>
  <c r="G8" i="43"/>
  <c r="F8" i="43"/>
  <c r="D8" i="43"/>
  <c r="C8" i="43"/>
  <c r="B8" i="43"/>
  <c r="G7" i="43"/>
  <c r="F7" i="43"/>
  <c r="D7" i="43"/>
  <c r="C7" i="43"/>
  <c r="B7" i="43"/>
  <c r="G6" i="43"/>
  <c r="F6" i="43"/>
  <c r="D6" i="43"/>
  <c r="C6" i="43"/>
  <c r="B6" i="43"/>
  <c r="G5" i="43"/>
  <c r="F5" i="43"/>
  <c r="D5" i="43"/>
  <c r="C5" i="43"/>
  <c r="B5" i="43"/>
  <c r="G4" i="43"/>
  <c r="F4" i="43"/>
  <c r="D4" i="43"/>
  <c r="C4" i="43"/>
  <c r="B4" i="43"/>
  <c r="H3" i="43"/>
  <c r="F3" i="43"/>
  <c r="D3" i="43"/>
  <c r="E63" i="41"/>
  <c r="E62" i="41"/>
  <c r="E61" i="41"/>
  <c r="E60" i="41"/>
  <c r="E59" i="41"/>
  <c r="E58" i="41"/>
  <c r="E57" i="41"/>
  <c r="E56" i="41"/>
  <c r="E55" i="41"/>
  <c r="E54" i="41"/>
  <c r="E53" i="41"/>
  <c r="E52" i="41"/>
  <c r="E51" i="41"/>
  <c r="E50" i="41"/>
  <c r="E49" i="41"/>
  <c r="E48" i="41"/>
  <c r="E47" i="41"/>
  <c r="E46" i="41"/>
  <c r="E45" i="41"/>
  <c r="E44" i="41"/>
  <c r="E43" i="41"/>
  <c r="E42" i="41"/>
  <c r="E41" i="41"/>
  <c r="E40" i="41"/>
  <c r="E39" i="41"/>
  <c r="E38" i="41"/>
  <c r="E37" i="41"/>
  <c r="E36" i="41"/>
  <c r="E33" i="41"/>
  <c r="E30" i="41"/>
  <c r="E29" i="41"/>
  <c r="E27" i="41"/>
  <c r="E26" i="41"/>
  <c r="E24" i="41"/>
  <c r="E23" i="41"/>
  <c r="E20" i="41"/>
  <c r="E18" i="41"/>
  <c r="E14" i="41"/>
  <c r="E13" i="41"/>
  <c r="E9" i="41"/>
  <c r="E5" i="41"/>
  <c r="E4" i="41"/>
  <c r="E17" i="39"/>
  <c r="C17" i="39"/>
  <c r="E16" i="39"/>
  <c r="C16" i="39"/>
  <c r="E15" i="39"/>
  <c r="C15" i="39"/>
  <c r="E14" i="39"/>
  <c r="C14" i="39"/>
  <c r="E13" i="39"/>
  <c r="C13" i="39"/>
  <c r="E12" i="39"/>
  <c r="C12" i="39"/>
  <c r="AP11" i="39"/>
  <c r="AP17" i="39" s="1"/>
  <c r="AO11" i="39"/>
  <c r="AO17" i="39" s="1"/>
  <c r="AN11" i="39"/>
  <c r="AN17" i="39" s="1"/>
  <c r="AM11" i="39"/>
  <c r="AM17" i="39" s="1"/>
  <c r="AL11" i="39"/>
  <c r="AL17" i="39" s="1"/>
  <c r="AK11" i="39"/>
  <c r="AK17" i="39" s="1"/>
  <c r="AJ11" i="39"/>
  <c r="AJ17" i="39" s="1"/>
  <c r="AI11" i="39"/>
  <c r="AI17" i="39" s="1"/>
  <c r="AH11" i="39"/>
  <c r="AH17" i="39" s="1"/>
  <c r="AG11" i="39"/>
  <c r="AG17" i="39" s="1"/>
  <c r="AF11" i="39"/>
  <c r="AF17" i="39" s="1"/>
  <c r="AE11" i="39"/>
  <c r="AE17" i="39" s="1"/>
  <c r="AD11" i="39"/>
  <c r="AD17" i="39" s="1"/>
  <c r="AC11" i="39"/>
  <c r="AC17" i="39" s="1"/>
  <c r="AB11" i="39"/>
  <c r="AB17" i="39" s="1"/>
  <c r="AA11" i="39"/>
  <c r="AA17" i="39" s="1"/>
  <c r="Z11" i="39"/>
  <c r="Z17" i="39" s="1"/>
  <c r="Y11" i="39"/>
  <c r="Y17" i="39" s="1"/>
  <c r="X11" i="39"/>
  <c r="X17" i="39" s="1"/>
  <c r="W11" i="39"/>
  <c r="W17" i="39" s="1"/>
  <c r="V11" i="39"/>
  <c r="V17" i="39" s="1"/>
  <c r="U11" i="39"/>
  <c r="U17" i="39" s="1"/>
  <c r="T11" i="39"/>
  <c r="T17" i="39" s="1"/>
  <c r="S11" i="39"/>
  <c r="S17" i="39" s="1"/>
  <c r="R11" i="39"/>
  <c r="R17" i="39" s="1"/>
  <c r="Q11" i="39"/>
  <c r="Q17" i="39" s="1"/>
  <c r="P11" i="39"/>
  <c r="P17" i="39" s="1"/>
  <c r="O11" i="39"/>
  <c r="O17" i="39" s="1"/>
  <c r="N11" i="39"/>
  <c r="N17" i="39" s="1"/>
  <c r="M11" i="39"/>
  <c r="M17" i="39" s="1"/>
  <c r="L11" i="39"/>
  <c r="L17" i="39" s="1"/>
  <c r="K11" i="39"/>
  <c r="K17" i="39" s="1"/>
  <c r="J11" i="39"/>
  <c r="J17" i="39" s="1"/>
  <c r="I11" i="39"/>
  <c r="I17" i="39" s="1"/>
  <c r="H11" i="39"/>
  <c r="H17" i="39" s="1"/>
  <c r="G11" i="39"/>
  <c r="G17" i="39" s="1"/>
  <c r="F11" i="39"/>
  <c r="F17" i="39" s="1"/>
  <c r="AP10" i="39"/>
  <c r="AP16" i="39" s="1"/>
  <c r="AO10" i="39"/>
  <c r="AO16" i="39" s="1"/>
  <c r="AN10" i="39"/>
  <c r="AN16" i="39" s="1"/>
  <c r="AM10" i="39"/>
  <c r="AM16" i="39" s="1"/>
  <c r="AL10" i="39"/>
  <c r="AL16" i="39" s="1"/>
  <c r="AK10" i="39"/>
  <c r="AK16" i="39" s="1"/>
  <c r="AJ10" i="39"/>
  <c r="AJ16" i="39" s="1"/>
  <c r="AI10" i="39"/>
  <c r="AI16" i="39" s="1"/>
  <c r="AH10" i="39"/>
  <c r="AH16" i="39" s="1"/>
  <c r="AG10" i="39"/>
  <c r="AG16" i="39" s="1"/>
  <c r="AF10" i="39"/>
  <c r="AF16" i="39" s="1"/>
  <c r="AE10" i="39"/>
  <c r="AE16" i="39" s="1"/>
  <c r="AD10" i="39"/>
  <c r="AD16" i="39" s="1"/>
  <c r="AC10" i="39"/>
  <c r="AC16" i="39" s="1"/>
  <c r="AB10" i="39"/>
  <c r="AB16" i="39" s="1"/>
  <c r="AA10" i="39"/>
  <c r="AA16" i="39" s="1"/>
  <c r="Z10" i="39"/>
  <c r="Z16" i="39" s="1"/>
  <c r="Y10" i="39"/>
  <c r="Y16" i="39" s="1"/>
  <c r="X10" i="39"/>
  <c r="X16" i="39" s="1"/>
  <c r="W10" i="39"/>
  <c r="W16" i="39" s="1"/>
  <c r="V10" i="39"/>
  <c r="V16" i="39" s="1"/>
  <c r="U10" i="39"/>
  <c r="U16" i="39" s="1"/>
  <c r="T10" i="39"/>
  <c r="T16" i="39" s="1"/>
  <c r="S10" i="39"/>
  <c r="S16" i="39" s="1"/>
  <c r="R10" i="39"/>
  <c r="R16" i="39" s="1"/>
  <c r="Q10" i="39"/>
  <c r="Q16" i="39" s="1"/>
  <c r="P10" i="39"/>
  <c r="P16" i="39" s="1"/>
  <c r="O10" i="39"/>
  <c r="O16" i="39" s="1"/>
  <c r="N10" i="39"/>
  <c r="N16" i="39" s="1"/>
  <c r="M10" i="39"/>
  <c r="M16" i="39" s="1"/>
  <c r="L10" i="39"/>
  <c r="L16" i="39" s="1"/>
  <c r="K10" i="39"/>
  <c r="K16" i="39" s="1"/>
  <c r="J10" i="39"/>
  <c r="J16" i="39" s="1"/>
  <c r="I10" i="39"/>
  <c r="I16" i="39" s="1"/>
  <c r="H10" i="39"/>
  <c r="H16" i="39" s="1"/>
  <c r="G10" i="39"/>
  <c r="G16" i="39" s="1"/>
  <c r="F10" i="39"/>
  <c r="F16" i="39" s="1"/>
  <c r="AP9" i="39"/>
  <c r="AP15" i="39" s="1"/>
  <c r="AO9" i="39"/>
  <c r="AO15" i="39" s="1"/>
  <c r="AN9" i="39"/>
  <c r="AN15" i="39" s="1"/>
  <c r="AM9" i="39"/>
  <c r="AM15" i="39" s="1"/>
  <c r="AL9" i="39"/>
  <c r="AL15" i="39" s="1"/>
  <c r="AK9" i="39"/>
  <c r="AK15" i="39" s="1"/>
  <c r="AJ9" i="39"/>
  <c r="AJ15" i="39" s="1"/>
  <c r="AI9" i="39"/>
  <c r="AI15" i="39" s="1"/>
  <c r="AH9" i="39"/>
  <c r="AH15" i="39" s="1"/>
  <c r="AG9" i="39"/>
  <c r="AG15" i="39" s="1"/>
  <c r="AF9" i="39"/>
  <c r="AF15" i="39" s="1"/>
  <c r="AE9" i="39"/>
  <c r="AE15" i="39" s="1"/>
  <c r="AD9" i="39"/>
  <c r="AD15" i="39" s="1"/>
  <c r="AC9" i="39"/>
  <c r="AC15" i="39" s="1"/>
  <c r="AB9" i="39"/>
  <c r="AB15" i="39" s="1"/>
  <c r="AA9" i="39"/>
  <c r="AA15" i="39" s="1"/>
  <c r="Z9" i="39"/>
  <c r="Z15" i="39" s="1"/>
  <c r="Y9" i="39"/>
  <c r="Y15" i="39" s="1"/>
  <c r="X9" i="39"/>
  <c r="X15" i="39" s="1"/>
  <c r="W9" i="39"/>
  <c r="W15" i="39" s="1"/>
  <c r="V9" i="39"/>
  <c r="V15" i="39" s="1"/>
  <c r="U9" i="39"/>
  <c r="U15" i="39" s="1"/>
  <c r="T9" i="39"/>
  <c r="T15" i="39" s="1"/>
  <c r="S9" i="39"/>
  <c r="S15" i="39" s="1"/>
  <c r="R9" i="39"/>
  <c r="R15" i="39" s="1"/>
  <c r="Q9" i="39"/>
  <c r="Q15" i="39" s="1"/>
  <c r="P9" i="39"/>
  <c r="P15" i="39" s="1"/>
  <c r="O9" i="39"/>
  <c r="O15" i="39" s="1"/>
  <c r="N9" i="39"/>
  <c r="N15" i="39" s="1"/>
  <c r="M9" i="39"/>
  <c r="M15" i="39" s="1"/>
  <c r="L9" i="39"/>
  <c r="L15" i="39" s="1"/>
  <c r="K9" i="39"/>
  <c r="K15" i="39" s="1"/>
  <c r="J9" i="39"/>
  <c r="J15" i="39" s="1"/>
  <c r="I9" i="39"/>
  <c r="I15" i="39" s="1"/>
  <c r="H9" i="39"/>
  <c r="H15" i="39" s="1"/>
  <c r="G9" i="39"/>
  <c r="G15" i="39" s="1"/>
  <c r="F9" i="39"/>
  <c r="F15" i="39" s="1"/>
  <c r="AP8" i="39"/>
  <c r="AP14" i="39" s="1"/>
  <c r="AO8" i="39"/>
  <c r="AO14" i="39" s="1"/>
  <c r="AN8" i="39"/>
  <c r="AN14" i="39" s="1"/>
  <c r="AM8" i="39"/>
  <c r="AM14" i="39" s="1"/>
  <c r="AL8" i="39"/>
  <c r="AL14" i="39" s="1"/>
  <c r="AK8" i="39"/>
  <c r="AK14" i="39" s="1"/>
  <c r="AJ8" i="39"/>
  <c r="AJ14" i="39" s="1"/>
  <c r="AI8" i="39"/>
  <c r="AI14" i="39" s="1"/>
  <c r="AH8" i="39"/>
  <c r="AH14" i="39" s="1"/>
  <c r="AG8" i="39"/>
  <c r="AG14" i="39" s="1"/>
  <c r="AF8" i="39"/>
  <c r="AF14" i="39" s="1"/>
  <c r="AE8" i="39"/>
  <c r="AE14" i="39" s="1"/>
  <c r="AD8" i="39"/>
  <c r="AD14" i="39" s="1"/>
  <c r="AC8" i="39"/>
  <c r="AC14" i="39" s="1"/>
  <c r="AB8" i="39"/>
  <c r="AB14" i="39" s="1"/>
  <c r="AA8" i="39"/>
  <c r="AA14" i="39" s="1"/>
  <c r="Z8" i="39"/>
  <c r="Z14" i="39" s="1"/>
  <c r="Y8" i="39"/>
  <c r="Y14" i="39" s="1"/>
  <c r="X8" i="39"/>
  <c r="X14" i="39" s="1"/>
  <c r="W8" i="39"/>
  <c r="W14" i="39" s="1"/>
  <c r="V8" i="39"/>
  <c r="V14" i="39" s="1"/>
  <c r="U8" i="39"/>
  <c r="U14" i="39" s="1"/>
  <c r="T8" i="39"/>
  <c r="T14" i="39" s="1"/>
  <c r="S8" i="39"/>
  <c r="S14" i="39" s="1"/>
  <c r="R8" i="39"/>
  <c r="R14" i="39" s="1"/>
  <c r="Q8" i="39"/>
  <c r="Q14" i="39" s="1"/>
  <c r="P8" i="39"/>
  <c r="P14" i="39" s="1"/>
  <c r="O8" i="39"/>
  <c r="O14" i="39" s="1"/>
  <c r="N8" i="39"/>
  <c r="N14" i="39" s="1"/>
  <c r="M8" i="39"/>
  <c r="M14" i="39" s="1"/>
  <c r="L8" i="39"/>
  <c r="L14" i="39" s="1"/>
  <c r="K8" i="39"/>
  <c r="K14" i="39" s="1"/>
  <c r="J8" i="39"/>
  <c r="J14" i="39" s="1"/>
  <c r="I8" i="39"/>
  <c r="I14" i="39" s="1"/>
  <c r="H8" i="39"/>
  <c r="H14" i="39" s="1"/>
  <c r="G8" i="39"/>
  <c r="G14" i="39" s="1"/>
  <c r="F8" i="39"/>
  <c r="F14" i="39" s="1"/>
  <c r="AP7" i="39"/>
  <c r="AP13" i="39" s="1"/>
  <c r="AO7" i="39"/>
  <c r="AO13" i="39" s="1"/>
  <c r="AN7" i="39"/>
  <c r="AN13" i="39" s="1"/>
  <c r="AM7" i="39"/>
  <c r="AM13" i="39" s="1"/>
  <c r="AL7" i="39"/>
  <c r="AL13" i="39" s="1"/>
  <c r="AK7" i="39"/>
  <c r="AK13" i="39" s="1"/>
  <c r="AJ7" i="39"/>
  <c r="AJ13" i="39" s="1"/>
  <c r="AI7" i="39"/>
  <c r="AI13" i="39" s="1"/>
  <c r="AH7" i="39"/>
  <c r="AH13" i="39" s="1"/>
  <c r="AG7" i="39"/>
  <c r="AG13" i="39" s="1"/>
  <c r="AF7" i="39"/>
  <c r="AF13" i="39" s="1"/>
  <c r="AE7" i="39"/>
  <c r="AE13" i="39" s="1"/>
  <c r="AD7" i="39"/>
  <c r="AD13" i="39" s="1"/>
  <c r="AC7" i="39"/>
  <c r="AC13" i="39" s="1"/>
  <c r="AB7" i="39"/>
  <c r="AB13" i="39" s="1"/>
  <c r="AA7" i="39"/>
  <c r="AA13" i="39" s="1"/>
  <c r="Z7" i="39"/>
  <c r="Z13" i="39" s="1"/>
  <c r="Y7" i="39"/>
  <c r="Y13" i="39" s="1"/>
  <c r="X7" i="39"/>
  <c r="X13" i="39" s="1"/>
  <c r="W7" i="39"/>
  <c r="W13" i="39" s="1"/>
  <c r="V7" i="39"/>
  <c r="V13" i="39" s="1"/>
  <c r="U7" i="39"/>
  <c r="U13" i="39" s="1"/>
  <c r="T7" i="39"/>
  <c r="T13" i="39" s="1"/>
  <c r="S7" i="39"/>
  <c r="S13" i="39" s="1"/>
  <c r="R7" i="39"/>
  <c r="R13" i="39" s="1"/>
  <c r="Q7" i="39"/>
  <c r="Q13" i="39" s="1"/>
  <c r="P7" i="39"/>
  <c r="P13" i="39" s="1"/>
  <c r="O7" i="39"/>
  <c r="O13" i="39" s="1"/>
  <c r="N7" i="39"/>
  <c r="N13" i="39" s="1"/>
  <c r="M7" i="39"/>
  <c r="M13" i="39" s="1"/>
  <c r="L7" i="39"/>
  <c r="L13" i="39" s="1"/>
  <c r="K7" i="39"/>
  <c r="K13" i="39" s="1"/>
  <c r="J7" i="39"/>
  <c r="J13" i="39" s="1"/>
  <c r="I7" i="39"/>
  <c r="I13" i="39" s="1"/>
  <c r="H7" i="39"/>
  <c r="H13" i="39" s="1"/>
  <c r="G7" i="39"/>
  <c r="G13" i="39" s="1"/>
  <c r="F7" i="39"/>
  <c r="F13" i="39" s="1"/>
  <c r="AP6" i="39"/>
  <c r="AP12" i="39" s="1"/>
  <c r="AO6" i="39"/>
  <c r="AO12" i="39" s="1"/>
  <c r="AN6" i="39"/>
  <c r="AN12" i="39" s="1"/>
  <c r="AM6" i="39"/>
  <c r="AM12" i="39" s="1"/>
  <c r="AL6" i="39"/>
  <c r="AL12" i="39" s="1"/>
  <c r="AK6" i="39"/>
  <c r="AK12" i="39" s="1"/>
  <c r="AJ6" i="39"/>
  <c r="AJ12" i="39" s="1"/>
  <c r="AI6" i="39"/>
  <c r="AI12" i="39" s="1"/>
  <c r="AH6" i="39"/>
  <c r="AH12" i="39" s="1"/>
  <c r="AG6" i="39"/>
  <c r="AG12" i="39" s="1"/>
  <c r="AF6" i="39"/>
  <c r="AF12" i="39" s="1"/>
  <c r="AE6" i="39"/>
  <c r="AE12" i="39" s="1"/>
  <c r="AD6" i="39"/>
  <c r="AD12" i="39" s="1"/>
  <c r="AC6" i="39"/>
  <c r="AC12" i="39" s="1"/>
  <c r="AB6" i="39"/>
  <c r="AB12" i="39" s="1"/>
  <c r="AA6" i="39"/>
  <c r="AA12" i="39" s="1"/>
  <c r="Z6" i="39"/>
  <c r="Z12" i="39" s="1"/>
  <c r="Y6" i="39"/>
  <c r="Y12" i="39" s="1"/>
  <c r="X6" i="39"/>
  <c r="X12" i="39" s="1"/>
  <c r="W6" i="39"/>
  <c r="W12" i="39" s="1"/>
  <c r="V6" i="39"/>
  <c r="V12" i="39" s="1"/>
  <c r="U6" i="39"/>
  <c r="U12" i="39" s="1"/>
  <c r="T6" i="39"/>
  <c r="T12" i="39" s="1"/>
  <c r="S6" i="39"/>
  <c r="S12" i="39" s="1"/>
  <c r="R6" i="39"/>
  <c r="R12" i="39" s="1"/>
  <c r="Q6" i="39"/>
  <c r="Q12" i="39" s="1"/>
  <c r="P6" i="39"/>
  <c r="P12" i="39" s="1"/>
  <c r="O6" i="39"/>
  <c r="O12" i="39" s="1"/>
  <c r="N6" i="39"/>
  <c r="N12" i="39" s="1"/>
  <c r="M6" i="39"/>
  <c r="M12" i="39" s="1"/>
  <c r="L6" i="39"/>
  <c r="L12" i="39" s="1"/>
  <c r="K6" i="39"/>
  <c r="K12" i="39" s="1"/>
  <c r="J6" i="39"/>
  <c r="J12" i="39" s="1"/>
  <c r="I6" i="39"/>
  <c r="I12" i="39" s="1"/>
  <c r="H6" i="39"/>
  <c r="H12" i="39" s="1"/>
  <c r="G6" i="39"/>
  <c r="G12" i="39" s="1"/>
  <c r="F6" i="39"/>
  <c r="F12" i="39" s="1"/>
  <c r="AP5" i="39"/>
  <c r="AO5" i="39"/>
  <c r="AN5" i="39"/>
  <c r="AM5" i="39"/>
  <c r="AL5" i="39"/>
  <c r="AK5" i="39"/>
  <c r="AJ5" i="39"/>
  <c r="AI5" i="39"/>
  <c r="AH5" i="39"/>
  <c r="AG5" i="39"/>
  <c r="AF5" i="39"/>
  <c r="AE5" i="39"/>
  <c r="AD5" i="39"/>
  <c r="AC5" i="39"/>
  <c r="AB5" i="39"/>
  <c r="AA5" i="39"/>
  <c r="Z5" i="39"/>
  <c r="Y5" i="39"/>
  <c r="X5" i="39"/>
  <c r="W5" i="39"/>
  <c r="V5" i="39"/>
  <c r="U5" i="39"/>
  <c r="T5" i="39"/>
  <c r="S5" i="39"/>
  <c r="R5" i="39"/>
  <c r="Q5" i="39"/>
  <c r="P5" i="39"/>
  <c r="O5" i="39"/>
  <c r="N5" i="39"/>
  <c r="M5" i="39"/>
  <c r="L5" i="39"/>
  <c r="K5" i="39"/>
  <c r="J5" i="39"/>
  <c r="I5" i="39"/>
  <c r="H5" i="39"/>
  <c r="G5" i="39"/>
  <c r="F5" i="39"/>
  <c r="AR163" i="38"/>
  <c r="AQ163" i="38"/>
  <c r="AP163" i="38"/>
  <c r="AO163" i="38"/>
  <c r="AN163" i="38"/>
  <c r="AM163" i="38"/>
  <c r="AL163" i="38"/>
  <c r="AK163" i="38"/>
  <c r="AJ163" i="38"/>
  <c r="AI163" i="38"/>
  <c r="AH163" i="38"/>
  <c r="AG163" i="38"/>
  <c r="AF163" i="38"/>
  <c r="AE163" i="38"/>
  <c r="AD163" i="38"/>
  <c r="AC163" i="38"/>
  <c r="AB163" i="38"/>
  <c r="AA163" i="38"/>
  <c r="Z163" i="38"/>
  <c r="Y163" i="38"/>
  <c r="X163" i="38"/>
  <c r="W163" i="38"/>
  <c r="V163" i="38"/>
  <c r="U163" i="38"/>
  <c r="T163" i="38"/>
  <c r="S163" i="38"/>
  <c r="R163" i="38"/>
  <c r="Q163" i="38"/>
  <c r="P163" i="38"/>
  <c r="O163" i="38"/>
  <c r="N163" i="38"/>
  <c r="M163" i="38"/>
  <c r="L163" i="38"/>
  <c r="K163" i="38"/>
  <c r="J163" i="38"/>
  <c r="I163" i="38"/>
  <c r="H163" i="38"/>
  <c r="G163" i="38"/>
  <c r="AR162" i="38"/>
  <c r="AQ162" i="38"/>
  <c r="AP162" i="38"/>
  <c r="AO162" i="38"/>
  <c r="AN162" i="38"/>
  <c r="AM162" i="38"/>
  <c r="AL162" i="38"/>
  <c r="AK162" i="38"/>
  <c r="AJ162" i="38"/>
  <c r="AI162" i="38"/>
  <c r="AH162" i="38"/>
  <c r="AG162" i="38"/>
  <c r="AF162" i="38"/>
  <c r="AE162" i="38"/>
  <c r="AD162" i="38"/>
  <c r="AC162" i="38"/>
  <c r="AB162" i="38"/>
  <c r="AA162" i="38"/>
  <c r="Z162" i="38"/>
  <c r="Y162" i="38"/>
  <c r="X162" i="38"/>
  <c r="W162" i="38"/>
  <c r="V162" i="38"/>
  <c r="U162" i="38"/>
  <c r="T162" i="38"/>
  <c r="S162" i="38"/>
  <c r="R162" i="38"/>
  <c r="Q162" i="38"/>
  <c r="P162" i="38"/>
  <c r="O162" i="38"/>
  <c r="N162" i="38"/>
  <c r="M162" i="38"/>
  <c r="L162" i="38"/>
  <c r="K162" i="38"/>
  <c r="J162" i="38"/>
  <c r="I162" i="38"/>
  <c r="H162" i="38"/>
  <c r="AR161" i="38"/>
  <c r="AQ161" i="38"/>
  <c r="AP161" i="38"/>
  <c r="AO161" i="38"/>
  <c r="AN161" i="38"/>
  <c r="AM161" i="38"/>
  <c r="AL161" i="38"/>
  <c r="AK161" i="38"/>
  <c r="AJ161" i="38"/>
  <c r="AI161" i="38"/>
  <c r="AH161" i="38"/>
  <c r="AG161" i="38"/>
  <c r="AF161" i="38"/>
  <c r="AE161" i="38"/>
  <c r="AD161" i="38"/>
  <c r="AC161" i="38"/>
  <c r="AB161" i="38"/>
  <c r="AA161" i="38"/>
  <c r="Z161" i="38"/>
  <c r="Y161" i="38"/>
  <c r="X161" i="38"/>
  <c r="W161" i="38"/>
  <c r="V161" i="38"/>
  <c r="U161" i="38"/>
  <c r="T161" i="38"/>
  <c r="S161" i="38"/>
  <c r="R161" i="38"/>
  <c r="Q161" i="38"/>
  <c r="P161" i="38"/>
  <c r="O161" i="38"/>
  <c r="N161" i="38"/>
  <c r="M161" i="38"/>
  <c r="L161" i="38"/>
  <c r="K161" i="38"/>
  <c r="J161" i="38"/>
  <c r="I161" i="38"/>
  <c r="H161" i="38"/>
  <c r="G161" i="38"/>
  <c r="AR160" i="38"/>
  <c r="AQ160" i="38"/>
  <c r="AP160" i="38"/>
  <c r="AO160" i="38"/>
  <c r="AN160" i="38"/>
  <c r="AM160" i="38"/>
  <c r="AL160" i="38"/>
  <c r="AK160" i="38"/>
  <c r="AJ160" i="38"/>
  <c r="AI160" i="38"/>
  <c r="AH160" i="38"/>
  <c r="AG160" i="38"/>
  <c r="AF160" i="38"/>
  <c r="AE160" i="38"/>
  <c r="AD160" i="38"/>
  <c r="AC160" i="38"/>
  <c r="AB160" i="38"/>
  <c r="AA160" i="38"/>
  <c r="Z160" i="38"/>
  <c r="Y160" i="38"/>
  <c r="X160" i="38"/>
  <c r="W160" i="38"/>
  <c r="V160" i="38"/>
  <c r="U160" i="38"/>
  <c r="T160" i="38"/>
  <c r="S160" i="38"/>
  <c r="R160" i="38"/>
  <c r="Q160" i="38"/>
  <c r="P160" i="38"/>
  <c r="O160" i="38"/>
  <c r="N160" i="38"/>
  <c r="M160" i="38"/>
  <c r="L160" i="38"/>
  <c r="K160" i="38"/>
  <c r="J160" i="38"/>
  <c r="I160" i="38"/>
  <c r="H160" i="38"/>
  <c r="G160" i="38"/>
  <c r="AR159" i="38"/>
  <c r="AQ159" i="38"/>
  <c r="AP159" i="38"/>
  <c r="AO159" i="38"/>
  <c r="AN159" i="38"/>
  <c r="AM159" i="38"/>
  <c r="AL159" i="38"/>
  <c r="AK159" i="38"/>
  <c r="AJ159" i="38"/>
  <c r="AI159" i="38"/>
  <c r="AH159" i="38"/>
  <c r="AG159" i="38"/>
  <c r="AF159" i="38"/>
  <c r="AE159" i="38"/>
  <c r="AD159" i="38"/>
  <c r="AC159" i="38"/>
  <c r="AB159" i="38"/>
  <c r="AA159" i="38"/>
  <c r="Z159" i="38"/>
  <c r="Y159" i="38"/>
  <c r="X159" i="38"/>
  <c r="W159" i="38"/>
  <c r="V159" i="38"/>
  <c r="U159" i="38"/>
  <c r="T159" i="38"/>
  <c r="S159" i="38"/>
  <c r="R159" i="38"/>
  <c r="Q159" i="38"/>
  <c r="P159" i="38"/>
  <c r="O159" i="38"/>
  <c r="N159" i="38"/>
  <c r="M159" i="38"/>
  <c r="L159" i="38"/>
  <c r="K159" i="38"/>
  <c r="J159" i="38"/>
  <c r="I159" i="38"/>
  <c r="H159" i="38"/>
  <c r="G159" i="38"/>
  <c r="AR158" i="38"/>
  <c r="AQ158" i="38"/>
  <c r="AP158" i="38"/>
  <c r="AO158" i="38"/>
  <c r="AN158" i="38"/>
  <c r="AM158" i="38"/>
  <c r="AL158" i="38"/>
  <c r="AK158" i="38"/>
  <c r="AJ158" i="38"/>
  <c r="AI158" i="38"/>
  <c r="AH158" i="38"/>
  <c r="AG158" i="38"/>
  <c r="AF158" i="38"/>
  <c r="AE158" i="38"/>
  <c r="AD158" i="38"/>
  <c r="AC158" i="38"/>
  <c r="AB158" i="38"/>
  <c r="AA158" i="38"/>
  <c r="Z158" i="38"/>
  <c r="Y158" i="38"/>
  <c r="X158" i="38"/>
  <c r="W158" i="38"/>
  <c r="V158" i="38"/>
  <c r="U158" i="38"/>
  <c r="T158" i="38"/>
  <c r="S158" i="38"/>
  <c r="R158" i="38"/>
  <c r="Q158" i="38"/>
  <c r="P158" i="38"/>
  <c r="O158" i="38"/>
  <c r="N158" i="38"/>
  <c r="M158" i="38"/>
  <c r="L158" i="38"/>
  <c r="K158" i="38"/>
  <c r="J158" i="38"/>
  <c r="I158" i="38"/>
  <c r="H158" i="38"/>
  <c r="G158" i="38"/>
  <c r="AR157" i="38"/>
  <c r="AQ157" i="38"/>
  <c r="AP157" i="38"/>
  <c r="AO157" i="38"/>
  <c r="AN157" i="38"/>
  <c r="AM157" i="38"/>
  <c r="AL157" i="38"/>
  <c r="AK157" i="38"/>
  <c r="AJ157" i="38"/>
  <c r="AI157" i="38"/>
  <c r="AH157" i="38"/>
  <c r="AG157" i="38"/>
  <c r="AF157" i="38"/>
  <c r="AE157" i="38"/>
  <c r="AD157" i="38"/>
  <c r="AC157" i="38"/>
  <c r="AB157" i="38"/>
  <c r="AA157" i="38"/>
  <c r="Z157" i="38"/>
  <c r="Y157" i="38"/>
  <c r="X157" i="38"/>
  <c r="W157" i="38"/>
  <c r="V157" i="38"/>
  <c r="U157" i="38"/>
  <c r="T157" i="38"/>
  <c r="S157" i="38"/>
  <c r="R157" i="38"/>
  <c r="Q157" i="38"/>
  <c r="P157" i="38"/>
  <c r="O157" i="38"/>
  <c r="N157" i="38"/>
  <c r="M157" i="38"/>
  <c r="L157" i="38"/>
  <c r="K157" i="38"/>
  <c r="J157" i="38"/>
  <c r="I157" i="38"/>
  <c r="H157" i="38"/>
  <c r="G157" i="38"/>
  <c r="AR156" i="38"/>
  <c r="AQ156" i="38"/>
  <c r="AP156" i="38"/>
  <c r="AO156" i="38"/>
  <c r="AN156" i="38"/>
  <c r="AM156" i="38"/>
  <c r="AL156" i="38"/>
  <c r="AK156" i="38"/>
  <c r="AJ156" i="38"/>
  <c r="AI156" i="38"/>
  <c r="AH156" i="38"/>
  <c r="AG156" i="38"/>
  <c r="AF156" i="38"/>
  <c r="AE156" i="38"/>
  <c r="AD156" i="38"/>
  <c r="AC156" i="38"/>
  <c r="AB156" i="38"/>
  <c r="AA156" i="38"/>
  <c r="Z156" i="38"/>
  <c r="Y156" i="38"/>
  <c r="X156" i="38"/>
  <c r="W156" i="38"/>
  <c r="V156" i="38"/>
  <c r="U156" i="38"/>
  <c r="T156" i="38"/>
  <c r="S156" i="38"/>
  <c r="R156" i="38"/>
  <c r="Q156" i="38"/>
  <c r="P156" i="38"/>
  <c r="O156" i="38"/>
  <c r="N156" i="38"/>
  <c r="M156" i="38"/>
  <c r="L156" i="38"/>
  <c r="K156" i="38"/>
  <c r="J156" i="38"/>
  <c r="I156" i="38"/>
  <c r="H156" i="38"/>
  <c r="G156" i="38"/>
  <c r="AR155" i="38"/>
  <c r="AQ155" i="38"/>
  <c r="AP155" i="38"/>
  <c r="AO155" i="38"/>
  <c r="AN155" i="38"/>
  <c r="AM155" i="38"/>
  <c r="AL155" i="38"/>
  <c r="AK155" i="38"/>
  <c r="AJ155" i="38"/>
  <c r="AI155" i="38"/>
  <c r="AH155" i="38"/>
  <c r="AG155" i="38"/>
  <c r="AF155" i="38"/>
  <c r="AE155" i="38"/>
  <c r="AD155" i="38"/>
  <c r="AC155" i="38"/>
  <c r="AB155" i="38"/>
  <c r="AA155" i="38"/>
  <c r="Z155" i="38"/>
  <c r="Y155" i="38"/>
  <c r="X155" i="38"/>
  <c r="W155" i="38"/>
  <c r="V155" i="38"/>
  <c r="U155" i="38"/>
  <c r="T155" i="38"/>
  <c r="S155" i="38"/>
  <c r="R155" i="38"/>
  <c r="Q155" i="38"/>
  <c r="P155" i="38"/>
  <c r="O155" i="38"/>
  <c r="N155" i="38"/>
  <c r="M155" i="38"/>
  <c r="L155" i="38"/>
  <c r="K155" i="38"/>
  <c r="J155" i="38"/>
  <c r="I155" i="38"/>
  <c r="H155" i="38"/>
  <c r="AR154" i="38"/>
  <c r="AQ154" i="38"/>
  <c r="AP154" i="38"/>
  <c r="AO154" i="38"/>
  <c r="AN154" i="38"/>
  <c r="AM154" i="38"/>
  <c r="AL154" i="38"/>
  <c r="AK154" i="38"/>
  <c r="AJ154" i="38"/>
  <c r="AI154" i="38"/>
  <c r="AH154" i="38"/>
  <c r="AG154" i="38"/>
  <c r="AF154" i="38"/>
  <c r="AE154" i="38"/>
  <c r="AD154" i="38"/>
  <c r="AC154" i="38"/>
  <c r="AB154" i="38"/>
  <c r="AA154" i="38"/>
  <c r="Z154" i="38"/>
  <c r="Y154" i="38"/>
  <c r="X154" i="38"/>
  <c r="W154" i="38"/>
  <c r="V154" i="38"/>
  <c r="U154" i="38"/>
  <c r="T154" i="38"/>
  <c r="S154" i="38"/>
  <c r="R154" i="38"/>
  <c r="Q154" i="38"/>
  <c r="P154" i="38"/>
  <c r="O154" i="38"/>
  <c r="N154" i="38"/>
  <c r="M154" i="38"/>
  <c r="L154" i="38"/>
  <c r="K154" i="38"/>
  <c r="J154" i="38"/>
  <c r="I154" i="38"/>
  <c r="H154" i="38"/>
  <c r="AR153" i="38"/>
  <c r="AQ153" i="38"/>
  <c r="AP153" i="38"/>
  <c r="AO153" i="38"/>
  <c r="AN153" i="38"/>
  <c r="AM153" i="38"/>
  <c r="AL153" i="38"/>
  <c r="AK153" i="38"/>
  <c r="AJ153" i="38"/>
  <c r="AI153" i="38"/>
  <c r="AH153" i="38"/>
  <c r="AG153" i="38"/>
  <c r="AF153" i="38"/>
  <c r="AE153" i="38"/>
  <c r="AD153" i="38"/>
  <c r="AC153" i="38"/>
  <c r="AB153" i="38"/>
  <c r="AA153" i="38"/>
  <c r="Z153" i="38"/>
  <c r="Y153" i="38"/>
  <c r="X153" i="38"/>
  <c r="W153" i="38"/>
  <c r="V153" i="38"/>
  <c r="U153" i="38"/>
  <c r="T153" i="38"/>
  <c r="S153" i="38"/>
  <c r="R153" i="38"/>
  <c r="Q153" i="38"/>
  <c r="P153" i="38"/>
  <c r="O153" i="38"/>
  <c r="N153" i="38"/>
  <c r="M153" i="38"/>
  <c r="L153" i="38"/>
  <c r="K153" i="38"/>
  <c r="J153" i="38"/>
  <c r="I153" i="38"/>
  <c r="H153" i="38"/>
  <c r="AR152" i="38"/>
  <c r="AQ152" i="38"/>
  <c r="AP152" i="38"/>
  <c r="AO152" i="38"/>
  <c r="AN152" i="38"/>
  <c r="AM152" i="38"/>
  <c r="AL152" i="38"/>
  <c r="AK152" i="38"/>
  <c r="AJ152" i="38"/>
  <c r="AI152" i="38"/>
  <c r="AH152" i="38"/>
  <c r="AG152" i="38"/>
  <c r="AF152" i="38"/>
  <c r="AE152" i="38"/>
  <c r="AD152" i="38"/>
  <c r="AC152" i="38"/>
  <c r="AB152" i="38"/>
  <c r="AA152" i="38"/>
  <c r="Z152" i="38"/>
  <c r="Y152" i="38"/>
  <c r="X152" i="38"/>
  <c r="W152" i="38"/>
  <c r="V152" i="38"/>
  <c r="U152" i="38"/>
  <c r="T152" i="38"/>
  <c r="S152" i="38"/>
  <c r="R152" i="38"/>
  <c r="Q152" i="38"/>
  <c r="P152" i="38"/>
  <c r="O152" i="38"/>
  <c r="N152" i="38"/>
  <c r="M152" i="38"/>
  <c r="L152" i="38"/>
  <c r="K152" i="38"/>
  <c r="J152" i="38"/>
  <c r="I152" i="38"/>
  <c r="H152" i="38"/>
  <c r="AR151" i="38"/>
  <c r="AQ151" i="38"/>
  <c r="AP151" i="38"/>
  <c r="AO151" i="38"/>
  <c r="AN151" i="38"/>
  <c r="AM151" i="38"/>
  <c r="AL151" i="38"/>
  <c r="AK151" i="38"/>
  <c r="AJ151" i="38"/>
  <c r="AI151" i="38"/>
  <c r="AH151" i="38"/>
  <c r="AG151" i="38"/>
  <c r="AF151" i="38"/>
  <c r="AE151" i="38"/>
  <c r="AD151" i="38"/>
  <c r="AC151" i="38"/>
  <c r="AB151" i="38"/>
  <c r="AA151" i="38"/>
  <c r="Z151" i="38"/>
  <c r="Y151" i="38"/>
  <c r="X151" i="38"/>
  <c r="W151" i="38"/>
  <c r="V151" i="38"/>
  <c r="U151" i="38"/>
  <c r="T151" i="38"/>
  <c r="S151" i="38"/>
  <c r="R151" i="38"/>
  <c r="Q151" i="38"/>
  <c r="P151" i="38"/>
  <c r="O151" i="38"/>
  <c r="N151" i="38"/>
  <c r="M151" i="38"/>
  <c r="L151" i="38"/>
  <c r="K151" i="38"/>
  <c r="J151" i="38"/>
  <c r="I151" i="38"/>
  <c r="H151" i="38"/>
  <c r="AR150" i="38"/>
  <c r="AQ150" i="38"/>
  <c r="AP150" i="38"/>
  <c r="AO150" i="38"/>
  <c r="AN150" i="38"/>
  <c r="AM150" i="38"/>
  <c r="AL150" i="38"/>
  <c r="AK150" i="38"/>
  <c r="AJ150" i="38"/>
  <c r="AI150" i="38"/>
  <c r="AH150" i="38"/>
  <c r="AG150" i="38"/>
  <c r="AF150" i="38"/>
  <c r="AE150" i="38"/>
  <c r="AD150" i="38"/>
  <c r="AC150" i="38"/>
  <c r="AB150" i="38"/>
  <c r="AA150" i="38"/>
  <c r="Z150" i="38"/>
  <c r="Y150" i="38"/>
  <c r="X150" i="38"/>
  <c r="W150" i="38"/>
  <c r="V150" i="38"/>
  <c r="U150" i="38"/>
  <c r="T150" i="38"/>
  <c r="S150" i="38"/>
  <c r="R150" i="38"/>
  <c r="Q150" i="38"/>
  <c r="P150" i="38"/>
  <c r="O150" i="38"/>
  <c r="N150" i="38"/>
  <c r="M150" i="38"/>
  <c r="L150" i="38"/>
  <c r="K150" i="38"/>
  <c r="J150" i="38"/>
  <c r="I150" i="38"/>
  <c r="H150" i="38"/>
  <c r="G150" i="38"/>
  <c r="AR149" i="38"/>
  <c r="AQ149" i="38"/>
  <c r="AP149" i="38"/>
  <c r="AO149" i="38"/>
  <c r="AN149" i="38"/>
  <c r="AM149" i="38"/>
  <c r="AL149" i="38"/>
  <c r="AK149" i="38"/>
  <c r="AJ149" i="38"/>
  <c r="AI149" i="38"/>
  <c r="AH149" i="38"/>
  <c r="AG149" i="38"/>
  <c r="AF149" i="38"/>
  <c r="AE149" i="38"/>
  <c r="AD149" i="38"/>
  <c r="AC149" i="38"/>
  <c r="AB149" i="38"/>
  <c r="AA149" i="38"/>
  <c r="Z149" i="38"/>
  <c r="Y149" i="38"/>
  <c r="X149" i="38"/>
  <c r="W149" i="38"/>
  <c r="V149" i="38"/>
  <c r="U149" i="38"/>
  <c r="T149" i="38"/>
  <c r="S149" i="38"/>
  <c r="R149" i="38"/>
  <c r="Q149" i="38"/>
  <c r="P149" i="38"/>
  <c r="O149" i="38"/>
  <c r="N149" i="38"/>
  <c r="M149" i="38"/>
  <c r="L149" i="38"/>
  <c r="K149" i="38"/>
  <c r="J149" i="38"/>
  <c r="I149" i="38"/>
  <c r="H149" i="38"/>
  <c r="G149" i="38"/>
  <c r="AR148" i="38"/>
  <c r="AQ148" i="38"/>
  <c r="AP148" i="38"/>
  <c r="AO148" i="38"/>
  <c r="AN148" i="38"/>
  <c r="AM148" i="38"/>
  <c r="AL148" i="38"/>
  <c r="AK148" i="38"/>
  <c r="AJ148" i="38"/>
  <c r="AI148" i="38"/>
  <c r="AH148" i="38"/>
  <c r="AG148" i="38"/>
  <c r="AF148" i="38"/>
  <c r="AE148" i="38"/>
  <c r="AD148" i="38"/>
  <c r="AC148" i="38"/>
  <c r="AB148" i="38"/>
  <c r="AA148" i="38"/>
  <c r="Z148" i="38"/>
  <c r="Y148" i="38"/>
  <c r="X148" i="38"/>
  <c r="W148" i="38"/>
  <c r="V148" i="38"/>
  <c r="U148" i="38"/>
  <c r="T148" i="38"/>
  <c r="S148" i="38"/>
  <c r="R148" i="38"/>
  <c r="Q148" i="38"/>
  <c r="P148" i="38"/>
  <c r="O148" i="38"/>
  <c r="N148" i="38"/>
  <c r="M148" i="38"/>
  <c r="L148" i="38"/>
  <c r="K148" i="38"/>
  <c r="J148" i="38"/>
  <c r="I148" i="38"/>
  <c r="H148" i="38"/>
  <c r="G148" i="38"/>
  <c r="AR147" i="38"/>
  <c r="AQ147" i="38"/>
  <c r="AP147" i="38"/>
  <c r="AO147" i="38"/>
  <c r="AN147" i="38"/>
  <c r="AM147" i="38"/>
  <c r="AL147" i="38"/>
  <c r="AK147" i="38"/>
  <c r="AJ147" i="38"/>
  <c r="AI147" i="38"/>
  <c r="AH147" i="38"/>
  <c r="AG147" i="38"/>
  <c r="AF147" i="38"/>
  <c r="AE147" i="38"/>
  <c r="AD147" i="38"/>
  <c r="AC147" i="38"/>
  <c r="AB147" i="38"/>
  <c r="AA147" i="38"/>
  <c r="Z147" i="38"/>
  <c r="Y147" i="38"/>
  <c r="X147" i="38"/>
  <c r="W147" i="38"/>
  <c r="V147" i="38"/>
  <c r="U147" i="38"/>
  <c r="T147" i="38"/>
  <c r="S147" i="38"/>
  <c r="R147" i="38"/>
  <c r="Q147" i="38"/>
  <c r="P147" i="38"/>
  <c r="O147" i="38"/>
  <c r="N147" i="38"/>
  <c r="M147" i="38"/>
  <c r="L147" i="38"/>
  <c r="K147" i="38"/>
  <c r="J147" i="38"/>
  <c r="I147" i="38"/>
  <c r="H147" i="38"/>
  <c r="G147" i="38"/>
  <c r="AR146" i="38"/>
  <c r="AQ146" i="38"/>
  <c r="AP146" i="38"/>
  <c r="AO146" i="38"/>
  <c r="AN146" i="38"/>
  <c r="AM146" i="38"/>
  <c r="AL146" i="38"/>
  <c r="AK146" i="38"/>
  <c r="AJ146" i="38"/>
  <c r="AI146" i="38"/>
  <c r="AH146" i="38"/>
  <c r="AG146" i="38"/>
  <c r="AF146" i="38"/>
  <c r="AE146" i="38"/>
  <c r="AD146" i="38"/>
  <c r="AC146" i="38"/>
  <c r="AB146" i="38"/>
  <c r="AA146" i="38"/>
  <c r="Z146" i="38"/>
  <c r="Y146" i="38"/>
  <c r="X146" i="38"/>
  <c r="W146" i="38"/>
  <c r="V146" i="38"/>
  <c r="U146" i="38"/>
  <c r="T146" i="38"/>
  <c r="S146" i="38"/>
  <c r="R146" i="38"/>
  <c r="Q146" i="38"/>
  <c r="P146" i="38"/>
  <c r="O146" i="38"/>
  <c r="N146" i="38"/>
  <c r="M146" i="38"/>
  <c r="L146" i="38"/>
  <c r="K146" i="38"/>
  <c r="J146" i="38"/>
  <c r="I146" i="38"/>
  <c r="H146" i="38"/>
  <c r="G146" i="38"/>
  <c r="AR125" i="38"/>
  <c r="AQ125" i="38"/>
  <c r="AP125" i="38"/>
  <c r="AO125" i="38"/>
  <c r="AN125" i="38"/>
  <c r="AM125" i="38"/>
  <c r="AL125" i="38"/>
  <c r="AK125" i="38"/>
  <c r="AJ125" i="38"/>
  <c r="AI125" i="38"/>
  <c r="AH125" i="38"/>
  <c r="AG125" i="38"/>
  <c r="AF125" i="38"/>
  <c r="AE125" i="38"/>
  <c r="AD125" i="38"/>
  <c r="AC125" i="38"/>
  <c r="AB125" i="38"/>
  <c r="AA125" i="38"/>
  <c r="Z125" i="38"/>
  <c r="Y125" i="38"/>
  <c r="X125" i="38"/>
  <c r="W125" i="38"/>
  <c r="V125" i="38"/>
  <c r="U125" i="38"/>
  <c r="T125" i="38"/>
  <c r="S125" i="38"/>
  <c r="R125" i="38"/>
  <c r="Q125" i="38"/>
  <c r="P125" i="38"/>
  <c r="O125" i="38"/>
  <c r="N125" i="38"/>
  <c r="M125" i="38"/>
  <c r="L125" i="38"/>
  <c r="K125" i="38"/>
  <c r="J125" i="38"/>
  <c r="I125" i="38"/>
  <c r="H125" i="38"/>
  <c r="AR124" i="38"/>
  <c r="AQ124" i="38"/>
  <c r="AP124" i="38"/>
  <c r="AO124" i="38"/>
  <c r="AN124" i="38"/>
  <c r="AM124" i="38"/>
  <c r="AL124" i="38"/>
  <c r="AK124" i="38"/>
  <c r="AJ124" i="38"/>
  <c r="AI124" i="38"/>
  <c r="AH124" i="38"/>
  <c r="AG124" i="38"/>
  <c r="AF124" i="38"/>
  <c r="AE124" i="38"/>
  <c r="AD124" i="38"/>
  <c r="AC124" i="38"/>
  <c r="AB124" i="38"/>
  <c r="AA124" i="38"/>
  <c r="Z124" i="38"/>
  <c r="Y124" i="38"/>
  <c r="X124" i="38"/>
  <c r="W124" i="38"/>
  <c r="V124" i="38"/>
  <c r="U124" i="38"/>
  <c r="T124" i="38"/>
  <c r="S124" i="38"/>
  <c r="R124" i="38"/>
  <c r="Q124" i="38"/>
  <c r="P124" i="38"/>
  <c r="O124" i="38"/>
  <c r="N124" i="38"/>
  <c r="M124" i="38"/>
  <c r="L124" i="38"/>
  <c r="K124" i="38"/>
  <c r="J124" i="38"/>
  <c r="I124" i="38"/>
  <c r="H124" i="38"/>
  <c r="AR123" i="38"/>
  <c r="AQ123" i="38"/>
  <c r="AP123" i="38"/>
  <c r="AO123" i="38"/>
  <c r="AN123" i="38"/>
  <c r="AM123" i="38"/>
  <c r="AL123" i="38"/>
  <c r="AK123" i="38"/>
  <c r="AJ123" i="38"/>
  <c r="AI123" i="38"/>
  <c r="AH123" i="38"/>
  <c r="AG123" i="38"/>
  <c r="AF123" i="38"/>
  <c r="AE123" i="38"/>
  <c r="AD123" i="38"/>
  <c r="AC123" i="38"/>
  <c r="AB123" i="38"/>
  <c r="AA123" i="38"/>
  <c r="Z123" i="38"/>
  <c r="Y123" i="38"/>
  <c r="X123" i="38"/>
  <c r="W123" i="38"/>
  <c r="V123" i="38"/>
  <c r="U123" i="38"/>
  <c r="T123" i="38"/>
  <c r="S123" i="38"/>
  <c r="R123" i="38"/>
  <c r="Q123" i="38"/>
  <c r="P123" i="38"/>
  <c r="O123" i="38"/>
  <c r="N123" i="38"/>
  <c r="M123" i="38"/>
  <c r="L123" i="38"/>
  <c r="K123" i="38"/>
  <c r="J123" i="38"/>
  <c r="I123" i="38"/>
  <c r="H123" i="38"/>
  <c r="AR122" i="38"/>
  <c r="AQ122" i="38"/>
  <c r="AP122" i="38"/>
  <c r="AO122" i="38"/>
  <c r="AN122" i="38"/>
  <c r="AM122" i="38"/>
  <c r="AL122" i="38"/>
  <c r="AK122" i="38"/>
  <c r="AJ122" i="38"/>
  <c r="AI122" i="38"/>
  <c r="AH122" i="38"/>
  <c r="AG122" i="38"/>
  <c r="AF122" i="38"/>
  <c r="AE122" i="38"/>
  <c r="AD122" i="38"/>
  <c r="AC122" i="38"/>
  <c r="AB122" i="38"/>
  <c r="AA122" i="38"/>
  <c r="Z122" i="38"/>
  <c r="Y122" i="38"/>
  <c r="X122" i="38"/>
  <c r="W122" i="38"/>
  <c r="V122" i="38"/>
  <c r="U122" i="38"/>
  <c r="T122" i="38"/>
  <c r="S122" i="38"/>
  <c r="R122" i="38"/>
  <c r="Q122" i="38"/>
  <c r="P122" i="38"/>
  <c r="O122" i="38"/>
  <c r="N122" i="38"/>
  <c r="M122" i="38"/>
  <c r="L122" i="38"/>
  <c r="K122" i="38"/>
  <c r="J122" i="38"/>
  <c r="I122" i="38"/>
  <c r="H122" i="38"/>
  <c r="AR121" i="38"/>
  <c r="AQ121" i="38"/>
  <c r="AP121" i="38"/>
  <c r="AO121" i="38"/>
  <c r="AN121" i="38"/>
  <c r="AM121" i="38"/>
  <c r="AL121" i="38"/>
  <c r="AK121" i="38"/>
  <c r="AJ121" i="38"/>
  <c r="AI121" i="38"/>
  <c r="AH121" i="38"/>
  <c r="AG121" i="38"/>
  <c r="AF121" i="38"/>
  <c r="AE121" i="38"/>
  <c r="AD121" i="38"/>
  <c r="AC121" i="38"/>
  <c r="AB121" i="38"/>
  <c r="AA121" i="38"/>
  <c r="Z121" i="38"/>
  <c r="Y121" i="38"/>
  <c r="X121" i="38"/>
  <c r="W121" i="38"/>
  <c r="V121" i="38"/>
  <c r="U121" i="38"/>
  <c r="T121" i="38"/>
  <c r="S121" i="38"/>
  <c r="R121" i="38"/>
  <c r="Q121" i="38"/>
  <c r="P121" i="38"/>
  <c r="O121" i="38"/>
  <c r="N121" i="38"/>
  <c r="M121" i="38"/>
  <c r="L121" i="38"/>
  <c r="K121" i="38"/>
  <c r="J121" i="38"/>
  <c r="I121" i="38"/>
  <c r="H121" i="38"/>
  <c r="AR120" i="38"/>
  <c r="AQ120" i="38"/>
  <c r="AP120" i="38"/>
  <c r="AO120" i="38"/>
  <c r="AN120" i="38"/>
  <c r="AM120" i="38"/>
  <c r="AL120" i="38"/>
  <c r="AK120" i="38"/>
  <c r="AJ120" i="38"/>
  <c r="AI120" i="38"/>
  <c r="AH120" i="38"/>
  <c r="AG120" i="38"/>
  <c r="AF120" i="38"/>
  <c r="AE120" i="38"/>
  <c r="AD120" i="38"/>
  <c r="AC120" i="38"/>
  <c r="AB120" i="38"/>
  <c r="AA120" i="38"/>
  <c r="Z120" i="38"/>
  <c r="Y120" i="38"/>
  <c r="X120" i="38"/>
  <c r="W120" i="38"/>
  <c r="V120" i="38"/>
  <c r="U120" i="38"/>
  <c r="T120" i="38"/>
  <c r="S120" i="38"/>
  <c r="R120" i="38"/>
  <c r="Q120" i="38"/>
  <c r="P120" i="38"/>
  <c r="O120" i="38"/>
  <c r="N120" i="38"/>
  <c r="M120" i="38"/>
  <c r="L120" i="38"/>
  <c r="K120" i="38"/>
  <c r="J120" i="38"/>
  <c r="I120" i="38"/>
  <c r="H120" i="38"/>
  <c r="AR119" i="38"/>
  <c r="AQ119" i="38"/>
  <c r="AP119" i="38"/>
  <c r="AO119" i="38"/>
  <c r="AN119" i="38"/>
  <c r="AM119" i="38"/>
  <c r="AL119" i="38"/>
  <c r="AK119" i="38"/>
  <c r="AJ119" i="38"/>
  <c r="AI119" i="38"/>
  <c r="AH119" i="38"/>
  <c r="AG119" i="38"/>
  <c r="AF119" i="38"/>
  <c r="AE119" i="38"/>
  <c r="AD119" i="38"/>
  <c r="AC119" i="38"/>
  <c r="AB119" i="38"/>
  <c r="AA119" i="38"/>
  <c r="Z119" i="38"/>
  <c r="Y119" i="38"/>
  <c r="X119" i="38"/>
  <c r="W119" i="38"/>
  <c r="V119" i="38"/>
  <c r="U119" i="38"/>
  <c r="T119" i="38"/>
  <c r="S119" i="38"/>
  <c r="R119" i="38"/>
  <c r="Q119" i="38"/>
  <c r="P119" i="38"/>
  <c r="O119" i="38"/>
  <c r="N119" i="38"/>
  <c r="M119" i="38"/>
  <c r="L119" i="38"/>
  <c r="K119" i="38"/>
  <c r="J119" i="38"/>
  <c r="I119" i="38"/>
  <c r="H119" i="38"/>
  <c r="AR118" i="38"/>
  <c r="AQ118" i="38"/>
  <c r="AP118" i="38"/>
  <c r="AO118" i="38"/>
  <c r="AN118" i="38"/>
  <c r="AM118" i="38"/>
  <c r="AL118" i="38"/>
  <c r="AK118" i="38"/>
  <c r="AJ118" i="38"/>
  <c r="AI118" i="38"/>
  <c r="AH118" i="38"/>
  <c r="AG118" i="38"/>
  <c r="AF118" i="38"/>
  <c r="AE118" i="38"/>
  <c r="AD118" i="38"/>
  <c r="AC118" i="38"/>
  <c r="AB118" i="38"/>
  <c r="AA118" i="38"/>
  <c r="Z118" i="38"/>
  <c r="Y118" i="38"/>
  <c r="X118" i="38"/>
  <c r="W118" i="38"/>
  <c r="V118" i="38"/>
  <c r="U118" i="38"/>
  <c r="T118" i="38"/>
  <c r="S118" i="38"/>
  <c r="R118" i="38"/>
  <c r="Q118" i="38"/>
  <c r="P118" i="38"/>
  <c r="O118" i="38"/>
  <c r="N118" i="38"/>
  <c r="M118" i="38"/>
  <c r="L118" i="38"/>
  <c r="K118" i="38"/>
  <c r="J118" i="38"/>
  <c r="I118" i="38"/>
  <c r="H118" i="38"/>
  <c r="AR117" i="38"/>
  <c r="AQ117" i="38"/>
  <c r="AP117" i="38"/>
  <c r="AO117" i="38"/>
  <c r="AN117" i="38"/>
  <c r="AM117" i="38"/>
  <c r="AL117" i="38"/>
  <c r="AK117" i="38"/>
  <c r="AJ117" i="38"/>
  <c r="AI117" i="38"/>
  <c r="AH117" i="38"/>
  <c r="AG117" i="38"/>
  <c r="AF117" i="38"/>
  <c r="AE117" i="38"/>
  <c r="AD117" i="38"/>
  <c r="AC117" i="38"/>
  <c r="AB117" i="38"/>
  <c r="AA117" i="38"/>
  <c r="Z117" i="38"/>
  <c r="Y117" i="38"/>
  <c r="X117" i="38"/>
  <c r="W117" i="38"/>
  <c r="V117" i="38"/>
  <c r="U117" i="38"/>
  <c r="T117" i="38"/>
  <c r="S117" i="38"/>
  <c r="R117" i="38"/>
  <c r="Q117" i="38"/>
  <c r="P117" i="38"/>
  <c r="O117" i="38"/>
  <c r="N117" i="38"/>
  <c r="M117" i="38"/>
  <c r="L117" i="38"/>
  <c r="K117" i="38"/>
  <c r="J117" i="38"/>
  <c r="I117" i="38"/>
  <c r="H117" i="38"/>
  <c r="AR116" i="38"/>
  <c r="AQ116" i="38"/>
  <c r="AP116" i="38"/>
  <c r="AO116" i="38"/>
  <c r="AN116" i="38"/>
  <c r="AM116" i="38"/>
  <c r="AL116" i="38"/>
  <c r="AK116" i="38"/>
  <c r="AJ116" i="38"/>
  <c r="AI116" i="38"/>
  <c r="AH116" i="38"/>
  <c r="AG116" i="38"/>
  <c r="AF116" i="38"/>
  <c r="AE116" i="38"/>
  <c r="AD116" i="38"/>
  <c r="AC116" i="38"/>
  <c r="AB116" i="38"/>
  <c r="AA116" i="38"/>
  <c r="Z116" i="38"/>
  <c r="Y116" i="38"/>
  <c r="X116" i="38"/>
  <c r="W116" i="38"/>
  <c r="V116" i="38"/>
  <c r="U116" i="38"/>
  <c r="T116" i="38"/>
  <c r="S116" i="38"/>
  <c r="R116" i="38"/>
  <c r="Q116" i="38"/>
  <c r="P116" i="38"/>
  <c r="O116" i="38"/>
  <c r="N116" i="38"/>
  <c r="M116" i="38"/>
  <c r="L116" i="38"/>
  <c r="K116" i="38"/>
  <c r="J116" i="38"/>
  <c r="I116" i="38"/>
  <c r="H116" i="38"/>
  <c r="AR115" i="38"/>
  <c r="AQ115" i="38"/>
  <c r="AP115" i="38"/>
  <c r="AO115" i="38"/>
  <c r="AN115" i="38"/>
  <c r="AM115" i="38"/>
  <c r="AL115" i="38"/>
  <c r="AK115" i="38"/>
  <c r="AJ115" i="38"/>
  <c r="AI115" i="38"/>
  <c r="AH115" i="38"/>
  <c r="AG115" i="38"/>
  <c r="AF115" i="38"/>
  <c r="AE115" i="38"/>
  <c r="AD115" i="38"/>
  <c r="AC115" i="38"/>
  <c r="AB115" i="38"/>
  <c r="AA115" i="38"/>
  <c r="Z115" i="38"/>
  <c r="Y115" i="38"/>
  <c r="X115" i="38"/>
  <c r="W115" i="38"/>
  <c r="V115" i="38"/>
  <c r="U115" i="38"/>
  <c r="T115" i="38"/>
  <c r="S115" i="38"/>
  <c r="R115" i="38"/>
  <c r="Q115" i="38"/>
  <c r="P115" i="38"/>
  <c r="O115" i="38"/>
  <c r="N115" i="38"/>
  <c r="M115" i="38"/>
  <c r="L115" i="38"/>
  <c r="K115" i="38"/>
  <c r="J115" i="38"/>
  <c r="I115" i="38"/>
  <c r="H115" i="38"/>
  <c r="AR114" i="38"/>
  <c r="AQ114" i="38"/>
  <c r="AP114" i="38"/>
  <c r="AO114" i="38"/>
  <c r="AN114" i="38"/>
  <c r="AM114" i="38"/>
  <c r="AL114" i="38"/>
  <c r="AK114" i="38"/>
  <c r="AJ114" i="38"/>
  <c r="AI114" i="38"/>
  <c r="AH114" i="38"/>
  <c r="AG114" i="38"/>
  <c r="AF114" i="38"/>
  <c r="AE114" i="38"/>
  <c r="AD114" i="38"/>
  <c r="AC114" i="38"/>
  <c r="AB114" i="38"/>
  <c r="AA114" i="38"/>
  <c r="Z114" i="38"/>
  <c r="Y114" i="38"/>
  <c r="X114" i="38"/>
  <c r="W114" i="38"/>
  <c r="V114" i="38"/>
  <c r="U114" i="38"/>
  <c r="T114" i="38"/>
  <c r="S114" i="38"/>
  <c r="R114" i="38"/>
  <c r="Q114" i="38"/>
  <c r="P114" i="38"/>
  <c r="O114" i="38"/>
  <c r="N114" i="38"/>
  <c r="M114" i="38"/>
  <c r="L114" i="38"/>
  <c r="K114" i="38"/>
  <c r="J114" i="38"/>
  <c r="I114" i="38"/>
  <c r="H114" i="38"/>
  <c r="AR113" i="38"/>
  <c r="AQ113" i="38"/>
  <c r="AP113" i="38"/>
  <c r="AO113" i="38"/>
  <c r="AN113" i="38"/>
  <c r="AM113" i="38"/>
  <c r="AL113" i="38"/>
  <c r="AK113" i="38"/>
  <c r="AJ113" i="38"/>
  <c r="AI113" i="38"/>
  <c r="AH113" i="38"/>
  <c r="AG113" i="38"/>
  <c r="AF113" i="38"/>
  <c r="AE113" i="38"/>
  <c r="AD113" i="38"/>
  <c r="AC113" i="38"/>
  <c r="AB113" i="38"/>
  <c r="AA113" i="38"/>
  <c r="Z113" i="38"/>
  <c r="Y113" i="38"/>
  <c r="X113" i="38"/>
  <c r="W113" i="38"/>
  <c r="V113" i="38"/>
  <c r="U113" i="38"/>
  <c r="T113" i="38"/>
  <c r="S113" i="38"/>
  <c r="R113" i="38"/>
  <c r="Q113" i="38"/>
  <c r="P113" i="38"/>
  <c r="O113" i="38"/>
  <c r="N113" i="38"/>
  <c r="M113" i="38"/>
  <c r="L113" i="38"/>
  <c r="K113" i="38"/>
  <c r="J113" i="38"/>
  <c r="I113" i="38"/>
  <c r="H113" i="38"/>
  <c r="AR112" i="38"/>
  <c r="AQ112" i="38"/>
  <c r="AP112" i="38"/>
  <c r="AO112" i="38"/>
  <c r="AN112" i="38"/>
  <c r="AM112" i="38"/>
  <c r="AL112" i="38"/>
  <c r="AK112" i="38"/>
  <c r="AJ112" i="38"/>
  <c r="AI112" i="38"/>
  <c r="AH112" i="38"/>
  <c r="AG112" i="38"/>
  <c r="AF112" i="38"/>
  <c r="AE112" i="38"/>
  <c r="AD112" i="38"/>
  <c r="AC112" i="38"/>
  <c r="AB112" i="38"/>
  <c r="AA112" i="38"/>
  <c r="Z112" i="38"/>
  <c r="Y112" i="38"/>
  <c r="X112" i="38"/>
  <c r="W112" i="38"/>
  <c r="V112" i="38"/>
  <c r="U112" i="38"/>
  <c r="T112" i="38"/>
  <c r="S112" i="38"/>
  <c r="R112" i="38"/>
  <c r="Q112" i="38"/>
  <c r="P112" i="38"/>
  <c r="O112" i="38"/>
  <c r="N112" i="38"/>
  <c r="M112" i="38"/>
  <c r="L112" i="38"/>
  <c r="K112" i="38"/>
  <c r="J112" i="38"/>
  <c r="I112" i="38"/>
  <c r="H112" i="38"/>
  <c r="AR111" i="38"/>
  <c r="AQ111" i="38"/>
  <c r="AP111" i="38"/>
  <c r="AO111" i="38"/>
  <c r="AN111" i="38"/>
  <c r="AM111" i="38"/>
  <c r="AL111" i="38"/>
  <c r="AK111" i="38"/>
  <c r="AJ111" i="38"/>
  <c r="AI111" i="38"/>
  <c r="AH111" i="38"/>
  <c r="AG111" i="38"/>
  <c r="AF111" i="38"/>
  <c r="AE111" i="38"/>
  <c r="AD111" i="38"/>
  <c r="AC111" i="38"/>
  <c r="AB111" i="38"/>
  <c r="AA111" i="38"/>
  <c r="Z111" i="38"/>
  <c r="Y111" i="38"/>
  <c r="X111" i="38"/>
  <c r="W111" i="38"/>
  <c r="V111" i="38"/>
  <c r="U111" i="38"/>
  <c r="T111" i="38"/>
  <c r="S111" i="38"/>
  <c r="R111" i="38"/>
  <c r="Q111" i="38"/>
  <c r="P111" i="38"/>
  <c r="O111" i="38"/>
  <c r="N111" i="38"/>
  <c r="M111" i="38"/>
  <c r="L111" i="38"/>
  <c r="K111" i="38"/>
  <c r="J111" i="38"/>
  <c r="I111" i="38"/>
  <c r="H111" i="38"/>
  <c r="AR110" i="38"/>
  <c r="AQ110" i="38"/>
  <c r="AP110" i="38"/>
  <c r="AO110" i="38"/>
  <c r="AN110" i="38"/>
  <c r="AM110" i="38"/>
  <c r="AL110" i="38"/>
  <c r="AK110" i="38"/>
  <c r="AJ110" i="38"/>
  <c r="AI110" i="38"/>
  <c r="AH110" i="38"/>
  <c r="AG110" i="38"/>
  <c r="AF110" i="38"/>
  <c r="AE110" i="38"/>
  <c r="AD110" i="38"/>
  <c r="AC110" i="38"/>
  <c r="AB110" i="38"/>
  <c r="AA110" i="38"/>
  <c r="Z110" i="38"/>
  <c r="Y110" i="38"/>
  <c r="X110" i="38"/>
  <c r="W110" i="38"/>
  <c r="V110" i="38"/>
  <c r="U110" i="38"/>
  <c r="T110" i="38"/>
  <c r="S110" i="38"/>
  <c r="R110" i="38"/>
  <c r="Q110" i="38"/>
  <c r="P110" i="38"/>
  <c r="O110" i="38"/>
  <c r="N110" i="38"/>
  <c r="M110" i="38"/>
  <c r="L110" i="38"/>
  <c r="K110" i="38"/>
  <c r="J110" i="38"/>
  <c r="I110" i="38"/>
  <c r="H110" i="38"/>
  <c r="AR109" i="38"/>
  <c r="AQ109" i="38"/>
  <c r="AP109" i="38"/>
  <c r="AO109" i="38"/>
  <c r="AN109" i="38"/>
  <c r="AM109" i="38"/>
  <c r="AL109" i="38"/>
  <c r="AK109" i="38"/>
  <c r="AJ109" i="38"/>
  <c r="AI109" i="38"/>
  <c r="AH109" i="38"/>
  <c r="AG109" i="38"/>
  <c r="AF109" i="38"/>
  <c r="AE109" i="38"/>
  <c r="AD109" i="38"/>
  <c r="AC109" i="38"/>
  <c r="AB109" i="38"/>
  <c r="AA109" i="38"/>
  <c r="Z109" i="38"/>
  <c r="Y109" i="38"/>
  <c r="X109" i="38"/>
  <c r="W109" i="38"/>
  <c r="V109" i="38"/>
  <c r="U109" i="38"/>
  <c r="T109" i="38"/>
  <c r="S109" i="38"/>
  <c r="R109" i="38"/>
  <c r="Q109" i="38"/>
  <c r="P109" i="38"/>
  <c r="O109" i="38"/>
  <c r="N109" i="38"/>
  <c r="M109" i="38"/>
  <c r="L109" i="38"/>
  <c r="K109" i="38"/>
  <c r="J109" i="38"/>
  <c r="I109" i="38"/>
  <c r="H109" i="38"/>
  <c r="AR108" i="38"/>
  <c r="AQ108" i="38"/>
  <c r="AP108" i="38"/>
  <c r="AO108" i="38"/>
  <c r="AN108" i="38"/>
  <c r="AM108" i="38"/>
  <c r="AL108" i="38"/>
  <c r="AK108" i="38"/>
  <c r="AJ108" i="38"/>
  <c r="AI108" i="38"/>
  <c r="AH108" i="38"/>
  <c r="AG108" i="38"/>
  <c r="AF108" i="38"/>
  <c r="AE108" i="38"/>
  <c r="AD108" i="38"/>
  <c r="AC108" i="38"/>
  <c r="AB108" i="38"/>
  <c r="AA108" i="38"/>
  <c r="Z108" i="38"/>
  <c r="Y108" i="38"/>
  <c r="X108" i="38"/>
  <c r="W108" i="38"/>
  <c r="V108" i="38"/>
  <c r="U108" i="38"/>
  <c r="T108" i="38"/>
  <c r="S108" i="38"/>
  <c r="R108" i="38"/>
  <c r="Q108" i="38"/>
  <c r="P108" i="38"/>
  <c r="O108" i="38"/>
  <c r="N108" i="38"/>
  <c r="M108" i="38"/>
  <c r="L108" i="38"/>
  <c r="K108" i="38"/>
  <c r="J108" i="38"/>
  <c r="I108" i="38"/>
  <c r="H108" i="38"/>
  <c r="AK70" i="38"/>
  <c r="AK69" i="38"/>
  <c r="AK68" i="38"/>
  <c r="AK67" i="38"/>
  <c r="AK66" i="38"/>
  <c r="AK65" i="38"/>
  <c r="AK64" i="38"/>
  <c r="AK63" i="38"/>
  <c r="AK62" i="38"/>
  <c r="AK61" i="38"/>
  <c r="AK60" i="38"/>
  <c r="AK59" i="38"/>
  <c r="AK58" i="38"/>
  <c r="AK57" i="38"/>
  <c r="AK56" i="38"/>
  <c r="AN38" i="38"/>
  <c r="AG38" i="38"/>
  <c r="AG56" i="38" s="1"/>
  <c r="AF38" i="38"/>
  <c r="AF68" i="38" s="1"/>
  <c r="AB38" i="38"/>
  <c r="AB63" i="38" s="1"/>
  <c r="W38" i="38"/>
  <c r="W69" i="38" s="1"/>
  <c r="S38" i="38"/>
  <c r="S62" i="38" s="1"/>
  <c r="J38" i="38"/>
  <c r="J57" i="38" s="1"/>
  <c r="H38" i="38"/>
  <c r="H68" i="38" s="1"/>
  <c r="AR37" i="38"/>
  <c r="AQ37" i="38"/>
  <c r="AP37" i="38"/>
  <c r="AO37" i="38"/>
  <c r="AN37" i="38"/>
  <c r="AM37" i="38"/>
  <c r="AL37" i="38"/>
  <c r="AK37" i="38"/>
  <c r="AJ37" i="38"/>
  <c r="AI37" i="38"/>
  <c r="AH37" i="38"/>
  <c r="AG37" i="38"/>
  <c r="AF37" i="38"/>
  <c r="AE37" i="38"/>
  <c r="AD37" i="38"/>
  <c r="AC37" i="38"/>
  <c r="AB37" i="38"/>
  <c r="AA37" i="38"/>
  <c r="Z37" i="38"/>
  <c r="Y37" i="38"/>
  <c r="X37" i="38"/>
  <c r="W37" i="38"/>
  <c r="V37" i="38"/>
  <c r="U37" i="38"/>
  <c r="T37" i="38"/>
  <c r="S37" i="38"/>
  <c r="R37" i="38"/>
  <c r="Q37" i="38"/>
  <c r="P37" i="38"/>
  <c r="O37" i="38"/>
  <c r="N37" i="38"/>
  <c r="M37" i="38"/>
  <c r="L37" i="38"/>
  <c r="K37" i="38"/>
  <c r="J37" i="38"/>
  <c r="I37" i="38"/>
  <c r="H37" i="38"/>
  <c r="G27" i="38"/>
  <c r="F27" i="38"/>
  <c r="D27" i="38"/>
  <c r="G26" i="38"/>
  <c r="F26" i="38"/>
  <c r="D26" i="38"/>
  <c r="G25" i="38"/>
  <c r="F25" i="38"/>
  <c r="D25" i="38"/>
  <c r="G24" i="38"/>
  <c r="F24" i="38"/>
  <c r="D24" i="38"/>
  <c r="M23" i="38"/>
  <c r="G23" i="38"/>
  <c r="F23" i="38"/>
  <c r="D23" i="38"/>
  <c r="M22" i="38"/>
  <c r="G22" i="38"/>
  <c r="F22" i="38"/>
  <c r="D22" i="38"/>
  <c r="M21" i="38"/>
  <c r="G21" i="38"/>
  <c r="F21" i="38"/>
  <c r="M20" i="38"/>
  <c r="G20" i="38"/>
  <c r="F20" i="38"/>
  <c r="M19" i="38"/>
  <c r="G19" i="38"/>
  <c r="F19" i="38"/>
  <c r="M18" i="38"/>
  <c r="G18" i="38"/>
  <c r="F18" i="38"/>
  <c r="M17" i="38"/>
  <c r="G17" i="38"/>
  <c r="F17" i="38"/>
  <c r="D17" i="38"/>
  <c r="M16" i="38"/>
  <c r="G16" i="38"/>
  <c r="F16" i="38"/>
  <c r="D16" i="38"/>
  <c r="M15" i="38"/>
  <c r="F15" i="38"/>
  <c r="D15" i="38"/>
  <c r="N14" i="38"/>
  <c r="M14" i="38"/>
  <c r="F14" i="38"/>
  <c r="D14" i="38"/>
  <c r="N13" i="38"/>
  <c r="M13" i="38"/>
  <c r="F13" i="38"/>
  <c r="D13" i="38"/>
  <c r="N12" i="38"/>
  <c r="M12" i="38"/>
  <c r="F12" i="38"/>
  <c r="D12" i="38"/>
  <c r="N11" i="38"/>
  <c r="F11" i="38"/>
  <c r="D11" i="38"/>
  <c r="N10" i="38"/>
  <c r="F10" i="38"/>
  <c r="D10" i="38"/>
  <c r="N9" i="38"/>
  <c r="D9" i="38"/>
  <c r="D8" i="38"/>
  <c r="D7" i="38"/>
  <c r="AM52" i="37"/>
  <c r="AL52" i="37"/>
  <c r="AJ52" i="37"/>
  <c r="AH52" i="37"/>
  <c r="AF52" i="37"/>
  <c r="AE52" i="37"/>
  <c r="AB52" i="37"/>
  <c r="X52" i="37"/>
  <c r="V52" i="37"/>
  <c r="T52" i="37"/>
  <c r="S52" i="37"/>
  <c r="O52" i="37"/>
  <c r="N52" i="37"/>
  <c r="M52" i="37"/>
  <c r="K52" i="37"/>
  <c r="I52" i="37"/>
  <c r="H52" i="37"/>
  <c r="F52" i="37"/>
  <c r="AM51" i="37"/>
  <c r="AL51" i="37"/>
  <c r="AJ51" i="37"/>
  <c r="AH51" i="37"/>
  <c r="AF51" i="37"/>
  <c r="AE51" i="37"/>
  <c r="AB51" i="37"/>
  <c r="X51" i="37"/>
  <c r="V51" i="37"/>
  <c r="T51" i="37"/>
  <c r="S51" i="37"/>
  <c r="O51" i="37"/>
  <c r="N51" i="37"/>
  <c r="M51" i="37"/>
  <c r="K51" i="37"/>
  <c r="I51" i="37"/>
  <c r="H51" i="37"/>
  <c r="F51" i="37"/>
  <c r="AM50" i="37"/>
  <c r="AL50" i="37"/>
  <c r="AJ50" i="37"/>
  <c r="AH50" i="37"/>
  <c r="AF50" i="37"/>
  <c r="AE50" i="37"/>
  <c r="AB50" i="37"/>
  <c r="X50" i="37"/>
  <c r="V50" i="37"/>
  <c r="T50" i="37"/>
  <c r="S50" i="37"/>
  <c r="O50" i="37"/>
  <c r="N50" i="37"/>
  <c r="M50" i="37"/>
  <c r="K50" i="37"/>
  <c r="I50" i="37"/>
  <c r="H50" i="37"/>
  <c r="F50" i="37"/>
  <c r="AO40" i="37"/>
  <c r="AN40" i="37"/>
  <c r="AM40" i="37"/>
  <c r="AL40" i="37"/>
  <c r="AK40" i="37"/>
  <c r="AJ40" i="37"/>
  <c r="AI40" i="37"/>
  <c r="AH40" i="37"/>
  <c r="AG40" i="37"/>
  <c r="AF40" i="37"/>
  <c r="AE40" i="37"/>
  <c r="AD40" i="37"/>
  <c r="AC40" i="37"/>
  <c r="AB40" i="37"/>
  <c r="AA40" i="37"/>
  <c r="Z40" i="37"/>
  <c r="Y40" i="37"/>
  <c r="X40" i="37"/>
  <c r="W40" i="37"/>
  <c r="V40" i="37"/>
  <c r="U40" i="37"/>
  <c r="T40" i="37"/>
  <c r="S40" i="37"/>
  <c r="R40" i="37"/>
  <c r="Q40" i="37"/>
  <c r="P40" i="37"/>
  <c r="O40" i="37"/>
  <c r="N40" i="37"/>
  <c r="M40" i="37"/>
  <c r="L40" i="37"/>
  <c r="K40" i="37"/>
  <c r="J40" i="37"/>
  <c r="I40" i="37"/>
  <c r="H40" i="37"/>
  <c r="G40" i="37"/>
  <c r="F40" i="37"/>
  <c r="E40" i="37"/>
  <c r="D40" i="37"/>
  <c r="C40" i="37"/>
  <c r="A40" i="37"/>
  <c r="AO39" i="37"/>
  <c r="AN39" i="37"/>
  <c r="AM39" i="37"/>
  <c r="AL39" i="37"/>
  <c r="AK39" i="37"/>
  <c r="AJ39" i="37"/>
  <c r="AI39" i="37"/>
  <c r="AH39" i="37"/>
  <c r="AG39" i="37"/>
  <c r="AF39" i="37"/>
  <c r="AE39" i="37"/>
  <c r="AD39" i="37"/>
  <c r="AC39" i="37"/>
  <c r="AB39" i="37"/>
  <c r="AA39" i="37"/>
  <c r="Z39" i="37"/>
  <c r="Y39" i="37"/>
  <c r="X39" i="37"/>
  <c r="W39" i="37"/>
  <c r="V39" i="37"/>
  <c r="U39" i="37"/>
  <c r="T39" i="37"/>
  <c r="S39" i="37"/>
  <c r="R39" i="37"/>
  <c r="Q39" i="37"/>
  <c r="P39" i="37"/>
  <c r="O39" i="37"/>
  <c r="N39" i="37"/>
  <c r="M39" i="37"/>
  <c r="L39" i="37"/>
  <c r="K39" i="37"/>
  <c r="J39" i="37"/>
  <c r="I39" i="37"/>
  <c r="H39" i="37"/>
  <c r="G39" i="37"/>
  <c r="F39" i="37"/>
  <c r="E39" i="37"/>
  <c r="D39" i="37"/>
  <c r="C39" i="37"/>
  <c r="A39" i="37"/>
  <c r="AO38" i="37"/>
  <c r="AN38" i="37"/>
  <c r="AM38" i="37"/>
  <c r="AL38" i="37"/>
  <c r="AK38" i="37"/>
  <c r="AJ38" i="37"/>
  <c r="AI38" i="37"/>
  <c r="AH38" i="37"/>
  <c r="AG38" i="37"/>
  <c r="AF38" i="37"/>
  <c r="AE38" i="37"/>
  <c r="AD38" i="37"/>
  <c r="AC38" i="37"/>
  <c r="AB38" i="37"/>
  <c r="AA38" i="37"/>
  <c r="Z38" i="37"/>
  <c r="Y38" i="37"/>
  <c r="X38" i="37"/>
  <c r="W38" i="37"/>
  <c r="V38" i="37"/>
  <c r="U38" i="37"/>
  <c r="T38" i="37"/>
  <c r="S38" i="37"/>
  <c r="R38" i="37"/>
  <c r="Q38" i="37"/>
  <c r="P38" i="37"/>
  <c r="O38" i="37"/>
  <c r="N38" i="37"/>
  <c r="M38" i="37"/>
  <c r="L38" i="37"/>
  <c r="K38" i="37"/>
  <c r="J38" i="37"/>
  <c r="I38" i="37"/>
  <c r="H38" i="37"/>
  <c r="G38" i="37"/>
  <c r="F38" i="37"/>
  <c r="E38" i="37"/>
  <c r="D38" i="37"/>
  <c r="A38" i="37"/>
  <c r="AO37" i="37"/>
  <c r="AN37" i="37"/>
  <c r="AM37" i="37"/>
  <c r="AL37" i="37"/>
  <c r="AK37" i="37"/>
  <c r="AJ37" i="37"/>
  <c r="AI37" i="37"/>
  <c r="AH37" i="37"/>
  <c r="AG37" i="37"/>
  <c r="AF37" i="37"/>
  <c r="AE37" i="37"/>
  <c r="AD37" i="37"/>
  <c r="AC37" i="37"/>
  <c r="AB37" i="37"/>
  <c r="AA37" i="37"/>
  <c r="Z37" i="37"/>
  <c r="Y37" i="37"/>
  <c r="X37" i="37"/>
  <c r="W37" i="37"/>
  <c r="V37" i="37"/>
  <c r="U37" i="37"/>
  <c r="T37" i="37"/>
  <c r="S37" i="37"/>
  <c r="R37" i="37"/>
  <c r="Q37" i="37"/>
  <c r="P37" i="37"/>
  <c r="O37" i="37"/>
  <c r="N37" i="37"/>
  <c r="M37" i="37"/>
  <c r="L37" i="37"/>
  <c r="K37" i="37"/>
  <c r="J37" i="37"/>
  <c r="I37" i="37"/>
  <c r="H37" i="37"/>
  <c r="G37" i="37"/>
  <c r="F37" i="37"/>
  <c r="E37" i="37"/>
  <c r="D37" i="37"/>
  <c r="C37" i="37"/>
  <c r="A37" i="37"/>
  <c r="AO36" i="37"/>
  <c r="AN36" i="37"/>
  <c r="AM36" i="37"/>
  <c r="AL36" i="37"/>
  <c r="AK36" i="37"/>
  <c r="AJ36" i="37"/>
  <c r="AI36" i="37"/>
  <c r="AH36" i="37"/>
  <c r="AG36" i="37"/>
  <c r="AF36" i="37"/>
  <c r="AE36" i="37"/>
  <c r="AD36" i="37"/>
  <c r="AC36" i="37"/>
  <c r="AB36" i="37"/>
  <c r="AA36" i="37"/>
  <c r="Z36" i="37"/>
  <c r="Y36" i="37"/>
  <c r="X36" i="37"/>
  <c r="W36" i="37"/>
  <c r="V36" i="37"/>
  <c r="U36" i="37"/>
  <c r="T36" i="37"/>
  <c r="S36" i="37"/>
  <c r="R36" i="37"/>
  <c r="Q36" i="37"/>
  <c r="P36" i="37"/>
  <c r="O36" i="37"/>
  <c r="N36" i="37"/>
  <c r="M36" i="37"/>
  <c r="L36" i="37"/>
  <c r="K36" i="37"/>
  <c r="J36" i="37"/>
  <c r="I36" i="37"/>
  <c r="H36" i="37"/>
  <c r="G36" i="37"/>
  <c r="F36" i="37"/>
  <c r="E36" i="37"/>
  <c r="D36" i="37"/>
  <c r="C36" i="37"/>
  <c r="A36" i="37"/>
  <c r="AO35" i="37"/>
  <c r="AN35" i="37"/>
  <c r="AM35" i="37"/>
  <c r="AL35" i="37"/>
  <c r="AK35" i="37"/>
  <c r="AJ35" i="37"/>
  <c r="AI35" i="37"/>
  <c r="AH35" i="37"/>
  <c r="AG35" i="37"/>
  <c r="AF35" i="37"/>
  <c r="AE35" i="37"/>
  <c r="AD35" i="37"/>
  <c r="AC35" i="37"/>
  <c r="AB35" i="37"/>
  <c r="AA35" i="37"/>
  <c r="Z35" i="37"/>
  <c r="Y35" i="37"/>
  <c r="X35" i="37"/>
  <c r="W35" i="37"/>
  <c r="V35" i="37"/>
  <c r="U35" i="37"/>
  <c r="T35" i="37"/>
  <c r="S35" i="37"/>
  <c r="R35" i="37"/>
  <c r="Q35" i="37"/>
  <c r="P35" i="37"/>
  <c r="O35" i="37"/>
  <c r="N35" i="37"/>
  <c r="M35" i="37"/>
  <c r="L35" i="37"/>
  <c r="K35" i="37"/>
  <c r="J35" i="37"/>
  <c r="I35" i="37"/>
  <c r="H35" i="37"/>
  <c r="G35" i="37"/>
  <c r="F35" i="37"/>
  <c r="E35" i="37"/>
  <c r="D35" i="37"/>
  <c r="A35" i="37"/>
  <c r="AO33" i="37"/>
  <c r="AN33" i="37"/>
  <c r="AM33" i="37"/>
  <c r="AL33" i="37"/>
  <c r="AK33" i="37"/>
  <c r="AJ33" i="37"/>
  <c r="AI33" i="37"/>
  <c r="AH33" i="37"/>
  <c r="AG33" i="37"/>
  <c r="AF33" i="37"/>
  <c r="AE33" i="37"/>
  <c r="AD33" i="37"/>
  <c r="AC33" i="37"/>
  <c r="AB33" i="37"/>
  <c r="AA33" i="37"/>
  <c r="Z33" i="37"/>
  <c r="Y33" i="37"/>
  <c r="X33" i="37"/>
  <c r="W33" i="37"/>
  <c r="V33" i="37"/>
  <c r="U33" i="37"/>
  <c r="T33" i="37"/>
  <c r="S33" i="37"/>
  <c r="R33" i="37"/>
  <c r="Q33" i="37"/>
  <c r="P33" i="37"/>
  <c r="O33" i="37"/>
  <c r="N33" i="37"/>
  <c r="M33" i="37"/>
  <c r="L33" i="37"/>
  <c r="K33" i="37"/>
  <c r="J33" i="37"/>
  <c r="I33" i="37"/>
  <c r="H33" i="37"/>
  <c r="G33" i="37"/>
  <c r="F33" i="37"/>
  <c r="E33" i="37"/>
  <c r="D33" i="37"/>
  <c r="C33" i="37"/>
  <c r="A33" i="37"/>
  <c r="AO32" i="37"/>
  <c r="AN32" i="37"/>
  <c r="AM32" i="37"/>
  <c r="AL32" i="37"/>
  <c r="AK32" i="37"/>
  <c r="AJ32" i="37"/>
  <c r="AI32" i="37"/>
  <c r="AH32" i="37"/>
  <c r="AG32" i="37"/>
  <c r="AF32" i="37"/>
  <c r="AE32" i="37"/>
  <c r="AD32" i="37"/>
  <c r="AC32" i="37"/>
  <c r="AB32" i="37"/>
  <c r="AA32" i="37"/>
  <c r="Z32" i="37"/>
  <c r="Y32" i="37"/>
  <c r="X32" i="37"/>
  <c r="W32" i="37"/>
  <c r="V32" i="37"/>
  <c r="U32" i="37"/>
  <c r="T32" i="37"/>
  <c r="S32" i="37"/>
  <c r="R32" i="37"/>
  <c r="Q32" i="37"/>
  <c r="P32" i="37"/>
  <c r="O32" i="37"/>
  <c r="N32" i="37"/>
  <c r="M32" i="37"/>
  <c r="L32" i="37"/>
  <c r="K32" i="37"/>
  <c r="J32" i="37"/>
  <c r="I32" i="37"/>
  <c r="H32" i="37"/>
  <c r="G32" i="37"/>
  <c r="F32" i="37"/>
  <c r="E32" i="37"/>
  <c r="D32" i="37"/>
  <c r="C32" i="37"/>
  <c r="A32" i="37"/>
  <c r="AO31" i="37"/>
  <c r="AN31" i="37"/>
  <c r="AM31" i="37"/>
  <c r="AL31" i="37"/>
  <c r="AK31" i="37"/>
  <c r="AJ31" i="37"/>
  <c r="AI31" i="37"/>
  <c r="AH31" i="37"/>
  <c r="AG31" i="37"/>
  <c r="AF31" i="37"/>
  <c r="AE31" i="37"/>
  <c r="AD31" i="37"/>
  <c r="AC31" i="37"/>
  <c r="AB31" i="37"/>
  <c r="AA31" i="37"/>
  <c r="Z31" i="37"/>
  <c r="Y31" i="37"/>
  <c r="X31" i="37"/>
  <c r="W31" i="37"/>
  <c r="V31" i="37"/>
  <c r="U31" i="37"/>
  <c r="T31" i="37"/>
  <c r="S31" i="37"/>
  <c r="R31" i="37"/>
  <c r="Q31" i="37"/>
  <c r="P31" i="37"/>
  <c r="O31" i="37"/>
  <c r="N31" i="37"/>
  <c r="M31" i="37"/>
  <c r="L31" i="37"/>
  <c r="K31" i="37"/>
  <c r="J31" i="37"/>
  <c r="I31" i="37"/>
  <c r="H31" i="37"/>
  <c r="G31" i="37"/>
  <c r="F31" i="37"/>
  <c r="E31" i="37"/>
  <c r="D31" i="37"/>
  <c r="A31" i="37"/>
  <c r="AO29" i="37"/>
  <c r="AN29" i="37"/>
  <c r="AM29" i="37"/>
  <c r="AL29" i="37"/>
  <c r="AK29" i="37"/>
  <c r="AJ29" i="37"/>
  <c r="AI29" i="37"/>
  <c r="AH29" i="37"/>
  <c r="AG29" i="37"/>
  <c r="AF29" i="37"/>
  <c r="AE29" i="37"/>
  <c r="AD29" i="37"/>
  <c r="AC29" i="37"/>
  <c r="AB29" i="37"/>
  <c r="AA29" i="37"/>
  <c r="Z29" i="37"/>
  <c r="Y29" i="37"/>
  <c r="X29" i="37"/>
  <c r="W29" i="37"/>
  <c r="V29" i="37"/>
  <c r="U29" i="37"/>
  <c r="T29" i="37"/>
  <c r="S29" i="37"/>
  <c r="R29" i="37"/>
  <c r="Q29" i="37"/>
  <c r="P29" i="37"/>
  <c r="O29" i="37"/>
  <c r="N29" i="37"/>
  <c r="M29" i="37"/>
  <c r="L29" i="37"/>
  <c r="K29" i="37"/>
  <c r="J29" i="37"/>
  <c r="I29" i="37"/>
  <c r="H29" i="37"/>
  <c r="G29" i="37"/>
  <c r="F29" i="37"/>
  <c r="E29" i="37"/>
  <c r="D29" i="37"/>
  <c r="C29" i="37"/>
  <c r="AO28" i="37"/>
  <c r="AN28" i="37"/>
  <c r="AM28" i="37"/>
  <c r="AL28" i="37"/>
  <c r="AK28" i="37"/>
  <c r="AJ28" i="37"/>
  <c r="AI28" i="37"/>
  <c r="AH28" i="37"/>
  <c r="AG28" i="37"/>
  <c r="AF28" i="37"/>
  <c r="AE28" i="37"/>
  <c r="AD28" i="37"/>
  <c r="AC28" i="37"/>
  <c r="AB28" i="37"/>
  <c r="AA28" i="37"/>
  <c r="Z28" i="37"/>
  <c r="Y28" i="37"/>
  <c r="X28" i="37"/>
  <c r="W28" i="37"/>
  <c r="V28" i="37"/>
  <c r="U28" i="37"/>
  <c r="T28" i="37"/>
  <c r="S28" i="37"/>
  <c r="R28" i="37"/>
  <c r="Q28" i="37"/>
  <c r="P28" i="37"/>
  <c r="O28" i="37"/>
  <c r="N28" i="37"/>
  <c r="M28" i="37"/>
  <c r="L28" i="37"/>
  <c r="K28" i="37"/>
  <c r="J28" i="37"/>
  <c r="I28" i="37"/>
  <c r="H28" i="37"/>
  <c r="G28" i="37"/>
  <c r="F28" i="37"/>
  <c r="E28" i="37"/>
  <c r="D28" i="37"/>
  <c r="C28" i="37"/>
  <c r="AO27" i="37"/>
  <c r="AN27" i="37"/>
  <c r="AM27" i="37"/>
  <c r="AL27" i="37"/>
  <c r="AK27" i="37"/>
  <c r="AJ27" i="37"/>
  <c r="AI27" i="37"/>
  <c r="AH27" i="37"/>
  <c r="AG27" i="37"/>
  <c r="AF27" i="37"/>
  <c r="AE27" i="37"/>
  <c r="AD27" i="37"/>
  <c r="AC27" i="37"/>
  <c r="AB27" i="37"/>
  <c r="AA27" i="37"/>
  <c r="Z27" i="37"/>
  <c r="Y27" i="37"/>
  <c r="X27" i="37"/>
  <c r="W27" i="37"/>
  <c r="V27" i="37"/>
  <c r="U27" i="37"/>
  <c r="T27" i="37"/>
  <c r="S27" i="37"/>
  <c r="R27" i="37"/>
  <c r="Q27" i="37"/>
  <c r="P27" i="37"/>
  <c r="O27" i="37"/>
  <c r="N27" i="37"/>
  <c r="M27" i="37"/>
  <c r="L27" i="37"/>
  <c r="K27" i="37"/>
  <c r="J27" i="37"/>
  <c r="I27" i="37"/>
  <c r="H27" i="37"/>
  <c r="G27" i="37"/>
  <c r="F27" i="37"/>
  <c r="E27" i="37"/>
  <c r="D27" i="37"/>
  <c r="C27" i="37"/>
  <c r="AO26" i="37"/>
  <c r="AN26" i="37"/>
  <c r="AM26" i="37"/>
  <c r="AL26" i="37"/>
  <c r="AK26" i="37"/>
  <c r="AJ26" i="37"/>
  <c r="AI26" i="37"/>
  <c r="AH26" i="37"/>
  <c r="AG26" i="37"/>
  <c r="AF26" i="37"/>
  <c r="AE26" i="37"/>
  <c r="AD26" i="37"/>
  <c r="AC26" i="37"/>
  <c r="AB26" i="37"/>
  <c r="AA26" i="37"/>
  <c r="Z26" i="37"/>
  <c r="Y26" i="37"/>
  <c r="X26" i="37"/>
  <c r="W26" i="37"/>
  <c r="V26" i="37"/>
  <c r="U26" i="37"/>
  <c r="T26" i="37"/>
  <c r="S26" i="37"/>
  <c r="R26" i="37"/>
  <c r="Q26" i="37"/>
  <c r="P26" i="37"/>
  <c r="O26" i="37"/>
  <c r="N26" i="37"/>
  <c r="M26" i="37"/>
  <c r="L26" i="37"/>
  <c r="K26" i="37"/>
  <c r="J26" i="37"/>
  <c r="I26" i="37"/>
  <c r="H26" i="37"/>
  <c r="G26" i="37"/>
  <c r="F26" i="37"/>
  <c r="E26" i="37"/>
  <c r="D26" i="37"/>
  <c r="C26" i="37"/>
  <c r="AO25" i="37"/>
  <c r="AN25" i="37"/>
  <c r="AM25" i="37"/>
  <c r="AL25" i="37"/>
  <c r="AK25" i="37"/>
  <c r="AJ25" i="37"/>
  <c r="AI25" i="37"/>
  <c r="AH25" i="37"/>
  <c r="AG25" i="37"/>
  <c r="AF25" i="37"/>
  <c r="AE25" i="37"/>
  <c r="AD25" i="37"/>
  <c r="AC25" i="37"/>
  <c r="AB25" i="37"/>
  <c r="AA25" i="37"/>
  <c r="Z25" i="37"/>
  <c r="Y25" i="37"/>
  <c r="X25" i="37"/>
  <c r="W25" i="37"/>
  <c r="V25" i="37"/>
  <c r="U25" i="37"/>
  <c r="T25" i="37"/>
  <c r="S25" i="37"/>
  <c r="R25" i="37"/>
  <c r="Q25" i="37"/>
  <c r="P25" i="37"/>
  <c r="O25" i="37"/>
  <c r="N25" i="37"/>
  <c r="M25" i="37"/>
  <c r="L25" i="37"/>
  <c r="K25" i="37"/>
  <c r="J25" i="37"/>
  <c r="I25" i="37"/>
  <c r="H25" i="37"/>
  <c r="G25" i="37"/>
  <c r="F25" i="37"/>
  <c r="E25" i="37"/>
  <c r="D25" i="37"/>
  <c r="C25" i="37"/>
  <c r="AO24" i="37"/>
  <c r="AN24" i="37"/>
  <c r="AM24" i="37"/>
  <c r="AL24" i="37"/>
  <c r="AK24" i="37"/>
  <c r="AJ24" i="37"/>
  <c r="AI24" i="37"/>
  <c r="AH24" i="37"/>
  <c r="AG24" i="37"/>
  <c r="AF24" i="37"/>
  <c r="AE24" i="37"/>
  <c r="AD24" i="37"/>
  <c r="AC24" i="37"/>
  <c r="AB24" i="37"/>
  <c r="AA24" i="37"/>
  <c r="Z24" i="37"/>
  <c r="Y24" i="37"/>
  <c r="X24" i="37"/>
  <c r="W24" i="37"/>
  <c r="V24" i="37"/>
  <c r="U24" i="37"/>
  <c r="T24" i="37"/>
  <c r="S24" i="37"/>
  <c r="R24" i="37"/>
  <c r="Q24" i="37"/>
  <c r="P24" i="37"/>
  <c r="O24" i="37"/>
  <c r="N24" i="37"/>
  <c r="M24" i="37"/>
  <c r="L24" i="37"/>
  <c r="K24" i="37"/>
  <c r="J24" i="37"/>
  <c r="I24" i="37"/>
  <c r="H24" i="37"/>
  <c r="G24" i="37"/>
  <c r="F24" i="37"/>
  <c r="E24" i="37"/>
  <c r="D24" i="37"/>
  <c r="C24" i="37"/>
  <c r="AO23" i="37"/>
  <c r="AN23" i="37"/>
  <c r="AM23" i="37"/>
  <c r="AL23" i="37"/>
  <c r="AK23" i="37"/>
  <c r="AJ23" i="37"/>
  <c r="AI23" i="37"/>
  <c r="AH23" i="37"/>
  <c r="AG23" i="37"/>
  <c r="AF23" i="37"/>
  <c r="AE23" i="37"/>
  <c r="AD23" i="37"/>
  <c r="AC23" i="37"/>
  <c r="AB23" i="37"/>
  <c r="AA23" i="37"/>
  <c r="Z23" i="37"/>
  <c r="Y23" i="37"/>
  <c r="X23" i="37"/>
  <c r="W23" i="37"/>
  <c r="V23" i="37"/>
  <c r="U23" i="37"/>
  <c r="T23" i="37"/>
  <c r="S23" i="37"/>
  <c r="R23" i="37"/>
  <c r="Q23" i="37"/>
  <c r="P23" i="37"/>
  <c r="O23" i="37"/>
  <c r="N23" i="37"/>
  <c r="M23" i="37"/>
  <c r="L23" i="37"/>
  <c r="K23" i="37"/>
  <c r="J23" i="37"/>
  <c r="I23" i="37"/>
  <c r="H23" i="37"/>
  <c r="G23" i="37"/>
  <c r="F23" i="37"/>
  <c r="E23" i="37"/>
  <c r="D23" i="37"/>
  <c r="C23" i="37"/>
  <c r="AO22" i="37"/>
  <c r="AN22" i="37"/>
  <c r="AM22" i="37"/>
  <c r="AL22" i="37"/>
  <c r="AK22" i="37"/>
  <c r="AJ22" i="37"/>
  <c r="AI22" i="37"/>
  <c r="AH22" i="37"/>
  <c r="AG22" i="37"/>
  <c r="AF22" i="37"/>
  <c r="AE22" i="37"/>
  <c r="AD22" i="37"/>
  <c r="AC22" i="37"/>
  <c r="AB22" i="37"/>
  <c r="AA22" i="37"/>
  <c r="Z22" i="37"/>
  <c r="Y22" i="37"/>
  <c r="X22" i="37"/>
  <c r="W22" i="37"/>
  <c r="V22" i="37"/>
  <c r="U22" i="37"/>
  <c r="T22" i="37"/>
  <c r="S22" i="37"/>
  <c r="R22" i="37"/>
  <c r="Q22" i="37"/>
  <c r="P22" i="37"/>
  <c r="O22" i="37"/>
  <c r="N22" i="37"/>
  <c r="M22" i="37"/>
  <c r="L22" i="37"/>
  <c r="K22" i="37"/>
  <c r="J22" i="37"/>
  <c r="I22" i="37"/>
  <c r="H22" i="37"/>
  <c r="G22" i="37"/>
  <c r="F22" i="37"/>
  <c r="E22" i="37"/>
  <c r="D22" i="37"/>
  <c r="C22" i="37"/>
  <c r="AO21" i="37"/>
  <c r="AN21" i="37"/>
  <c r="AM21" i="37"/>
  <c r="AL21" i="37"/>
  <c r="AK21" i="37"/>
  <c r="AJ21" i="37"/>
  <c r="AI21" i="37"/>
  <c r="AH21" i="37"/>
  <c r="AG21" i="37"/>
  <c r="AF21" i="37"/>
  <c r="AE21" i="37"/>
  <c r="AD21" i="37"/>
  <c r="AC21" i="37"/>
  <c r="AB21" i="37"/>
  <c r="AA21" i="37"/>
  <c r="Z21" i="37"/>
  <c r="Y21" i="37"/>
  <c r="X21" i="37"/>
  <c r="W21" i="37"/>
  <c r="V21" i="37"/>
  <c r="U21" i="37"/>
  <c r="T21" i="37"/>
  <c r="S21" i="37"/>
  <c r="R21" i="37"/>
  <c r="Q21" i="37"/>
  <c r="P21" i="37"/>
  <c r="O21" i="37"/>
  <c r="N21" i="37"/>
  <c r="M21" i="37"/>
  <c r="L21" i="37"/>
  <c r="K21" i="37"/>
  <c r="J21" i="37"/>
  <c r="I21" i="37"/>
  <c r="H21" i="37"/>
  <c r="G21" i="37"/>
  <c r="F21" i="37"/>
  <c r="E21" i="37"/>
  <c r="D21" i="37"/>
  <c r="C21" i="37"/>
  <c r="AO20" i="37"/>
  <c r="AN20" i="37"/>
  <c r="AM20" i="37"/>
  <c r="AL20" i="37"/>
  <c r="AK20" i="37"/>
  <c r="AJ20" i="37"/>
  <c r="AI20" i="37"/>
  <c r="AH20" i="37"/>
  <c r="AG20" i="37"/>
  <c r="AF20" i="37"/>
  <c r="AE20" i="37"/>
  <c r="AD20" i="37"/>
  <c r="AC20" i="37"/>
  <c r="AB20" i="37"/>
  <c r="AA20" i="37"/>
  <c r="Z20" i="37"/>
  <c r="Y20" i="37"/>
  <c r="X20" i="37"/>
  <c r="W20" i="37"/>
  <c r="V20" i="37"/>
  <c r="U20" i="37"/>
  <c r="T20" i="37"/>
  <c r="S20" i="37"/>
  <c r="R20" i="37"/>
  <c r="Q20" i="37"/>
  <c r="P20" i="37"/>
  <c r="O20" i="37"/>
  <c r="N20" i="37"/>
  <c r="M20" i="37"/>
  <c r="L20" i="37"/>
  <c r="K20" i="37"/>
  <c r="J20" i="37"/>
  <c r="I20" i="37"/>
  <c r="H20" i="37"/>
  <c r="G20" i="37"/>
  <c r="F20" i="37"/>
  <c r="E20" i="37"/>
  <c r="C20" i="37"/>
  <c r="C35" i="37" s="1"/>
  <c r="C38" i="37" s="1"/>
  <c r="AO19" i="37"/>
  <c r="AN19" i="37"/>
  <c r="AM19" i="37"/>
  <c r="AL19" i="37"/>
  <c r="AK19" i="37"/>
  <c r="AJ19" i="37"/>
  <c r="AI19" i="37"/>
  <c r="AH19" i="37"/>
  <c r="AG19" i="37"/>
  <c r="AF19" i="37"/>
  <c r="AE19" i="37"/>
  <c r="AD19" i="37"/>
  <c r="AC19" i="37"/>
  <c r="AB19" i="37"/>
  <c r="AA19" i="37"/>
  <c r="Z19" i="37"/>
  <c r="Y19" i="37"/>
  <c r="X19" i="37"/>
  <c r="W19" i="37"/>
  <c r="V19" i="37"/>
  <c r="U19" i="37"/>
  <c r="T19" i="37"/>
  <c r="S19" i="37"/>
  <c r="R19" i="37"/>
  <c r="Q19" i="37"/>
  <c r="P19" i="37"/>
  <c r="O19" i="37"/>
  <c r="N19" i="37"/>
  <c r="M19" i="37"/>
  <c r="L19" i="37"/>
  <c r="K19" i="37"/>
  <c r="J19" i="37"/>
  <c r="I19" i="37"/>
  <c r="H19" i="37"/>
  <c r="G19" i="37"/>
  <c r="F19" i="37"/>
  <c r="E19" i="37"/>
  <c r="D19" i="37"/>
  <c r="C19" i="37"/>
  <c r="C31" i="37" s="1"/>
  <c r="AO18" i="37"/>
  <c r="AN18" i="37"/>
  <c r="AM18" i="37"/>
  <c r="AL18" i="37"/>
  <c r="AK18" i="37"/>
  <c r="AJ18" i="37"/>
  <c r="AI18" i="37"/>
  <c r="AH18" i="37"/>
  <c r="AG18" i="37"/>
  <c r="AF18" i="37"/>
  <c r="AE18" i="37"/>
  <c r="AD18" i="37"/>
  <c r="AC18" i="37"/>
  <c r="AB18" i="37"/>
  <c r="AA18" i="37"/>
  <c r="Z18" i="37"/>
  <c r="Y18" i="37"/>
  <c r="X18" i="37"/>
  <c r="W18" i="37"/>
  <c r="V18" i="37"/>
  <c r="U18" i="37"/>
  <c r="T18" i="37"/>
  <c r="S18" i="37"/>
  <c r="R18" i="37"/>
  <c r="Q18" i="37"/>
  <c r="P18" i="37"/>
  <c r="O18" i="37"/>
  <c r="N18" i="37"/>
  <c r="M18" i="37"/>
  <c r="L18" i="37"/>
  <c r="K18" i="37"/>
  <c r="J18" i="37"/>
  <c r="I18" i="37"/>
  <c r="H18" i="37"/>
  <c r="G18" i="37"/>
  <c r="F18" i="37"/>
  <c r="E18" i="37"/>
  <c r="D18" i="37"/>
  <c r="C18" i="37"/>
  <c r="AO17" i="37"/>
  <c r="AN17" i="37"/>
  <c r="AM17" i="37"/>
  <c r="AL17" i="37"/>
  <c r="AK17" i="37"/>
  <c r="AJ17" i="37"/>
  <c r="AI17" i="37"/>
  <c r="AH17" i="37"/>
  <c r="AG17" i="37"/>
  <c r="AF17" i="37"/>
  <c r="AE17" i="37"/>
  <c r="AD17" i="37"/>
  <c r="AC17" i="37"/>
  <c r="AB17" i="37"/>
  <c r="AA17" i="37"/>
  <c r="Z17" i="37"/>
  <c r="Y17" i="37"/>
  <c r="X17" i="37"/>
  <c r="W17" i="37"/>
  <c r="V17" i="37"/>
  <c r="U17" i="37"/>
  <c r="T17" i="37"/>
  <c r="S17" i="37"/>
  <c r="R17" i="37"/>
  <c r="Q17" i="37"/>
  <c r="P17" i="37"/>
  <c r="O17" i="37"/>
  <c r="N17" i="37"/>
  <c r="M17" i="37"/>
  <c r="L17" i="37"/>
  <c r="K17" i="37"/>
  <c r="J17" i="37"/>
  <c r="I17" i="37"/>
  <c r="H17" i="37"/>
  <c r="G17" i="37"/>
  <c r="F17" i="37"/>
  <c r="E17" i="37"/>
  <c r="AO13" i="37"/>
  <c r="AN13" i="37"/>
  <c r="AM13" i="37"/>
  <c r="AL13" i="37"/>
  <c r="AK13" i="37"/>
  <c r="AJ13" i="37"/>
  <c r="AI13" i="37"/>
  <c r="AH13" i="37"/>
  <c r="AG13" i="37"/>
  <c r="AF13" i="37"/>
  <c r="AE13" i="37"/>
  <c r="AD13" i="37"/>
  <c r="AC13" i="37"/>
  <c r="AB13" i="37"/>
  <c r="AA13" i="37"/>
  <c r="Z13" i="37"/>
  <c r="Y13" i="37"/>
  <c r="X13" i="37"/>
  <c r="W13" i="37"/>
  <c r="V13" i="37"/>
  <c r="U13" i="37"/>
  <c r="T13" i="37"/>
  <c r="S13" i="37"/>
  <c r="R13" i="37"/>
  <c r="Q13" i="37"/>
  <c r="P13" i="37"/>
  <c r="O13" i="37"/>
  <c r="N13" i="37"/>
  <c r="M13" i="37"/>
  <c r="L13" i="37"/>
  <c r="K13" i="37"/>
  <c r="J13" i="37"/>
  <c r="I13" i="37"/>
  <c r="H13" i="37"/>
  <c r="G13" i="37"/>
  <c r="F13" i="37"/>
  <c r="E13" i="37"/>
  <c r="AO12" i="37"/>
  <c r="AN12" i="37"/>
  <c r="AM12" i="37"/>
  <c r="AL12" i="37"/>
  <c r="AK12" i="37"/>
  <c r="AJ12" i="37"/>
  <c r="AI12" i="37"/>
  <c r="AH12" i="37"/>
  <c r="AG12" i="37"/>
  <c r="AF12" i="37"/>
  <c r="AE12" i="37"/>
  <c r="AD12" i="37"/>
  <c r="AC12" i="37"/>
  <c r="AB12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AO11" i="37"/>
  <c r="AN11" i="37"/>
  <c r="AM11" i="37"/>
  <c r="AL11" i="37"/>
  <c r="AK11" i="37"/>
  <c r="AJ11" i="37"/>
  <c r="AI11" i="37"/>
  <c r="AH11" i="37"/>
  <c r="AG11" i="37"/>
  <c r="AF11" i="37"/>
  <c r="AE11" i="37"/>
  <c r="AD11" i="37"/>
  <c r="AC11" i="37"/>
  <c r="AB11" i="37"/>
  <c r="AA11" i="37"/>
  <c r="Z11" i="37"/>
  <c r="Y11" i="37"/>
  <c r="X11" i="37"/>
  <c r="W11" i="37"/>
  <c r="V11" i="37"/>
  <c r="U11" i="37"/>
  <c r="T11" i="37"/>
  <c r="S11" i="37"/>
  <c r="R11" i="37"/>
  <c r="Q11" i="37"/>
  <c r="P11" i="37"/>
  <c r="O11" i="37"/>
  <c r="N11" i="37"/>
  <c r="M11" i="37"/>
  <c r="L11" i="37"/>
  <c r="K11" i="37"/>
  <c r="J11" i="37"/>
  <c r="I11" i="37"/>
  <c r="H11" i="37"/>
  <c r="G11" i="37"/>
  <c r="F11" i="37"/>
  <c r="E11" i="37"/>
  <c r="AO10" i="37"/>
  <c r="AN10" i="37"/>
  <c r="AM10" i="37"/>
  <c r="AL10" i="37"/>
  <c r="AK10" i="37"/>
  <c r="AJ10" i="37"/>
  <c r="AI10" i="37"/>
  <c r="AH10" i="37"/>
  <c r="AG10" i="37"/>
  <c r="AF10" i="37"/>
  <c r="AE10" i="37"/>
  <c r="AD10" i="37"/>
  <c r="AC10" i="37"/>
  <c r="AB10" i="37"/>
  <c r="AA10" i="37"/>
  <c r="Z10" i="37"/>
  <c r="Y10" i="37"/>
  <c r="X10" i="37"/>
  <c r="W10" i="37"/>
  <c r="V10" i="37"/>
  <c r="U10" i="37"/>
  <c r="T10" i="37"/>
  <c r="S10" i="37"/>
  <c r="R10" i="37"/>
  <c r="Q10" i="37"/>
  <c r="P10" i="37"/>
  <c r="O10" i="37"/>
  <c r="N10" i="37"/>
  <c r="M10" i="37"/>
  <c r="L10" i="37"/>
  <c r="K10" i="37"/>
  <c r="J10" i="37"/>
  <c r="I10" i="37"/>
  <c r="H10" i="37"/>
  <c r="G10" i="37"/>
  <c r="F10" i="37"/>
  <c r="E10" i="37"/>
  <c r="AO9" i="37"/>
  <c r="AN9" i="37"/>
  <c r="AM9" i="37"/>
  <c r="AL9" i="37"/>
  <c r="AK9" i="37"/>
  <c r="AJ9" i="37"/>
  <c r="AI9" i="37"/>
  <c r="AH9" i="37"/>
  <c r="AG9" i="37"/>
  <c r="AF9" i="37"/>
  <c r="AE9" i="37"/>
  <c r="AD9" i="37"/>
  <c r="AC9" i="37"/>
  <c r="AB9" i="37"/>
  <c r="AA9" i="37"/>
  <c r="Z9" i="37"/>
  <c r="Y9" i="37"/>
  <c r="X9" i="37"/>
  <c r="W9" i="37"/>
  <c r="V9" i="37"/>
  <c r="U9" i="37"/>
  <c r="T9" i="37"/>
  <c r="S9" i="37"/>
  <c r="R9" i="37"/>
  <c r="Q9" i="37"/>
  <c r="P9" i="37"/>
  <c r="O9" i="37"/>
  <c r="N9" i="37"/>
  <c r="M9" i="37"/>
  <c r="L9" i="37"/>
  <c r="K9" i="37"/>
  <c r="J9" i="37"/>
  <c r="I9" i="37"/>
  <c r="H9" i="37"/>
  <c r="G9" i="37"/>
  <c r="F9" i="37"/>
  <c r="E9" i="37"/>
  <c r="AO8" i="37"/>
  <c r="AN8" i="37"/>
  <c r="AM8" i="37"/>
  <c r="AL8" i="37"/>
  <c r="AK8" i="37"/>
  <c r="AJ8" i="37"/>
  <c r="AI8" i="37"/>
  <c r="AH8" i="37"/>
  <c r="AG8" i="37"/>
  <c r="AF8" i="37"/>
  <c r="AE8" i="37"/>
  <c r="AD8" i="37"/>
  <c r="AC8" i="37"/>
  <c r="AB8" i="37"/>
  <c r="AA8" i="37"/>
  <c r="Z8" i="37"/>
  <c r="Y8" i="37"/>
  <c r="X8" i="37"/>
  <c r="W8" i="37"/>
  <c r="V8" i="37"/>
  <c r="U8" i="37"/>
  <c r="T8" i="37"/>
  <c r="S8" i="37"/>
  <c r="R8" i="37"/>
  <c r="Q8" i="37"/>
  <c r="P8" i="37"/>
  <c r="O8" i="37"/>
  <c r="N8" i="37"/>
  <c r="M8" i="37"/>
  <c r="L8" i="37"/>
  <c r="K8" i="37"/>
  <c r="J8" i="37"/>
  <c r="I8" i="37"/>
  <c r="H8" i="37"/>
  <c r="G8" i="37"/>
  <c r="F8" i="37"/>
  <c r="E8" i="37"/>
  <c r="AO7" i="37"/>
  <c r="AN7" i="37"/>
  <c r="AM7" i="37"/>
  <c r="AL7" i="37"/>
  <c r="AK7" i="37"/>
  <c r="AJ7" i="37"/>
  <c r="AI7" i="37"/>
  <c r="AH7" i="37"/>
  <c r="AG7" i="37"/>
  <c r="AF7" i="37"/>
  <c r="AE7" i="37"/>
  <c r="AD7" i="37"/>
  <c r="AC7" i="37"/>
  <c r="AB7" i="37"/>
  <c r="AA7" i="37"/>
  <c r="Z7" i="37"/>
  <c r="Y7" i="37"/>
  <c r="X7" i="37"/>
  <c r="W7" i="37"/>
  <c r="V7" i="37"/>
  <c r="U7" i="37"/>
  <c r="T7" i="37"/>
  <c r="S7" i="37"/>
  <c r="R7" i="37"/>
  <c r="Q7" i="37"/>
  <c r="P7" i="37"/>
  <c r="O7" i="37"/>
  <c r="N7" i="37"/>
  <c r="M7" i="37"/>
  <c r="L7" i="37"/>
  <c r="K7" i="37"/>
  <c r="J7" i="37"/>
  <c r="I7" i="37"/>
  <c r="H7" i="37"/>
  <c r="G7" i="37"/>
  <c r="F7" i="37"/>
  <c r="E7" i="37"/>
  <c r="AO6" i="37"/>
  <c r="AN6" i="37"/>
  <c r="AM6" i="37"/>
  <c r="AL6" i="37"/>
  <c r="AK6" i="37"/>
  <c r="AJ6" i="37"/>
  <c r="AI6" i="37"/>
  <c r="AH6" i="37"/>
  <c r="AG6" i="37"/>
  <c r="AF6" i="37"/>
  <c r="AE6" i="37"/>
  <c r="AD6" i="37"/>
  <c r="AC6" i="37"/>
  <c r="AB6" i="37"/>
  <c r="AA6" i="37"/>
  <c r="Z6" i="37"/>
  <c r="Y6" i="37"/>
  <c r="X6" i="37"/>
  <c r="W6" i="37"/>
  <c r="V6" i="37"/>
  <c r="U6" i="37"/>
  <c r="T6" i="37"/>
  <c r="S6" i="37"/>
  <c r="R6" i="37"/>
  <c r="Q6" i="37"/>
  <c r="P6" i="37"/>
  <c r="O6" i="37"/>
  <c r="N6" i="37"/>
  <c r="M6" i="37"/>
  <c r="L6" i="37"/>
  <c r="K6" i="37"/>
  <c r="J6" i="37"/>
  <c r="I6" i="37"/>
  <c r="H6" i="37"/>
  <c r="G6" i="37"/>
  <c r="F6" i="37"/>
  <c r="E6" i="37"/>
  <c r="AO5" i="37"/>
  <c r="AN5" i="37"/>
  <c r="AM5" i="37"/>
  <c r="AL5" i="37"/>
  <c r="AK5" i="37"/>
  <c r="AJ5" i="37"/>
  <c r="AI5" i="37"/>
  <c r="AH5" i="37"/>
  <c r="AG5" i="37"/>
  <c r="AF5" i="37"/>
  <c r="AE5" i="37"/>
  <c r="AD5" i="37"/>
  <c r="AC5" i="37"/>
  <c r="AB5" i="37"/>
  <c r="AA5" i="37"/>
  <c r="Z5" i="37"/>
  <c r="Y5" i="37"/>
  <c r="X5" i="37"/>
  <c r="W5" i="37"/>
  <c r="V5" i="37"/>
  <c r="U5" i="37"/>
  <c r="T5" i="37"/>
  <c r="S5" i="37"/>
  <c r="R5" i="37"/>
  <c r="Q5" i="37"/>
  <c r="P5" i="37"/>
  <c r="O5" i="37"/>
  <c r="N5" i="37"/>
  <c r="M5" i="37"/>
  <c r="L5" i="37"/>
  <c r="K5" i="37"/>
  <c r="J5" i="37"/>
  <c r="I5" i="37"/>
  <c r="H5" i="37"/>
  <c r="G5" i="37"/>
  <c r="F5" i="37"/>
  <c r="E5" i="37"/>
  <c r="AO4" i="37"/>
  <c r="AN4" i="37"/>
  <c r="AM4" i="37"/>
  <c r="AL4" i="37"/>
  <c r="AK4" i="37"/>
  <c r="AJ4" i="37"/>
  <c r="AI4" i="37"/>
  <c r="AH4" i="37"/>
  <c r="AG4" i="37"/>
  <c r="AF4" i="37"/>
  <c r="AE4" i="37"/>
  <c r="AD4" i="37"/>
  <c r="AC4" i="37"/>
  <c r="AB4" i="37"/>
  <c r="AA4" i="37"/>
  <c r="Z4" i="37"/>
  <c r="Y4" i="37"/>
  <c r="X4" i="37"/>
  <c r="W4" i="37"/>
  <c r="V4" i="37"/>
  <c r="U4" i="37"/>
  <c r="T4" i="37"/>
  <c r="S4" i="37"/>
  <c r="R4" i="37"/>
  <c r="Q4" i="37"/>
  <c r="P4" i="37"/>
  <c r="O4" i="37"/>
  <c r="N4" i="37"/>
  <c r="M4" i="37"/>
  <c r="L4" i="37"/>
  <c r="K4" i="37"/>
  <c r="J4" i="37"/>
  <c r="I4" i="37"/>
  <c r="H4" i="37"/>
  <c r="G4" i="37"/>
  <c r="F4" i="37"/>
  <c r="E4" i="37"/>
  <c r="AO3" i="37"/>
  <c r="AN3" i="37"/>
  <c r="AM3" i="37"/>
  <c r="AL3" i="37"/>
  <c r="AK3" i="37"/>
  <c r="AJ3" i="37"/>
  <c r="AI3" i="37"/>
  <c r="AH3" i="37"/>
  <c r="AG3" i="37"/>
  <c r="AF3" i="37"/>
  <c r="AE3" i="37"/>
  <c r="AD3" i="37"/>
  <c r="AC3" i="37"/>
  <c r="AB3" i="37"/>
  <c r="AA3" i="37"/>
  <c r="Z3" i="37"/>
  <c r="Y3" i="37"/>
  <c r="X3" i="37"/>
  <c r="W3" i="37"/>
  <c r="V3" i="37"/>
  <c r="U3" i="37"/>
  <c r="T3" i="37"/>
  <c r="S3" i="37"/>
  <c r="R3" i="37"/>
  <c r="Q3" i="37"/>
  <c r="P3" i="37"/>
  <c r="O3" i="37"/>
  <c r="N3" i="37"/>
  <c r="M3" i="37"/>
  <c r="L3" i="37"/>
  <c r="K3" i="37"/>
  <c r="J3" i="37"/>
  <c r="I3" i="37"/>
  <c r="H3" i="37"/>
  <c r="G3" i="37"/>
  <c r="F3" i="37"/>
  <c r="E3" i="37"/>
  <c r="AO2" i="37"/>
  <c r="AN2" i="37"/>
  <c r="AM2" i="37"/>
  <c r="AL2" i="37"/>
  <c r="AK2" i="37"/>
  <c r="AJ2" i="37"/>
  <c r="AI2" i="37"/>
  <c r="AH2" i="37"/>
  <c r="AG2" i="37"/>
  <c r="AF2" i="37"/>
  <c r="AE2" i="37"/>
  <c r="AD2" i="37"/>
  <c r="AC2" i="37"/>
  <c r="AB2" i="37"/>
  <c r="AA2" i="37"/>
  <c r="Z2" i="37"/>
  <c r="Y2" i="37"/>
  <c r="X2" i="37"/>
  <c r="W2" i="37"/>
  <c r="V2" i="37"/>
  <c r="U2" i="37"/>
  <c r="T2" i="37"/>
  <c r="S2" i="37"/>
  <c r="R2" i="37"/>
  <c r="Q2" i="37"/>
  <c r="P2" i="37"/>
  <c r="O2" i="37"/>
  <c r="N2" i="37"/>
  <c r="M2" i="37"/>
  <c r="L2" i="37"/>
  <c r="K2" i="37"/>
  <c r="J2" i="37"/>
  <c r="I2" i="37"/>
  <c r="H2" i="37"/>
  <c r="G2" i="37"/>
  <c r="F2" i="37"/>
  <c r="E2" i="37"/>
  <c r="AO1" i="37"/>
  <c r="AN1" i="37"/>
  <c r="AM1" i="37"/>
  <c r="AL1" i="37"/>
  <c r="AK1" i="37"/>
  <c r="AJ1" i="37"/>
  <c r="AI1" i="37"/>
  <c r="AH1" i="37"/>
  <c r="AG1" i="37"/>
  <c r="AF1" i="37"/>
  <c r="AE1" i="37"/>
  <c r="AD1" i="37"/>
  <c r="AC1" i="37"/>
  <c r="AB1" i="37"/>
  <c r="AA1" i="37"/>
  <c r="Z1" i="37"/>
  <c r="Y1" i="37"/>
  <c r="X1" i="37"/>
  <c r="W1" i="37"/>
  <c r="V1" i="37"/>
  <c r="U1" i="37"/>
  <c r="T1" i="37"/>
  <c r="S1" i="37"/>
  <c r="R1" i="37"/>
  <c r="Q1" i="37"/>
  <c r="P1" i="37"/>
  <c r="O1" i="37"/>
  <c r="N1" i="37"/>
  <c r="M1" i="37"/>
  <c r="L1" i="37"/>
  <c r="K1" i="37"/>
  <c r="J1" i="37"/>
  <c r="I1" i="37"/>
  <c r="H1" i="37"/>
  <c r="G1" i="37"/>
  <c r="F1" i="37"/>
  <c r="E1" i="37"/>
  <c r="D116" i="35"/>
  <c r="D117" i="35" s="1"/>
  <c r="D118" i="35" s="1"/>
  <c r="D119" i="35" s="1"/>
  <c r="D120" i="35" s="1"/>
  <c r="D121" i="35" s="1"/>
  <c r="D122" i="35" s="1"/>
  <c r="D123" i="35" s="1"/>
  <c r="D124" i="35" s="1"/>
  <c r="D125" i="35" s="1"/>
  <c r="D126" i="35" s="1"/>
  <c r="D127" i="35" s="1"/>
  <c r="D128" i="35" s="1"/>
  <c r="D129" i="35" s="1"/>
  <c r="D130" i="35" s="1"/>
  <c r="D131" i="35" s="1"/>
  <c r="D132" i="35" s="1"/>
  <c r="D133" i="35" s="1"/>
  <c r="D134" i="35" s="1"/>
  <c r="D135" i="35" s="1"/>
  <c r="D136" i="35" s="1"/>
  <c r="D137" i="35" s="1"/>
  <c r="D138" i="35" s="1"/>
  <c r="D139" i="35" s="1"/>
  <c r="D140" i="35" s="1"/>
  <c r="D141" i="35" s="1"/>
  <c r="D142" i="35" s="1"/>
  <c r="D143" i="35" s="1"/>
  <c r="D144" i="35" s="1"/>
  <c r="D83" i="35"/>
  <c r="D84" i="35" s="1"/>
  <c r="D85" i="35" s="1"/>
  <c r="D86" i="35" s="1"/>
  <c r="D87" i="35" s="1"/>
  <c r="D88" i="35" s="1"/>
  <c r="D89" i="35" s="1"/>
  <c r="D90" i="35" s="1"/>
  <c r="D91" i="35" s="1"/>
  <c r="D92" i="35" s="1"/>
  <c r="D93" i="35" s="1"/>
  <c r="D94" i="35" s="1"/>
  <c r="D95" i="35" s="1"/>
  <c r="D96" i="35" s="1"/>
  <c r="D97" i="35" s="1"/>
  <c r="D98" i="35" s="1"/>
  <c r="D99" i="35" s="1"/>
  <c r="D100" i="35" s="1"/>
  <c r="D101" i="35" s="1"/>
  <c r="D102" i="35" s="1"/>
  <c r="D103" i="35" s="1"/>
  <c r="D104" i="35" s="1"/>
  <c r="D105" i="35" s="1"/>
  <c r="D106" i="35" s="1"/>
  <c r="D107" i="35" s="1"/>
  <c r="D108" i="35" s="1"/>
  <c r="D109" i="35" s="1"/>
  <c r="D110" i="35" s="1"/>
  <c r="D111" i="35" s="1"/>
  <c r="D50" i="35"/>
  <c r="D51" i="35" s="1"/>
  <c r="D52" i="35" s="1"/>
  <c r="D53" i="35" s="1"/>
  <c r="D54" i="35" s="1"/>
  <c r="D55" i="35" s="1"/>
  <c r="D56" i="35" s="1"/>
  <c r="D57" i="35" s="1"/>
  <c r="D58" i="35" s="1"/>
  <c r="D59" i="35" s="1"/>
  <c r="D60" i="35" s="1"/>
  <c r="D61" i="35" s="1"/>
  <c r="D62" i="35" s="1"/>
  <c r="D63" i="35" s="1"/>
  <c r="D64" i="35" s="1"/>
  <c r="D65" i="35" s="1"/>
  <c r="D66" i="35" s="1"/>
  <c r="D67" i="35" s="1"/>
  <c r="D68" i="35" s="1"/>
  <c r="D69" i="35" s="1"/>
  <c r="D70" i="35" s="1"/>
  <c r="D71" i="35" s="1"/>
  <c r="D72" i="35" s="1"/>
  <c r="D73" i="35" s="1"/>
  <c r="D74" i="35" s="1"/>
  <c r="D75" i="35" s="1"/>
  <c r="D76" i="35" s="1"/>
  <c r="D77" i="35" s="1"/>
  <c r="D78" i="35" s="1"/>
  <c r="D17" i="35"/>
  <c r="D18" i="35" s="1"/>
  <c r="D19" i="35" s="1"/>
  <c r="D20" i="35" s="1"/>
  <c r="D21" i="35" s="1"/>
  <c r="D22" i="35" s="1"/>
  <c r="D23" i="35" s="1"/>
  <c r="D24" i="35" s="1"/>
  <c r="D25" i="35" s="1"/>
  <c r="D26" i="35" s="1"/>
  <c r="D27" i="35" s="1"/>
  <c r="D28" i="35" s="1"/>
  <c r="D29" i="35" s="1"/>
  <c r="D30" i="35" s="1"/>
  <c r="D31" i="35" s="1"/>
  <c r="D32" i="35" s="1"/>
  <c r="D33" i="35" s="1"/>
  <c r="D34" i="35" s="1"/>
  <c r="D35" i="35" s="1"/>
  <c r="D36" i="35" s="1"/>
  <c r="D37" i="35" s="1"/>
  <c r="D38" i="35" s="1"/>
  <c r="D39" i="35" s="1"/>
  <c r="D40" i="35" s="1"/>
  <c r="D41" i="35" s="1"/>
  <c r="D42" i="35" s="1"/>
  <c r="D43" i="35" s="1"/>
  <c r="D44" i="35" s="1"/>
  <c r="D45" i="35" s="1"/>
  <c r="D12" i="35"/>
  <c r="C115" i="35" s="1"/>
  <c r="AK11" i="35"/>
  <c r="AD11" i="35"/>
  <c r="AC11" i="35"/>
  <c r="Y11" i="35"/>
  <c r="T11" i="35"/>
  <c r="P11" i="35"/>
  <c r="G11" i="35"/>
  <c r="E11" i="35"/>
  <c r="D11" i="35"/>
  <c r="C82" i="35" s="1"/>
  <c r="D10" i="35"/>
  <c r="D9" i="35"/>
  <c r="C16" i="35" s="1"/>
  <c r="AO5" i="35"/>
  <c r="AN5" i="35"/>
  <c r="AM5" i="35"/>
  <c r="AL5" i="35"/>
  <c r="AK5" i="35"/>
  <c r="AJ5" i="35"/>
  <c r="AI5" i="35"/>
  <c r="AH5" i="35"/>
  <c r="AG5" i="35"/>
  <c r="AF5" i="35"/>
  <c r="AE5" i="35"/>
  <c r="AD5" i="35"/>
  <c r="AD115" i="35" s="1"/>
  <c r="AD116" i="35" s="1"/>
  <c r="AD117" i="35" s="1"/>
  <c r="AD118" i="35" s="1"/>
  <c r="AD119" i="35" s="1"/>
  <c r="AD120" i="35" s="1"/>
  <c r="AD121" i="35" s="1"/>
  <c r="AD122" i="35" s="1"/>
  <c r="AD123" i="35" s="1"/>
  <c r="AD124" i="35" s="1"/>
  <c r="AD125" i="35" s="1"/>
  <c r="AD126" i="35" s="1"/>
  <c r="AD127" i="35" s="1"/>
  <c r="AD128" i="35" s="1"/>
  <c r="AD129" i="35" s="1"/>
  <c r="AD130" i="35" s="1"/>
  <c r="AD131" i="35" s="1"/>
  <c r="AD132" i="35" s="1"/>
  <c r="AD133" i="35" s="1"/>
  <c r="AD134" i="35" s="1"/>
  <c r="AD135" i="35" s="1"/>
  <c r="AD136" i="35" s="1"/>
  <c r="AD137" i="35" s="1"/>
  <c r="AD138" i="35" s="1"/>
  <c r="AD139" i="35" s="1"/>
  <c r="AD140" i="35" s="1"/>
  <c r="AD141" i="35" s="1"/>
  <c r="AD142" i="35" s="1"/>
  <c r="AD143" i="35" s="1"/>
  <c r="AD144" i="35" s="1"/>
  <c r="AC5" i="35"/>
  <c r="AB5" i="35"/>
  <c r="AA5" i="35"/>
  <c r="Z5" i="35"/>
  <c r="Y5" i="35"/>
  <c r="X5" i="35"/>
  <c r="W5" i="35"/>
  <c r="V5" i="35"/>
  <c r="U5" i="35"/>
  <c r="T5" i="35"/>
  <c r="S5" i="35"/>
  <c r="R5" i="35"/>
  <c r="Q5" i="35"/>
  <c r="P5" i="35"/>
  <c r="O5" i="35"/>
  <c r="N5" i="35"/>
  <c r="M5" i="35"/>
  <c r="L5" i="35"/>
  <c r="K5" i="35"/>
  <c r="J5" i="35"/>
  <c r="I5" i="35"/>
  <c r="H5" i="35"/>
  <c r="G5" i="35"/>
  <c r="F5" i="35"/>
  <c r="E5" i="35"/>
  <c r="AO4" i="35"/>
  <c r="AN4" i="35"/>
  <c r="AM4" i="35"/>
  <c r="AL4" i="35"/>
  <c r="AK4" i="35"/>
  <c r="AJ4" i="35"/>
  <c r="AI4" i="35"/>
  <c r="AH4" i="35"/>
  <c r="AG4" i="35"/>
  <c r="AF4" i="35"/>
  <c r="AE4" i="35"/>
  <c r="AD4" i="35"/>
  <c r="AC4" i="35"/>
  <c r="AB4" i="35"/>
  <c r="AA4" i="35"/>
  <c r="Z4" i="35"/>
  <c r="Y4" i="35"/>
  <c r="X4" i="35"/>
  <c r="W4" i="35"/>
  <c r="V4" i="35"/>
  <c r="U4" i="35"/>
  <c r="T4" i="35"/>
  <c r="S4" i="35"/>
  <c r="R4" i="35"/>
  <c r="Q4" i="35"/>
  <c r="P4" i="35"/>
  <c r="O4" i="35"/>
  <c r="N4" i="35"/>
  <c r="M4" i="35"/>
  <c r="L4" i="35"/>
  <c r="K4" i="35"/>
  <c r="J4" i="35"/>
  <c r="I4" i="35"/>
  <c r="H4" i="35"/>
  <c r="G4" i="35"/>
  <c r="F4" i="35"/>
  <c r="E4" i="35"/>
  <c r="AO3" i="35"/>
  <c r="AO49" i="35" s="1"/>
  <c r="AO50" i="35" s="1"/>
  <c r="AO51" i="35" s="1"/>
  <c r="AO52" i="35" s="1"/>
  <c r="AO53" i="35" s="1"/>
  <c r="AO54" i="35" s="1"/>
  <c r="AO55" i="35" s="1"/>
  <c r="AO56" i="35" s="1"/>
  <c r="AO57" i="35" s="1"/>
  <c r="AO58" i="35" s="1"/>
  <c r="AO59" i="35" s="1"/>
  <c r="AO60" i="35" s="1"/>
  <c r="AO61" i="35" s="1"/>
  <c r="AO62" i="35" s="1"/>
  <c r="AO63" i="35" s="1"/>
  <c r="AO64" i="35" s="1"/>
  <c r="AO65" i="35" s="1"/>
  <c r="AO66" i="35" s="1"/>
  <c r="AO67" i="35" s="1"/>
  <c r="AO68" i="35" s="1"/>
  <c r="AO69" i="35" s="1"/>
  <c r="AO70" i="35" s="1"/>
  <c r="AO71" i="35" s="1"/>
  <c r="AO72" i="35" s="1"/>
  <c r="AO73" i="35" s="1"/>
  <c r="AO74" i="35" s="1"/>
  <c r="AO75" i="35" s="1"/>
  <c r="AO76" i="35" s="1"/>
  <c r="AO77" i="35" s="1"/>
  <c r="AO78" i="35" s="1"/>
  <c r="AN3" i="35"/>
  <c r="AN49" i="35" s="1"/>
  <c r="AN50" i="35" s="1"/>
  <c r="AN51" i="35" s="1"/>
  <c r="AN52" i="35" s="1"/>
  <c r="AN53" i="35" s="1"/>
  <c r="AN54" i="35" s="1"/>
  <c r="AN55" i="35" s="1"/>
  <c r="AN56" i="35" s="1"/>
  <c r="AN57" i="35" s="1"/>
  <c r="AN58" i="35" s="1"/>
  <c r="AN59" i="35" s="1"/>
  <c r="AN60" i="35" s="1"/>
  <c r="AN61" i="35" s="1"/>
  <c r="AN62" i="35" s="1"/>
  <c r="AN63" i="35" s="1"/>
  <c r="AN64" i="35" s="1"/>
  <c r="AN65" i="35" s="1"/>
  <c r="AN66" i="35" s="1"/>
  <c r="AN67" i="35" s="1"/>
  <c r="AN68" i="35" s="1"/>
  <c r="AN69" i="35" s="1"/>
  <c r="AN70" i="35" s="1"/>
  <c r="AN71" i="35" s="1"/>
  <c r="AN72" i="35" s="1"/>
  <c r="AN73" i="35" s="1"/>
  <c r="AN74" i="35" s="1"/>
  <c r="AN75" i="35" s="1"/>
  <c r="AN76" i="35" s="1"/>
  <c r="AN77" i="35" s="1"/>
  <c r="AN78" i="35" s="1"/>
  <c r="AM3" i="35"/>
  <c r="AM49" i="35" s="1"/>
  <c r="AM50" i="35" s="1"/>
  <c r="AM51" i="35" s="1"/>
  <c r="AM52" i="35" s="1"/>
  <c r="AM53" i="35" s="1"/>
  <c r="AM54" i="35" s="1"/>
  <c r="AM55" i="35" s="1"/>
  <c r="AM56" i="35" s="1"/>
  <c r="AM57" i="35" s="1"/>
  <c r="AM58" i="35" s="1"/>
  <c r="AM59" i="35" s="1"/>
  <c r="AM60" i="35" s="1"/>
  <c r="AM61" i="35" s="1"/>
  <c r="AM62" i="35" s="1"/>
  <c r="AM63" i="35" s="1"/>
  <c r="AM64" i="35" s="1"/>
  <c r="AM65" i="35" s="1"/>
  <c r="AM66" i="35" s="1"/>
  <c r="AM67" i="35" s="1"/>
  <c r="AM68" i="35" s="1"/>
  <c r="AM69" i="35" s="1"/>
  <c r="AM70" i="35" s="1"/>
  <c r="AM71" i="35" s="1"/>
  <c r="AM72" i="35" s="1"/>
  <c r="AM73" i="35" s="1"/>
  <c r="AM74" i="35" s="1"/>
  <c r="AM75" i="35" s="1"/>
  <c r="AM76" i="35" s="1"/>
  <c r="AM77" i="35" s="1"/>
  <c r="AM78" i="35" s="1"/>
  <c r="AL3" i="35"/>
  <c r="AK3" i="35"/>
  <c r="AJ3" i="35"/>
  <c r="AJ49" i="35" s="1"/>
  <c r="AJ50" i="35" s="1"/>
  <c r="AJ51" i="35" s="1"/>
  <c r="AJ52" i="35" s="1"/>
  <c r="AJ53" i="35" s="1"/>
  <c r="AJ54" i="35" s="1"/>
  <c r="AJ55" i="35" s="1"/>
  <c r="AJ56" i="35" s="1"/>
  <c r="AJ57" i="35" s="1"/>
  <c r="AJ58" i="35" s="1"/>
  <c r="AJ59" i="35" s="1"/>
  <c r="AJ60" i="35" s="1"/>
  <c r="AJ61" i="35" s="1"/>
  <c r="AJ62" i="35" s="1"/>
  <c r="AJ63" i="35" s="1"/>
  <c r="AJ64" i="35" s="1"/>
  <c r="AJ65" i="35" s="1"/>
  <c r="AJ66" i="35" s="1"/>
  <c r="AJ67" i="35" s="1"/>
  <c r="AJ68" i="35" s="1"/>
  <c r="AJ69" i="35" s="1"/>
  <c r="AJ70" i="35" s="1"/>
  <c r="AJ71" i="35" s="1"/>
  <c r="AJ72" i="35" s="1"/>
  <c r="AJ73" i="35" s="1"/>
  <c r="AJ74" i="35" s="1"/>
  <c r="AJ75" i="35" s="1"/>
  <c r="AJ76" i="35" s="1"/>
  <c r="AJ77" i="35" s="1"/>
  <c r="AJ78" i="35" s="1"/>
  <c r="AI3" i="35"/>
  <c r="AI49" i="35" s="1"/>
  <c r="AI50" i="35" s="1"/>
  <c r="AI51" i="35" s="1"/>
  <c r="AI52" i="35" s="1"/>
  <c r="AI53" i="35" s="1"/>
  <c r="AI54" i="35" s="1"/>
  <c r="AI55" i="35" s="1"/>
  <c r="AI56" i="35" s="1"/>
  <c r="AI57" i="35" s="1"/>
  <c r="AI58" i="35" s="1"/>
  <c r="AI59" i="35" s="1"/>
  <c r="AI60" i="35" s="1"/>
  <c r="AI61" i="35" s="1"/>
  <c r="AI62" i="35" s="1"/>
  <c r="AI63" i="35" s="1"/>
  <c r="AI64" i="35" s="1"/>
  <c r="AI65" i="35" s="1"/>
  <c r="AI66" i="35" s="1"/>
  <c r="AI67" i="35" s="1"/>
  <c r="AI68" i="35" s="1"/>
  <c r="AI69" i="35" s="1"/>
  <c r="AI70" i="35" s="1"/>
  <c r="AI71" i="35" s="1"/>
  <c r="AI72" i="35" s="1"/>
  <c r="AI73" i="35" s="1"/>
  <c r="AI74" i="35" s="1"/>
  <c r="AI75" i="35" s="1"/>
  <c r="AI76" i="35" s="1"/>
  <c r="AI77" i="35" s="1"/>
  <c r="AI78" i="35" s="1"/>
  <c r="AH3" i="35"/>
  <c r="AG3" i="35"/>
  <c r="AG49" i="35" s="1"/>
  <c r="AG50" i="35" s="1"/>
  <c r="AG51" i="35" s="1"/>
  <c r="AG52" i="35" s="1"/>
  <c r="AG53" i="35" s="1"/>
  <c r="AG54" i="35" s="1"/>
  <c r="AG55" i="35" s="1"/>
  <c r="AG56" i="35" s="1"/>
  <c r="AG57" i="35" s="1"/>
  <c r="AG58" i="35" s="1"/>
  <c r="AG59" i="35" s="1"/>
  <c r="AG60" i="35" s="1"/>
  <c r="AG61" i="35" s="1"/>
  <c r="AG62" i="35" s="1"/>
  <c r="AG63" i="35" s="1"/>
  <c r="AG64" i="35" s="1"/>
  <c r="AG65" i="35" s="1"/>
  <c r="AG66" i="35" s="1"/>
  <c r="AG67" i="35" s="1"/>
  <c r="AG68" i="35" s="1"/>
  <c r="AG69" i="35" s="1"/>
  <c r="AG70" i="35" s="1"/>
  <c r="AG71" i="35" s="1"/>
  <c r="AG72" i="35" s="1"/>
  <c r="AG73" i="35" s="1"/>
  <c r="AG74" i="35" s="1"/>
  <c r="AG75" i="35" s="1"/>
  <c r="AG76" i="35" s="1"/>
  <c r="AG77" i="35" s="1"/>
  <c r="AG78" i="35" s="1"/>
  <c r="AF3" i="35"/>
  <c r="AE3" i="35"/>
  <c r="AE49" i="35" s="1"/>
  <c r="AE50" i="35" s="1"/>
  <c r="AE51" i="35" s="1"/>
  <c r="AE52" i="35" s="1"/>
  <c r="AE53" i="35" s="1"/>
  <c r="AE54" i="35" s="1"/>
  <c r="AE55" i="35" s="1"/>
  <c r="AE56" i="35" s="1"/>
  <c r="AE57" i="35" s="1"/>
  <c r="AE58" i="35" s="1"/>
  <c r="AE59" i="35" s="1"/>
  <c r="AE60" i="35" s="1"/>
  <c r="AE61" i="35" s="1"/>
  <c r="AE62" i="35" s="1"/>
  <c r="AE63" i="35" s="1"/>
  <c r="AE64" i="35" s="1"/>
  <c r="AE65" i="35" s="1"/>
  <c r="AE66" i="35" s="1"/>
  <c r="AE67" i="35" s="1"/>
  <c r="AE68" i="35" s="1"/>
  <c r="AE69" i="35" s="1"/>
  <c r="AE70" i="35" s="1"/>
  <c r="AE71" i="35" s="1"/>
  <c r="AE72" i="35" s="1"/>
  <c r="AE73" i="35" s="1"/>
  <c r="AE74" i="35" s="1"/>
  <c r="AE75" i="35" s="1"/>
  <c r="AE76" i="35" s="1"/>
  <c r="AE77" i="35" s="1"/>
  <c r="AE78" i="35" s="1"/>
  <c r="AD3" i="35"/>
  <c r="AD49" i="35" s="1"/>
  <c r="AD50" i="35" s="1"/>
  <c r="AD51" i="35" s="1"/>
  <c r="AD52" i="35" s="1"/>
  <c r="AD53" i="35" s="1"/>
  <c r="AD54" i="35" s="1"/>
  <c r="AD55" i="35" s="1"/>
  <c r="AD56" i="35" s="1"/>
  <c r="AD57" i="35" s="1"/>
  <c r="AD58" i="35" s="1"/>
  <c r="AD59" i="35" s="1"/>
  <c r="AD60" i="35" s="1"/>
  <c r="AD61" i="35" s="1"/>
  <c r="AD62" i="35" s="1"/>
  <c r="AD63" i="35" s="1"/>
  <c r="AD64" i="35" s="1"/>
  <c r="AD65" i="35" s="1"/>
  <c r="AD66" i="35" s="1"/>
  <c r="AD67" i="35" s="1"/>
  <c r="AD68" i="35" s="1"/>
  <c r="AD69" i="35" s="1"/>
  <c r="AD70" i="35" s="1"/>
  <c r="AD71" i="35" s="1"/>
  <c r="AD72" i="35" s="1"/>
  <c r="AD73" i="35" s="1"/>
  <c r="AD74" i="35" s="1"/>
  <c r="AD75" i="35" s="1"/>
  <c r="AD76" i="35" s="1"/>
  <c r="AD77" i="35" s="1"/>
  <c r="AD78" i="35" s="1"/>
  <c r="AC3" i="35"/>
  <c r="AC49" i="35" s="1"/>
  <c r="AC50" i="35" s="1"/>
  <c r="AC51" i="35" s="1"/>
  <c r="AC52" i="35" s="1"/>
  <c r="AC53" i="35" s="1"/>
  <c r="AC54" i="35" s="1"/>
  <c r="AC55" i="35" s="1"/>
  <c r="AC56" i="35" s="1"/>
  <c r="AC57" i="35" s="1"/>
  <c r="AC58" i="35" s="1"/>
  <c r="AC59" i="35" s="1"/>
  <c r="AC60" i="35" s="1"/>
  <c r="AC61" i="35" s="1"/>
  <c r="AC62" i="35" s="1"/>
  <c r="AC63" i="35" s="1"/>
  <c r="AC64" i="35" s="1"/>
  <c r="AC65" i="35" s="1"/>
  <c r="AC66" i="35" s="1"/>
  <c r="AC67" i="35" s="1"/>
  <c r="AC68" i="35" s="1"/>
  <c r="AC69" i="35" s="1"/>
  <c r="AC70" i="35" s="1"/>
  <c r="AC71" i="35" s="1"/>
  <c r="AC72" i="35" s="1"/>
  <c r="AC73" i="35" s="1"/>
  <c r="AC74" i="35" s="1"/>
  <c r="AC75" i="35" s="1"/>
  <c r="AC76" i="35" s="1"/>
  <c r="AC77" i="35" s="1"/>
  <c r="AC78" i="35" s="1"/>
  <c r="AB3" i="35"/>
  <c r="AB49" i="35" s="1"/>
  <c r="AB50" i="35" s="1"/>
  <c r="AB51" i="35" s="1"/>
  <c r="AB52" i="35" s="1"/>
  <c r="AB53" i="35" s="1"/>
  <c r="AB54" i="35" s="1"/>
  <c r="AB55" i="35" s="1"/>
  <c r="AB56" i="35" s="1"/>
  <c r="AB57" i="35" s="1"/>
  <c r="AB58" i="35" s="1"/>
  <c r="AB59" i="35" s="1"/>
  <c r="AB60" i="35" s="1"/>
  <c r="AB61" i="35" s="1"/>
  <c r="AB62" i="35" s="1"/>
  <c r="AB63" i="35" s="1"/>
  <c r="AB64" i="35" s="1"/>
  <c r="AB65" i="35" s="1"/>
  <c r="AB66" i="35" s="1"/>
  <c r="AB67" i="35" s="1"/>
  <c r="AB68" i="35" s="1"/>
  <c r="AB69" i="35" s="1"/>
  <c r="AB70" i="35" s="1"/>
  <c r="AB71" i="35" s="1"/>
  <c r="AB72" i="35" s="1"/>
  <c r="AB73" i="35" s="1"/>
  <c r="AB74" i="35" s="1"/>
  <c r="AB75" i="35" s="1"/>
  <c r="AB76" i="35" s="1"/>
  <c r="AB77" i="35" s="1"/>
  <c r="AB78" i="35" s="1"/>
  <c r="AA3" i="35"/>
  <c r="AA49" i="35" s="1"/>
  <c r="AA50" i="35" s="1"/>
  <c r="AA51" i="35" s="1"/>
  <c r="AA52" i="35" s="1"/>
  <c r="AA53" i="35" s="1"/>
  <c r="AA54" i="35" s="1"/>
  <c r="AA55" i="35" s="1"/>
  <c r="AA56" i="35" s="1"/>
  <c r="AA57" i="35" s="1"/>
  <c r="AA58" i="35" s="1"/>
  <c r="AA59" i="35" s="1"/>
  <c r="AA60" i="35" s="1"/>
  <c r="AA61" i="35" s="1"/>
  <c r="AA62" i="35" s="1"/>
  <c r="AA63" i="35" s="1"/>
  <c r="AA64" i="35" s="1"/>
  <c r="AA65" i="35" s="1"/>
  <c r="AA66" i="35" s="1"/>
  <c r="AA67" i="35" s="1"/>
  <c r="AA68" i="35" s="1"/>
  <c r="AA69" i="35" s="1"/>
  <c r="AA70" i="35" s="1"/>
  <c r="AA71" i="35" s="1"/>
  <c r="AA72" i="35" s="1"/>
  <c r="AA73" i="35" s="1"/>
  <c r="AA74" i="35" s="1"/>
  <c r="AA75" i="35" s="1"/>
  <c r="AA76" i="35" s="1"/>
  <c r="AA77" i="35" s="1"/>
  <c r="AA78" i="35" s="1"/>
  <c r="Z3" i="35"/>
  <c r="Z49" i="35" s="1"/>
  <c r="Z50" i="35" s="1"/>
  <c r="Z51" i="35" s="1"/>
  <c r="Z52" i="35" s="1"/>
  <c r="Z53" i="35" s="1"/>
  <c r="Z54" i="35" s="1"/>
  <c r="Z55" i="35" s="1"/>
  <c r="Z56" i="35" s="1"/>
  <c r="Z57" i="35" s="1"/>
  <c r="Z58" i="35" s="1"/>
  <c r="Z59" i="35" s="1"/>
  <c r="Z60" i="35" s="1"/>
  <c r="Z61" i="35" s="1"/>
  <c r="Z62" i="35" s="1"/>
  <c r="Z63" i="35" s="1"/>
  <c r="Z64" i="35" s="1"/>
  <c r="Z65" i="35" s="1"/>
  <c r="Z66" i="35" s="1"/>
  <c r="Z67" i="35" s="1"/>
  <c r="Z68" i="35" s="1"/>
  <c r="Z69" i="35" s="1"/>
  <c r="Z70" i="35" s="1"/>
  <c r="Z71" i="35" s="1"/>
  <c r="Z72" i="35" s="1"/>
  <c r="Z73" i="35" s="1"/>
  <c r="Z74" i="35" s="1"/>
  <c r="Z75" i="35" s="1"/>
  <c r="Z76" i="35" s="1"/>
  <c r="Z77" i="35" s="1"/>
  <c r="Z78" i="35" s="1"/>
  <c r="Y3" i="35"/>
  <c r="Y49" i="35" s="1"/>
  <c r="Y50" i="35" s="1"/>
  <c r="Y51" i="35" s="1"/>
  <c r="Y52" i="35" s="1"/>
  <c r="Y53" i="35" s="1"/>
  <c r="Y54" i="35" s="1"/>
  <c r="Y55" i="35" s="1"/>
  <c r="Y56" i="35" s="1"/>
  <c r="Y57" i="35" s="1"/>
  <c r="Y58" i="35" s="1"/>
  <c r="Y59" i="35" s="1"/>
  <c r="Y60" i="35" s="1"/>
  <c r="Y61" i="35" s="1"/>
  <c r="Y62" i="35" s="1"/>
  <c r="Y63" i="35" s="1"/>
  <c r="Y64" i="35" s="1"/>
  <c r="Y65" i="35" s="1"/>
  <c r="Y66" i="35" s="1"/>
  <c r="Y67" i="35" s="1"/>
  <c r="Y68" i="35" s="1"/>
  <c r="Y69" i="35" s="1"/>
  <c r="Y70" i="35" s="1"/>
  <c r="Y71" i="35" s="1"/>
  <c r="Y72" i="35" s="1"/>
  <c r="Y73" i="35" s="1"/>
  <c r="Y74" i="35" s="1"/>
  <c r="Y75" i="35" s="1"/>
  <c r="Y76" i="35" s="1"/>
  <c r="Y77" i="35" s="1"/>
  <c r="Y78" i="35" s="1"/>
  <c r="X3" i="35"/>
  <c r="X49" i="35" s="1"/>
  <c r="X50" i="35" s="1"/>
  <c r="X51" i="35" s="1"/>
  <c r="X52" i="35" s="1"/>
  <c r="X53" i="35" s="1"/>
  <c r="X54" i="35" s="1"/>
  <c r="X55" i="35" s="1"/>
  <c r="X56" i="35" s="1"/>
  <c r="X57" i="35" s="1"/>
  <c r="X58" i="35" s="1"/>
  <c r="X59" i="35" s="1"/>
  <c r="X60" i="35" s="1"/>
  <c r="X61" i="35" s="1"/>
  <c r="X62" i="35" s="1"/>
  <c r="X63" i="35" s="1"/>
  <c r="X64" i="35" s="1"/>
  <c r="X65" i="35" s="1"/>
  <c r="X66" i="35" s="1"/>
  <c r="X67" i="35" s="1"/>
  <c r="X68" i="35" s="1"/>
  <c r="X69" i="35" s="1"/>
  <c r="X70" i="35" s="1"/>
  <c r="X71" i="35" s="1"/>
  <c r="X72" i="35" s="1"/>
  <c r="X73" i="35" s="1"/>
  <c r="X74" i="35" s="1"/>
  <c r="X75" i="35" s="1"/>
  <c r="X76" i="35" s="1"/>
  <c r="X77" i="35" s="1"/>
  <c r="X78" i="35" s="1"/>
  <c r="W3" i="35"/>
  <c r="V3" i="35"/>
  <c r="U3" i="35"/>
  <c r="T3" i="35"/>
  <c r="T49" i="35" s="1"/>
  <c r="T50" i="35" s="1"/>
  <c r="T51" i="35" s="1"/>
  <c r="T52" i="35" s="1"/>
  <c r="T53" i="35" s="1"/>
  <c r="T54" i="35" s="1"/>
  <c r="T55" i="35" s="1"/>
  <c r="T56" i="35" s="1"/>
  <c r="T57" i="35" s="1"/>
  <c r="T58" i="35" s="1"/>
  <c r="T59" i="35" s="1"/>
  <c r="T60" i="35" s="1"/>
  <c r="T61" i="35" s="1"/>
  <c r="T62" i="35" s="1"/>
  <c r="T63" i="35" s="1"/>
  <c r="T64" i="35" s="1"/>
  <c r="T65" i="35" s="1"/>
  <c r="T66" i="35" s="1"/>
  <c r="T67" i="35" s="1"/>
  <c r="T68" i="35" s="1"/>
  <c r="T69" i="35" s="1"/>
  <c r="T70" i="35" s="1"/>
  <c r="T71" i="35" s="1"/>
  <c r="T72" i="35" s="1"/>
  <c r="T73" i="35" s="1"/>
  <c r="T74" i="35" s="1"/>
  <c r="T75" i="35" s="1"/>
  <c r="T76" i="35" s="1"/>
  <c r="T77" i="35" s="1"/>
  <c r="T78" i="35" s="1"/>
  <c r="S3" i="35"/>
  <c r="R3" i="35"/>
  <c r="R49" i="35" s="1"/>
  <c r="R50" i="35" s="1"/>
  <c r="R51" i="35" s="1"/>
  <c r="R52" i="35" s="1"/>
  <c r="R53" i="35" s="1"/>
  <c r="R54" i="35" s="1"/>
  <c r="R55" i="35" s="1"/>
  <c r="R56" i="35" s="1"/>
  <c r="R57" i="35" s="1"/>
  <c r="R58" i="35" s="1"/>
  <c r="R59" i="35" s="1"/>
  <c r="R60" i="35" s="1"/>
  <c r="R61" i="35" s="1"/>
  <c r="R62" i="35" s="1"/>
  <c r="R63" i="35" s="1"/>
  <c r="R64" i="35" s="1"/>
  <c r="R65" i="35" s="1"/>
  <c r="R66" i="35" s="1"/>
  <c r="R67" i="35" s="1"/>
  <c r="R68" i="35" s="1"/>
  <c r="R69" i="35" s="1"/>
  <c r="R70" i="35" s="1"/>
  <c r="R71" i="35" s="1"/>
  <c r="R72" i="35" s="1"/>
  <c r="R73" i="35" s="1"/>
  <c r="R74" i="35" s="1"/>
  <c r="R75" i="35" s="1"/>
  <c r="R76" i="35" s="1"/>
  <c r="R77" i="35" s="1"/>
  <c r="R78" i="35" s="1"/>
  <c r="Q3" i="35"/>
  <c r="P3" i="35"/>
  <c r="P49" i="35" s="1"/>
  <c r="P50" i="35" s="1"/>
  <c r="P51" i="35" s="1"/>
  <c r="P52" i="35" s="1"/>
  <c r="P53" i="35" s="1"/>
  <c r="P54" i="35" s="1"/>
  <c r="P55" i="35" s="1"/>
  <c r="P56" i="35" s="1"/>
  <c r="P57" i="35" s="1"/>
  <c r="P58" i="35" s="1"/>
  <c r="P59" i="35" s="1"/>
  <c r="P60" i="35" s="1"/>
  <c r="P61" i="35" s="1"/>
  <c r="P62" i="35" s="1"/>
  <c r="P63" i="35" s="1"/>
  <c r="P64" i="35" s="1"/>
  <c r="P65" i="35" s="1"/>
  <c r="P66" i="35" s="1"/>
  <c r="P67" i="35" s="1"/>
  <c r="P68" i="35" s="1"/>
  <c r="P69" i="35" s="1"/>
  <c r="P70" i="35" s="1"/>
  <c r="P71" i="35" s="1"/>
  <c r="P72" i="35" s="1"/>
  <c r="P73" i="35" s="1"/>
  <c r="P74" i="35" s="1"/>
  <c r="P75" i="35" s="1"/>
  <c r="P76" i="35" s="1"/>
  <c r="P77" i="35" s="1"/>
  <c r="P78" i="35" s="1"/>
  <c r="O3" i="35"/>
  <c r="N3" i="35"/>
  <c r="M3" i="35"/>
  <c r="L3" i="35"/>
  <c r="L49" i="35" s="1"/>
  <c r="L50" i="35" s="1"/>
  <c r="L51" i="35" s="1"/>
  <c r="L52" i="35" s="1"/>
  <c r="L53" i="35" s="1"/>
  <c r="L54" i="35" s="1"/>
  <c r="L55" i="35" s="1"/>
  <c r="L56" i="35" s="1"/>
  <c r="L57" i="35" s="1"/>
  <c r="L58" i="35" s="1"/>
  <c r="L59" i="35" s="1"/>
  <c r="L60" i="35" s="1"/>
  <c r="L61" i="35" s="1"/>
  <c r="L62" i="35" s="1"/>
  <c r="L63" i="35" s="1"/>
  <c r="L64" i="35" s="1"/>
  <c r="L65" i="35" s="1"/>
  <c r="L66" i="35" s="1"/>
  <c r="L67" i="35" s="1"/>
  <c r="L68" i="35" s="1"/>
  <c r="L69" i="35" s="1"/>
  <c r="L70" i="35" s="1"/>
  <c r="L71" i="35" s="1"/>
  <c r="L72" i="35" s="1"/>
  <c r="L73" i="35" s="1"/>
  <c r="L74" i="35" s="1"/>
  <c r="L75" i="35" s="1"/>
  <c r="L76" i="35" s="1"/>
  <c r="L77" i="35" s="1"/>
  <c r="L78" i="35" s="1"/>
  <c r="K3" i="35"/>
  <c r="J3" i="35"/>
  <c r="J49" i="35" s="1"/>
  <c r="J50" i="35" s="1"/>
  <c r="J51" i="35" s="1"/>
  <c r="J52" i="35" s="1"/>
  <c r="J53" i="35" s="1"/>
  <c r="J54" i="35" s="1"/>
  <c r="J55" i="35" s="1"/>
  <c r="J56" i="35" s="1"/>
  <c r="J57" i="35" s="1"/>
  <c r="J58" i="35" s="1"/>
  <c r="J59" i="35" s="1"/>
  <c r="J60" i="35" s="1"/>
  <c r="J61" i="35" s="1"/>
  <c r="J62" i="35" s="1"/>
  <c r="J63" i="35" s="1"/>
  <c r="J64" i="35" s="1"/>
  <c r="J65" i="35" s="1"/>
  <c r="J66" i="35" s="1"/>
  <c r="J67" i="35" s="1"/>
  <c r="J68" i="35" s="1"/>
  <c r="J69" i="35" s="1"/>
  <c r="J70" i="35" s="1"/>
  <c r="J71" i="35" s="1"/>
  <c r="J72" i="35" s="1"/>
  <c r="J73" i="35" s="1"/>
  <c r="J74" i="35" s="1"/>
  <c r="J75" i="35" s="1"/>
  <c r="J76" i="35" s="1"/>
  <c r="J77" i="35" s="1"/>
  <c r="J78" i="35" s="1"/>
  <c r="I3" i="35"/>
  <c r="H3" i="35"/>
  <c r="G3" i="35"/>
  <c r="G49" i="35" s="1"/>
  <c r="G50" i="35" s="1"/>
  <c r="G51" i="35" s="1"/>
  <c r="G52" i="35" s="1"/>
  <c r="G53" i="35" s="1"/>
  <c r="G54" i="35" s="1"/>
  <c r="G55" i="35" s="1"/>
  <c r="G56" i="35" s="1"/>
  <c r="G57" i="35" s="1"/>
  <c r="G58" i="35" s="1"/>
  <c r="G59" i="35" s="1"/>
  <c r="G60" i="35" s="1"/>
  <c r="G61" i="35" s="1"/>
  <c r="G62" i="35" s="1"/>
  <c r="G63" i="35" s="1"/>
  <c r="G64" i="35" s="1"/>
  <c r="G65" i="35" s="1"/>
  <c r="G66" i="35" s="1"/>
  <c r="G67" i="35" s="1"/>
  <c r="G68" i="35" s="1"/>
  <c r="G69" i="35" s="1"/>
  <c r="G70" i="35" s="1"/>
  <c r="G71" i="35" s="1"/>
  <c r="G72" i="35" s="1"/>
  <c r="G73" i="35" s="1"/>
  <c r="G74" i="35" s="1"/>
  <c r="G75" i="35" s="1"/>
  <c r="G76" i="35" s="1"/>
  <c r="G77" i="35" s="1"/>
  <c r="G78" i="35" s="1"/>
  <c r="F3" i="35"/>
  <c r="F49" i="35" s="1"/>
  <c r="F50" i="35" s="1"/>
  <c r="F51" i="35" s="1"/>
  <c r="F52" i="35" s="1"/>
  <c r="F53" i="35" s="1"/>
  <c r="F54" i="35" s="1"/>
  <c r="F55" i="35" s="1"/>
  <c r="F56" i="35" s="1"/>
  <c r="F57" i="35" s="1"/>
  <c r="F58" i="35" s="1"/>
  <c r="F59" i="35" s="1"/>
  <c r="F60" i="35" s="1"/>
  <c r="F61" i="35" s="1"/>
  <c r="F62" i="35" s="1"/>
  <c r="F63" i="35" s="1"/>
  <c r="F64" i="35" s="1"/>
  <c r="F65" i="35" s="1"/>
  <c r="F66" i="35" s="1"/>
  <c r="F67" i="35" s="1"/>
  <c r="F68" i="35" s="1"/>
  <c r="F69" i="35" s="1"/>
  <c r="F70" i="35" s="1"/>
  <c r="F71" i="35" s="1"/>
  <c r="F72" i="35" s="1"/>
  <c r="F73" i="35" s="1"/>
  <c r="F74" i="35" s="1"/>
  <c r="F75" i="35" s="1"/>
  <c r="F76" i="35" s="1"/>
  <c r="F77" i="35" s="1"/>
  <c r="F78" i="35" s="1"/>
  <c r="E3" i="35"/>
  <c r="AO2" i="35"/>
  <c r="AN2" i="35"/>
  <c r="AN16" i="35" s="1"/>
  <c r="AN17" i="35" s="1"/>
  <c r="AN18" i="35" s="1"/>
  <c r="AN19" i="35" s="1"/>
  <c r="AN20" i="35" s="1"/>
  <c r="AN21" i="35" s="1"/>
  <c r="AN22" i="35" s="1"/>
  <c r="AN23" i="35" s="1"/>
  <c r="AN24" i="35" s="1"/>
  <c r="AN25" i="35" s="1"/>
  <c r="AN26" i="35" s="1"/>
  <c r="AN27" i="35" s="1"/>
  <c r="AN28" i="35" s="1"/>
  <c r="AN29" i="35" s="1"/>
  <c r="AN30" i="35" s="1"/>
  <c r="AN31" i="35" s="1"/>
  <c r="AN32" i="35" s="1"/>
  <c r="AN33" i="35" s="1"/>
  <c r="AN34" i="35" s="1"/>
  <c r="AN35" i="35" s="1"/>
  <c r="AN36" i="35" s="1"/>
  <c r="AN37" i="35" s="1"/>
  <c r="AN38" i="35" s="1"/>
  <c r="AN39" i="35" s="1"/>
  <c r="AN40" i="35" s="1"/>
  <c r="AN41" i="35" s="1"/>
  <c r="AN42" i="35" s="1"/>
  <c r="AN43" i="35" s="1"/>
  <c r="AN44" i="35" s="1"/>
  <c r="AN45" i="35" s="1"/>
  <c r="AM2" i="35"/>
  <c r="AM16" i="35" s="1"/>
  <c r="AM17" i="35" s="1"/>
  <c r="AM18" i="35" s="1"/>
  <c r="AM19" i="35" s="1"/>
  <c r="AM20" i="35" s="1"/>
  <c r="AM21" i="35" s="1"/>
  <c r="AM22" i="35" s="1"/>
  <c r="AM23" i="35" s="1"/>
  <c r="AM24" i="35" s="1"/>
  <c r="AM25" i="35" s="1"/>
  <c r="AM26" i="35" s="1"/>
  <c r="AM27" i="35" s="1"/>
  <c r="AM28" i="35" s="1"/>
  <c r="AM29" i="35" s="1"/>
  <c r="AM30" i="35" s="1"/>
  <c r="AM31" i="35" s="1"/>
  <c r="AM32" i="35" s="1"/>
  <c r="AM33" i="35" s="1"/>
  <c r="AM34" i="35" s="1"/>
  <c r="AM35" i="35" s="1"/>
  <c r="AM36" i="35" s="1"/>
  <c r="AM37" i="35" s="1"/>
  <c r="AM38" i="35" s="1"/>
  <c r="AM39" i="35" s="1"/>
  <c r="AM40" i="35" s="1"/>
  <c r="AM41" i="35" s="1"/>
  <c r="AM42" i="35" s="1"/>
  <c r="AM43" i="35" s="1"/>
  <c r="AM44" i="35" s="1"/>
  <c r="AM45" i="35" s="1"/>
  <c r="AL2" i="35"/>
  <c r="AK2" i="35"/>
  <c r="AK16" i="35" s="1"/>
  <c r="AK17" i="35" s="1"/>
  <c r="AK18" i="35" s="1"/>
  <c r="AK19" i="35" s="1"/>
  <c r="AK20" i="35" s="1"/>
  <c r="AK21" i="35" s="1"/>
  <c r="AK22" i="35" s="1"/>
  <c r="AK23" i="35" s="1"/>
  <c r="AK24" i="35" s="1"/>
  <c r="AK25" i="35" s="1"/>
  <c r="AK26" i="35" s="1"/>
  <c r="AK27" i="35" s="1"/>
  <c r="AK28" i="35" s="1"/>
  <c r="AK29" i="35" s="1"/>
  <c r="AK30" i="35" s="1"/>
  <c r="AK31" i="35" s="1"/>
  <c r="AK32" i="35" s="1"/>
  <c r="AK33" i="35" s="1"/>
  <c r="AK34" i="35" s="1"/>
  <c r="AK35" i="35" s="1"/>
  <c r="AK36" i="35" s="1"/>
  <c r="AK37" i="35" s="1"/>
  <c r="AK38" i="35" s="1"/>
  <c r="AK39" i="35" s="1"/>
  <c r="AK40" i="35" s="1"/>
  <c r="AK41" i="35" s="1"/>
  <c r="AK42" i="35" s="1"/>
  <c r="AK43" i="35" s="1"/>
  <c r="AK44" i="35" s="1"/>
  <c r="AK45" i="35" s="1"/>
  <c r="AJ2" i="35"/>
  <c r="AI2" i="35"/>
  <c r="AH2" i="35"/>
  <c r="AG2" i="35"/>
  <c r="AF2" i="35"/>
  <c r="AE2" i="35"/>
  <c r="AD2" i="35"/>
  <c r="AD16" i="35" s="1"/>
  <c r="AD17" i="35" s="1"/>
  <c r="AD18" i="35" s="1"/>
  <c r="AD19" i="35" s="1"/>
  <c r="AD20" i="35" s="1"/>
  <c r="AD21" i="35" s="1"/>
  <c r="AD22" i="35" s="1"/>
  <c r="AD23" i="35" s="1"/>
  <c r="AD24" i="35" s="1"/>
  <c r="AD25" i="35" s="1"/>
  <c r="AD26" i="35" s="1"/>
  <c r="AD27" i="35" s="1"/>
  <c r="AD28" i="35" s="1"/>
  <c r="AD29" i="35" s="1"/>
  <c r="AD30" i="35" s="1"/>
  <c r="AD31" i="35" s="1"/>
  <c r="AD32" i="35" s="1"/>
  <c r="AD33" i="35" s="1"/>
  <c r="AD34" i="35" s="1"/>
  <c r="AD35" i="35" s="1"/>
  <c r="AD36" i="35" s="1"/>
  <c r="AD37" i="35" s="1"/>
  <c r="AD38" i="35" s="1"/>
  <c r="AD39" i="35" s="1"/>
  <c r="AD40" i="35" s="1"/>
  <c r="AD41" i="35" s="1"/>
  <c r="AD42" i="35" s="1"/>
  <c r="AD43" i="35" s="1"/>
  <c r="AD44" i="35" s="1"/>
  <c r="AD45" i="35" s="1"/>
  <c r="AC2" i="35"/>
  <c r="AB2" i="35"/>
  <c r="AA2" i="35"/>
  <c r="Z2" i="35"/>
  <c r="Y2" i="35"/>
  <c r="Y16" i="35" s="1"/>
  <c r="Y17" i="35" s="1"/>
  <c r="Y18" i="35" s="1"/>
  <c r="Y19" i="35" s="1"/>
  <c r="Y20" i="35" s="1"/>
  <c r="Y21" i="35" s="1"/>
  <c r="Y22" i="35" s="1"/>
  <c r="Y23" i="35" s="1"/>
  <c r="Y24" i="35" s="1"/>
  <c r="Y25" i="35" s="1"/>
  <c r="Y26" i="35" s="1"/>
  <c r="Y27" i="35" s="1"/>
  <c r="Y28" i="35" s="1"/>
  <c r="Y29" i="35" s="1"/>
  <c r="Y30" i="35" s="1"/>
  <c r="Y31" i="35" s="1"/>
  <c r="Y32" i="35" s="1"/>
  <c r="Y33" i="35" s="1"/>
  <c r="Y34" i="35" s="1"/>
  <c r="Y35" i="35" s="1"/>
  <c r="Y36" i="35" s="1"/>
  <c r="Y37" i="35" s="1"/>
  <c r="Y38" i="35" s="1"/>
  <c r="Y39" i="35" s="1"/>
  <c r="Y40" i="35" s="1"/>
  <c r="Y41" i="35" s="1"/>
  <c r="Y42" i="35" s="1"/>
  <c r="Y43" i="35" s="1"/>
  <c r="Y44" i="35" s="1"/>
  <c r="Y45" i="35" s="1"/>
  <c r="X2" i="35"/>
  <c r="W2" i="35"/>
  <c r="V2" i="35"/>
  <c r="U2" i="35"/>
  <c r="T2" i="35"/>
  <c r="S2" i="35"/>
  <c r="R2" i="35"/>
  <c r="Q2" i="35"/>
  <c r="P2" i="35"/>
  <c r="O2" i="35"/>
  <c r="O16" i="35" s="1"/>
  <c r="O17" i="35" s="1"/>
  <c r="O18" i="35" s="1"/>
  <c r="O19" i="35" s="1"/>
  <c r="O20" i="35" s="1"/>
  <c r="O21" i="35" s="1"/>
  <c r="O22" i="35" s="1"/>
  <c r="O23" i="35" s="1"/>
  <c r="O24" i="35" s="1"/>
  <c r="O25" i="35" s="1"/>
  <c r="O26" i="35" s="1"/>
  <c r="O27" i="35" s="1"/>
  <c r="O28" i="35" s="1"/>
  <c r="O29" i="35" s="1"/>
  <c r="O30" i="35" s="1"/>
  <c r="O31" i="35" s="1"/>
  <c r="O32" i="35" s="1"/>
  <c r="O33" i="35" s="1"/>
  <c r="O34" i="35" s="1"/>
  <c r="O35" i="35" s="1"/>
  <c r="O36" i="35" s="1"/>
  <c r="O37" i="35" s="1"/>
  <c r="O38" i="35" s="1"/>
  <c r="O39" i="35" s="1"/>
  <c r="O40" i="35" s="1"/>
  <c r="O41" i="35" s="1"/>
  <c r="O42" i="35" s="1"/>
  <c r="O43" i="35" s="1"/>
  <c r="O44" i="35" s="1"/>
  <c r="O45" i="35" s="1"/>
  <c r="N2" i="35"/>
  <c r="N16" i="35" s="1"/>
  <c r="N17" i="35" s="1"/>
  <c r="N18" i="35" s="1"/>
  <c r="N19" i="35" s="1"/>
  <c r="N20" i="35" s="1"/>
  <c r="N21" i="35" s="1"/>
  <c r="N22" i="35" s="1"/>
  <c r="N23" i="35" s="1"/>
  <c r="N24" i="35" s="1"/>
  <c r="N25" i="35" s="1"/>
  <c r="N26" i="35" s="1"/>
  <c r="N27" i="35" s="1"/>
  <c r="N28" i="35" s="1"/>
  <c r="N29" i="35" s="1"/>
  <c r="N30" i="35" s="1"/>
  <c r="N31" i="35" s="1"/>
  <c r="N32" i="35" s="1"/>
  <c r="N33" i="35" s="1"/>
  <c r="N34" i="35" s="1"/>
  <c r="N35" i="35" s="1"/>
  <c r="N36" i="35" s="1"/>
  <c r="N37" i="35" s="1"/>
  <c r="N38" i="35" s="1"/>
  <c r="N39" i="35" s="1"/>
  <c r="N40" i="35" s="1"/>
  <c r="N41" i="35" s="1"/>
  <c r="N42" i="35" s="1"/>
  <c r="N43" i="35" s="1"/>
  <c r="N44" i="35" s="1"/>
  <c r="N45" i="35" s="1"/>
  <c r="M2" i="35"/>
  <c r="M16" i="35" s="1"/>
  <c r="M17" i="35" s="1"/>
  <c r="M18" i="35" s="1"/>
  <c r="M19" i="35" s="1"/>
  <c r="M20" i="35" s="1"/>
  <c r="M21" i="35" s="1"/>
  <c r="M22" i="35" s="1"/>
  <c r="M23" i="35" s="1"/>
  <c r="M24" i="35" s="1"/>
  <c r="M25" i="35" s="1"/>
  <c r="M26" i="35" s="1"/>
  <c r="M27" i="35" s="1"/>
  <c r="M28" i="35" s="1"/>
  <c r="M29" i="35" s="1"/>
  <c r="M30" i="35" s="1"/>
  <c r="M31" i="35" s="1"/>
  <c r="M32" i="35" s="1"/>
  <c r="M33" i="35" s="1"/>
  <c r="M34" i="35" s="1"/>
  <c r="M35" i="35" s="1"/>
  <c r="M36" i="35" s="1"/>
  <c r="M37" i="35" s="1"/>
  <c r="M38" i="35" s="1"/>
  <c r="M39" i="35" s="1"/>
  <c r="M40" i="35" s="1"/>
  <c r="M41" i="35" s="1"/>
  <c r="M42" i="35" s="1"/>
  <c r="M43" i="35" s="1"/>
  <c r="M44" i="35" s="1"/>
  <c r="M45" i="35" s="1"/>
  <c r="L2" i="35"/>
  <c r="K2" i="35"/>
  <c r="K16" i="35" s="1"/>
  <c r="K17" i="35" s="1"/>
  <c r="K18" i="35" s="1"/>
  <c r="K19" i="35" s="1"/>
  <c r="K20" i="35" s="1"/>
  <c r="K21" i="35" s="1"/>
  <c r="K22" i="35" s="1"/>
  <c r="K23" i="35" s="1"/>
  <c r="K24" i="35" s="1"/>
  <c r="K25" i="35" s="1"/>
  <c r="K26" i="35" s="1"/>
  <c r="K27" i="35" s="1"/>
  <c r="K28" i="35" s="1"/>
  <c r="K29" i="35" s="1"/>
  <c r="K30" i="35" s="1"/>
  <c r="K31" i="35" s="1"/>
  <c r="K32" i="35" s="1"/>
  <c r="K33" i="35" s="1"/>
  <c r="K34" i="35" s="1"/>
  <c r="K35" i="35" s="1"/>
  <c r="K36" i="35" s="1"/>
  <c r="K37" i="35" s="1"/>
  <c r="K38" i="35" s="1"/>
  <c r="K39" i="35" s="1"/>
  <c r="K40" i="35" s="1"/>
  <c r="K41" i="35" s="1"/>
  <c r="K42" i="35" s="1"/>
  <c r="K43" i="35" s="1"/>
  <c r="K44" i="35" s="1"/>
  <c r="K45" i="35" s="1"/>
  <c r="J2" i="35"/>
  <c r="J16" i="35" s="1"/>
  <c r="J17" i="35" s="1"/>
  <c r="J18" i="35" s="1"/>
  <c r="J19" i="35" s="1"/>
  <c r="J20" i="35" s="1"/>
  <c r="J21" i="35" s="1"/>
  <c r="J22" i="35" s="1"/>
  <c r="J23" i="35" s="1"/>
  <c r="J24" i="35" s="1"/>
  <c r="J25" i="35" s="1"/>
  <c r="J26" i="35" s="1"/>
  <c r="J27" i="35" s="1"/>
  <c r="J28" i="35" s="1"/>
  <c r="J29" i="35" s="1"/>
  <c r="J30" i="35" s="1"/>
  <c r="J31" i="35" s="1"/>
  <c r="J32" i="35" s="1"/>
  <c r="J33" i="35" s="1"/>
  <c r="J34" i="35" s="1"/>
  <c r="J35" i="35" s="1"/>
  <c r="J36" i="35" s="1"/>
  <c r="J37" i="35" s="1"/>
  <c r="J38" i="35" s="1"/>
  <c r="J39" i="35" s="1"/>
  <c r="J40" i="35" s="1"/>
  <c r="J41" i="35" s="1"/>
  <c r="J42" i="35" s="1"/>
  <c r="J43" i="35" s="1"/>
  <c r="J44" i="35" s="1"/>
  <c r="J45" i="35" s="1"/>
  <c r="I2" i="35"/>
  <c r="H2" i="35"/>
  <c r="G2" i="35"/>
  <c r="F2" i="35"/>
  <c r="E2" i="35"/>
  <c r="AO1" i="35"/>
  <c r="AO8" i="35" s="1"/>
  <c r="AO12" i="35" s="1"/>
  <c r="AN1" i="35"/>
  <c r="AN8" i="35" s="1"/>
  <c r="AN12" i="35" s="1"/>
  <c r="AM1" i="35"/>
  <c r="AG174" i="35" s="1"/>
  <c r="AL1" i="35"/>
  <c r="AL81" i="35" s="1"/>
  <c r="AK1" i="35"/>
  <c r="AK15" i="35" s="1"/>
  <c r="AJ1" i="35"/>
  <c r="AJ8" i="35" s="1"/>
  <c r="AJ12" i="35" s="1"/>
  <c r="AI1" i="35"/>
  <c r="AI8" i="35" s="1"/>
  <c r="AI12" i="35" s="1"/>
  <c r="AH1" i="35"/>
  <c r="AC174" i="35" s="1"/>
  <c r="AG1" i="35"/>
  <c r="AG15" i="35" s="1"/>
  <c r="AF1" i="35"/>
  <c r="AF15" i="35" s="1"/>
  <c r="AE1" i="35"/>
  <c r="AE8" i="35" s="1"/>
  <c r="AE12" i="35" s="1"/>
  <c r="AD1" i="35"/>
  <c r="AC1" i="35"/>
  <c r="AB1" i="35"/>
  <c r="AB48" i="35" s="1"/>
  <c r="AA1" i="35"/>
  <c r="AA48" i="35" s="1"/>
  <c r="Z1" i="35"/>
  <c r="Z48" i="35" s="1"/>
  <c r="Y1" i="35"/>
  <c r="Y48" i="35" s="1"/>
  <c r="X1" i="35"/>
  <c r="X48" i="35" s="1"/>
  <c r="W1" i="35"/>
  <c r="W48" i="35" s="1"/>
  <c r="V1" i="35"/>
  <c r="V48" i="35" s="1"/>
  <c r="U1" i="35"/>
  <c r="U48" i="35" s="1"/>
  <c r="T1" i="35"/>
  <c r="T15" i="35" s="1"/>
  <c r="S1" i="35"/>
  <c r="S15" i="35" s="1"/>
  <c r="R1" i="35"/>
  <c r="R15" i="35" s="1"/>
  <c r="Q1" i="35"/>
  <c r="O174" i="35" s="1"/>
  <c r="P1" i="35"/>
  <c r="N174" i="35" s="1"/>
  <c r="O1" i="35"/>
  <c r="O8" i="35" s="1"/>
  <c r="O12" i="35" s="1"/>
  <c r="N1" i="35"/>
  <c r="N15" i="35" s="1"/>
  <c r="M1" i="35"/>
  <c r="M8" i="35" s="1"/>
  <c r="M12" i="35" s="1"/>
  <c r="L1" i="35"/>
  <c r="J174" i="35" s="1"/>
  <c r="K1" i="35"/>
  <c r="I174" i="35" s="1"/>
  <c r="J1" i="35"/>
  <c r="H174" i="35" s="1"/>
  <c r="I1" i="35"/>
  <c r="G174" i="35" s="1"/>
  <c r="H1" i="35"/>
  <c r="F174" i="35" s="1"/>
  <c r="G1" i="35"/>
  <c r="G8" i="35" s="1"/>
  <c r="F1" i="35"/>
  <c r="E174" i="35" s="1"/>
  <c r="E1" i="35"/>
  <c r="E8" i="35" s="1"/>
  <c r="U375" i="46" l="1"/>
  <c r="AA260" i="46"/>
  <c r="AA251" i="46"/>
  <c r="V251" i="46"/>
  <c r="W252" i="46"/>
  <c r="V254" i="46"/>
  <c r="AA254" i="46"/>
  <c r="AA255" i="46"/>
  <c r="V255" i="46"/>
  <c r="AA272" i="46"/>
  <c r="V272" i="46"/>
  <c r="AA257" i="46"/>
  <c r="V257" i="46"/>
  <c r="AA259" i="46"/>
  <c r="V259" i="46"/>
  <c r="W267" i="46"/>
  <c r="V273" i="46"/>
  <c r="AA273" i="46"/>
  <c r="AA274" i="46"/>
  <c r="V274" i="46"/>
  <c r="AA258" i="46"/>
  <c r="V258" i="46"/>
  <c r="V260" i="46"/>
  <c r="W276" i="46"/>
  <c r="AA275" i="46"/>
  <c r="V275" i="46"/>
  <c r="AA261" i="46"/>
  <c r="V261" i="46"/>
  <c r="AB261" i="46" s="1"/>
  <c r="W277" i="46"/>
  <c r="V263" i="46"/>
  <c r="AA263" i="46"/>
  <c r="V278" i="46"/>
  <c r="AA278" i="46"/>
  <c r="AA279" i="46"/>
  <c r="V279" i="46"/>
  <c r="V265" i="46"/>
  <c r="AA265" i="46"/>
  <c r="AA280" i="46"/>
  <c r="V280" i="46"/>
  <c r="AA256" i="46"/>
  <c r="V256" i="46"/>
  <c r="AA264" i="46"/>
  <c r="V264" i="46"/>
  <c r="AA266" i="46"/>
  <c r="V266" i="46"/>
  <c r="AA281" i="46"/>
  <c r="V281" i="46"/>
  <c r="V269" i="46"/>
  <c r="V271" i="46"/>
  <c r="V262" i="46"/>
  <c r="V253" i="46"/>
  <c r="V268" i="46"/>
  <c r="AB268" i="46" s="1"/>
  <c r="V270" i="46"/>
  <c r="AA277" i="46"/>
  <c r="V18" i="46"/>
  <c r="AA18" i="46"/>
  <c r="V3" i="46"/>
  <c r="AA3" i="46"/>
  <c r="W19" i="46"/>
  <c r="W4" i="46"/>
  <c r="AA20" i="46"/>
  <c r="V20" i="46"/>
  <c r="AB20" i="46" s="1"/>
  <c r="AA5" i="46"/>
  <c r="V5" i="46"/>
  <c r="AA23" i="46"/>
  <c r="V23" i="46"/>
  <c r="AA9" i="46"/>
  <c r="V9" i="46"/>
  <c r="AA24" i="46"/>
  <c r="V24" i="46"/>
  <c r="AA25" i="46"/>
  <c r="V25" i="46"/>
  <c r="AA11" i="46"/>
  <c r="V11" i="46"/>
  <c r="V27" i="46"/>
  <c r="AA27" i="46"/>
  <c r="W7" i="46"/>
  <c r="AA8" i="46"/>
  <c r="V8" i="46"/>
  <c r="V6" i="46"/>
  <c r="AA6" i="46"/>
  <c r="W28" i="46"/>
  <c r="AA26" i="46"/>
  <c r="V26" i="46"/>
  <c r="AA13" i="46"/>
  <c r="V13" i="46"/>
  <c r="AB13" i="46" s="1"/>
  <c r="AA29" i="46"/>
  <c r="V29" i="46"/>
  <c r="AA14" i="46"/>
  <c r="V14" i="46"/>
  <c r="V30" i="46"/>
  <c r="AA30" i="46"/>
  <c r="V15" i="46"/>
  <c r="AA15" i="46"/>
  <c r="W31" i="46"/>
  <c r="W16" i="46"/>
  <c r="AA32" i="46"/>
  <c r="V32" i="46"/>
  <c r="V17" i="46"/>
  <c r="AA17" i="46"/>
  <c r="AA33" i="46"/>
  <c r="V33" i="46"/>
  <c r="V10" i="46"/>
  <c r="W21" i="46"/>
  <c r="W12" i="46"/>
  <c r="AA16" i="46"/>
  <c r="V22" i="46"/>
  <c r="AA7" i="46"/>
  <c r="AA31" i="46"/>
  <c r="V128" i="46"/>
  <c r="AA128" i="46"/>
  <c r="W127" i="46"/>
  <c r="V140" i="46"/>
  <c r="W140" i="46" s="1"/>
  <c r="AC140" i="46" s="1"/>
  <c r="AA140" i="46"/>
  <c r="V135" i="46"/>
  <c r="AA135" i="46"/>
  <c r="V148" i="46"/>
  <c r="W148" i="46" s="1"/>
  <c r="AC148" i="46" s="1"/>
  <c r="AA148" i="46"/>
  <c r="AA134" i="46"/>
  <c r="V134" i="46"/>
  <c r="V133" i="46"/>
  <c r="AA133" i="46"/>
  <c r="V132" i="46"/>
  <c r="AA132" i="46"/>
  <c r="AA131" i="46"/>
  <c r="V131" i="46"/>
  <c r="V130" i="46"/>
  <c r="AA130" i="46"/>
  <c r="V129" i="46"/>
  <c r="AA129" i="46"/>
  <c r="U152" i="46"/>
  <c r="U137" i="46"/>
  <c r="U136" i="46"/>
  <c r="U144" i="46"/>
  <c r="W136" i="46"/>
  <c r="AC136" i="46" s="1"/>
  <c r="V149" i="46"/>
  <c r="AA153" i="46"/>
  <c r="V156" i="46"/>
  <c r="AA157" i="46"/>
  <c r="AA145" i="46"/>
  <c r="X148" i="46"/>
  <c r="AD148" i="46" s="1"/>
  <c r="W150" i="46"/>
  <c r="AC150" i="46" s="1"/>
  <c r="W138" i="46"/>
  <c r="AC138" i="46" s="1"/>
  <c r="X140" i="46"/>
  <c r="AD140" i="46" s="1"/>
  <c r="V142" i="46"/>
  <c r="V139" i="46"/>
  <c r="V143" i="46"/>
  <c r="V147" i="46"/>
  <c r="V151" i="46"/>
  <c r="V155" i="46"/>
  <c r="V154" i="46"/>
  <c r="AA150" i="46"/>
  <c r="AA138" i="46"/>
  <c r="W137" i="46"/>
  <c r="AC137" i="46" s="1"/>
  <c r="W141" i="46"/>
  <c r="AC141" i="46" s="1"/>
  <c r="W145" i="46"/>
  <c r="AC145" i="46" s="1"/>
  <c r="W149" i="46"/>
  <c r="AC149" i="46" s="1"/>
  <c r="W153" i="46"/>
  <c r="AC153" i="46" s="1"/>
  <c r="W157" i="46"/>
  <c r="AC157" i="46" s="1"/>
  <c r="V146" i="46"/>
  <c r="W135" i="46"/>
  <c r="AC135" i="46" s="1"/>
  <c r="AI130" i="46"/>
  <c r="AK130" i="46"/>
  <c r="AJ130" i="46"/>
  <c r="AK234" i="35"/>
  <c r="Q174" i="35"/>
  <c r="P174" i="35"/>
  <c r="R174" i="35"/>
  <c r="S174" i="35"/>
  <c r="T174" i="35"/>
  <c r="U174" i="35"/>
  <c r="V174" i="35"/>
  <c r="W174" i="35"/>
  <c r="X174" i="35"/>
  <c r="Y174" i="35"/>
  <c r="Z174" i="35"/>
  <c r="AA174" i="35"/>
  <c r="AB174" i="35"/>
  <c r="AD174" i="35"/>
  <c r="AE174" i="35"/>
  <c r="K174" i="35"/>
  <c r="L174" i="35"/>
  <c r="AF174" i="35"/>
  <c r="M174" i="35"/>
  <c r="AH174" i="35"/>
  <c r="AI174" i="35"/>
  <c r="C49" i="35"/>
  <c r="B49" i="35" s="1"/>
  <c r="AG48" i="39"/>
  <c r="AG313" i="35"/>
  <c r="AG312" i="35"/>
  <c r="AG47" i="39"/>
  <c r="AJ48" i="39"/>
  <c r="AJ313" i="35"/>
  <c r="AI311" i="35"/>
  <c r="AI46" i="39"/>
  <c r="AI48" i="39"/>
  <c r="AI313" i="35"/>
  <c r="AH46" i="39"/>
  <c r="AH311" i="35"/>
  <c r="AG46" i="39"/>
  <c r="AG311" i="35"/>
  <c r="AH49" i="39"/>
  <c r="AH314" i="35"/>
  <c r="AJ45" i="39"/>
  <c r="AJ310" i="35"/>
  <c r="AJ47" i="39"/>
  <c r="AJ312" i="35"/>
  <c r="AI47" i="39"/>
  <c r="AI312" i="35"/>
  <c r="AH312" i="35"/>
  <c r="AH47" i="39"/>
  <c r="AI45" i="39"/>
  <c r="AI310" i="35"/>
  <c r="AH310" i="35"/>
  <c r="AH45" i="39"/>
  <c r="AG310" i="35"/>
  <c r="AG45" i="39"/>
  <c r="AJ309" i="35"/>
  <c r="AJ44" i="39"/>
  <c r="AI309" i="35"/>
  <c r="AI44" i="39"/>
  <c r="AI49" i="39"/>
  <c r="AI314" i="35"/>
  <c r="AH309" i="35"/>
  <c r="AH44" i="39"/>
  <c r="AG309" i="35"/>
  <c r="AG44" i="39"/>
  <c r="AH48" i="39"/>
  <c r="AH313" i="35"/>
  <c r="AJ49" i="39"/>
  <c r="AJ314" i="35"/>
  <c r="AJ311" i="35"/>
  <c r="AJ46" i="39"/>
  <c r="AG49" i="39"/>
  <c r="AG314" i="35"/>
  <c r="F38" i="39"/>
  <c r="O41" i="39"/>
  <c r="Q39" i="39"/>
  <c r="AB40" i="39"/>
  <c r="Z42" i="39"/>
  <c r="M43" i="39"/>
  <c r="R39" i="39"/>
  <c r="N43" i="39"/>
  <c r="S39" i="39"/>
  <c r="F40" i="39"/>
  <c r="AD40" i="39"/>
  <c r="Q41" i="39"/>
  <c r="AB42" i="39"/>
  <c r="O43" i="39"/>
  <c r="G40" i="39"/>
  <c r="AE40" i="39"/>
  <c r="R41" i="39"/>
  <c r="AC42" i="39"/>
  <c r="P39" i="39"/>
  <c r="AA40" i="39"/>
  <c r="Y42" i="39"/>
  <c r="AC40" i="39"/>
  <c r="P41" i="39"/>
  <c r="AA42" i="39"/>
  <c r="T39" i="39"/>
  <c r="P43" i="39"/>
  <c r="F39" i="39"/>
  <c r="AD39" i="39"/>
  <c r="Q40" i="39"/>
  <c r="AB41" i="39"/>
  <c r="O42" i="39"/>
  <c r="Z43" i="39"/>
  <c r="AE39" i="39"/>
  <c r="R40" i="39"/>
  <c r="AC41" i="39"/>
  <c r="P42" i="39"/>
  <c r="AA43" i="39"/>
  <c r="H39" i="39"/>
  <c r="Q42" i="39"/>
  <c r="AB43" i="39"/>
  <c r="T40" i="39"/>
  <c r="G41" i="39"/>
  <c r="AE41" i="39"/>
  <c r="R42" i="39"/>
  <c r="AC43" i="39"/>
  <c r="AF39" i="39"/>
  <c r="S40" i="39"/>
  <c r="AD41" i="39"/>
  <c r="S42" i="39"/>
  <c r="K39" i="39"/>
  <c r="V40" i="39"/>
  <c r="T42" i="39"/>
  <c r="AE43" i="39"/>
  <c r="J39" i="39"/>
  <c r="U40" i="39"/>
  <c r="H41" i="39"/>
  <c r="AF41" i="39"/>
  <c r="AD43" i="39"/>
  <c r="F41" i="39"/>
  <c r="F43" i="39"/>
  <c r="L39" i="39"/>
  <c r="W40" i="39"/>
  <c r="J41" i="39"/>
  <c r="U42" i="39"/>
  <c r="H43" i="39"/>
  <c r="AF43" i="39"/>
  <c r="M39" i="39"/>
  <c r="X40" i="39"/>
  <c r="K41" i="39"/>
  <c r="V42" i="39"/>
  <c r="N39" i="39"/>
  <c r="Y40" i="39"/>
  <c r="W42" i="39"/>
  <c r="J43" i="39"/>
  <c r="L43" i="39"/>
  <c r="L41" i="39"/>
  <c r="O39" i="39"/>
  <c r="Z40" i="39"/>
  <c r="M41" i="39"/>
  <c r="X42" i="39"/>
  <c r="K43" i="39"/>
  <c r="N41" i="39"/>
  <c r="AE38" i="39"/>
  <c r="AF38" i="39"/>
  <c r="H38" i="39"/>
  <c r="K38" i="39"/>
  <c r="M38" i="39"/>
  <c r="L38" i="39"/>
  <c r="J38" i="39"/>
  <c r="I41" i="39"/>
  <c r="I39" i="39"/>
  <c r="I43" i="39"/>
  <c r="I38" i="39"/>
  <c r="G39" i="39"/>
  <c r="G38" i="39"/>
  <c r="G43" i="39"/>
  <c r="N38" i="39"/>
  <c r="P38" i="39"/>
  <c r="R38" i="39"/>
  <c r="Q38" i="39"/>
  <c r="T38" i="39"/>
  <c r="U38" i="39"/>
  <c r="W38" i="39"/>
  <c r="V38" i="39"/>
  <c r="X38" i="39"/>
  <c r="AF40" i="39"/>
  <c r="T41" i="39"/>
  <c r="AD42" i="39"/>
  <c r="U43" i="39"/>
  <c r="Z39" i="39"/>
  <c r="M40" i="39"/>
  <c r="X41" i="39"/>
  <c r="K42" i="39"/>
  <c r="V43" i="39"/>
  <c r="U39" i="39"/>
  <c r="R43" i="39"/>
  <c r="J40" i="39"/>
  <c r="S43" i="39"/>
  <c r="K40" i="39"/>
  <c r="W41" i="39"/>
  <c r="AA39" i="39"/>
  <c r="N40" i="39"/>
  <c r="Y41" i="39"/>
  <c r="L42" i="39"/>
  <c r="W43" i="39"/>
  <c r="AB39" i="39"/>
  <c r="O40" i="39"/>
  <c r="Z41" i="39"/>
  <c r="M42" i="39"/>
  <c r="X43" i="39"/>
  <c r="S41" i="39"/>
  <c r="I42" i="39"/>
  <c r="Y39" i="39"/>
  <c r="AC39" i="39"/>
  <c r="P40" i="39"/>
  <c r="AA41" i="39"/>
  <c r="N42" i="39"/>
  <c r="Y43" i="39"/>
  <c r="AE42" i="39"/>
  <c r="L40" i="39"/>
  <c r="I40" i="39"/>
  <c r="H42" i="39"/>
  <c r="H40" i="39"/>
  <c r="V39" i="39"/>
  <c r="U41" i="39"/>
  <c r="AF42" i="39"/>
  <c r="T43" i="39"/>
  <c r="J42" i="39"/>
  <c r="F42" i="39"/>
  <c r="G42" i="39"/>
  <c r="W39" i="39"/>
  <c r="V41" i="39"/>
  <c r="Q43" i="39"/>
  <c r="X39" i="39"/>
  <c r="AD38" i="39"/>
  <c r="Z38" i="39"/>
  <c r="Y38" i="39"/>
  <c r="AC38" i="39"/>
  <c r="AA38" i="39"/>
  <c r="O38" i="39"/>
  <c r="AB38" i="39"/>
  <c r="AB65" i="38"/>
  <c r="Z15" i="35"/>
  <c r="R48" i="35"/>
  <c r="AB56" i="38"/>
  <c r="AA15" i="35"/>
  <c r="AB15" i="35"/>
  <c r="AB57" i="38"/>
  <c r="H69" i="38"/>
  <c r="H59" i="38"/>
  <c r="AB58" i="38"/>
  <c r="N48" i="35"/>
  <c r="J69" i="38"/>
  <c r="AB69" i="38"/>
  <c r="AF58" i="38"/>
  <c r="J59" i="38"/>
  <c r="S59" i="38"/>
  <c r="W59" i="38"/>
  <c r="AF67" i="38"/>
  <c r="AG67" i="38"/>
  <c r="W60" i="38"/>
  <c r="N81" i="35"/>
  <c r="AL15" i="35"/>
  <c r="S6" i="35"/>
  <c r="Y6" i="35"/>
  <c r="AB60" i="38"/>
  <c r="AA8" i="35"/>
  <c r="AA12" i="35" s="1"/>
  <c r="AD38" i="38" s="1"/>
  <c r="AL8" i="35"/>
  <c r="AL12" i="35" s="1"/>
  <c r="AL11" i="35" s="1"/>
  <c r="AL82" i="35" s="1"/>
  <c r="AL83" i="35" s="1"/>
  <c r="AL84" i="35" s="1"/>
  <c r="AL85" i="35" s="1"/>
  <c r="AL86" i="35" s="1"/>
  <c r="AL87" i="35" s="1"/>
  <c r="AL88" i="35" s="1"/>
  <c r="AL89" i="35" s="1"/>
  <c r="AL90" i="35" s="1"/>
  <c r="AL91" i="35" s="1"/>
  <c r="AL92" i="35" s="1"/>
  <c r="AL93" i="35" s="1"/>
  <c r="AL94" i="35" s="1"/>
  <c r="AL95" i="35" s="1"/>
  <c r="AL96" i="35" s="1"/>
  <c r="AL97" i="35" s="1"/>
  <c r="AL98" i="35" s="1"/>
  <c r="AL99" i="35" s="1"/>
  <c r="AL100" i="35" s="1"/>
  <c r="AL101" i="35" s="1"/>
  <c r="AL102" i="35" s="1"/>
  <c r="AL103" i="35" s="1"/>
  <c r="AL104" i="35" s="1"/>
  <c r="AL105" i="35" s="1"/>
  <c r="AL106" i="35" s="1"/>
  <c r="AL107" i="35" s="1"/>
  <c r="AL108" i="35" s="1"/>
  <c r="AL109" i="35" s="1"/>
  <c r="AL110" i="35" s="1"/>
  <c r="AL111" i="35" s="1"/>
  <c r="AF62" i="38"/>
  <c r="H63" i="38"/>
  <c r="J63" i="38"/>
  <c r="AL48" i="35"/>
  <c r="AF63" i="38"/>
  <c r="W64" i="38"/>
  <c r="V8" i="35"/>
  <c r="V12" i="35" s="1"/>
  <c r="Y38" i="38" s="1"/>
  <c r="S48" i="35"/>
  <c r="H64" i="38"/>
  <c r="W8" i="35"/>
  <c r="W12" i="35" s="1"/>
  <c r="W11" i="35" s="1"/>
  <c r="W82" i="35" s="1"/>
  <c r="W83" i="35" s="1"/>
  <c r="W84" i="35" s="1"/>
  <c r="W85" i="35" s="1"/>
  <c r="W86" i="35" s="1"/>
  <c r="W87" i="35" s="1"/>
  <c r="W88" i="35" s="1"/>
  <c r="W89" i="35" s="1"/>
  <c r="W90" i="35" s="1"/>
  <c r="W91" i="35" s="1"/>
  <c r="W92" i="35" s="1"/>
  <c r="W93" i="35" s="1"/>
  <c r="W94" i="35" s="1"/>
  <c r="W95" i="35" s="1"/>
  <c r="W96" i="35" s="1"/>
  <c r="W97" i="35" s="1"/>
  <c r="W98" i="35" s="1"/>
  <c r="W99" i="35" s="1"/>
  <c r="W100" i="35" s="1"/>
  <c r="W101" i="35" s="1"/>
  <c r="W102" i="35" s="1"/>
  <c r="W103" i="35" s="1"/>
  <c r="W104" i="35" s="1"/>
  <c r="W105" i="35" s="1"/>
  <c r="W106" i="35" s="1"/>
  <c r="W107" i="35" s="1"/>
  <c r="W108" i="35" s="1"/>
  <c r="W109" i="35" s="1"/>
  <c r="W110" i="35" s="1"/>
  <c r="W111" i="35" s="1"/>
  <c r="Z81" i="35"/>
  <c r="AF59" i="38"/>
  <c r="AF69" i="38"/>
  <c r="Y8" i="35"/>
  <c r="AF64" i="38"/>
  <c r="Z8" i="35"/>
  <c r="Z12" i="35" s="1"/>
  <c r="Z115" i="35" s="1"/>
  <c r="Z116" i="35" s="1"/>
  <c r="Z117" i="35" s="1"/>
  <c r="Z118" i="35" s="1"/>
  <c r="Z119" i="35" s="1"/>
  <c r="Z120" i="35" s="1"/>
  <c r="Z121" i="35" s="1"/>
  <c r="Z122" i="35" s="1"/>
  <c r="Z123" i="35" s="1"/>
  <c r="Z124" i="35" s="1"/>
  <c r="Z125" i="35" s="1"/>
  <c r="Z126" i="35" s="1"/>
  <c r="Z127" i="35" s="1"/>
  <c r="Z128" i="35" s="1"/>
  <c r="Z129" i="35" s="1"/>
  <c r="Z130" i="35" s="1"/>
  <c r="Z131" i="35" s="1"/>
  <c r="Z132" i="35" s="1"/>
  <c r="Z133" i="35" s="1"/>
  <c r="Z134" i="35" s="1"/>
  <c r="Z135" i="35" s="1"/>
  <c r="Z136" i="35" s="1"/>
  <c r="Z137" i="35" s="1"/>
  <c r="Z138" i="35" s="1"/>
  <c r="Z139" i="35" s="1"/>
  <c r="Z140" i="35" s="1"/>
  <c r="Z141" i="35" s="1"/>
  <c r="Z142" i="35" s="1"/>
  <c r="Z143" i="35" s="1"/>
  <c r="Z144" i="35" s="1"/>
  <c r="H60" i="38"/>
  <c r="H70" i="38"/>
  <c r="J60" i="38"/>
  <c r="H65" i="38"/>
  <c r="J70" i="38"/>
  <c r="J65" i="38"/>
  <c r="AF70" i="38"/>
  <c r="H56" i="38"/>
  <c r="AF60" i="38"/>
  <c r="AF65" i="38"/>
  <c r="J56" i="38"/>
  <c r="AG60" i="38"/>
  <c r="AF56" i="38"/>
  <c r="H61" i="38"/>
  <c r="S66" i="38"/>
  <c r="U8" i="35"/>
  <c r="U12" i="35" s="1"/>
  <c r="U115" i="35" s="1"/>
  <c r="U116" i="35" s="1"/>
  <c r="U117" i="35" s="1"/>
  <c r="U118" i="35" s="1"/>
  <c r="U119" i="35" s="1"/>
  <c r="U120" i="35" s="1"/>
  <c r="U121" i="35" s="1"/>
  <c r="U122" i="35" s="1"/>
  <c r="U123" i="35" s="1"/>
  <c r="U124" i="35" s="1"/>
  <c r="U125" i="35" s="1"/>
  <c r="U126" i="35" s="1"/>
  <c r="U127" i="35" s="1"/>
  <c r="U128" i="35" s="1"/>
  <c r="U129" i="35" s="1"/>
  <c r="U130" i="35" s="1"/>
  <c r="U131" i="35" s="1"/>
  <c r="U132" i="35" s="1"/>
  <c r="U133" i="35" s="1"/>
  <c r="U134" i="35" s="1"/>
  <c r="U135" i="35" s="1"/>
  <c r="U136" i="35" s="1"/>
  <c r="U137" i="35" s="1"/>
  <c r="U138" i="35" s="1"/>
  <c r="U139" i="35" s="1"/>
  <c r="U140" i="35" s="1"/>
  <c r="U141" i="35" s="1"/>
  <c r="U142" i="35" s="1"/>
  <c r="U143" i="35" s="1"/>
  <c r="U144" i="35" s="1"/>
  <c r="J61" i="38"/>
  <c r="W66" i="38"/>
  <c r="H66" i="38"/>
  <c r="K6" i="35"/>
  <c r="AF61" i="38"/>
  <c r="AB66" i="38"/>
  <c r="H57" i="38"/>
  <c r="AF66" i="38"/>
  <c r="AA6" i="35"/>
  <c r="L16" i="35"/>
  <c r="L17" i="35" s="1"/>
  <c r="L18" i="35" s="1"/>
  <c r="L19" i="35" s="1"/>
  <c r="L20" i="35" s="1"/>
  <c r="L21" i="35" s="1"/>
  <c r="L22" i="35" s="1"/>
  <c r="L23" i="35" s="1"/>
  <c r="L24" i="35" s="1"/>
  <c r="L25" i="35" s="1"/>
  <c r="L26" i="35" s="1"/>
  <c r="L27" i="35" s="1"/>
  <c r="L28" i="35" s="1"/>
  <c r="L29" i="35" s="1"/>
  <c r="L30" i="35" s="1"/>
  <c r="L31" i="35" s="1"/>
  <c r="L32" i="35" s="1"/>
  <c r="L33" i="35" s="1"/>
  <c r="L34" i="35" s="1"/>
  <c r="L35" i="35" s="1"/>
  <c r="L36" i="35" s="1"/>
  <c r="L37" i="35" s="1"/>
  <c r="L38" i="35" s="1"/>
  <c r="L39" i="35" s="1"/>
  <c r="L40" i="35" s="1"/>
  <c r="L41" i="35" s="1"/>
  <c r="L42" i="35" s="1"/>
  <c r="L43" i="35" s="1"/>
  <c r="L44" i="35" s="1"/>
  <c r="L45" i="35" s="1"/>
  <c r="H62" i="38"/>
  <c r="N6" i="35"/>
  <c r="AF57" i="38"/>
  <c r="H67" i="38"/>
  <c r="M6" i="35"/>
  <c r="O6" i="35"/>
  <c r="W62" i="38"/>
  <c r="J67" i="38"/>
  <c r="H58" i="38"/>
  <c r="AB62" i="38"/>
  <c r="AB67" i="38"/>
  <c r="AL38" i="38"/>
  <c r="AI11" i="35"/>
  <c r="AI82" i="35" s="1"/>
  <c r="AI83" i="35" s="1"/>
  <c r="AI84" i="35" s="1"/>
  <c r="AI85" i="35" s="1"/>
  <c r="AI86" i="35" s="1"/>
  <c r="AI87" i="35" s="1"/>
  <c r="AI88" i="35" s="1"/>
  <c r="AI89" i="35" s="1"/>
  <c r="AI90" i="35" s="1"/>
  <c r="AI91" i="35" s="1"/>
  <c r="AI92" i="35" s="1"/>
  <c r="AI93" i="35" s="1"/>
  <c r="AI94" i="35" s="1"/>
  <c r="AI95" i="35" s="1"/>
  <c r="AI96" i="35" s="1"/>
  <c r="AI97" i="35" s="1"/>
  <c r="AI98" i="35" s="1"/>
  <c r="AI99" i="35" s="1"/>
  <c r="AI100" i="35" s="1"/>
  <c r="AI101" i="35" s="1"/>
  <c r="AI102" i="35" s="1"/>
  <c r="AI103" i="35" s="1"/>
  <c r="AI104" i="35" s="1"/>
  <c r="AI105" i="35" s="1"/>
  <c r="AI106" i="35" s="1"/>
  <c r="AI107" i="35" s="1"/>
  <c r="AI108" i="35" s="1"/>
  <c r="AI109" i="35" s="1"/>
  <c r="AI110" i="35" s="1"/>
  <c r="AI111" i="35" s="1"/>
  <c r="P38" i="38"/>
  <c r="M11" i="35"/>
  <c r="M82" i="35" s="1"/>
  <c r="M83" i="35" s="1"/>
  <c r="M84" i="35" s="1"/>
  <c r="M85" i="35" s="1"/>
  <c r="M86" i="35" s="1"/>
  <c r="M87" i="35" s="1"/>
  <c r="M88" i="35" s="1"/>
  <c r="M89" i="35" s="1"/>
  <c r="M90" i="35" s="1"/>
  <c r="M91" i="35" s="1"/>
  <c r="M92" i="35" s="1"/>
  <c r="M93" i="35" s="1"/>
  <c r="M94" i="35" s="1"/>
  <c r="M95" i="35" s="1"/>
  <c r="M96" i="35" s="1"/>
  <c r="M97" i="35" s="1"/>
  <c r="M98" i="35" s="1"/>
  <c r="M99" i="35" s="1"/>
  <c r="M100" i="35" s="1"/>
  <c r="M101" i="35" s="1"/>
  <c r="M102" i="35" s="1"/>
  <c r="M103" i="35" s="1"/>
  <c r="M104" i="35" s="1"/>
  <c r="M105" i="35" s="1"/>
  <c r="M106" i="35" s="1"/>
  <c r="M107" i="35" s="1"/>
  <c r="M108" i="35" s="1"/>
  <c r="M109" i="35" s="1"/>
  <c r="M110" i="35" s="1"/>
  <c r="M111" i="35" s="1"/>
  <c r="AH38" i="38"/>
  <c r="AE11" i="35"/>
  <c r="AE82" i="35" s="1"/>
  <c r="AE83" i="35" s="1"/>
  <c r="AE84" i="35" s="1"/>
  <c r="AE85" i="35" s="1"/>
  <c r="AE86" i="35" s="1"/>
  <c r="AE87" i="35" s="1"/>
  <c r="AE88" i="35" s="1"/>
  <c r="AE89" i="35" s="1"/>
  <c r="AE90" i="35" s="1"/>
  <c r="AE91" i="35" s="1"/>
  <c r="AE92" i="35" s="1"/>
  <c r="AE93" i="35" s="1"/>
  <c r="AE94" i="35" s="1"/>
  <c r="AE95" i="35" s="1"/>
  <c r="AE96" i="35" s="1"/>
  <c r="AE97" i="35" s="1"/>
  <c r="AE98" i="35" s="1"/>
  <c r="AE99" i="35" s="1"/>
  <c r="AE100" i="35" s="1"/>
  <c r="AE101" i="35" s="1"/>
  <c r="AE102" i="35" s="1"/>
  <c r="AE103" i="35" s="1"/>
  <c r="AE104" i="35" s="1"/>
  <c r="AE105" i="35" s="1"/>
  <c r="AE106" i="35" s="1"/>
  <c r="AE107" i="35" s="1"/>
  <c r="AE108" i="35" s="1"/>
  <c r="AE109" i="35" s="1"/>
  <c r="AE110" i="35" s="1"/>
  <c r="AE111" i="35" s="1"/>
  <c r="AM38" i="38"/>
  <c r="AJ11" i="35"/>
  <c r="AJ82" i="35" s="1"/>
  <c r="AJ83" i="35" s="1"/>
  <c r="AJ84" i="35" s="1"/>
  <c r="AJ85" i="35" s="1"/>
  <c r="AJ86" i="35" s="1"/>
  <c r="AJ87" i="35" s="1"/>
  <c r="AJ88" i="35" s="1"/>
  <c r="AJ89" i="35" s="1"/>
  <c r="AJ90" i="35" s="1"/>
  <c r="AJ91" i="35" s="1"/>
  <c r="AJ92" i="35" s="1"/>
  <c r="AJ93" i="35" s="1"/>
  <c r="AJ94" i="35" s="1"/>
  <c r="AJ95" i="35" s="1"/>
  <c r="AJ96" i="35" s="1"/>
  <c r="AJ97" i="35" s="1"/>
  <c r="AJ98" i="35" s="1"/>
  <c r="AJ99" i="35" s="1"/>
  <c r="AJ100" i="35" s="1"/>
  <c r="AJ101" i="35" s="1"/>
  <c r="AJ102" i="35" s="1"/>
  <c r="AJ103" i="35" s="1"/>
  <c r="AJ104" i="35" s="1"/>
  <c r="AJ105" i="35" s="1"/>
  <c r="AJ106" i="35" s="1"/>
  <c r="AJ107" i="35" s="1"/>
  <c r="AJ108" i="35" s="1"/>
  <c r="AJ109" i="35" s="1"/>
  <c r="AJ110" i="35" s="1"/>
  <c r="AJ111" i="35" s="1"/>
  <c r="R38" i="38"/>
  <c r="O11" i="35"/>
  <c r="O82" i="35" s="1"/>
  <c r="O83" i="35" s="1"/>
  <c r="O84" i="35" s="1"/>
  <c r="O85" i="35" s="1"/>
  <c r="O86" i="35" s="1"/>
  <c r="O87" i="35" s="1"/>
  <c r="O88" i="35" s="1"/>
  <c r="O89" i="35" s="1"/>
  <c r="O90" i="35" s="1"/>
  <c r="O91" i="35" s="1"/>
  <c r="O92" i="35" s="1"/>
  <c r="O93" i="35" s="1"/>
  <c r="O94" i="35" s="1"/>
  <c r="O95" i="35" s="1"/>
  <c r="O96" i="35" s="1"/>
  <c r="O97" i="35" s="1"/>
  <c r="O98" i="35" s="1"/>
  <c r="O99" i="35" s="1"/>
  <c r="O100" i="35" s="1"/>
  <c r="O101" i="35" s="1"/>
  <c r="O102" i="35" s="1"/>
  <c r="O103" i="35" s="1"/>
  <c r="O104" i="35" s="1"/>
  <c r="O105" i="35" s="1"/>
  <c r="O106" i="35" s="1"/>
  <c r="O107" i="35" s="1"/>
  <c r="O108" i="35" s="1"/>
  <c r="O109" i="35" s="1"/>
  <c r="O110" i="35" s="1"/>
  <c r="O111" i="35" s="1"/>
  <c r="AQ38" i="38"/>
  <c r="AN11" i="35"/>
  <c r="AN82" i="35" s="1"/>
  <c r="AN83" i="35" s="1"/>
  <c r="AN84" i="35" s="1"/>
  <c r="AN85" i="35" s="1"/>
  <c r="AN86" i="35" s="1"/>
  <c r="AN87" i="35" s="1"/>
  <c r="AN88" i="35" s="1"/>
  <c r="AN89" i="35" s="1"/>
  <c r="AN90" i="35" s="1"/>
  <c r="AN91" i="35" s="1"/>
  <c r="AN92" i="35" s="1"/>
  <c r="AN93" i="35" s="1"/>
  <c r="AN94" i="35" s="1"/>
  <c r="AN95" i="35" s="1"/>
  <c r="AN96" i="35" s="1"/>
  <c r="AN97" i="35" s="1"/>
  <c r="AN98" i="35" s="1"/>
  <c r="AN99" i="35" s="1"/>
  <c r="AN100" i="35" s="1"/>
  <c r="AN101" i="35" s="1"/>
  <c r="AN102" i="35" s="1"/>
  <c r="AN103" i="35" s="1"/>
  <c r="AN104" i="35" s="1"/>
  <c r="AN105" i="35" s="1"/>
  <c r="AN106" i="35" s="1"/>
  <c r="AN107" i="35" s="1"/>
  <c r="AN108" i="35" s="1"/>
  <c r="AN109" i="35" s="1"/>
  <c r="AN110" i="35" s="1"/>
  <c r="AN111" i="35" s="1"/>
  <c r="AR38" i="38"/>
  <c r="AO11" i="35"/>
  <c r="AO82" i="35" s="1"/>
  <c r="AO83" i="35" s="1"/>
  <c r="AO84" i="35" s="1"/>
  <c r="AO85" i="35" s="1"/>
  <c r="AO86" i="35" s="1"/>
  <c r="AO87" i="35" s="1"/>
  <c r="AO88" i="35" s="1"/>
  <c r="AO89" i="35" s="1"/>
  <c r="AO90" i="35" s="1"/>
  <c r="AO91" i="35" s="1"/>
  <c r="AO92" i="35" s="1"/>
  <c r="AO93" i="35" s="1"/>
  <c r="AO94" i="35" s="1"/>
  <c r="AO95" i="35" s="1"/>
  <c r="AO96" i="35" s="1"/>
  <c r="AO97" i="35" s="1"/>
  <c r="AO98" i="35" s="1"/>
  <c r="AO99" i="35" s="1"/>
  <c r="AO100" i="35" s="1"/>
  <c r="AO101" i="35" s="1"/>
  <c r="AO102" i="35" s="1"/>
  <c r="AO103" i="35" s="1"/>
  <c r="AO104" i="35" s="1"/>
  <c r="AO105" i="35" s="1"/>
  <c r="AO106" i="35" s="1"/>
  <c r="AO107" i="35" s="1"/>
  <c r="AO108" i="35" s="1"/>
  <c r="AO109" i="35" s="1"/>
  <c r="AO110" i="35" s="1"/>
  <c r="AO111" i="35" s="1"/>
  <c r="T6" i="35"/>
  <c r="AF8" i="35"/>
  <c r="AF12" i="35" s="1"/>
  <c r="AF114" i="35"/>
  <c r="AF159" i="35"/>
  <c r="E115" i="35"/>
  <c r="E116" i="35" s="1"/>
  <c r="E117" i="35" s="1"/>
  <c r="E118" i="35" s="1"/>
  <c r="E119" i="35" s="1"/>
  <c r="E120" i="35" s="1"/>
  <c r="E121" i="35" s="1"/>
  <c r="E122" i="35" s="1"/>
  <c r="E123" i="35" s="1"/>
  <c r="E124" i="35" s="1"/>
  <c r="E125" i="35" s="1"/>
  <c r="E126" i="35" s="1"/>
  <c r="E127" i="35" s="1"/>
  <c r="E128" i="35" s="1"/>
  <c r="E129" i="35" s="1"/>
  <c r="E130" i="35" s="1"/>
  <c r="E131" i="35" s="1"/>
  <c r="E132" i="35" s="1"/>
  <c r="E133" i="35" s="1"/>
  <c r="E134" i="35" s="1"/>
  <c r="E135" i="35" s="1"/>
  <c r="E136" i="35" s="1"/>
  <c r="E137" i="35" s="1"/>
  <c r="E138" i="35" s="1"/>
  <c r="E139" i="35" s="1"/>
  <c r="E140" i="35" s="1"/>
  <c r="E141" i="35" s="1"/>
  <c r="E142" i="35" s="1"/>
  <c r="E143" i="35" s="1"/>
  <c r="E144" i="35" s="1"/>
  <c r="AC115" i="35"/>
  <c r="AC116" i="35" s="1"/>
  <c r="AC117" i="35" s="1"/>
  <c r="AC118" i="35" s="1"/>
  <c r="AC119" i="35" s="1"/>
  <c r="AC120" i="35" s="1"/>
  <c r="AC121" i="35" s="1"/>
  <c r="AC122" i="35" s="1"/>
  <c r="AC123" i="35" s="1"/>
  <c r="AC124" i="35" s="1"/>
  <c r="AC125" i="35" s="1"/>
  <c r="AC126" i="35" s="1"/>
  <c r="AC127" i="35" s="1"/>
  <c r="AC128" i="35" s="1"/>
  <c r="AC129" i="35" s="1"/>
  <c r="AC130" i="35" s="1"/>
  <c r="AC131" i="35" s="1"/>
  <c r="AC132" i="35" s="1"/>
  <c r="AC133" i="35" s="1"/>
  <c r="AC134" i="35" s="1"/>
  <c r="AC135" i="35" s="1"/>
  <c r="AC136" i="35" s="1"/>
  <c r="AC137" i="35" s="1"/>
  <c r="AC138" i="35" s="1"/>
  <c r="AC139" i="35" s="1"/>
  <c r="AC140" i="35" s="1"/>
  <c r="AC141" i="35" s="1"/>
  <c r="AC142" i="35" s="1"/>
  <c r="AC143" i="35" s="1"/>
  <c r="AC144" i="35" s="1"/>
  <c r="X6" i="35"/>
  <c r="O48" i="35"/>
  <c r="AF81" i="35"/>
  <c r="I159" i="35"/>
  <c r="I15" i="35"/>
  <c r="I81" i="35"/>
  <c r="I114" i="35"/>
  <c r="I48" i="35"/>
  <c r="AG159" i="35"/>
  <c r="AG114" i="35"/>
  <c r="AG8" i="35"/>
  <c r="AG12" i="35" s="1"/>
  <c r="AG81" i="35"/>
  <c r="AG48" i="35"/>
  <c r="J81" i="35"/>
  <c r="J159" i="35"/>
  <c r="J48" i="35"/>
  <c r="AE115" i="35"/>
  <c r="AE116" i="35" s="1"/>
  <c r="AE117" i="35" s="1"/>
  <c r="AE118" i="35" s="1"/>
  <c r="AE119" i="35" s="1"/>
  <c r="AE120" i="35" s="1"/>
  <c r="AE121" i="35" s="1"/>
  <c r="AE122" i="35" s="1"/>
  <c r="AE123" i="35" s="1"/>
  <c r="AE124" i="35" s="1"/>
  <c r="AE125" i="35" s="1"/>
  <c r="AE126" i="35" s="1"/>
  <c r="AE127" i="35" s="1"/>
  <c r="AE128" i="35" s="1"/>
  <c r="AE129" i="35" s="1"/>
  <c r="AE130" i="35" s="1"/>
  <c r="AE131" i="35" s="1"/>
  <c r="AE132" i="35" s="1"/>
  <c r="AE133" i="35" s="1"/>
  <c r="AE134" i="35" s="1"/>
  <c r="AE135" i="35" s="1"/>
  <c r="AE136" i="35" s="1"/>
  <c r="AE137" i="35" s="1"/>
  <c r="AE138" i="35" s="1"/>
  <c r="AE139" i="35" s="1"/>
  <c r="AE140" i="35" s="1"/>
  <c r="AE141" i="35" s="1"/>
  <c r="AE142" i="35" s="1"/>
  <c r="AE143" i="35" s="1"/>
  <c r="AE144" i="35" s="1"/>
  <c r="AB6" i="35"/>
  <c r="AC6" i="35"/>
  <c r="AD6" i="35"/>
  <c r="AE6" i="35"/>
  <c r="AF49" i="35"/>
  <c r="AF50" i="35" s="1"/>
  <c r="AF51" i="35" s="1"/>
  <c r="AF52" i="35" s="1"/>
  <c r="AF53" i="35" s="1"/>
  <c r="AF54" i="35" s="1"/>
  <c r="AF55" i="35" s="1"/>
  <c r="AF56" i="35" s="1"/>
  <c r="AF57" i="35" s="1"/>
  <c r="AF58" i="35" s="1"/>
  <c r="AF59" i="35" s="1"/>
  <c r="AF60" i="35" s="1"/>
  <c r="AF61" i="35" s="1"/>
  <c r="AF62" i="35" s="1"/>
  <c r="AF63" i="35" s="1"/>
  <c r="AF64" i="35" s="1"/>
  <c r="AF65" i="35" s="1"/>
  <c r="AF66" i="35" s="1"/>
  <c r="AF67" i="35" s="1"/>
  <c r="AF68" i="35" s="1"/>
  <c r="AF69" i="35" s="1"/>
  <c r="AF70" i="35" s="1"/>
  <c r="AF71" i="35" s="1"/>
  <c r="AF72" i="35" s="1"/>
  <c r="AF73" i="35" s="1"/>
  <c r="AF74" i="35" s="1"/>
  <c r="AF75" i="35" s="1"/>
  <c r="AF76" i="35" s="1"/>
  <c r="AF77" i="35" s="1"/>
  <c r="AF78" i="35" s="1"/>
  <c r="AF6" i="35"/>
  <c r="Y82" i="35"/>
  <c r="Y83" i="35" s="1"/>
  <c r="Y84" i="35" s="1"/>
  <c r="Y85" i="35" s="1"/>
  <c r="Y86" i="35" s="1"/>
  <c r="Y87" i="35" s="1"/>
  <c r="Y88" i="35" s="1"/>
  <c r="Y89" i="35" s="1"/>
  <c r="Y90" i="35" s="1"/>
  <c r="Y91" i="35" s="1"/>
  <c r="Y92" i="35" s="1"/>
  <c r="Y93" i="35" s="1"/>
  <c r="Y94" i="35" s="1"/>
  <c r="Y95" i="35" s="1"/>
  <c r="Y96" i="35" s="1"/>
  <c r="Y97" i="35" s="1"/>
  <c r="Y98" i="35" s="1"/>
  <c r="Y99" i="35" s="1"/>
  <c r="Y100" i="35" s="1"/>
  <c r="Y101" i="35" s="1"/>
  <c r="Y102" i="35" s="1"/>
  <c r="Y103" i="35" s="1"/>
  <c r="Y104" i="35" s="1"/>
  <c r="Y105" i="35" s="1"/>
  <c r="Y106" i="35" s="1"/>
  <c r="Y107" i="35" s="1"/>
  <c r="Y108" i="35" s="1"/>
  <c r="Y109" i="35" s="1"/>
  <c r="Y110" i="35" s="1"/>
  <c r="Y111" i="35" s="1"/>
  <c r="AJ115" i="35"/>
  <c r="AJ116" i="35" s="1"/>
  <c r="AJ117" i="35" s="1"/>
  <c r="AJ118" i="35" s="1"/>
  <c r="AJ119" i="35" s="1"/>
  <c r="AJ120" i="35" s="1"/>
  <c r="AJ121" i="35" s="1"/>
  <c r="AJ122" i="35" s="1"/>
  <c r="AJ123" i="35" s="1"/>
  <c r="AJ124" i="35" s="1"/>
  <c r="AJ125" i="35" s="1"/>
  <c r="AJ126" i="35" s="1"/>
  <c r="AJ127" i="35" s="1"/>
  <c r="AJ128" i="35" s="1"/>
  <c r="AJ129" i="35" s="1"/>
  <c r="AJ130" i="35" s="1"/>
  <c r="AJ131" i="35" s="1"/>
  <c r="AJ132" i="35" s="1"/>
  <c r="AJ133" i="35" s="1"/>
  <c r="AJ134" i="35" s="1"/>
  <c r="AJ135" i="35" s="1"/>
  <c r="AJ136" i="35" s="1"/>
  <c r="AJ137" i="35" s="1"/>
  <c r="AJ138" i="35" s="1"/>
  <c r="AJ139" i="35" s="1"/>
  <c r="AJ140" i="35" s="1"/>
  <c r="AJ141" i="35" s="1"/>
  <c r="AJ142" i="35" s="1"/>
  <c r="AJ143" i="35" s="1"/>
  <c r="AJ144" i="35" s="1"/>
  <c r="AG6" i="35"/>
  <c r="AC16" i="35"/>
  <c r="AC17" i="35" s="1"/>
  <c r="AC18" i="35" s="1"/>
  <c r="AC19" i="35" s="1"/>
  <c r="AC20" i="35" s="1"/>
  <c r="AC21" i="35" s="1"/>
  <c r="AC22" i="35" s="1"/>
  <c r="AC23" i="35" s="1"/>
  <c r="AC24" i="35" s="1"/>
  <c r="AC25" i="35" s="1"/>
  <c r="AC26" i="35" s="1"/>
  <c r="AC27" i="35" s="1"/>
  <c r="AC28" i="35" s="1"/>
  <c r="AC29" i="35" s="1"/>
  <c r="AC30" i="35" s="1"/>
  <c r="AC31" i="35" s="1"/>
  <c r="AC32" i="35" s="1"/>
  <c r="AC33" i="35" s="1"/>
  <c r="AC34" i="35" s="1"/>
  <c r="AC35" i="35" s="1"/>
  <c r="AC36" i="35" s="1"/>
  <c r="AC37" i="35" s="1"/>
  <c r="AC38" i="35" s="1"/>
  <c r="AC39" i="35" s="1"/>
  <c r="AC40" i="35" s="1"/>
  <c r="AC41" i="35" s="1"/>
  <c r="AC42" i="35" s="1"/>
  <c r="AC43" i="35" s="1"/>
  <c r="AC44" i="35" s="1"/>
  <c r="AC45" i="35" s="1"/>
  <c r="AJ6" i="35"/>
  <c r="E15" i="35"/>
  <c r="P16" i="35"/>
  <c r="P17" i="35" s="1"/>
  <c r="P18" i="35" s="1"/>
  <c r="P19" i="35" s="1"/>
  <c r="P20" i="35" s="1"/>
  <c r="P21" i="35" s="1"/>
  <c r="P22" i="35" s="1"/>
  <c r="P23" i="35" s="1"/>
  <c r="P24" i="35" s="1"/>
  <c r="P25" i="35" s="1"/>
  <c r="P26" i="35" s="1"/>
  <c r="P27" i="35" s="1"/>
  <c r="P28" i="35" s="1"/>
  <c r="P29" i="35" s="1"/>
  <c r="P30" i="35" s="1"/>
  <c r="P31" i="35" s="1"/>
  <c r="P32" i="35" s="1"/>
  <c r="P33" i="35" s="1"/>
  <c r="P34" i="35" s="1"/>
  <c r="P35" i="35" s="1"/>
  <c r="P36" i="35" s="1"/>
  <c r="P37" i="35" s="1"/>
  <c r="P38" i="35" s="1"/>
  <c r="P39" i="35" s="1"/>
  <c r="P40" i="35" s="1"/>
  <c r="P41" i="35" s="1"/>
  <c r="P42" i="35" s="1"/>
  <c r="P43" i="35" s="1"/>
  <c r="P44" i="35" s="1"/>
  <c r="P45" i="35" s="1"/>
  <c r="O115" i="35"/>
  <c r="O116" i="35" s="1"/>
  <c r="O117" i="35" s="1"/>
  <c r="O118" i="35" s="1"/>
  <c r="O119" i="35" s="1"/>
  <c r="O120" i="35" s="1"/>
  <c r="O121" i="35" s="1"/>
  <c r="O122" i="35" s="1"/>
  <c r="O123" i="35" s="1"/>
  <c r="O124" i="35" s="1"/>
  <c r="O125" i="35" s="1"/>
  <c r="O126" i="35" s="1"/>
  <c r="O127" i="35" s="1"/>
  <c r="O128" i="35" s="1"/>
  <c r="O129" i="35" s="1"/>
  <c r="O130" i="35" s="1"/>
  <c r="O131" i="35" s="1"/>
  <c r="O132" i="35" s="1"/>
  <c r="O133" i="35" s="1"/>
  <c r="O134" i="35" s="1"/>
  <c r="O135" i="35" s="1"/>
  <c r="O136" i="35" s="1"/>
  <c r="O137" i="35" s="1"/>
  <c r="O138" i="35" s="1"/>
  <c r="O139" i="35" s="1"/>
  <c r="O140" i="35" s="1"/>
  <c r="O141" i="35" s="1"/>
  <c r="O142" i="35" s="1"/>
  <c r="O143" i="35" s="1"/>
  <c r="O144" i="35" s="1"/>
  <c r="AM6" i="35"/>
  <c r="J15" i="35"/>
  <c r="S16" i="35"/>
  <c r="S17" i="35" s="1"/>
  <c r="S18" i="35" s="1"/>
  <c r="S19" i="35" s="1"/>
  <c r="S20" i="35" s="1"/>
  <c r="S21" i="35" s="1"/>
  <c r="S22" i="35" s="1"/>
  <c r="S23" i="35" s="1"/>
  <c r="S24" i="35" s="1"/>
  <c r="S25" i="35" s="1"/>
  <c r="S26" i="35" s="1"/>
  <c r="S27" i="35" s="1"/>
  <c r="S28" i="35" s="1"/>
  <c r="S29" i="35" s="1"/>
  <c r="S30" i="35" s="1"/>
  <c r="S31" i="35" s="1"/>
  <c r="S32" i="35" s="1"/>
  <c r="S33" i="35" s="1"/>
  <c r="S34" i="35" s="1"/>
  <c r="S35" i="35" s="1"/>
  <c r="S36" i="35" s="1"/>
  <c r="S37" i="35" s="1"/>
  <c r="S38" i="35" s="1"/>
  <c r="S39" i="35" s="1"/>
  <c r="S40" i="35" s="1"/>
  <c r="S41" i="35" s="1"/>
  <c r="S42" i="35" s="1"/>
  <c r="S43" i="35" s="1"/>
  <c r="S44" i="35" s="1"/>
  <c r="S45" i="35" s="1"/>
  <c r="Q49" i="35"/>
  <c r="Q50" i="35" s="1"/>
  <c r="Q51" i="35" s="1"/>
  <c r="Q52" i="35" s="1"/>
  <c r="Q53" i="35" s="1"/>
  <c r="Q54" i="35" s="1"/>
  <c r="Q55" i="35" s="1"/>
  <c r="Q56" i="35" s="1"/>
  <c r="Q57" i="35" s="1"/>
  <c r="Q58" i="35" s="1"/>
  <c r="Q59" i="35" s="1"/>
  <c r="Q60" i="35" s="1"/>
  <c r="Q61" i="35" s="1"/>
  <c r="Q62" i="35" s="1"/>
  <c r="Q63" i="35" s="1"/>
  <c r="Q64" i="35" s="1"/>
  <c r="Q65" i="35" s="1"/>
  <c r="Q66" i="35" s="1"/>
  <c r="Q67" i="35" s="1"/>
  <c r="Q68" i="35" s="1"/>
  <c r="Q69" i="35" s="1"/>
  <c r="Q70" i="35" s="1"/>
  <c r="Q71" i="35" s="1"/>
  <c r="Q72" i="35" s="1"/>
  <c r="Q73" i="35" s="1"/>
  <c r="Q74" i="35" s="1"/>
  <c r="Q75" i="35" s="1"/>
  <c r="Q76" i="35" s="1"/>
  <c r="Q77" i="35" s="1"/>
  <c r="Q78" i="35" s="1"/>
  <c r="Q6" i="35"/>
  <c r="G16" i="35"/>
  <c r="G17" i="35" s="1"/>
  <c r="G18" i="35" s="1"/>
  <c r="G19" i="35" s="1"/>
  <c r="G20" i="35" s="1"/>
  <c r="G21" i="35" s="1"/>
  <c r="G22" i="35" s="1"/>
  <c r="G23" i="35" s="1"/>
  <c r="G24" i="35" s="1"/>
  <c r="G25" i="35" s="1"/>
  <c r="G26" i="35" s="1"/>
  <c r="G27" i="35" s="1"/>
  <c r="G28" i="35" s="1"/>
  <c r="G29" i="35" s="1"/>
  <c r="G30" i="35" s="1"/>
  <c r="G31" i="35" s="1"/>
  <c r="G32" i="35" s="1"/>
  <c r="G33" i="35" s="1"/>
  <c r="G34" i="35" s="1"/>
  <c r="G35" i="35" s="1"/>
  <c r="G36" i="35" s="1"/>
  <c r="G37" i="35" s="1"/>
  <c r="G38" i="35" s="1"/>
  <c r="G39" i="35" s="1"/>
  <c r="G40" i="35" s="1"/>
  <c r="G41" i="35" s="1"/>
  <c r="G42" i="35" s="1"/>
  <c r="G43" i="35" s="1"/>
  <c r="G44" i="35" s="1"/>
  <c r="G45" i="35" s="1"/>
  <c r="AE16" i="35"/>
  <c r="AE17" i="35" s="1"/>
  <c r="AE18" i="35" s="1"/>
  <c r="AE19" i="35" s="1"/>
  <c r="AE20" i="35" s="1"/>
  <c r="AE21" i="35" s="1"/>
  <c r="AE22" i="35" s="1"/>
  <c r="AE23" i="35" s="1"/>
  <c r="AE24" i="35" s="1"/>
  <c r="AE25" i="35" s="1"/>
  <c r="AE26" i="35" s="1"/>
  <c r="AE27" i="35" s="1"/>
  <c r="AE28" i="35" s="1"/>
  <c r="AE29" i="35" s="1"/>
  <c r="AE30" i="35" s="1"/>
  <c r="AE31" i="35" s="1"/>
  <c r="AE32" i="35" s="1"/>
  <c r="AE33" i="35" s="1"/>
  <c r="AE34" i="35" s="1"/>
  <c r="AE35" i="35" s="1"/>
  <c r="AE36" i="35" s="1"/>
  <c r="AE37" i="35" s="1"/>
  <c r="AE38" i="35" s="1"/>
  <c r="AE39" i="35" s="1"/>
  <c r="AE40" i="35" s="1"/>
  <c r="AE41" i="35" s="1"/>
  <c r="AE42" i="35" s="1"/>
  <c r="AE43" i="35" s="1"/>
  <c r="AE44" i="35" s="1"/>
  <c r="AE45" i="35" s="1"/>
  <c r="P115" i="35"/>
  <c r="P116" i="35" s="1"/>
  <c r="P117" i="35" s="1"/>
  <c r="P118" i="35" s="1"/>
  <c r="P119" i="35" s="1"/>
  <c r="P120" i="35" s="1"/>
  <c r="P121" i="35" s="1"/>
  <c r="P122" i="35" s="1"/>
  <c r="P123" i="35" s="1"/>
  <c r="P124" i="35" s="1"/>
  <c r="P125" i="35" s="1"/>
  <c r="P126" i="35" s="1"/>
  <c r="P127" i="35" s="1"/>
  <c r="P128" i="35" s="1"/>
  <c r="P129" i="35" s="1"/>
  <c r="P130" i="35" s="1"/>
  <c r="P131" i="35" s="1"/>
  <c r="P132" i="35" s="1"/>
  <c r="P133" i="35" s="1"/>
  <c r="P134" i="35" s="1"/>
  <c r="P135" i="35" s="1"/>
  <c r="P136" i="35" s="1"/>
  <c r="P137" i="35" s="1"/>
  <c r="P138" i="35" s="1"/>
  <c r="P139" i="35" s="1"/>
  <c r="P140" i="35" s="1"/>
  <c r="P141" i="35" s="1"/>
  <c r="P142" i="35" s="1"/>
  <c r="P143" i="35" s="1"/>
  <c r="P144" i="35" s="1"/>
  <c r="D155" i="35"/>
  <c r="B16" i="35"/>
  <c r="AF48" i="35"/>
  <c r="U16" i="35"/>
  <c r="U17" i="35" s="1"/>
  <c r="U18" i="35" s="1"/>
  <c r="U19" i="35" s="1"/>
  <c r="U20" i="35" s="1"/>
  <c r="U21" i="35" s="1"/>
  <c r="U22" i="35" s="1"/>
  <c r="U23" i="35" s="1"/>
  <c r="U24" i="35" s="1"/>
  <c r="U25" i="35" s="1"/>
  <c r="U26" i="35" s="1"/>
  <c r="U27" i="35" s="1"/>
  <c r="U28" i="35" s="1"/>
  <c r="U29" i="35" s="1"/>
  <c r="U30" i="35" s="1"/>
  <c r="U31" i="35" s="1"/>
  <c r="U32" i="35" s="1"/>
  <c r="U33" i="35" s="1"/>
  <c r="U34" i="35" s="1"/>
  <c r="U35" i="35" s="1"/>
  <c r="U36" i="35" s="1"/>
  <c r="U37" i="35" s="1"/>
  <c r="U38" i="35" s="1"/>
  <c r="U39" i="35" s="1"/>
  <c r="U40" i="35" s="1"/>
  <c r="U41" i="35" s="1"/>
  <c r="U42" i="35" s="1"/>
  <c r="U43" i="35" s="1"/>
  <c r="U44" i="35" s="1"/>
  <c r="U45" i="35" s="1"/>
  <c r="K114" i="35"/>
  <c r="K159" i="35"/>
  <c r="K8" i="35"/>
  <c r="K12" i="35" s="1"/>
  <c r="K115" i="35" s="1"/>
  <c r="K116" i="35" s="1"/>
  <c r="K117" i="35" s="1"/>
  <c r="K118" i="35" s="1"/>
  <c r="K119" i="35" s="1"/>
  <c r="K120" i="35" s="1"/>
  <c r="K121" i="35" s="1"/>
  <c r="K122" i="35" s="1"/>
  <c r="K123" i="35" s="1"/>
  <c r="K124" i="35" s="1"/>
  <c r="K125" i="35" s="1"/>
  <c r="K126" i="35" s="1"/>
  <c r="K127" i="35" s="1"/>
  <c r="K128" i="35" s="1"/>
  <c r="K129" i="35" s="1"/>
  <c r="K130" i="35" s="1"/>
  <c r="K131" i="35" s="1"/>
  <c r="K132" i="35" s="1"/>
  <c r="K133" i="35" s="1"/>
  <c r="K134" i="35" s="1"/>
  <c r="K135" i="35" s="1"/>
  <c r="K136" i="35" s="1"/>
  <c r="K137" i="35" s="1"/>
  <c r="K138" i="35" s="1"/>
  <c r="K139" i="35" s="1"/>
  <c r="K140" i="35" s="1"/>
  <c r="K141" i="35" s="1"/>
  <c r="K142" i="35" s="1"/>
  <c r="K143" i="35" s="1"/>
  <c r="K144" i="35" s="1"/>
  <c r="K81" i="35"/>
  <c r="K48" i="35"/>
  <c r="K15" i="35"/>
  <c r="AG16" i="35"/>
  <c r="AG17" i="35" s="1"/>
  <c r="AG18" i="35" s="1"/>
  <c r="AG19" i="35" s="1"/>
  <c r="AG20" i="35" s="1"/>
  <c r="AG21" i="35" s="1"/>
  <c r="AG22" i="35" s="1"/>
  <c r="AG23" i="35" s="1"/>
  <c r="AG24" i="35" s="1"/>
  <c r="AG25" i="35" s="1"/>
  <c r="AG26" i="35" s="1"/>
  <c r="AG27" i="35" s="1"/>
  <c r="AG28" i="35" s="1"/>
  <c r="AG29" i="35" s="1"/>
  <c r="AG30" i="35" s="1"/>
  <c r="AG31" i="35" s="1"/>
  <c r="AG32" i="35" s="1"/>
  <c r="AG33" i="35" s="1"/>
  <c r="AG34" i="35" s="1"/>
  <c r="AG35" i="35" s="1"/>
  <c r="AG36" i="35" s="1"/>
  <c r="AG37" i="35" s="1"/>
  <c r="AG38" i="35" s="1"/>
  <c r="AG39" i="35" s="1"/>
  <c r="AG40" i="35" s="1"/>
  <c r="AG41" i="35" s="1"/>
  <c r="AG42" i="35" s="1"/>
  <c r="AG43" i="35" s="1"/>
  <c r="AG44" i="35" s="1"/>
  <c r="AG45" i="35" s="1"/>
  <c r="F6" i="35"/>
  <c r="D156" i="35"/>
  <c r="B82" i="35"/>
  <c r="X16" i="35"/>
  <c r="X17" i="35" s="1"/>
  <c r="X18" i="35" s="1"/>
  <c r="X19" i="35" s="1"/>
  <c r="X20" i="35" s="1"/>
  <c r="X21" i="35" s="1"/>
  <c r="X22" i="35" s="1"/>
  <c r="X23" i="35" s="1"/>
  <c r="X24" i="35" s="1"/>
  <c r="X25" i="35" s="1"/>
  <c r="X26" i="35" s="1"/>
  <c r="X27" i="35" s="1"/>
  <c r="X28" i="35" s="1"/>
  <c r="X29" i="35" s="1"/>
  <c r="X30" i="35" s="1"/>
  <c r="X31" i="35" s="1"/>
  <c r="X32" i="35" s="1"/>
  <c r="X33" i="35" s="1"/>
  <c r="X34" i="35" s="1"/>
  <c r="X35" i="35" s="1"/>
  <c r="X36" i="35" s="1"/>
  <c r="X37" i="35" s="1"/>
  <c r="X38" i="35" s="1"/>
  <c r="X39" i="35" s="1"/>
  <c r="X40" i="35" s="1"/>
  <c r="X41" i="35" s="1"/>
  <c r="X42" i="35" s="1"/>
  <c r="X43" i="35" s="1"/>
  <c r="X44" i="35" s="1"/>
  <c r="X45" i="35" s="1"/>
  <c r="K49" i="35"/>
  <c r="K50" i="35" s="1"/>
  <c r="K51" i="35" s="1"/>
  <c r="K52" i="35" s="1"/>
  <c r="K53" i="35" s="1"/>
  <c r="K54" i="35" s="1"/>
  <c r="K55" i="35" s="1"/>
  <c r="K56" i="35" s="1"/>
  <c r="K57" i="35" s="1"/>
  <c r="K58" i="35" s="1"/>
  <c r="K59" i="35" s="1"/>
  <c r="K60" i="35" s="1"/>
  <c r="K61" i="35" s="1"/>
  <c r="K62" i="35" s="1"/>
  <c r="K63" i="35" s="1"/>
  <c r="K64" i="35" s="1"/>
  <c r="K65" i="35" s="1"/>
  <c r="K66" i="35" s="1"/>
  <c r="K67" i="35" s="1"/>
  <c r="K68" i="35" s="1"/>
  <c r="K69" i="35" s="1"/>
  <c r="K70" i="35" s="1"/>
  <c r="K71" i="35" s="1"/>
  <c r="K72" i="35" s="1"/>
  <c r="K73" i="35" s="1"/>
  <c r="K74" i="35" s="1"/>
  <c r="K75" i="35" s="1"/>
  <c r="K76" i="35" s="1"/>
  <c r="K77" i="35" s="1"/>
  <c r="K78" i="35" s="1"/>
  <c r="AH159" i="35"/>
  <c r="AH81" i="35"/>
  <c r="AH15" i="35"/>
  <c r="AH114" i="35"/>
  <c r="AH8" i="35"/>
  <c r="AH12" i="35" s="1"/>
  <c r="AH48" i="35"/>
  <c r="AI159" i="35"/>
  <c r="AI15" i="35"/>
  <c r="AI114" i="35"/>
  <c r="AI48" i="35"/>
  <c r="AI81" i="35"/>
  <c r="W16" i="35"/>
  <c r="W17" i="35" s="1"/>
  <c r="W18" i="35" s="1"/>
  <c r="W19" i="35" s="1"/>
  <c r="W20" i="35" s="1"/>
  <c r="W21" i="35" s="1"/>
  <c r="W22" i="35" s="1"/>
  <c r="W23" i="35" s="1"/>
  <c r="W24" i="35" s="1"/>
  <c r="W25" i="35" s="1"/>
  <c r="W26" i="35" s="1"/>
  <c r="W27" i="35" s="1"/>
  <c r="W28" i="35" s="1"/>
  <c r="W29" i="35" s="1"/>
  <c r="W30" i="35" s="1"/>
  <c r="W31" i="35" s="1"/>
  <c r="W32" i="35" s="1"/>
  <c r="W33" i="35" s="1"/>
  <c r="W34" i="35" s="1"/>
  <c r="W35" i="35" s="1"/>
  <c r="W36" i="35" s="1"/>
  <c r="W37" i="35" s="1"/>
  <c r="W38" i="35" s="1"/>
  <c r="W39" i="35" s="1"/>
  <c r="W40" i="35" s="1"/>
  <c r="W41" i="35" s="1"/>
  <c r="W42" i="35" s="1"/>
  <c r="W43" i="35" s="1"/>
  <c r="W44" i="35" s="1"/>
  <c r="W45" i="35" s="1"/>
  <c r="AK49" i="35"/>
  <c r="AK50" i="35" s="1"/>
  <c r="AK51" i="35" s="1"/>
  <c r="AK52" i="35" s="1"/>
  <c r="AK53" i="35" s="1"/>
  <c r="AK54" i="35" s="1"/>
  <c r="AK55" i="35" s="1"/>
  <c r="AK56" i="35" s="1"/>
  <c r="AK57" i="35" s="1"/>
  <c r="AK58" i="35" s="1"/>
  <c r="AK59" i="35" s="1"/>
  <c r="AK60" i="35" s="1"/>
  <c r="AK61" i="35" s="1"/>
  <c r="AK62" i="35" s="1"/>
  <c r="AK63" i="35" s="1"/>
  <c r="AK64" i="35" s="1"/>
  <c r="AK65" i="35" s="1"/>
  <c r="AK66" i="35" s="1"/>
  <c r="AK67" i="35" s="1"/>
  <c r="AK68" i="35" s="1"/>
  <c r="AK69" i="35" s="1"/>
  <c r="AK70" i="35" s="1"/>
  <c r="AK71" i="35" s="1"/>
  <c r="AK72" i="35" s="1"/>
  <c r="AK73" i="35" s="1"/>
  <c r="AK74" i="35" s="1"/>
  <c r="AK75" i="35" s="1"/>
  <c r="AK76" i="35" s="1"/>
  <c r="AK77" i="35" s="1"/>
  <c r="AK78" i="35" s="1"/>
  <c r="AK6" i="35"/>
  <c r="Q48" i="35"/>
  <c r="Q114" i="35"/>
  <c r="Q15" i="35"/>
  <c r="Q159" i="35"/>
  <c r="AO115" i="35"/>
  <c r="AO116" i="35" s="1"/>
  <c r="AO117" i="35" s="1"/>
  <c r="AO118" i="35" s="1"/>
  <c r="AO119" i="35" s="1"/>
  <c r="AO120" i="35" s="1"/>
  <c r="AO121" i="35" s="1"/>
  <c r="AO122" i="35" s="1"/>
  <c r="AO123" i="35" s="1"/>
  <c r="AO124" i="35" s="1"/>
  <c r="AO125" i="35" s="1"/>
  <c r="AO126" i="35" s="1"/>
  <c r="AO127" i="35" s="1"/>
  <c r="AO128" i="35" s="1"/>
  <c r="AO129" i="35" s="1"/>
  <c r="AO130" i="35" s="1"/>
  <c r="AO131" i="35" s="1"/>
  <c r="AO132" i="35" s="1"/>
  <c r="AO133" i="35" s="1"/>
  <c r="AO134" i="35" s="1"/>
  <c r="AO135" i="35" s="1"/>
  <c r="AO136" i="35" s="1"/>
  <c r="AO137" i="35" s="1"/>
  <c r="AO138" i="35" s="1"/>
  <c r="AO139" i="35" s="1"/>
  <c r="AO140" i="35" s="1"/>
  <c r="AO141" i="35" s="1"/>
  <c r="AO142" i="35" s="1"/>
  <c r="AO143" i="35" s="1"/>
  <c r="AO144" i="35" s="1"/>
  <c r="V159" i="35"/>
  <c r="V114" i="35"/>
  <c r="I16" i="35"/>
  <c r="I17" i="35" s="1"/>
  <c r="I18" i="35" s="1"/>
  <c r="I19" i="35" s="1"/>
  <c r="I20" i="35" s="1"/>
  <c r="I21" i="35" s="1"/>
  <c r="I22" i="35" s="1"/>
  <c r="I23" i="35" s="1"/>
  <c r="I24" i="35" s="1"/>
  <c r="I25" i="35" s="1"/>
  <c r="I26" i="35" s="1"/>
  <c r="I27" i="35" s="1"/>
  <c r="I28" i="35" s="1"/>
  <c r="I29" i="35" s="1"/>
  <c r="I30" i="35" s="1"/>
  <c r="I31" i="35" s="1"/>
  <c r="I32" i="35" s="1"/>
  <c r="I33" i="35" s="1"/>
  <c r="I34" i="35" s="1"/>
  <c r="I35" i="35" s="1"/>
  <c r="I36" i="35" s="1"/>
  <c r="I37" i="35" s="1"/>
  <c r="I38" i="35" s="1"/>
  <c r="I39" i="35" s="1"/>
  <c r="I40" i="35" s="1"/>
  <c r="I41" i="35" s="1"/>
  <c r="I42" i="35" s="1"/>
  <c r="I43" i="35" s="1"/>
  <c r="I44" i="35" s="1"/>
  <c r="I45" i="35" s="1"/>
  <c r="W159" i="35"/>
  <c r="W114" i="35"/>
  <c r="W81" i="35"/>
  <c r="AH16" i="35"/>
  <c r="AH17" i="35" s="1"/>
  <c r="AH18" i="35" s="1"/>
  <c r="AH19" i="35" s="1"/>
  <c r="AH20" i="35" s="1"/>
  <c r="AH21" i="35" s="1"/>
  <c r="AH22" i="35" s="1"/>
  <c r="AH23" i="35" s="1"/>
  <c r="AH24" i="35" s="1"/>
  <c r="AH25" i="35" s="1"/>
  <c r="AH26" i="35" s="1"/>
  <c r="AH27" i="35" s="1"/>
  <c r="AH28" i="35" s="1"/>
  <c r="AH29" i="35" s="1"/>
  <c r="AH30" i="35" s="1"/>
  <c r="AH31" i="35" s="1"/>
  <c r="AH32" i="35" s="1"/>
  <c r="AH33" i="35" s="1"/>
  <c r="AH34" i="35" s="1"/>
  <c r="AH35" i="35" s="1"/>
  <c r="AH36" i="35" s="1"/>
  <c r="AH37" i="35" s="1"/>
  <c r="AH38" i="35" s="1"/>
  <c r="AH39" i="35" s="1"/>
  <c r="AH40" i="35" s="1"/>
  <c r="AH41" i="35" s="1"/>
  <c r="AH42" i="35" s="1"/>
  <c r="AH43" i="35" s="1"/>
  <c r="AH44" i="35" s="1"/>
  <c r="AH45" i="35" s="1"/>
  <c r="U49" i="35"/>
  <c r="U50" i="35" s="1"/>
  <c r="U51" i="35" s="1"/>
  <c r="U52" i="35" s="1"/>
  <c r="U53" i="35" s="1"/>
  <c r="U54" i="35" s="1"/>
  <c r="U55" i="35" s="1"/>
  <c r="U56" i="35" s="1"/>
  <c r="U57" i="35" s="1"/>
  <c r="U58" i="35" s="1"/>
  <c r="U59" i="35" s="1"/>
  <c r="U60" i="35" s="1"/>
  <c r="U61" i="35" s="1"/>
  <c r="U62" i="35" s="1"/>
  <c r="U63" i="35" s="1"/>
  <c r="U64" i="35" s="1"/>
  <c r="U65" i="35" s="1"/>
  <c r="U66" i="35" s="1"/>
  <c r="U67" i="35" s="1"/>
  <c r="U68" i="35" s="1"/>
  <c r="U69" i="35" s="1"/>
  <c r="U70" i="35" s="1"/>
  <c r="U71" i="35" s="1"/>
  <c r="U72" i="35" s="1"/>
  <c r="U73" i="35" s="1"/>
  <c r="U74" i="35" s="1"/>
  <c r="U75" i="35" s="1"/>
  <c r="U76" i="35" s="1"/>
  <c r="U77" i="35" s="1"/>
  <c r="U78" i="35" s="1"/>
  <c r="U6" i="35"/>
  <c r="G6" i="35"/>
  <c r="I8" i="35"/>
  <c r="I12" i="35" s="1"/>
  <c r="I115" i="35" s="1"/>
  <c r="I116" i="35" s="1"/>
  <c r="I117" i="35" s="1"/>
  <c r="I118" i="35" s="1"/>
  <c r="I119" i="35" s="1"/>
  <c r="I120" i="35" s="1"/>
  <c r="I121" i="35" s="1"/>
  <c r="I122" i="35" s="1"/>
  <c r="I123" i="35" s="1"/>
  <c r="I124" i="35" s="1"/>
  <c r="I125" i="35" s="1"/>
  <c r="I126" i="35" s="1"/>
  <c r="I127" i="35" s="1"/>
  <c r="I128" i="35" s="1"/>
  <c r="I129" i="35" s="1"/>
  <c r="I130" i="35" s="1"/>
  <c r="I131" i="35" s="1"/>
  <c r="I132" i="35" s="1"/>
  <c r="I133" i="35" s="1"/>
  <c r="I134" i="35" s="1"/>
  <c r="I135" i="35" s="1"/>
  <c r="I136" i="35" s="1"/>
  <c r="I137" i="35" s="1"/>
  <c r="I138" i="35" s="1"/>
  <c r="I139" i="35" s="1"/>
  <c r="I140" i="35" s="1"/>
  <c r="I141" i="35" s="1"/>
  <c r="I142" i="35" s="1"/>
  <c r="I143" i="35" s="1"/>
  <c r="I144" i="35" s="1"/>
  <c r="E82" i="35"/>
  <c r="E83" i="35" s="1"/>
  <c r="E84" i="35" s="1"/>
  <c r="E85" i="35" s="1"/>
  <c r="E86" i="35" s="1"/>
  <c r="E87" i="35" s="1"/>
  <c r="E88" i="35" s="1"/>
  <c r="E89" i="35" s="1"/>
  <c r="E90" i="35" s="1"/>
  <c r="E91" i="35" s="1"/>
  <c r="E92" i="35" s="1"/>
  <c r="E93" i="35" s="1"/>
  <c r="E94" i="35" s="1"/>
  <c r="E95" i="35" s="1"/>
  <c r="E96" i="35" s="1"/>
  <c r="E97" i="35" s="1"/>
  <c r="E98" i="35" s="1"/>
  <c r="E99" i="35" s="1"/>
  <c r="E100" i="35" s="1"/>
  <c r="E101" i="35" s="1"/>
  <c r="E102" i="35" s="1"/>
  <c r="E103" i="35" s="1"/>
  <c r="E104" i="35" s="1"/>
  <c r="E105" i="35" s="1"/>
  <c r="E106" i="35" s="1"/>
  <c r="E107" i="35" s="1"/>
  <c r="E108" i="35" s="1"/>
  <c r="E109" i="35" s="1"/>
  <c r="E110" i="35" s="1"/>
  <c r="E111" i="35" s="1"/>
  <c r="J8" i="35"/>
  <c r="J12" i="35" s="1"/>
  <c r="V15" i="35"/>
  <c r="Z16" i="35"/>
  <c r="Z17" i="35" s="1"/>
  <c r="Z18" i="35" s="1"/>
  <c r="Z19" i="35" s="1"/>
  <c r="Z20" i="35" s="1"/>
  <c r="Z21" i="35" s="1"/>
  <c r="Z22" i="35" s="1"/>
  <c r="Z23" i="35" s="1"/>
  <c r="Z24" i="35" s="1"/>
  <c r="Z25" i="35" s="1"/>
  <c r="Z26" i="35" s="1"/>
  <c r="Z27" i="35" s="1"/>
  <c r="Z28" i="35" s="1"/>
  <c r="Z29" i="35" s="1"/>
  <c r="Z30" i="35" s="1"/>
  <c r="Z31" i="35" s="1"/>
  <c r="Z32" i="35" s="1"/>
  <c r="Z33" i="35" s="1"/>
  <c r="Z34" i="35" s="1"/>
  <c r="Z35" i="35" s="1"/>
  <c r="Z36" i="35" s="1"/>
  <c r="Z37" i="35" s="1"/>
  <c r="Z38" i="35" s="1"/>
  <c r="Z39" i="35" s="1"/>
  <c r="Z40" i="35" s="1"/>
  <c r="Z41" i="35" s="1"/>
  <c r="Z42" i="35" s="1"/>
  <c r="Z43" i="35" s="1"/>
  <c r="Z44" i="35" s="1"/>
  <c r="Z45" i="35" s="1"/>
  <c r="M49" i="35"/>
  <c r="M50" i="35" s="1"/>
  <c r="M51" i="35" s="1"/>
  <c r="M52" i="35" s="1"/>
  <c r="M53" i="35" s="1"/>
  <c r="M54" i="35" s="1"/>
  <c r="M55" i="35" s="1"/>
  <c r="M56" i="35" s="1"/>
  <c r="M57" i="35" s="1"/>
  <c r="M58" i="35" s="1"/>
  <c r="M59" i="35" s="1"/>
  <c r="M60" i="35" s="1"/>
  <c r="M61" i="35" s="1"/>
  <c r="M62" i="35" s="1"/>
  <c r="M63" i="35" s="1"/>
  <c r="M64" i="35" s="1"/>
  <c r="M65" i="35" s="1"/>
  <c r="M66" i="35" s="1"/>
  <c r="M67" i="35" s="1"/>
  <c r="M68" i="35" s="1"/>
  <c r="M69" i="35" s="1"/>
  <c r="M70" i="35" s="1"/>
  <c r="M71" i="35" s="1"/>
  <c r="M72" i="35" s="1"/>
  <c r="M73" i="35" s="1"/>
  <c r="M74" i="35" s="1"/>
  <c r="M75" i="35" s="1"/>
  <c r="M76" i="35" s="1"/>
  <c r="M77" i="35" s="1"/>
  <c r="M78" i="35" s="1"/>
  <c r="H49" i="35"/>
  <c r="H50" i="35" s="1"/>
  <c r="H51" i="35" s="1"/>
  <c r="H52" i="35" s="1"/>
  <c r="H53" i="35" s="1"/>
  <c r="H54" i="35" s="1"/>
  <c r="H55" i="35" s="1"/>
  <c r="H56" i="35" s="1"/>
  <c r="H57" i="35" s="1"/>
  <c r="H58" i="35" s="1"/>
  <c r="H59" i="35" s="1"/>
  <c r="H60" i="35" s="1"/>
  <c r="H61" i="35" s="1"/>
  <c r="H62" i="35" s="1"/>
  <c r="H63" i="35" s="1"/>
  <c r="H64" i="35" s="1"/>
  <c r="H65" i="35" s="1"/>
  <c r="H66" i="35" s="1"/>
  <c r="H67" i="35" s="1"/>
  <c r="H68" i="35" s="1"/>
  <c r="H69" i="35" s="1"/>
  <c r="H70" i="35" s="1"/>
  <c r="H71" i="35" s="1"/>
  <c r="H72" i="35" s="1"/>
  <c r="H73" i="35" s="1"/>
  <c r="H74" i="35" s="1"/>
  <c r="H75" i="35" s="1"/>
  <c r="H76" i="35" s="1"/>
  <c r="H77" i="35" s="1"/>
  <c r="H78" i="35" s="1"/>
  <c r="H6" i="35"/>
  <c r="T82" i="35"/>
  <c r="T83" i="35" s="1"/>
  <c r="T84" i="35" s="1"/>
  <c r="T85" i="35" s="1"/>
  <c r="T86" i="35" s="1"/>
  <c r="T87" i="35" s="1"/>
  <c r="T88" i="35" s="1"/>
  <c r="T89" i="35" s="1"/>
  <c r="T90" i="35" s="1"/>
  <c r="T91" i="35" s="1"/>
  <c r="T92" i="35" s="1"/>
  <c r="T93" i="35" s="1"/>
  <c r="T94" i="35" s="1"/>
  <c r="T95" i="35" s="1"/>
  <c r="T96" i="35" s="1"/>
  <c r="T97" i="35" s="1"/>
  <c r="T98" i="35" s="1"/>
  <c r="T99" i="35" s="1"/>
  <c r="T100" i="35" s="1"/>
  <c r="T101" i="35" s="1"/>
  <c r="T102" i="35" s="1"/>
  <c r="T103" i="35" s="1"/>
  <c r="T104" i="35" s="1"/>
  <c r="T105" i="35" s="1"/>
  <c r="T106" i="35" s="1"/>
  <c r="T107" i="35" s="1"/>
  <c r="T108" i="35" s="1"/>
  <c r="T109" i="35" s="1"/>
  <c r="T110" i="35" s="1"/>
  <c r="T111" i="35" s="1"/>
  <c r="AJ48" i="35"/>
  <c r="AJ114" i="35"/>
  <c r="AJ159" i="35"/>
  <c r="AJ81" i="35"/>
  <c r="AJ15" i="35"/>
  <c r="AA16" i="35"/>
  <c r="AA17" i="35" s="1"/>
  <c r="AA18" i="35" s="1"/>
  <c r="AA19" i="35" s="1"/>
  <c r="AA20" i="35" s="1"/>
  <c r="AA21" i="35" s="1"/>
  <c r="AA22" i="35" s="1"/>
  <c r="AA23" i="35" s="1"/>
  <c r="AA24" i="35" s="1"/>
  <c r="AA25" i="35" s="1"/>
  <c r="AA26" i="35" s="1"/>
  <c r="AA27" i="35" s="1"/>
  <c r="AA28" i="35" s="1"/>
  <c r="AA29" i="35" s="1"/>
  <c r="AA30" i="35" s="1"/>
  <c r="AA31" i="35" s="1"/>
  <c r="AA32" i="35" s="1"/>
  <c r="AA33" i="35" s="1"/>
  <c r="AA34" i="35" s="1"/>
  <c r="AA35" i="35" s="1"/>
  <c r="AA36" i="35" s="1"/>
  <c r="AA37" i="35" s="1"/>
  <c r="AA38" i="35" s="1"/>
  <c r="AA39" i="35" s="1"/>
  <c r="AA40" i="35" s="1"/>
  <c r="AA41" i="35" s="1"/>
  <c r="AA42" i="35" s="1"/>
  <c r="AA43" i="35" s="1"/>
  <c r="AA44" i="35" s="1"/>
  <c r="AA45" i="35" s="1"/>
  <c r="D157" i="35"/>
  <c r="B115" i="35"/>
  <c r="W15" i="35"/>
  <c r="AB16" i="35"/>
  <c r="AB17" i="35" s="1"/>
  <c r="AB18" i="35" s="1"/>
  <c r="AB19" i="35" s="1"/>
  <c r="AB20" i="35" s="1"/>
  <c r="AB21" i="35" s="1"/>
  <c r="AB22" i="35" s="1"/>
  <c r="AB23" i="35" s="1"/>
  <c r="AB24" i="35" s="1"/>
  <c r="AB25" i="35" s="1"/>
  <c r="AB26" i="35" s="1"/>
  <c r="AB27" i="35" s="1"/>
  <c r="AB28" i="35" s="1"/>
  <c r="AB29" i="35" s="1"/>
  <c r="AB30" i="35" s="1"/>
  <c r="AB31" i="35" s="1"/>
  <c r="AB32" i="35" s="1"/>
  <c r="AB33" i="35" s="1"/>
  <c r="AB34" i="35" s="1"/>
  <c r="AB35" i="35" s="1"/>
  <c r="AB36" i="35" s="1"/>
  <c r="AB37" i="35" s="1"/>
  <c r="AB38" i="35" s="1"/>
  <c r="AB39" i="35" s="1"/>
  <c r="AB40" i="35" s="1"/>
  <c r="AB41" i="35" s="1"/>
  <c r="AB42" i="35" s="1"/>
  <c r="AB43" i="35" s="1"/>
  <c r="AB44" i="35" s="1"/>
  <c r="AB45" i="35" s="1"/>
  <c r="N49" i="35"/>
  <c r="N50" i="35" s="1"/>
  <c r="N51" i="35" s="1"/>
  <c r="N52" i="35" s="1"/>
  <c r="N53" i="35" s="1"/>
  <c r="N54" i="35" s="1"/>
  <c r="N55" i="35" s="1"/>
  <c r="N56" i="35" s="1"/>
  <c r="N57" i="35" s="1"/>
  <c r="N58" i="35" s="1"/>
  <c r="N59" i="35" s="1"/>
  <c r="N60" i="35" s="1"/>
  <c r="N61" i="35" s="1"/>
  <c r="N62" i="35" s="1"/>
  <c r="N63" i="35" s="1"/>
  <c r="N64" i="35" s="1"/>
  <c r="N65" i="35" s="1"/>
  <c r="N66" i="35" s="1"/>
  <c r="N67" i="35" s="1"/>
  <c r="N68" i="35" s="1"/>
  <c r="N69" i="35" s="1"/>
  <c r="N70" i="35" s="1"/>
  <c r="N71" i="35" s="1"/>
  <c r="N72" i="35" s="1"/>
  <c r="N73" i="35" s="1"/>
  <c r="N74" i="35" s="1"/>
  <c r="N75" i="35" s="1"/>
  <c r="N76" i="35" s="1"/>
  <c r="N77" i="35" s="1"/>
  <c r="N78" i="35" s="1"/>
  <c r="AL49" i="35"/>
  <c r="AL50" i="35" s="1"/>
  <c r="AL51" i="35" s="1"/>
  <c r="AL52" i="35" s="1"/>
  <c r="AL53" i="35" s="1"/>
  <c r="AL54" i="35" s="1"/>
  <c r="AL55" i="35" s="1"/>
  <c r="AL56" i="35" s="1"/>
  <c r="AL57" i="35" s="1"/>
  <c r="AL58" i="35" s="1"/>
  <c r="AL59" i="35" s="1"/>
  <c r="AL60" i="35" s="1"/>
  <c r="AL61" i="35" s="1"/>
  <c r="AL62" i="35" s="1"/>
  <c r="AL63" i="35" s="1"/>
  <c r="AL64" i="35" s="1"/>
  <c r="AL65" i="35" s="1"/>
  <c r="AL66" i="35" s="1"/>
  <c r="AL67" i="35" s="1"/>
  <c r="AL68" i="35" s="1"/>
  <c r="AL69" i="35" s="1"/>
  <c r="AL70" i="35" s="1"/>
  <c r="AL71" i="35" s="1"/>
  <c r="AL72" i="35" s="1"/>
  <c r="AL73" i="35" s="1"/>
  <c r="AL74" i="35" s="1"/>
  <c r="AL75" i="35" s="1"/>
  <c r="AL76" i="35" s="1"/>
  <c r="AL77" i="35" s="1"/>
  <c r="AL78" i="35" s="1"/>
  <c r="AL6" i="35"/>
  <c r="AO114" i="35"/>
  <c r="AO159" i="35"/>
  <c r="AO81" i="35"/>
  <c r="AO48" i="35"/>
  <c r="AO15" i="35"/>
  <c r="AK115" i="35"/>
  <c r="AK116" i="35" s="1"/>
  <c r="AK117" i="35" s="1"/>
  <c r="AK118" i="35" s="1"/>
  <c r="AK119" i="35" s="1"/>
  <c r="AK120" i="35" s="1"/>
  <c r="AK121" i="35" s="1"/>
  <c r="AK122" i="35" s="1"/>
  <c r="AK123" i="35" s="1"/>
  <c r="AK124" i="35" s="1"/>
  <c r="AK125" i="35" s="1"/>
  <c r="AK126" i="35" s="1"/>
  <c r="AK127" i="35" s="1"/>
  <c r="AK128" i="35" s="1"/>
  <c r="AK129" i="35" s="1"/>
  <c r="AK130" i="35" s="1"/>
  <c r="AK131" i="35" s="1"/>
  <c r="AK132" i="35" s="1"/>
  <c r="AK133" i="35" s="1"/>
  <c r="AK134" i="35" s="1"/>
  <c r="AK135" i="35" s="1"/>
  <c r="AK136" i="35" s="1"/>
  <c r="AK137" i="35" s="1"/>
  <c r="AK138" i="35" s="1"/>
  <c r="AK139" i="35" s="1"/>
  <c r="AK140" i="35" s="1"/>
  <c r="AK141" i="35" s="1"/>
  <c r="AK142" i="35" s="1"/>
  <c r="AK143" i="35" s="1"/>
  <c r="AK144" i="35" s="1"/>
  <c r="E16" i="35"/>
  <c r="E17" i="35" s="1"/>
  <c r="E18" i="35" s="1"/>
  <c r="E19" i="35" s="1"/>
  <c r="E20" i="35" s="1"/>
  <c r="E21" i="35" s="1"/>
  <c r="E22" i="35" s="1"/>
  <c r="E23" i="35" s="1"/>
  <c r="E24" i="35" s="1"/>
  <c r="E25" i="35" s="1"/>
  <c r="E26" i="35" s="1"/>
  <c r="E27" i="35" s="1"/>
  <c r="E28" i="35" s="1"/>
  <c r="E29" i="35" s="1"/>
  <c r="E30" i="35" s="1"/>
  <c r="E31" i="35" s="1"/>
  <c r="E32" i="35" s="1"/>
  <c r="E33" i="35" s="1"/>
  <c r="E34" i="35" s="1"/>
  <c r="E35" i="35" s="1"/>
  <c r="E36" i="35" s="1"/>
  <c r="E37" i="35" s="1"/>
  <c r="E38" i="35" s="1"/>
  <c r="E39" i="35" s="1"/>
  <c r="E40" i="35" s="1"/>
  <c r="E41" i="35" s="1"/>
  <c r="E42" i="35" s="1"/>
  <c r="E43" i="35" s="1"/>
  <c r="E44" i="35" s="1"/>
  <c r="E45" i="35" s="1"/>
  <c r="AF16" i="35"/>
  <c r="AF17" i="35" s="1"/>
  <c r="AF18" i="35" s="1"/>
  <c r="AF19" i="35" s="1"/>
  <c r="AF20" i="35" s="1"/>
  <c r="AF21" i="35" s="1"/>
  <c r="AF22" i="35" s="1"/>
  <c r="AF23" i="35" s="1"/>
  <c r="AF24" i="35" s="1"/>
  <c r="AF25" i="35" s="1"/>
  <c r="AF26" i="35" s="1"/>
  <c r="AF27" i="35" s="1"/>
  <c r="AF28" i="35" s="1"/>
  <c r="AF29" i="35" s="1"/>
  <c r="AF30" i="35" s="1"/>
  <c r="AF31" i="35" s="1"/>
  <c r="AF32" i="35" s="1"/>
  <c r="AF33" i="35" s="1"/>
  <c r="AF34" i="35" s="1"/>
  <c r="AF35" i="35" s="1"/>
  <c r="AF36" i="35" s="1"/>
  <c r="AF37" i="35" s="1"/>
  <c r="AF38" i="35" s="1"/>
  <c r="AF39" i="35" s="1"/>
  <c r="AF40" i="35" s="1"/>
  <c r="AF41" i="35" s="1"/>
  <c r="AF42" i="35" s="1"/>
  <c r="AF43" i="35" s="1"/>
  <c r="AF44" i="35" s="1"/>
  <c r="AF45" i="35" s="1"/>
  <c r="X159" i="35"/>
  <c r="X114" i="35"/>
  <c r="X8" i="35"/>
  <c r="X12" i="35" s="1"/>
  <c r="Q81" i="35"/>
  <c r="H114" i="35"/>
  <c r="H8" i="35"/>
  <c r="H12" i="35" s="1"/>
  <c r="H115" i="35" s="1"/>
  <c r="H116" i="35" s="1"/>
  <c r="H117" i="35" s="1"/>
  <c r="H118" i="35" s="1"/>
  <c r="H119" i="35" s="1"/>
  <c r="H120" i="35" s="1"/>
  <c r="H121" i="35" s="1"/>
  <c r="H122" i="35" s="1"/>
  <c r="H123" i="35" s="1"/>
  <c r="H124" i="35" s="1"/>
  <c r="H125" i="35" s="1"/>
  <c r="H126" i="35" s="1"/>
  <c r="H127" i="35" s="1"/>
  <c r="H128" i="35" s="1"/>
  <c r="H129" i="35" s="1"/>
  <c r="H130" i="35" s="1"/>
  <c r="H131" i="35" s="1"/>
  <c r="H132" i="35" s="1"/>
  <c r="H133" i="35" s="1"/>
  <c r="H134" i="35" s="1"/>
  <c r="H135" i="35" s="1"/>
  <c r="H136" i="35" s="1"/>
  <c r="H137" i="35" s="1"/>
  <c r="H138" i="35" s="1"/>
  <c r="H139" i="35" s="1"/>
  <c r="H140" i="35" s="1"/>
  <c r="H141" i="35" s="1"/>
  <c r="H142" i="35" s="1"/>
  <c r="H143" i="35" s="1"/>
  <c r="H144" i="35" s="1"/>
  <c r="H159" i="35"/>
  <c r="H15" i="35"/>
  <c r="H81" i="35"/>
  <c r="H48" i="35"/>
  <c r="J114" i="35"/>
  <c r="I49" i="35"/>
  <c r="I50" i="35" s="1"/>
  <c r="I51" i="35" s="1"/>
  <c r="I52" i="35" s="1"/>
  <c r="I53" i="35" s="1"/>
  <c r="I54" i="35" s="1"/>
  <c r="I55" i="35" s="1"/>
  <c r="I56" i="35" s="1"/>
  <c r="I57" i="35" s="1"/>
  <c r="I58" i="35" s="1"/>
  <c r="I59" i="35" s="1"/>
  <c r="I60" i="35" s="1"/>
  <c r="I61" i="35" s="1"/>
  <c r="I62" i="35" s="1"/>
  <c r="I63" i="35" s="1"/>
  <c r="I64" i="35" s="1"/>
  <c r="I65" i="35" s="1"/>
  <c r="I66" i="35" s="1"/>
  <c r="I67" i="35" s="1"/>
  <c r="I68" i="35" s="1"/>
  <c r="I69" i="35" s="1"/>
  <c r="I70" i="35" s="1"/>
  <c r="I71" i="35" s="1"/>
  <c r="I72" i="35" s="1"/>
  <c r="I73" i="35" s="1"/>
  <c r="I74" i="35" s="1"/>
  <c r="I75" i="35" s="1"/>
  <c r="I76" i="35" s="1"/>
  <c r="I77" i="35" s="1"/>
  <c r="I78" i="35" s="1"/>
  <c r="I6" i="35"/>
  <c r="L8" i="35"/>
  <c r="L12" i="35" s="1"/>
  <c r="L81" i="35"/>
  <c r="L48" i="35"/>
  <c r="L159" i="35"/>
  <c r="L15" i="35"/>
  <c r="L114" i="35"/>
  <c r="AK114" i="35"/>
  <c r="AK159" i="35"/>
  <c r="AK8" i="35"/>
  <c r="AK81" i="35"/>
  <c r="AK48" i="35"/>
  <c r="P81" i="35"/>
  <c r="P48" i="35"/>
  <c r="P159" i="35"/>
  <c r="P15" i="35"/>
  <c r="P114" i="35"/>
  <c r="M115" i="35"/>
  <c r="M116" i="35" s="1"/>
  <c r="M117" i="35" s="1"/>
  <c r="M118" i="35" s="1"/>
  <c r="M119" i="35" s="1"/>
  <c r="M120" i="35" s="1"/>
  <c r="M121" i="35" s="1"/>
  <c r="M122" i="35" s="1"/>
  <c r="M123" i="35" s="1"/>
  <c r="M124" i="35" s="1"/>
  <c r="M125" i="35" s="1"/>
  <c r="M126" i="35" s="1"/>
  <c r="M127" i="35" s="1"/>
  <c r="M128" i="35" s="1"/>
  <c r="M129" i="35" s="1"/>
  <c r="M130" i="35" s="1"/>
  <c r="M131" i="35" s="1"/>
  <c r="M132" i="35" s="1"/>
  <c r="M133" i="35" s="1"/>
  <c r="M134" i="35" s="1"/>
  <c r="M135" i="35" s="1"/>
  <c r="M136" i="35" s="1"/>
  <c r="M137" i="35" s="1"/>
  <c r="M138" i="35" s="1"/>
  <c r="M139" i="35" s="1"/>
  <c r="M140" i="35" s="1"/>
  <c r="M141" i="35" s="1"/>
  <c r="M142" i="35" s="1"/>
  <c r="M143" i="35" s="1"/>
  <c r="M144" i="35" s="1"/>
  <c r="AI6" i="35"/>
  <c r="R159" i="35"/>
  <c r="R114" i="35"/>
  <c r="S159" i="35"/>
  <c r="S114" i="35"/>
  <c r="S81" i="35"/>
  <c r="F16" i="35"/>
  <c r="F17" i="35" s="1"/>
  <c r="F18" i="35" s="1"/>
  <c r="F19" i="35" s="1"/>
  <c r="F20" i="35" s="1"/>
  <c r="F21" i="35" s="1"/>
  <c r="F22" i="35" s="1"/>
  <c r="F23" i="35" s="1"/>
  <c r="F24" i="35" s="1"/>
  <c r="F25" i="35" s="1"/>
  <c r="F26" i="35" s="1"/>
  <c r="F27" i="35" s="1"/>
  <c r="F28" i="35" s="1"/>
  <c r="F29" i="35" s="1"/>
  <c r="F30" i="35" s="1"/>
  <c r="F31" i="35" s="1"/>
  <c r="F32" i="35" s="1"/>
  <c r="F33" i="35" s="1"/>
  <c r="F34" i="35" s="1"/>
  <c r="F35" i="35" s="1"/>
  <c r="F36" i="35" s="1"/>
  <c r="F37" i="35" s="1"/>
  <c r="F38" i="35" s="1"/>
  <c r="F39" i="35" s="1"/>
  <c r="F40" i="35" s="1"/>
  <c r="F41" i="35" s="1"/>
  <c r="F42" i="35" s="1"/>
  <c r="F43" i="35" s="1"/>
  <c r="F44" i="35" s="1"/>
  <c r="F45" i="35" s="1"/>
  <c r="T159" i="35"/>
  <c r="T48" i="35"/>
  <c r="T114" i="35"/>
  <c r="AC82" i="35"/>
  <c r="AC83" i="35" s="1"/>
  <c r="AC84" i="35" s="1"/>
  <c r="AC85" i="35" s="1"/>
  <c r="AC86" i="35" s="1"/>
  <c r="AC87" i="35" s="1"/>
  <c r="AC88" i="35" s="1"/>
  <c r="AC89" i="35" s="1"/>
  <c r="AC90" i="35" s="1"/>
  <c r="AC91" i="35" s="1"/>
  <c r="AC92" i="35" s="1"/>
  <c r="AC93" i="35" s="1"/>
  <c r="AC94" i="35" s="1"/>
  <c r="AC95" i="35" s="1"/>
  <c r="AC96" i="35" s="1"/>
  <c r="AC97" i="35" s="1"/>
  <c r="AC98" i="35" s="1"/>
  <c r="AC99" i="35" s="1"/>
  <c r="AC100" i="35" s="1"/>
  <c r="AC101" i="35" s="1"/>
  <c r="AC102" i="35" s="1"/>
  <c r="AC103" i="35" s="1"/>
  <c r="AC104" i="35" s="1"/>
  <c r="AC105" i="35" s="1"/>
  <c r="AC106" i="35" s="1"/>
  <c r="AC107" i="35" s="1"/>
  <c r="AC108" i="35" s="1"/>
  <c r="AC109" i="35" s="1"/>
  <c r="AC110" i="35" s="1"/>
  <c r="AC111" i="35" s="1"/>
  <c r="AO6" i="35"/>
  <c r="T16" i="35"/>
  <c r="T17" i="35" s="1"/>
  <c r="T18" i="35" s="1"/>
  <c r="T19" i="35" s="1"/>
  <c r="T20" i="35" s="1"/>
  <c r="T21" i="35" s="1"/>
  <c r="T22" i="35" s="1"/>
  <c r="T23" i="35" s="1"/>
  <c r="T24" i="35" s="1"/>
  <c r="T25" i="35" s="1"/>
  <c r="T26" i="35" s="1"/>
  <c r="T27" i="35" s="1"/>
  <c r="T28" i="35" s="1"/>
  <c r="T29" i="35" s="1"/>
  <c r="T30" i="35" s="1"/>
  <c r="T31" i="35" s="1"/>
  <c r="T32" i="35" s="1"/>
  <c r="T33" i="35" s="1"/>
  <c r="T34" i="35" s="1"/>
  <c r="T35" i="35" s="1"/>
  <c r="T36" i="35" s="1"/>
  <c r="T37" i="35" s="1"/>
  <c r="T38" i="35" s="1"/>
  <c r="T39" i="35" s="1"/>
  <c r="T40" i="35" s="1"/>
  <c r="T41" i="35" s="1"/>
  <c r="T42" i="35" s="1"/>
  <c r="T43" i="35" s="1"/>
  <c r="T44" i="35" s="1"/>
  <c r="T45" i="35" s="1"/>
  <c r="U159" i="35"/>
  <c r="U15" i="35"/>
  <c r="U114" i="35"/>
  <c r="V6" i="35"/>
  <c r="V49" i="35"/>
  <c r="V50" i="35" s="1"/>
  <c r="V51" i="35" s="1"/>
  <c r="V52" i="35" s="1"/>
  <c r="V53" i="35" s="1"/>
  <c r="V54" i="35" s="1"/>
  <c r="V55" i="35" s="1"/>
  <c r="V56" i="35" s="1"/>
  <c r="V57" i="35" s="1"/>
  <c r="V58" i="35" s="1"/>
  <c r="V59" i="35" s="1"/>
  <c r="V60" i="35" s="1"/>
  <c r="V61" i="35" s="1"/>
  <c r="V62" i="35" s="1"/>
  <c r="V63" i="35" s="1"/>
  <c r="V64" i="35" s="1"/>
  <c r="V65" i="35" s="1"/>
  <c r="V66" i="35" s="1"/>
  <c r="V67" i="35" s="1"/>
  <c r="V68" i="35" s="1"/>
  <c r="V69" i="35" s="1"/>
  <c r="V70" i="35" s="1"/>
  <c r="V71" i="35" s="1"/>
  <c r="V72" i="35" s="1"/>
  <c r="V73" i="35" s="1"/>
  <c r="V74" i="35" s="1"/>
  <c r="V75" i="35" s="1"/>
  <c r="V76" i="35" s="1"/>
  <c r="V77" i="35" s="1"/>
  <c r="V78" i="35" s="1"/>
  <c r="T115" i="35"/>
  <c r="T116" i="35" s="1"/>
  <c r="T117" i="35" s="1"/>
  <c r="T118" i="35" s="1"/>
  <c r="T119" i="35" s="1"/>
  <c r="T120" i="35" s="1"/>
  <c r="T121" i="35" s="1"/>
  <c r="T122" i="35" s="1"/>
  <c r="T123" i="35" s="1"/>
  <c r="T124" i="35" s="1"/>
  <c r="T125" i="35" s="1"/>
  <c r="T126" i="35" s="1"/>
  <c r="T127" i="35" s="1"/>
  <c r="T128" i="35" s="1"/>
  <c r="T129" i="35" s="1"/>
  <c r="T130" i="35" s="1"/>
  <c r="T131" i="35" s="1"/>
  <c r="T132" i="35" s="1"/>
  <c r="T133" i="35" s="1"/>
  <c r="T134" i="35" s="1"/>
  <c r="T135" i="35" s="1"/>
  <c r="T136" i="35" s="1"/>
  <c r="T137" i="35" s="1"/>
  <c r="T138" i="35" s="1"/>
  <c r="T139" i="35" s="1"/>
  <c r="T140" i="35" s="1"/>
  <c r="T141" i="35" s="1"/>
  <c r="T142" i="35" s="1"/>
  <c r="T143" i="35" s="1"/>
  <c r="T144" i="35" s="1"/>
  <c r="J6" i="35"/>
  <c r="Y114" i="35"/>
  <c r="Y81" i="35"/>
  <c r="Y159" i="35"/>
  <c r="W6" i="35"/>
  <c r="L6" i="35"/>
  <c r="X15" i="35"/>
  <c r="O49" i="35"/>
  <c r="O50" i="35" s="1"/>
  <c r="O51" i="35" s="1"/>
  <c r="O52" i="35" s="1"/>
  <c r="O53" i="35" s="1"/>
  <c r="O54" i="35" s="1"/>
  <c r="O55" i="35" s="1"/>
  <c r="O56" i="35" s="1"/>
  <c r="O57" i="35" s="1"/>
  <c r="O58" i="35" s="1"/>
  <c r="O59" i="35" s="1"/>
  <c r="O60" i="35" s="1"/>
  <c r="O61" i="35" s="1"/>
  <c r="O62" i="35" s="1"/>
  <c r="O63" i="35" s="1"/>
  <c r="O64" i="35" s="1"/>
  <c r="O65" i="35" s="1"/>
  <c r="O66" i="35" s="1"/>
  <c r="O67" i="35" s="1"/>
  <c r="O68" i="35" s="1"/>
  <c r="O69" i="35" s="1"/>
  <c r="O70" i="35" s="1"/>
  <c r="O71" i="35" s="1"/>
  <c r="O72" i="35" s="1"/>
  <c r="O73" i="35" s="1"/>
  <c r="O74" i="35" s="1"/>
  <c r="O75" i="35" s="1"/>
  <c r="O76" i="35" s="1"/>
  <c r="O77" i="35" s="1"/>
  <c r="O78" i="35" s="1"/>
  <c r="AA159" i="35"/>
  <c r="AA114" i="35"/>
  <c r="AA81" i="35"/>
  <c r="AL16" i="35"/>
  <c r="AL17" i="35" s="1"/>
  <c r="AL18" i="35" s="1"/>
  <c r="AL19" i="35" s="1"/>
  <c r="AL20" i="35" s="1"/>
  <c r="AL21" i="35" s="1"/>
  <c r="AL22" i="35" s="1"/>
  <c r="AL23" i="35" s="1"/>
  <c r="AL24" i="35" s="1"/>
  <c r="AL25" i="35" s="1"/>
  <c r="AL26" i="35" s="1"/>
  <c r="AL27" i="35" s="1"/>
  <c r="AL28" i="35" s="1"/>
  <c r="AL29" i="35" s="1"/>
  <c r="AL30" i="35" s="1"/>
  <c r="AL31" i="35" s="1"/>
  <c r="AL32" i="35" s="1"/>
  <c r="AL33" i="35" s="1"/>
  <c r="AL34" i="35" s="1"/>
  <c r="AL35" i="35" s="1"/>
  <c r="AL36" i="35" s="1"/>
  <c r="AL37" i="35" s="1"/>
  <c r="AL38" i="35" s="1"/>
  <c r="AL39" i="35" s="1"/>
  <c r="AL40" i="35" s="1"/>
  <c r="AL41" i="35" s="1"/>
  <c r="AL42" i="35" s="1"/>
  <c r="AL43" i="35" s="1"/>
  <c r="AL44" i="35" s="1"/>
  <c r="AL45" i="35" s="1"/>
  <c r="P8" i="35"/>
  <c r="Y15" i="35"/>
  <c r="R81" i="35"/>
  <c r="G115" i="35"/>
  <c r="G116" i="35" s="1"/>
  <c r="G117" i="35" s="1"/>
  <c r="G118" i="35" s="1"/>
  <c r="G119" i="35" s="1"/>
  <c r="G120" i="35" s="1"/>
  <c r="G121" i="35" s="1"/>
  <c r="G122" i="35" s="1"/>
  <c r="G123" i="35" s="1"/>
  <c r="G124" i="35" s="1"/>
  <c r="G125" i="35" s="1"/>
  <c r="G126" i="35" s="1"/>
  <c r="G127" i="35" s="1"/>
  <c r="G128" i="35" s="1"/>
  <c r="G129" i="35" s="1"/>
  <c r="G130" i="35" s="1"/>
  <c r="G131" i="35" s="1"/>
  <c r="G132" i="35" s="1"/>
  <c r="G133" i="35" s="1"/>
  <c r="G134" i="35" s="1"/>
  <c r="G135" i="35" s="1"/>
  <c r="G136" i="35" s="1"/>
  <c r="G137" i="35" s="1"/>
  <c r="G138" i="35" s="1"/>
  <c r="G139" i="35" s="1"/>
  <c r="G140" i="35" s="1"/>
  <c r="G141" i="35" s="1"/>
  <c r="G142" i="35" s="1"/>
  <c r="G143" i="35" s="1"/>
  <c r="G144" i="35" s="1"/>
  <c r="AN159" i="35"/>
  <c r="AN114" i="35"/>
  <c r="AN81" i="35"/>
  <c r="AN48" i="35"/>
  <c r="AN15" i="35"/>
  <c r="H16" i="35"/>
  <c r="H17" i="35" s="1"/>
  <c r="H18" i="35" s="1"/>
  <c r="H19" i="35" s="1"/>
  <c r="H20" i="35" s="1"/>
  <c r="H21" i="35" s="1"/>
  <c r="H22" i="35" s="1"/>
  <c r="H23" i="35" s="1"/>
  <c r="H24" i="35" s="1"/>
  <c r="H25" i="35" s="1"/>
  <c r="H26" i="35" s="1"/>
  <c r="H27" i="35" s="1"/>
  <c r="H28" i="35" s="1"/>
  <c r="H29" i="35" s="1"/>
  <c r="H30" i="35" s="1"/>
  <c r="H31" i="35" s="1"/>
  <c r="H32" i="35" s="1"/>
  <c r="H33" i="35" s="1"/>
  <c r="H34" i="35" s="1"/>
  <c r="H35" i="35" s="1"/>
  <c r="H36" i="35" s="1"/>
  <c r="H37" i="35" s="1"/>
  <c r="H38" i="35" s="1"/>
  <c r="H39" i="35" s="1"/>
  <c r="H40" i="35" s="1"/>
  <c r="H41" i="35" s="1"/>
  <c r="H42" i="35" s="1"/>
  <c r="H43" i="35" s="1"/>
  <c r="H44" i="35" s="1"/>
  <c r="H45" i="35" s="1"/>
  <c r="AD82" i="35"/>
  <c r="AD83" i="35" s="1"/>
  <c r="AD84" i="35" s="1"/>
  <c r="AD85" i="35" s="1"/>
  <c r="AD86" i="35" s="1"/>
  <c r="AD87" i="35" s="1"/>
  <c r="AD88" i="35" s="1"/>
  <c r="AD89" i="35" s="1"/>
  <c r="AD90" i="35" s="1"/>
  <c r="AD91" i="35" s="1"/>
  <c r="AD92" i="35" s="1"/>
  <c r="AD93" i="35" s="1"/>
  <c r="AD94" i="35" s="1"/>
  <c r="AD95" i="35" s="1"/>
  <c r="AD96" i="35" s="1"/>
  <c r="AD97" i="35" s="1"/>
  <c r="AD98" i="35" s="1"/>
  <c r="AD99" i="35" s="1"/>
  <c r="AD100" i="35" s="1"/>
  <c r="AD101" i="35" s="1"/>
  <c r="AD102" i="35" s="1"/>
  <c r="AD103" i="35" s="1"/>
  <c r="AD104" i="35" s="1"/>
  <c r="AD105" i="35" s="1"/>
  <c r="AD106" i="35" s="1"/>
  <c r="AD107" i="35" s="1"/>
  <c r="AD108" i="35" s="1"/>
  <c r="AD109" i="35" s="1"/>
  <c r="AD110" i="35" s="1"/>
  <c r="AD111" i="35" s="1"/>
  <c r="AI16" i="35"/>
  <c r="AI17" i="35" s="1"/>
  <c r="AI18" i="35" s="1"/>
  <c r="AI19" i="35" s="1"/>
  <c r="AI20" i="35" s="1"/>
  <c r="AI21" i="35" s="1"/>
  <c r="AI22" i="35" s="1"/>
  <c r="AI23" i="35" s="1"/>
  <c r="AI24" i="35" s="1"/>
  <c r="AI25" i="35" s="1"/>
  <c r="AI26" i="35" s="1"/>
  <c r="AI27" i="35" s="1"/>
  <c r="AI28" i="35" s="1"/>
  <c r="AI29" i="35" s="1"/>
  <c r="AI30" i="35" s="1"/>
  <c r="AI31" i="35" s="1"/>
  <c r="AI32" i="35" s="1"/>
  <c r="AI33" i="35" s="1"/>
  <c r="AI34" i="35" s="1"/>
  <c r="AI35" i="35" s="1"/>
  <c r="AI36" i="35" s="1"/>
  <c r="AI37" i="35" s="1"/>
  <c r="AI38" i="35" s="1"/>
  <c r="AI39" i="35" s="1"/>
  <c r="AI40" i="35" s="1"/>
  <c r="AI41" i="35" s="1"/>
  <c r="AI42" i="35" s="1"/>
  <c r="AI43" i="35" s="1"/>
  <c r="AI44" i="35" s="1"/>
  <c r="AI45" i="35" s="1"/>
  <c r="AJ16" i="35"/>
  <c r="AJ17" i="35" s="1"/>
  <c r="AJ18" i="35" s="1"/>
  <c r="AJ19" i="35" s="1"/>
  <c r="AJ20" i="35" s="1"/>
  <c r="AJ21" i="35" s="1"/>
  <c r="AJ22" i="35" s="1"/>
  <c r="AJ23" i="35" s="1"/>
  <c r="AJ24" i="35" s="1"/>
  <c r="AJ25" i="35" s="1"/>
  <c r="AJ26" i="35" s="1"/>
  <c r="AJ27" i="35" s="1"/>
  <c r="AJ28" i="35" s="1"/>
  <c r="AJ29" i="35" s="1"/>
  <c r="AJ30" i="35" s="1"/>
  <c r="AJ31" i="35" s="1"/>
  <c r="AJ32" i="35" s="1"/>
  <c r="AJ33" i="35" s="1"/>
  <c r="AJ34" i="35" s="1"/>
  <c r="AJ35" i="35" s="1"/>
  <c r="AJ36" i="35" s="1"/>
  <c r="AJ37" i="35" s="1"/>
  <c r="AJ38" i="35" s="1"/>
  <c r="AJ39" i="35" s="1"/>
  <c r="AJ40" i="35" s="1"/>
  <c r="AJ41" i="35" s="1"/>
  <c r="AJ42" i="35" s="1"/>
  <c r="AJ43" i="35" s="1"/>
  <c r="AJ44" i="35" s="1"/>
  <c r="AJ45" i="35" s="1"/>
  <c r="AB159" i="35"/>
  <c r="AB114" i="35"/>
  <c r="AB81" i="35"/>
  <c r="AB8" i="35"/>
  <c r="AB12" i="35" s="1"/>
  <c r="Z6" i="35"/>
  <c r="Q8" i="35"/>
  <c r="Q12" i="35" s="1"/>
  <c r="Q115" i="35" s="1"/>
  <c r="Q116" i="35" s="1"/>
  <c r="Q117" i="35" s="1"/>
  <c r="Q118" i="35" s="1"/>
  <c r="Q119" i="35" s="1"/>
  <c r="Q120" i="35" s="1"/>
  <c r="Q121" i="35" s="1"/>
  <c r="Q122" i="35" s="1"/>
  <c r="Q123" i="35" s="1"/>
  <c r="Q124" i="35" s="1"/>
  <c r="Q125" i="35" s="1"/>
  <c r="Q126" i="35" s="1"/>
  <c r="Q127" i="35" s="1"/>
  <c r="Q128" i="35" s="1"/>
  <c r="Q129" i="35" s="1"/>
  <c r="Q130" i="35" s="1"/>
  <c r="Q131" i="35" s="1"/>
  <c r="Q132" i="35" s="1"/>
  <c r="Q133" i="35" s="1"/>
  <c r="Q134" i="35" s="1"/>
  <c r="Q135" i="35" s="1"/>
  <c r="Q136" i="35" s="1"/>
  <c r="Q137" i="35" s="1"/>
  <c r="Q138" i="35" s="1"/>
  <c r="Q139" i="35" s="1"/>
  <c r="Q140" i="35" s="1"/>
  <c r="Q141" i="35" s="1"/>
  <c r="Q142" i="35" s="1"/>
  <c r="Q143" i="35" s="1"/>
  <c r="Q144" i="35" s="1"/>
  <c r="S49" i="35"/>
  <c r="S50" i="35" s="1"/>
  <c r="S51" i="35" s="1"/>
  <c r="S52" i="35" s="1"/>
  <c r="S53" i="35" s="1"/>
  <c r="S54" i="35" s="1"/>
  <c r="S55" i="35" s="1"/>
  <c r="S56" i="35" s="1"/>
  <c r="S57" i="35" s="1"/>
  <c r="S58" i="35" s="1"/>
  <c r="S59" i="35" s="1"/>
  <c r="S60" i="35" s="1"/>
  <c r="S61" i="35" s="1"/>
  <c r="S62" i="35" s="1"/>
  <c r="S63" i="35" s="1"/>
  <c r="S64" i="35" s="1"/>
  <c r="S65" i="35" s="1"/>
  <c r="S66" i="35" s="1"/>
  <c r="S67" i="35" s="1"/>
  <c r="S68" i="35" s="1"/>
  <c r="S69" i="35" s="1"/>
  <c r="S70" i="35" s="1"/>
  <c r="S71" i="35" s="1"/>
  <c r="S72" i="35" s="1"/>
  <c r="S73" i="35" s="1"/>
  <c r="S74" i="35" s="1"/>
  <c r="S75" i="35" s="1"/>
  <c r="S76" i="35" s="1"/>
  <c r="S77" i="35" s="1"/>
  <c r="S78" i="35" s="1"/>
  <c r="T81" i="35"/>
  <c r="V16" i="35"/>
  <c r="V17" i="35" s="1"/>
  <c r="V18" i="35" s="1"/>
  <c r="V19" i="35" s="1"/>
  <c r="V20" i="35" s="1"/>
  <c r="V21" i="35" s="1"/>
  <c r="V22" i="35" s="1"/>
  <c r="V23" i="35" s="1"/>
  <c r="V24" i="35" s="1"/>
  <c r="V25" i="35" s="1"/>
  <c r="V26" i="35" s="1"/>
  <c r="V27" i="35" s="1"/>
  <c r="V28" i="35" s="1"/>
  <c r="V29" i="35" s="1"/>
  <c r="V30" i="35" s="1"/>
  <c r="V31" i="35" s="1"/>
  <c r="V32" i="35" s="1"/>
  <c r="V33" i="35" s="1"/>
  <c r="V34" i="35" s="1"/>
  <c r="V35" i="35" s="1"/>
  <c r="V36" i="35" s="1"/>
  <c r="V37" i="35" s="1"/>
  <c r="V38" i="35" s="1"/>
  <c r="V39" i="35" s="1"/>
  <c r="V40" i="35" s="1"/>
  <c r="V41" i="35" s="1"/>
  <c r="V42" i="35" s="1"/>
  <c r="V43" i="35" s="1"/>
  <c r="V44" i="35" s="1"/>
  <c r="V45" i="35" s="1"/>
  <c r="AH49" i="35"/>
  <c r="AH50" i="35" s="1"/>
  <c r="AH51" i="35" s="1"/>
  <c r="AH52" i="35" s="1"/>
  <c r="AH53" i="35" s="1"/>
  <c r="AH54" i="35" s="1"/>
  <c r="AH55" i="35" s="1"/>
  <c r="AH56" i="35" s="1"/>
  <c r="AH57" i="35" s="1"/>
  <c r="AH58" i="35" s="1"/>
  <c r="AH59" i="35" s="1"/>
  <c r="AH60" i="35" s="1"/>
  <c r="AH61" i="35" s="1"/>
  <c r="AH62" i="35" s="1"/>
  <c r="AH63" i="35" s="1"/>
  <c r="AH64" i="35" s="1"/>
  <c r="AH65" i="35" s="1"/>
  <c r="AH66" i="35" s="1"/>
  <c r="AH67" i="35" s="1"/>
  <c r="AH68" i="35" s="1"/>
  <c r="AH69" i="35" s="1"/>
  <c r="AH70" i="35" s="1"/>
  <c r="AH71" i="35" s="1"/>
  <c r="AH72" i="35" s="1"/>
  <c r="AH73" i="35" s="1"/>
  <c r="AH74" i="35" s="1"/>
  <c r="AH75" i="35" s="1"/>
  <c r="AH76" i="35" s="1"/>
  <c r="AH77" i="35" s="1"/>
  <c r="AH78" i="35" s="1"/>
  <c r="AH6" i="35"/>
  <c r="M159" i="35"/>
  <c r="M81" i="35"/>
  <c r="M114" i="35"/>
  <c r="M48" i="35"/>
  <c r="M15" i="35"/>
  <c r="O114" i="35"/>
  <c r="O159" i="35"/>
  <c r="O81" i="35"/>
  <c r="O15" i="35"/>
  <c r="AM114" i="35"/>
  <c r="AM159" i="35"/>
  <c r="AM8" i="35"/>
  <c r="AM12" i="35" s="1"/>
  <c r="AM115" i="35" s="1"/>
  <c r="AM116" i="35" s="1"/>
  <c r="AM117" i="35" s="1"/>
  <c r="AM118" i="35" s="1"/>
  <c r="AM119" i="35" s="1"/>
  <c r="AM120" i="35" s="1"/>
  <c r="AM121" i="35" s="1"/>
  <c r="AM122" i="35" s="1"/>
  <c r="AM123" i="35" s="1"/>
  <c r="AM124" i="35" s="1"/>
  <c r="AM125" i="35" s="1"/>
  <c r="AM126" i="35" s="1"/>
  <c r="AM127" i="35" s="1"/>
  <c r="AM128" i="35" s="1"/>
  <c r="AM129" i="35" s="1"/>
  <c r="AM130" i="35" s="1"/>
  <c r="AM131" i="35" s="1"/>
  <c r="AM132" i="35" s="1"/>
  <c r="AM133" i="35" s="1"/>
  <c r="AM134" i="35" s="1"/>
  <c r="AM135" i="35" s="1"/>
  <c r="AM136" i="35" s="1"/>
  <c r="AM137" i="35" s="1"/>
  <c r="AM138" i="35" s="1"/>
  <c r="AM139" i="35" s="1"/>
  <c r="AM140" i="35" s="1"/>
  <c r="AM141" i="35" s="1"/>
  <c r="AM142" i="35" s="1"/>
  <c r="AM143" i="35" s="1"/>
  <c r="AM144" i="35" s="1"/>
  <c r="AM81" i="35"/>
  <c r="AM48" i="35"/>
  <c r="AM15" i="35"/>
  <c r="E114" i="35"/>
  <c r="E81" i="35"/>
  <c r="E48" i="35"/>
  <c r="E159" i="35"/>
  <c r="AC114" i="35"/>
  <c r="AC81" i="35"/>
  <c r="AC159" i="35"/>
  <c r="AC15" i="35"/>
  <c r="AC8" i="35"/>
  <c r="AC48" i="35"/>
  <c r="AN6" i="35"/>
  <c r="Y115" i="35"/>
  <c r="Y116" i="35" s="1"/>
  <c r="Y117" i="35" s="1"/>
  <c r="Y118" i="35" s="1"/>
  <c r="Y119" i="35" s="1"/>
  <c r="Y120" i="35" s="1"/>
  <c r="Y121" i="35" s="1"/>
  <c r="Y122" i="35" s="1"/>
  <c r="Y123" i="35" s="1"/>
  <c r="Y124" i="35" s="1"/>
  <c r="Y125" i="35" s="1"/>
  <c r="Y126" i="35" s="1"/>
  <c r="Y127" i="35" s="1"/>
  <c r="Y128" i="35" s="1"/>
  <c r="Y129" i="35" s="1"/>
  <c r="Y130" i="35" s="1"/>
  <c r="Y131" i="35" s="1"/>
  <c r="Y132" i="35" s="1"/>
  <c r="Y133" i="35" s="1"/>
  <c r="Y134" i="35" s="1"/>
  <c r="Y135" i="35" s="1"/>
  <c r="Y136" i="35" s="1"/>
  <c r="Y137" i="35" s="1"/>
  <c r="Y138" i="35" s="1"/>
  <c r="Y139" i="35" s="1"/>
  <c r="Y140" i="35" s="1"/>
  <c r="Y141" i="35" s="1"/>
  <c r="Y142" i="35" s="1"/>
  <c r="Y143" i="35" s="1"/>
  <c r="Y144" i="35" s="1"/>
  <c r="P6" i="35"/>
  <c r="R8" i="35"/>
  <c r="R12" i="35" s="1"/>
  <c r="R115" i="35" s="1"/>
  <c r="R116" i="35" s="1"/>
  <c r="R117" i="35" s="1"/>
  <c r="R118" i="35" s="1"/>
  <c r="R119" i="35" s="1"/>
  <c r="R120" i="35" s="1"/>
  <c r="R121" i="35" s="1"/>
  <c r="R122" i="35" s="1"/>
  <c r="R123" i="35" s="1"/>
  <c r="R124" i="35" s="1"/>
  <c r="R125" i="35" s="1"/>
  <c r="R126" i="35" s="1"/>
  <c r="R127" i="35" s="1"/>
  <c r="R128" i="35" s="1"/>
  <c r="R129" i="35" s="1"/>
  <c r="R130" i="35" s="1"/>
  <c r="R131" i="35" s="1"/>
  <c r="R132" i="35" s="1"/>
  <c r="R133" i="35" s="1"/>
  <c r="R134" i="35" s="1"/>
  <c r="R135" i="35" s="1"/>
  <c r="R136" i="35" s="1"/>
  <c r="R137" i="35" s="1"/>
  <c r="R138" i="35" s="1"/>
  <c r="R139" i="35" s="1"/>
  <c r="R140" i="35" s="1"/>
  <c r="R141" i="35" s="1"/>
  <c r="R142" i="35" s="1"/>
  <c r="R143" i="35" s="1"/>
  <c r="R144" i="35" s="1"/>
  <c r="AO16" i="35"/>
  <c r="AO17" i="35" s="1"/>
  <c r="AO18" i="35" s="1"/>
  <c r="AO19" i="35" s="1"/>
  <c r="AO20" i="35" s="1"/>
  <c r="AO21" i="35" s="1"/>
  <c r="AO22" i="35" s="1"/>
  <c r="AO23" i="35" s="1"/>
  <c r="AO24" i="35" s="1"/>
  <c r="AO25" i="35" s="1"/>
  <c r="AO26" i="35" s="1"/>
  <c r="AO27" i="35" s="1"/>
  <c r="AO28" i="35" s="1"/>
  <c r="AO29" i="35" s="1"/>
  <c r="AO30" i="35" s="1"/>
  <c r="AO31" i="35" s="1"/>
  <c r="AO32" i="35" s="1"/>
  <c r="AO33" i="35" s="1"/>
  <c r="AO34" i="35" s="1"/>
  <c r="AO35" i="35" s="1"/>
  <c r="AO36" i="35" s="1"/>
  <c r="AO37" i="35" s="1"/>
  <c r="AO38" i="35" s="1"/>
  <c r="AO39" i="35" s="1"/>
  <c r="AO40" i="35" s="1"/>
  <c r="AO41" i="35" s="1"/>
  <c r="AO42" i="35" s="1"/>
  <c r="AO43" i="35" s="1"/>
  <c r="AO44" i="35" s="1"/>
  <c r="AO45" i="35" s="1"/>
  <c r="U81" i="35"/>
  <c r="F159" i="35"/>
  <c r="F114" i="35"/>
  <c r="F48" i="35"/>
  <c r="F15" i="35"/>
  <c r="F8" i="35"/>
  <c r="F12" i="35" s="1"/>
  <c r="F115" i="35" s="1"/>
  <c r="F116" i="35" s="1"/>
  <c r="F117" i="35" s="1"/>
  <c r="F118" i="35" s="1"/>
  <c r="F119" i="35" s="1"/>
  <c r="F120" i="35" s="1"/>
  <c r="F121" i="35" s="1"/>
  <c r="F122" i="35" s="1"/>
  <c r="F123" i="35" s="1"/>
  <c r="F124" i="35" s="1"/>
  <c r="F125" i="35" s="1"/>
  <c r="F126" i="35" s="1"/>
  <c r="F127" i="35" s="1"/>
  <c r="F128" i="35" s="1"/>
  <c r="F129" i="35" s="1"/>
  <c r="F130" i="35" s="1"/>
  <c r="F131" i="35" s="1"/>
  <c r="F132" i="35" s="1"/>
  <c r="F133" i="35" s="1"/>
  <c r="F134" i="35" s="1"/>
  <c r="F135" i="35" s="1"/>
  <c r="F136" i="35" s="1"/>
  <c r="F137" i="35" s="1"/>
  <c r="F138" i="35" s="1"/>
  <c r="F139" i="35" s="1"/>
  <c r="F140" i="35" s="1"/>
  <c r="F141" i="35" s="1"/>
  <c r="F142" i="35" s="1"/>
  <c r="F143" i="35" s="1"/>
  <c r="F144" i="35" s="1"/>
  <c r="F81" i="35"/>
  <c r="AD159" i="35"/>
  <c r="AD114" i="35"/>
  <c r="AD48" i="35"/>
  <c r="AD8" i="35"/>
  <c r="AD81" i="35"/>
  <c r="Q16" i="35"/>
  <c r="Q17" i="35" s="1"/>
  <c r="Q18" i="35" s="1"/>
  <c r="Q19" i="35" s="1"/>
  <c r="Q20" i="35" s="1"/>
  <c r="Q21" i="35" s="1"/>
  <c r="Q22" i="35" s="1"/>
  <c r="Q23" i="35" s="1"/>
  <c r="Q24" i="35" s="1"/>
  <c r="Q25" i="35" s="1"/>
  <c r="Q26" i="35" s="1"/>
  <c r="Q27" i="35" s="1"/>
  <c r="Q28" i="35" s="1"/>
  <c r="Q29" i="35" s="1"/>
  <c r="Q30" i="35" s="1"/>
  <c r="Q31" i="35" s="1"/>
  <c r="Q32" i="35" s="1"/>
  <c r="Q33" i="35" s="1"/>
  <c r="Q34" i="35" s="1"/>
  <c r="Q35" i="35" s="1"/>
  <c r="Q36" i="35" s="1"/>
  <c r="Q37" i="35" s="1"/>
  <c r="Q38" i="35" s="1"/>
  <c r="Q39" i="35" s="1"/>
  <c r="Q40" i="35" s="1"/>
  <c r="Q41" i="35" s="1"/>
  <c r="Q42" i="35" s="1"/>
  <c r="Q43" i="35" s="1"/>
  <c r="Q44" i="35" s="1"/>
  <c r="Q45" i="35" s="1"/>
  <c r="R6" i="35"/>
  <c r="S8" i="35"/>
  <c r="S12" i="35" s="1"/>
  <c r="S115" i="35" s="1"/>
  <c r="S116" i="35" s="1"/>
  <c r="S117" i="35" s="1"/>
  <c r="S118" i="35" s="1"/>
  <c r="S119" i="35" s="1"/>
  <c r="S120" i="35" s="1"/>
  <c r="S121" i="35" s="1"/>
  <c r="S122" i="35" s="1"/>
  <c r="S123" i="35" s="1"/>
  <c r="S124" i="35" s="1"/>
  <c r="S125" i="35" s="1"/>
  <c r="S126" i="35" s="1"/>
  <c r="S127" i="35" s="1"/>
  <c r="S128" i="35" s="1"/>
  <c r="S129" i="35" s="1"/>
  <c r="S130" i="35" s="1"/>
  <c r="S131" i="35" s="1"/>
  <c r="S132" i="35" s="1"/>
  <c r="S133" i="35" s="1"/>
  <c r="S134" i="35" s="1"/>
  <c r="S135" i="35" s="1"/>
  <c r="S136" i="35" s="1"/>
  <c r="S137" i="35" s="1"/>
  <c r="S138" i="35" s="1"/>
  <c r="S139" i="35" s="1"/>
  <c r="S140" i="35" s="1"/>
  <c r="S141" i="35" s="1"/>
  <c r="S142" i="35" s="1"/>
  <c r="S143" i="35" s="1"/>
  <c r="S144" i="35" s="1"/>
  <c r="W49" i="35"/>
  <c r="W50" i="35" s="1"/>
  <c r="W51" i="35" s="1"/>
  <c r="W52" i="35" s="1"/>
  <c r="W53" i="35" s="1"/>
  <c r="W54" i="35" s="1"/>
  <c r="W55" i="35" s="1"/>
  <c r="W56" i="35" s="1"/>
  <c r="W57" i="35" s="1"/>
  <c r="W58" i="35" s="1"/>
  <c r="W59" i="35" s="1"/>
  <c r="W60" i="35" s="1"/>
  <c r="W61" i="35" s="1"/>
  <c r="W62" i="35" s="1"/>
  <c r="W63" i="35" s="1"/>
  <c r="W64" i="35" s="1"/>
  <c r="W65" i="35" s="1"/>
  <c r="W66" i="35" s="1"/>
  <c r="W67" i="35" s="1"/>
  <c r="W68" i="35" s="1"/>
  <c r="W69" i="35" s="1"/>
  <c r="W70" i="35" s="1"/>
  <c r="W71" i="35" s="1"/>
  <c r="W72" i="35" s="1"/>
  <c r="W73" i="35" s="1"/>
  <c r="W74" i="35" s="1"/>
  <c r="W75" i="35" s="1"/>
  <c r="W76" i="35" s="1"/>
  <c r="W77" i="35" s="1"/>
  <c r="W78" i="35" s="1"/>
  <c r="V81" i="35"/>
  <c r="G114" i="35"/>
  <c r="G159" i="35"/>
  <c r="G81" i="35"/>
  <c r="G48" i="35"/>
  <c r="G15" i="35"/>
  <c r="AE159" i="35"/>
  <c r="AE114" i="35"/>
  <c r="AE81" i="35"/>
  <c r="AE48" i="35"/>
  <c r="AE15" i="35"/>
  <c r="R16" i="35"/>
  <c r="R17" i="35" s="1"/>
  <c r="R18" i="35" s="1"/>
  <c r="R19" i="35" s="1"/>
  <c r="R20" i="35" s="1"/>
  <c r="R21" i="35" s="1"/>
  <c r="R22" i="35" s="1"/>
  <c r="R23" i="35" s="1"/>
  <c r="R24" i="35" s="1"/>
  <c r="R25" i="35" s="1"/>
  <c r="R26" i="35" s="1"/>
  <c r="R27" i="35" s="1"/>
  <c r="R28" i="35" s="1"/>
  <c r="R29" i="35" s="1"/>
  <c r="R30" i="35" s="1"/>
  <c r="R31" i="35" s="1"/>
  <c r="R32" i="35" s="1"/>
  <c r="R33" i="35" s="1"/>
  <c r="R34" i="35" s="1"/>
  <c r="R35" i="35" s="1"/>
  <c r="R36" i="35" s="1"/>
  <c r="R37" i="35" s="1"/>
  <c r="R38" i="35" s="1"/>
  <c r="R39" i="35" s="1"/>
  <c r="R40" i="35" s="1"/>
  <c r="R41" i="35" s="1"/>
  <c r="R42" i="35" s="1"/>
  <c r="R43" i="35" s="1"/>
  <c r="R44" i="35" s="1"/>
  <c r="R45" i="35" s="1"/>
  <c r="E49" i="35"/>
  <c r="E50" i="35" s="1"/>
  <c r="E51" i="35" s="1"/>
  <c r="E52" i="35" s="1"/>
  <c r="E53" i="35" s="1"/>
  <c r="E54" i="35" s="1"/>
  <c r="E55" i="35" s="1"/>
  <c r="E56" i="35" s="1"/>
  <c r="E57" i="35" s="1"/>
  <c r="E58" i="35" s="1"/>
  <c r="E59" i="35" s="1"/>
  <c r="E60" i="35" s="1"/>
  <c r="E61" i="35" s="1"/>
  <c r="E62" i="35" s="1"/>
  <c r="E63" i="35" s="1"/>
  <c r="E64" i="35" s="1"/>
  <c r="E65" i="35" s="1"/>
  <c r="E66" i="35" s="1"/>
  <c r="E67" i="35" s="1"/>
  <c r="E68" i="35" s="1"/>
  <c r="E69" i="35" s="1"/>
  <c r="E70" i="35" s="1"/>
  <c r="E71" i="35" s="1"/>
  <c r="E72" i="35" s="1"/>
  <c r="E73" i="35" s="1"/>
  <c r="E74" i="35" s="1"/>
  <c r="E75" i="35" s="1"/>
  <c r="E76" i="35" s="1"/>
  <c r="E77" i="35" s="1"/>
  <c r="E78" i="35" s="1"/>
  <c r="E6" i="35"/>
  <c r="P82" i="35"/>
  <c r="P83" i="35" s="1"/>
  <c r="P84" i="35" s="1"/>
  <c r="P85" i="35" s="1"/>
  <c r="P86" i="35" s="1"/>
  <c r="P87" i="35" s="1"/>
  <c r="P88" i="35" s="1"/>
  <c r="P89" i="35" s="1"/>
  <c r="P90" i="35" s="1"/>
  <c r="P91" i="35" s="1"/>
  <c r="P92" i="35" s="1"/>
  <c r="P93" i="35" s="1"/>
  <c r="P94" i="35" s="1"/>
  <c r="P95" i="35" s="1"/>
  <c r="P96" i="35" s="1"/>
  <c r="P97" i="35" s="1"/>
  <c r="P98" i="35" s="1"/>
  <c r="P99" i="35" s="1"/>
  <c r="P100" i="35" s="1"/>
  <c r="P101" i="35" s="1"/>
  <c r="P102" i="35" s="1"/>
  <c r="P103" i="35" s="1"/>
  <c r="P104" i="35" s="1"/>
  <c r="P105" i="35" s="1"/>
  <c r="P106" i="35" s="1"/>
  <c r="P107" i="35" s="1"/>
  <c r="P108" i="35" s="1"/>
  <c r="P109" i="35" s="1"/>
  <c r="P110" i="35" s="1"/>
  <c r="P111" i="35" s="1"/>
  <c r="T8" i="35"/>
  <c r="AD15" i="35"/>
  <c r="X81" i="35"/>
  <c r="G82" i="35"/>
  <c r="G83" i="35" s="1"/>
  <c r="G84" i="35" s="1"/>
  <c r="G85" i="35" s="1"/>
  <c r="G86" i="35" s="1"/>
  <c r="G87" i="35" s="1"/>
  <c r="G88" i="35" s="1"/>
  <c r="G89" i="35" s="1"/>
  <c r="G90" i="35" s="1"/>
  <c r="G91" i="35" s="1"/>
  <c r="G92" i="35" s="1"/>
  <c r="G93" i="35" s="1"/>
  <c r="G94" i="35" s="1"/>
  <c r="G95" i="35" s="1"/>
  <c r="G96" i="35" s="1"/>
  <c r="G97" i="35" s="1"/>
  <c r="G98" i="35" s="1"/>
  <c r="G99" i="35" s="1"/>
  <c r="G100" i="35" s="1"/>
  <c r="G101" i="35" s="1"/>
  <c r="G102" i="35" s="1"/>
  <c r="G103" i="35" s="1"/>
  <c r="G104" i="35" s="1"/>
  <c r="G105" i="35" s="1"/>
  <c r="G106" i="35" s="1"/>
  <c r="G107" i="35" s="1"/>
  <c r="G108" i="35" s="1"/>
  <c r="G109" i="35" s="1"/>
  <c r="G110" i="35" s="1"/>
  <c r="G111" i="35" s="1"/>
  <c r="Z159" i="35"/>
  <c r="Z114" i="35"/>
  <c r="AN115" i="35"/>
  <c r="AN116" i="35" s="1"/>
  <c r="AN117" i="35" s="1"/>
  <c r="AN118" i="35" s="1"/>
  <c r="AN119" i="35" s="1"/>
  <c r="AN120" i="35" s="1"/>
  <c r="AN121" i="35" s="1"/>
  <c r="AN122" i="35" s="1"/>
  <c r="AN123" i="35" s="1"/>
  <c r="AN124" i="35" s="1"/>
  <c r="AN125" i="35" s="1"/>
  <c r="AN126" i="35" s="1"/>
  <c r="AN127" i="35" s="1"/>
  <c r="AN128" i="35" s="1"/>
  <c r="AN129" i="35" s="1"/>
  <c r="AN130" i="35" s="1"/>
  <c r="AN131" i="35" s="1"/>
  <c r="AN132" i="35" s="1"/>
  <c r="AN133" i="35" s="1"/>
  <c r="AN134" i="35" s="1"/>
  <c r="AN135" i="35" s="1"/>
  <c r="AN136" i="35" s="1"/>
  <c r="AN137" i="35" s="1"/>
  <c r="AN138" i="35" s="1"/>
  <c r="AN139" i="35" s="1"/>
  <c r="AN140" i="35" s="1"/>
  <c r="AN141" i="35" s="1"/>
  <c r="AN142" i="35" s="1"/>
  <c r="AN143" i="35" s="1"/>
  <c r="AN144" i="35" s="1"/>
  <c r="AK82" i="35"/>
  <c r="AK83" i="35" s="1"/>
  <c r="AK84" i="35" s="1"/>
  <c r="AK85" i="35" s="1"/>
  <c r="AK86" i="35" s="1"/>
  <c r="AK87" i="35" s="1"/>
  <c r="AK88" i="35" s="1"/>
  <c r="AK89" i="35" s="1"/>
  <c r="AK90" i="35" s="1"/>
  <c r="AK91" i="35" s="1"/>
  <c r="AK92" i="35" s="1"/>
  <c r="AK93" i="35" s="1"/>
  <c r="AK94" i="35" s="1"/>
  <c r="AK95" i="35" s="1"/>
  <c r="AK96" i="35" s="1"/>
  <c r="AK97" i="35" s="1"/>
  <c r="AK98" i="35" s="1"/>
  <c r="AK99" i="35" s="1"/>
  <c r="AK100" i="35" s="1"/>
  <c r="AK101" i="35" s="1"/>
  <c r="AK102" i="35" s="1"/>
  <c r="AK103" i="35" s="1"/>
  <c r="AK104" i="35" s="1"/>
  <c r="AK105" i="35" s="1"/>
  <c r="AK106" i="35" s="1"/>
  <c r="AK107" i="35" s="1"/>
  <c r="AK108" i="35" s="1"/>
  <c r="AK109" i="35" s="1"/>
  <c r="AK110" i="35" s="1"/>
  <c r="AK111" i="35" s="1"/>
  <c r="N114" i="35"/>
  <c r="N8" i="35"/>
  <c r="N12" i="35" s="1"/>
  <c r="N159" i="35"/>
  <c r="AL114" i="35"/>
  <c r="AL159" i="35"/>
  <c r="AI115" i="35"/>
  <c r="AI116" i="35" s="1"/>
  <c r="AI117" i="35" s="1"/>
  <c r="AI118" i="35" s="1"/>
  <c r="AI119" i="35" s="1"/>
  <c r="AI120" i="35" s="1"/>
  <c r="AI121" i="35" s="1"/>
  <c r="AI122" i="35" s="1"/>
  <c r="AI123" i="35" s="1"/>
  <c r="AI124" i="35" s="1"/>
  <c r="AI125" i="35" s="1"/>
  <c r="AI126" i="35" s="1"/>
  <c r="AI127" i="35" s="1"/>
  <c r="AI128" i="35" s="1"/>
  <c r="AI129" i="35" s="1"/>
  <c r="AI130" i="35" s="1"/>
  <c r="AI131" i="35" s="1"/>
  <c r="AI132" i="35" s="1"/>
  <c r="AI133" i="35" s="1"/>
  <c r="AI134" i="35" s="1"/>
  <c r="AI135" i="35" s="1"/>
  <c r="AI136" i="35" s="1"/>
  <c r="AI137" i="35" s="1"/>
  <c r="AI138" i="35" s="1"/>
  <c r="AI139" i="35" s="1"/>
  <c r="AI140" i="35" s="1"/>
  <c r="AI141" i="35" s="1"/>
  <c r="AI142" i="35" s="1"/>
  <c r="AI143" i="35" s="1"/>
  <c r="AI144" i="35" s="1"/>
  <c r="AN62" i="38"/>
  <c r="AN60" i="38"/>
  <c r="AN58" i="38"/>
  <c r="AN56" i="38"/>
  <c r="AN64" i="38"/>
  <c r="AN63" i="38"/>
  <c r="AN61" i="38"/>
  <c r="AN67" i="38"/>
  <c r="AN69" i="38"/>
  <c r="AN66" i="38"/>
  <c r="AN59" i="38"/>
  <c r="AN57" i="38"/>
  <c r="AN68" i="38"/>
  <c r="AN65" i="38"/>
  <c r="AN70" i="38"/>
  <c r="S60" i="38"/>
  <c r="S58" i="38"/>
  <c r="S69" i="38"/>
  <c r="S56" i="38"/>
  <c r="S67" i="38"/>
  <c r="S65" i="38"/>
  <c r="S61" i="38"/>
  <c r="S57" i="38"/>
  <c r="S70" i="38"/>
  <c r="S68" i="38"/>
  <c r="S64" i="38"/>
  <c r="AG70" i="38"/>
  <c r="AG57" i="38"/>
  <c r="AG68" i="38"/>
  <c r="AG66" i="38"/>
  <c r="AG65" i="38"/>
  <c r="AG64" i="38"/>
  <c r="AG62" i="38"/>
  <c r="AG63" i="38"/>
  <c r="AG61" i="38"/>
  <c r="AG58" i="38"/>
  <c r="AG69" i="38"/>
  <c r="AG59" i="38"/>
  <c r="S63" i="38"/>
  <c r="W56" i="38"/>
  <c r="W67" i="38"/>
  <c r="W65" i="38"/>
  <c r="W63" i="38"/>
  <c r="W61" i="38"/>
  <c r="W57" i="38"/>
  <c r="W68" i="38"/>
  <c r="W58" i="38"/>
  <c r="W70" i="38"/>
  <c r="J58" i="38"/>
  <c r="AB64" i="38"/>
  <c r="J62" i="38"/>
  <c r="AB68" i="38"/>
  <c r="J64" i="38"/>
  <c r="AB70" i="38"/>
  <c r="AB59" i="38"/>
  <c r="J66" i="38"/>
  <c r="AB61" i="38"/>
  <c r="J68" i="38"/>
  <c r="V375" i="46" l="1"/>
  <c r="AB260" i="46"/>
  <c r="AA152" i="46"/>
  <c r="AB152" i="46"/>
  <c r="V144" i="46"/>
  <c r="AB144" i="46" s="1"/>
  <c r="AA144" i="46"/>
  <c r="AA137" i="46"/>
  <c r="AB137" i="46"/>
  <c r="AA136" i="46"/>
  <c r="AB136" i="46"/>
  <c r="AC267" i="46"/>
  <c r="X267" i="46"/>
  <c r="W278" i="46"/>
  <c r="W279" i="46"/>
  <c r="W272" i="46"/>
  <c r="W259" i="46"/>
  <c r="W263" i="46"/>
  <c r="W274" i="46"/>
  <c r="W270" i="46"/>
  <c r="AC277" i="46"/>
  <c r="X277" i="46"/>
  <c r="W255" i="46"/>
  <c r="W264" i="46"/>
  <c r="W268" i="46"/>
  <c r="W273" i="46"/>
  <c r="W265" i="46"/>
  <c r="W253" i="46"/>
  <c r="W261" i="46"/>
  <c r="W266" i="46"/>
  <c r="W258" i="46"/>
  <c r="W256" i="46"/>
  <c r="W280" i="46"/>
  <c r="W262" i="46"/>
  <c r="W254" i="46"/>
  <c r="W260" i="46"/>
  <c r="W271" i="46"/>
  <c r="W275" i="46"/>
  <c r="W269" i="46"/>
  <c r="X252" i="46"/>
  <c r="AC252" i="46"/>
  <c r="W281" i="46"/>
  <c r="W251" i="46"/>
  <c r="W257" i="46"/>
  <c r="X276" i="46"/>
  <c r="AC276" i="46"/>
  <c r="W24" i="46"/>
  <c r="W13" i="46"/>
  <c r="W5" i="46"/>
  <c r="AC31" i="46"/>
  <c r="X31" i="46"/>
  <c r="W25" i="46"/>
  <c r="W26" i="46"/>
  <c r="W20" i="46"/>
  <c r="W30" i="46"/>
  <c r="W22" i="46"/>
  <c r="AC12" i="46"/>
  <c r="X12" i="46"/>
  <c r="W9" i="46"/>
  <c r="AC21" i="46"/>
  <c r="X21" i="46"/>
  <c r="X16" i="46"/>
  <c r="AC16" i="46"/>
  <c r="W29" i="46"/>
  <c r="W10" i="46"/>
  <c r="X28" i="46"/>
  <c r="AC28" i="46"/>
  <c r="X4" i="46"/>
  <c r="AC4" i="46"/>
  <c r="W11" i="46"/>
  <c r="W33" i="46"/>
  <c r="AC19" i="46"/>
  <c r="X19" i="46"/>
  <c r="W27" i="46"/>
  <c r="W6" i="46"/>
  <c r="W14" i="46"/>
  <c r="W8" i="46"/>
  <c r="W23" i="46"/>
  <c r="W17" i="46"/>
  <c r="W3" i="46"/>
  <c r="AB3" i="46"/>
  <c r="W15" i="46"/>
  <c r="W32" i="46"/>
  <c r="AC7" i="46"/>
  <c r="X7" i="46"/>
  <c r="W18" i="46"/>
  <c r="W129" i="46"/>
  <c r="W133" i="46"/>
  <c r="W132" i="46"/>
  <c r="W131" i="46"/>
  <c r="AC131" i="46" s="1"/>
  <c r="W134" i="46"/>
  <c r="W130" i="46"/>
  <c r="X127" i="46"/>
  <c r="AC127" i="46"/>
  <c r="W128" i="46"/>
  <c r="X136" i="46"/>
  <c r="AD136" i="46" s="1"/>
  <c r="W156" i="46"/>
  <c r="W152" i="46"/>
  <c r="W139" i="46"/>
  <c r="AC139" i="46" s="1"/>
  <c r="W155" i="46"/>
  <c r="AC155" i="46" s="1"/>
  <c r="W151" i="46"/>
  <c r="AC151" i="46" s="1"/>
  <c r="W147" i="46"/>
  <c r="AC147" i="46" s="1"/>
  <c r="W143" i="46"/>
  <c r="AC143" i="46" s="1"/>
  <c r="X138" i="46"/>
  <c r="AD138" i="46" s="1"/>
  <c r="W146" i="46"/>
  <c r="AC146" i="46" s="1"/>
  <c r="X153" i="46"/>
  <c r="AD153" i="46" s="1"/>
  <c r="X149" i="46"/>
  <c r="AD149" i="46" s="1"/>
  <c r="X145" i="46"/>
  <c r="AD145" i="46" s="1"/>
  <c r="X141" i="46"/>
  <c r="AD141" i="46" s="1"/>
  <c r="X150" i="46"/>
  <c r="AD150" i="46" s="1"/>
  <c r="W154" i="46"/>
  <c r="AC154" i="46" s="1"/>
  <c r="X137" i="46"/>
  <c r="AD137" i="46" s="1"/>
  <c r="W142" i="46"/>
  <c r="AC142" i="46" s="1"/>
  <c r="Y140" i="46"/>
  <c r="AE140" i="46" s="1"/>
  <c r="X157" i="46"/>
  <c r="AD157" i="46" s="1"/>
  <c r="Y148" i="46"/>
  <c r="AE148" i="46" s="1"/>
  <c r="X135" i="46"/>
  <c r="X131" i="46"/>
  <c r="AI53" i="39"/>
  <c r="AI318" i="35"/>
  <c r="H46" i="39"/>
  <c r="H311" i="35"/>
  <c r="K311" i="35"/>
  <c r="K46" i="39"/>
  <c r="G44" i="39"/>
  <c r="G309" i="35"/>
  <c r="N45" i="39"/>
  <c r="N310" i="35"/>
  <c r="S46" i="39"/>
  <c r="S311" i="35"/>
  <c r="P47" i="39"/>
  <c r="P312" i="35"/>
  <c r="AH319" i="35"/>
  <c r="AH54" i="39"/>
  <c r="H48" i="39"/>
  <c r="H313" i="35"/>
  <c r="S314" i="35"/>
  <c r="S49" i="39"/>
  <c r="G45" i="39"/>
  <c r="G310" i="35"/>
  <c r="V48" i="39"/>
  <c r="V313" i="35"/>
  <c r="AF45" i="39"/>
  <c r="AF310" i="35"/>
  <c r="AC46" i="39"/>
  <c r="AC311" i="35"/>
  <c r="AG50" i="39"/>
  <c r="AG315" i="35"/>
  <c r="AJ53" i="39"/>
  <c r="AJ318" i="35"/>
  <c r="J46" i="39"/>
  <c r="J311" i="35"/>
  <c r="L311" i="35"/>
  <c r="L46" i="39"/>
  <c r="R314" i="35"/>
  <c r="R49" i="39"/>
  <c r="I314" i="35"/>
  <c r="I49" i="39"/>
  <c r="X46" i="39"/>
  <c r="X311" i="35"/>
  <c r="R48" i="39"/>
  <c r="R313" i="35"/>
  <c r="AA46" i="39"/>
  <c r="AA311" i="35"/>
  <c r="AH50" i="39"/>
  <c r="AH315" i="35"/>
  <c r="AJ316" i="35"/>
  <c r="AJ51" i="39"/>
  <c r="I46" i="39"/>
  <c r="I311" i="35"/>
  <c r="I309" i="35"/>
  <c r="I44" i="39"/>
  <c r="K312" i="35"/>
  <c r="K47" i="39"/>
  <c r="AC314" i="35"/>
  <c r="AC49" i="39"/>
  <c r="Y313" i="35"/>
  <c r="Y48" i="39"/>
  <c r="AE313" i="35"/>
  <c r="AE48" i="39"/>
  <c r="U45" i="39"/>
  <c r="U310" i="35"/>
  <c r="I45" i="39"/>
  <c r="I310" i="35"/>
  <c r="M45" i="39"/>
  <c r="M310" i="35"/>
  <c r="AE47" i="39"/>
  <c r="AE312" i="35"/>
  <c r="P45" i="39"/>
  <c r="P310" i="35"/>
  <c r="AA45" i="39"/>
  <c r="AA310" i="35"/>
  <c r="S44" i="39"/>
  <c r="S309" i="35"/>
  <c r="Y314" i="35"/>
  <c r="Y49" i="39"/>
  <c r="V314" i="35"/>
  <c r="V49" i="39"/>
  <c r="I312" i="35"/>
  <c r="I47" i="39"/>
  <c r="AF314" i="35"/>
  <c r="AF49" i="39"/>
  <c r="G312" i="35"/>
  <c r="G47" i="39"/>
  <c r="AC48" i="39"/>
  <c r="AC313" i="35"/>
  <c r="AD312" i="35"/>
  <c r="AD47" i="39"/>
  <c r="AB309" i="35"/>
  <c r="AB44" i="39"/>
  <c r="J309" i="35"/>
  <c r="J44" i="39"/>
  <c r="T46" i="39"/>
  <c r="T311" i="35"/>
  <c r="R47" i="39"/>
  <c r="R312" i="35"/>
  <c r="AI55" i="39"/>
  <c r="AI320" i="35"/>
  <c r="AH55" i="39"/>
  <c r="AH320" i="35"/>
  <c r="Y46" i="39"/>
  <c r="Y311" i="35"/>
  <c r="N48" i="39"/>
  <c r="N313" i="35"/>
  <c r="K313" i="35"/>
  <c r="K48" i="39"/>
  <c r="H49" i="39"/>
  <c r="H314" i="35"/>
  <c r="O309" i="35"/>
  <c r="O44" i="39"/>
  <c r="AA47" i="39"/>
  <c r="AA312" i="35"/>
  <c r="X47" i="39"/>
  <c r="X312" i="35"/>
  <c r="L309" i="35"/>
  <c r="L44" i="39"/>
  <c r="U48" i="39"/>
  <c r="U313" i="35"/>
  <c r="AB49" i="39"/>
  <c r="AB314" i="35"/>
  <c r="AE46" i="39"/>
  <c r="AE311" i="35"/>
  <c r="AI315" i="35"/>
  <c r="AI50" i="39"/>
  <c r="M309" i="35"/>
  <c r="M44" i="39"/>
  <c r="AC309" i="35"/>
  <c r="AC44" i="39"/>
  <c r="AC45" i="39"/>
  <c r="AC310" i="35"/>
  <c r="Z45" i="39"/>
  <c r="Z310" i="35"/>
  <c r="K309" i="35"/>
  <c r="K44" i="39"/>
  <c r="W46" i="39"/>
  <c r="W311" i="35"/>
  <c r="H45" i="39"/>
  <c r="H310" i="35"/>
  <c r="O49" i="39"/>
  <c r="O314" i="35"/>
  <c r="H44" i="39"/>
  <c r="H309" i="35"/>
  <c r="AJ315" i="35"/>
  <c r="AJ50" i="39"/>
  <c r="AH317" i="35"/>
  <c r="AH52" i="39"/>
  <c r="W313" i="35"/>
  <c r="W48" i="39"/>
  <c r="AA309" i="35"/>
  <c r="AA44" i="39"/>
  <c r="Z309" i="35"/>
  <c r="Z44" i="39"/>
  <c r="I313" i="35"/>
  <c r="I48" i="39"/>
  <c r="AD48" i="39"/>
  <c r="AD313" i="35"/>
  <c r="AF309" i="35"/>
  <c r="AF44" i="39"/>
  <c r="F314" i="35"/>
  <c r="F49" i="39"/>
  <c r="P48" i="39"/>
  <c r="P313" i="35"/>
  <c r="Q47" i="39"/>
  <c r="Q312" i="35"/>
  <c r="J312" i="35"/>
  <c r="J47" i="39"/>
  <c r="AD309" i="35"/>
  <c r="AD44" i="39"/>
  <c r="S47" i="39"/>
  <c r="S312" i="35"/>
  <c r="T47" i="39"/>
  <c r="T312" i="35"/>
  <c r="AE44" i="39"/>
  <c r="AE309" i="35"/>
  <c r="F312" i="35"/>
  <c r="F47" i="39"/>
  <c r="AC312" i="35"/>
  <c r="AC47" i="39"/>
  <c r="AD46" i="39"/>
  <c r="AD311" i="35"/>
  <c r="AA313" i="35"/>
  <c r="AA48" i="39"/>
  <c r="G46" i="39"/>
  <c r="G311" i="35"/>
  <c r="X45" i="39"/>
  <c r="X310" i="35"/>
  <c r="X314" i="35"/>
  <c r="X49" i="39"/>
  <c r="AF46" i="39"/>
  <c r="AF311" i="35"/>
  <c r="N312" i="35"/>
  <c r="N47" i="39"/>
  <c r="AD314" i="35"/>
  <c r="AD49" i="39"/>
  <c r="R46" i="39"/>
  <c r="R311" i="35"/>
  <c r="F311" i="35"/>
  <c r="F46" i="39"/>
  <c r="AG316" i="35"/>
  <c r="AG51" i="39"/>
  <c r="AI54" i="39"/>
  <c r="AI319" i="35"/>
  <c r="N309" i="35"/>
  <c r="N44" i="39"/>
  <c r="Q48" i="39"/>
  <c r="Q313" i="35"/>
  <c r="L45" i="39"/>
  <c r="L310" i="35"/>
  <c r="Q314" i="35"/>
  <c r="Q49" i="39"/>
  <c r="M313" i="35"/>
  <c r="M48" i="39"/>
  <c r="X309" i="35"/>
  <c r="X44" i="39"/>
  <c r="K314" i="35"/>
  <c r="K49" i="39"/>
  <c r="AF312" i="35"/>
  <c r="AF47" i="39"/>
  <c r="AE45" i="39"/>
  <c r="AE310" i="35"/>
  <c r="S310" i="35"/>
  <c r="S45" i="39"/>
  <c r="AI317" i="35"/>
  <c r="AI52" i="39"/>
  <c r="AA49" i="39"/>
  <c r="AA314" i="35"/>
  <c r="V47" i="39"/>
  <c r="V312" i="35"/>
  <c r="Z47" i="39"/>
  <c r="Z312" i="35"/>
  <c r="V44" i="39"/>
  <c r="V309" i="35"/>
  <c r="X313" i="35"/>
  <c r="X48" i="39"/>
  <c r="H47" i="39"/>
  <c r="H312" i="35"/>
  <c r="Z314" i="35"/>
  <c r="Z49" i="39"/>
  <c r="N49" i="39"/>
  <c r="N314" i="35"/>
  <c r="S48" i="39"/>
  <c r="S313" i="35"/>
  <c r="Y309" i="35"/>
  <c r="Y44" i="39"/>
  <c r="W45" i="39"/>
  <c r="W310" i="35"/>
  <c r="O311" i="35"/>
  <c r="O46" i="39"/>
  <c r="W309" i="35"/>
  <c r="W44" i="39"/>
  <c r="M312" i="35"/>
  <c r="M47" i="39"/>
  <c r="U46" i="39"/>
  <c r="U311" i="35"/>
  <c r="O48" i="39"/>
  <c r="O313" i="35"/>
  <c r="R310" i="35"/>
  <c r="R45" i="39"/>
  <c r="AG55" i="39"/>
  <c r="AG320" i="35"/>
  <c r="AH316" i="35"/>
  <c r="AH51" i="39"/>
  <c r="W47" i="39"/>
  <c r="W312" i="35"/>
  <c r="Y45" i="39"/>
  <c r="Y310" i="35"/>
  <c r="G313" i="35"/>
  <c r="G48" i="39"/>
  <c r="AB45" i="39"/>
  <c r="AB310" i="35"/>
  <c r="U44" i="39"/>
  <c r="U309" i="35"/>
  <c r="Z46" i="39"/>
  <c r="Z311" i="35"/>
  <c r="J45" i="39"/>
  <c r="J310" i="35"/>
  <c r="AB47" i="39"/>
  <c r="AB312" i="35"/>
  <c r="M49" i="39"/>
  <c r="M314" i="35"/>
  <c r="AJ54" i="39"/>
  <c r="AJ319" i="35"/>
  <c r="G314" i="35"/>
  <c r="G49" i="39"/>
  <c r="P311" i="35"/>
  <c r="P46" i="39"/>
  <c r="AB313" i="35"/>
  <c r="AB48" i="39"/>
  <c r="F313" i="35"/>
  <c r="F48" i="39"/>
  <c r="W314" i="35"/>
  <c r="W49" i="39"/>
  <c r="T44" i="39"/>
  <c r="T309" i="35"/>
  <c r="O45" i="39"/>
  <c r="O310" i="35"/>
  <c r="AE314" i="35"/>
  <c r="AE49" i="39"/>
  <c r="Q311" i="35"/>
  <c r="Q46" i="39"/>
  <c r="Z313" i="35"/>
  <c r="Z48" i="39"/>
  <c r="AJ52" i="39"/>
  <c r="AJ317" i="35"/>
  <c r="AG53" i="39"/>
  <c r="AG318" i="35"/>
  <c r="T45" i="39"/>
  <c r="T310" i="35"/>
  <c r="V45" i="39"/>
  <c r="V310" i="35"/>
  <c r="AG317" i="35"/>
  <c r="AG52" i="39"/>
  <c r="U314" i="35"/>
  <c r="U49" i="39"/>
  <c r="J313" i="35"/>
  <c r="J48" i="39"/>
  <c r="L313" i="35"/>
  <c r="L48" i="39"/>
  <c r="Q44" i="39"/>
  <c r="Q309" i="35"/>
  <c r="L312" i="35"/>
  <c r="L47" i="39"/>
  <c r="T48" i="39"/>
  <c r="T313" i="35"/>
  <c r="AD45" i="39"/>
  <c r="AD310" i="35"/>
  <c r="AB46" i="39"/>
  <c r="AB311" i="35"/>
  <c r="AI316" i="35"/>
  <c r="AI51" i="39"/>
  <c r="AJ55" i="39"/>
  <c r="AJ320" i="35"/>
  <c r="T314" i="35"/>
  <c r="T49" i="39"/>
  <c r="Y47" i="39"/>
  <c r="Y312" i="35"/>
  <c r="R44" i="39"/>
  <c r="R309" i="35"/>
  <c r="L49" i="39"/>
  <c r="L314" i="35"/>
  <c r="V46" i="39"/>
  <c r="V311" i="35"/>
  <c r="F310" i="35"/>
  <c r="F45" i="39"/>
  <c r="Q310" i="35"/>
  <c r="Q45" i="39"/>
  <c r="AH318" i="35"/>
  <c r="AH53" i="39"/>
  <c r="U47" i="39"/>
  <c r="U312" i="35"/>
  <c r="M311" i="35"/>
  <c r="M46" i="39"/>
  <c r="AF313" i="35"/>
  <c r="AF48" i="39"/>
  <c r="N311" i="35"/>
  <c r="N46" i="39"/>
  <c r="P44" i="39"/>
  <c r="P309" i="35"/>
  <c r="J314" i="35"/>
  <c r="J49" i="39"/>
  <c r="K45" i="39"/>
  <c r="K310" i="35"/>
  <c r="P49" i="39"/>
  <c r="P314" i="35"/>
  <c r="O312" i="35"/>
  <c r="O47" i="39"/>
  <c r="AG54" i="39"/>
  <c r="AG319" i="35"/>
  <c r="F44" i="39"/>
  <c r="F309" i="35"/>
  <c r="AL115" i="35"/>
  <c r="AL116" i="35" s="1"/>
  <c r="AL117" i="35" s="1"/>
  <c r="AL118" i="35" s="1"/>
  <c r="AL119" i="35" s="1"/>
  <c r="AL120" i="35" s="1"/>
  <c r="AL121" i="35" s="1"/>
  <c r="AL122" i="35" s="1"/>
  <c r="AL123" i="35" s="1"/>
  <c r="AL124" i="35" s="1"/>
  <c r="AL125" i="35" s="1"/>
  <c r="AL126" i="35" s="1"/>
  <c r="AL127" i="35" s="1"/>
  <c r="AL128" i="35" s="1"/>
  <c r="AL129" i="35" s="1"/>
  <c r="AL130" i="35" s="1"/>
  <c r="AL131" i="35" s="1"/>
  <c r="AL132" i="35" s="1"/>
  <c r="AL133" i="35" s="1"/>
  <c r="AL134" i="35" s="1"/>
  <c r="AL135" i="35" s="1"/>
  <c r="AL136" i="35" s="1"/>
  <c r="AL137" i="35" s="1"/>
  <c r="AL138" i="35" s="1"/>
  <c r="AL139" i="35" s="1"/>
  <c r="AL140" i="35" s="1"/>
  <c r="AL141" i="35" s="1"/>
  <c r="AL142" i="35" s="1"/>
  <c r="AL143" i="35" s="1"/>
  <c r="AL144" i="35" s="1"/>
  <c r="AO38" i="38"/>
  <c r="AO60" i="38" s="1"/>
  <c r="V11" i="35"/>
  <c r="V82" i="35" s="1"/>
  <c r="V83" i="35" s="1"/>
  <c r="V84" i="35" s="1"/>
  <c r="V85" i="35" s="1"/>
  <c r="V86" i="35" s="1"/>
  <c r="V87" i="35" s="1"/>
  <c r="V88" i="35" s="1"/>
  <c r="V89" i="35" s="1"/>
  <c r="V90" i="35" s="1"/>
  <c r="V91" i="35" s="1"/>
  <c r="V92" i="35" s="1"/>
  <c r="V93" i="35" s="1"/>
  <c r="V94" i="35" s="1"/>
  <c r="V95" i="35" s="1"/>
  <c r="V96" i="35" s="1"/>
  <c r="V97" i="35" s="1"/>
  <c r="V98" i="35" s="1"/>
  <c r="V99" i="35" s="1"/>
  <c r="V100" i="35" s="1"/>
  <c r="V101" i="35" s="1"/>
  <c r="V102" i="35" s="1"/>
  <c r="V103" i="35" s="1"/>
  <c r="V104" i="35" s="1"/>
  <c r="V105" i="35" s="1"/>
  <c r="V106" i="35" s="1"/>
  <c r="V107" i="35" s="1"/>
  <c r="V108" i="35" s="1"/>
  <c r="V109" i="35" s="1"/>
  <c r="V110" i="35" s="1"/>
  <c r="V111" i="35" s="1"/>
  <c r="AA115" i="35"/>
  <c r="AA116" i="35" s="1"/>
  <c r="AA117" i="35" s="1"/>
  <c r="AA118" i="35" s="1"/>
  <c r="AA119" i="35" s="1"/>
  <c r="AA120" i="35" s="1"/>
  <c r="AA121" i="35" s="1"/>
  <c r="AA122" i="35" s="1"/>
  <c r="AA123" i="35" s="1"/>
  <c r="AA124" i="35" s="1"/>
  <c r="AA125" i="35" s="1"/>
  <c r="AA126" i="35" s="1"/>
  <c r="AA127" i="35" s="1"/>
  <c r="AA128" i="35" s="1"/>
  <c r="AA129" i="35" s="1"/>
  <c r="AA130" i="35" s="1"/>
  <c r="AA131" i="35" s="1"/>
  <c r="AA132" i="35" s="1"/>
  <c r="AA133" i="35" s="1"/>
  <c r="AA134" i="35" s="1"/>
  <c r="AA135" i="35" s="1"/>
  <c r="AA136" i="35" s="1"/>
  <c r="AA137" i="35" s="1"/>
  <c r="AA138" i="35" s="1"/>
  <c r="AA139" i="35" s="1"/>
  <c r="AA140" i="35" s="1"/>
  <c r="AA141" i="35" s="1"/>
  <c r="AA142" i="35" s="1"/>
  <c r="AA143" i="35" s="1"/>
  <c r="AA144" i="35" s="1"/>
  <c r="W115" i="35"/>
  <c r="W116" i="35" s="1"/>
  <c r="W117" i="35" s="1"/>
  <c r="W118" i="35" s="1"/>
  <c r="W119" i="35" s="1"/>
  <c r="W120" i="35" s="1"/>
  <c r="W121" i="35" s="1"/>
  <c r="W122" i="35" s="1"/>
  <c r="W123" i="35" s="1"/>
  <c r="W124" i="35" s="1"/>
  <c r="W125" i="35" s="1"/>
  <c r="W126" i="35" s="1"/>
  <c r="W127" i="35" s="1"/>
  <c r="W128" i="35" s="1"/>
  <c r="W129" i="35" s="1"/>
  <c r="W130" i="35" s="1"/>
  <c r="W131" i="35" s="1"/>
  <c r="W132" i="35" s="1"/>
  <c r="W133" i="35" s="1"/>
  <c r="W134" i="35" s="1"/>
  <c r="W135" i="35" s="1"/>
  <c r="W136" i="35" s="1"/>
  <c r="W137" i="35" s="1"/>
  <c r="W138" i="35" s="1"/>
  <c r="W139" i="35" s="1"/>
  <c r="W140" i="35" s="1"/>
  <c r="W141" i="35" s="1"/>
  <c r="W142" i="35" s="1"/>
  <c r="W143" i="35" s="1"/>
  <c r="W144" i="35" s="1"/>
  <c r="Z38" i="38"/>
  <c r="Z65" i="38" s="1"/>
  <c r="V115" i="35"/>
  <c r="V116" i="35" s="1"/>
  <c r="V117" i="35" s="1"/>
  <c r="V118" i="35" s="1"/>
  <c r="V119" i="35" s="1"/>
  <c r="V120" i="35" s="1"/>
  <c r="V121" i="35" s="1"/>
  <c r="V122" i="35" s="1"/>
  <c r="V123" i="35" s="1"/>
  <c r="V124" i="35" s="1"/>
  <c r="V125" i="35" s="1"/>
  <c r="V126" i="35" s="1"/>
  <c r="V127" i="35" s="1"/>
  <c r="V128" i="35" s="1"/>
  <c r="V129" i="35" s="1"/>
  <c r="V130" i="35" s="1"/>
  <c r="V131" i="35" s="1"/>
  <c r="V132" i="35" s="1"/>
  <c r="V133" i="35" s="1"/>
  <c r="V134" i="35" s="1"/>
  <c r="V135" i="35" s="1"/>
  <c r="V136" i="35" s="1"/>
  <c r="V137" i="35" s="1"/>
  <c r="V138" i="35" s="1"/>
  <c r="V139" i="35" s="1"/>
  <c r="V140" i="35" s="1"/>
  <c r="V141" i="35" s="1"/>
  <c r="V142" i="35" s="1"/>
  <c r="V143" i="35" s="1"/>
  <c r="V144" i="35" s="1"/>
  <c r="U11" i="35"/>
  <c r="U82" i="35" s="1"/>
  <c r="U83" i="35" s="1"/>
  <c r="U84" i="35" s="1"/>
  <c r="U85" i="35" s="1"/>
  <c r="U86" i="35" s="1"/>
  <c r="U87" i="35" s="1"/>
  <c r="U88" i="35" s="1"/>
  <c r="U89" i="35" s="1"/>
  <c r="U90" i="35" s="1"/>
  <c r="U91" i="35" s="1"/>
  <c r="U92" i="35" s="1"/>
  <c r="U93" i="35" s="1"/>
  <c r="U94" i="35" s="1"/>
  <c r="U95" i="35" s="1"/>
  <c r="U96" i="35" s="1"/>
  <c r="U97" i="35" s="1"/>
  <c r="U98" i="35" s="1"/>
  <c r="U99" i="35" s="1"/>
  <c r="U100" i="35" s="1"/>
  <c r="U101" i="35" s="1"/>
  <c r="U102" i="35" s="1"/>
  <c r="U103" i="35" s="1"/>
  <c r="U104" i="35" s="1"/>
  <c r="U105" i="35" s="1"/>
  <c r="U106" i="35" s="1"/>
  <c r="U107" i="35" s="1"/>
  <c r="U108" i="35" s="1"/>
  <c r="U109" i="35" s="1"/>
  <c r="U110" i="35" s="1"/>
  <c r="U111" i="35" s="1"/>
  <c r="X38" i="38"/>
  <c r="X66" i="38" s="1"/>
  <c r="AA11" i="35"/>
  <c r="AA82" i="35" s="1"/>
  <c r="AA83" i="35" s="1"/>
  <c r="AA84" i="35" s="1"/>
  <c r="AA85" i="35" s="1"/>
  <c r="AA86" i="35" s="1"/>
  <c r="AA87" i="35" s="1"/>
  <c r="AA88" i="35" s="1"/>
  <c r="AA89" i="35" s="1"/>
  <c r="AA90" i="35" s="1"/>
  <c r="AA91" i="35" s="1"/>
  <c r="AA92" i="35" s="1"/>
  <c r="AA93" i="35" s="1"/>
  <c r="AA94" i="35" s="1"/>
  <c r="AA95" i="35" s="1"/>
  <c r="AA96" i="35" s="1"/>
  <c r="AA97" i="35" s="1"/>
  <c r="AA98" i="35" s="1"/>
  <c r="AA99" i="35" s="1"/>
  <c r="AA100" i="35" s="1"/>
  <c r="AA101" i="35" s="1"/>
  <c r="AA102" i="35" s="1"/>
  <c r="AA103" i="35" s="1"/>
  <c r="AA104" i="35" s="1"/>
  <c r="AA105" i="35" s="1"/>
  <c r="AA106" i="35" s="1"/>
  <c r="AA107" i="35" s="1"/>
  <c r="AA108" i="35" s="1"/>
  <c r="AA109" i="35" s="1"/>
  <c r="AA110" i="35" s="1"/>
  <c r="AA111" i="35" s="1"/>
  <c r="AC38" i="38"/>
  <c r="Z11" i="35"/>
  <c r="Z82" i="35" s="1"/>
  <c r="Z83" i="35" s="1"/>
  <c r="Z84" i="35" s="1"/>
  <c r="Z85" i="35" s="1"/>
  <c r="Z86" i="35" s="1"/>
  <c r="Z87" i="35" s="1"/>
  <c r="Z88" i="35" s="1"/>
  <c r="Z89" i="35" s="1"/>
  <c r="Z90" i="35" s="1"/>
  <c r="Z91" i="35" s="1"/>
  <c r="Z92" i="35" s="1"/>
  <c r="Z93" i="35" s="1"/>
  <c r="Z94" i="35" s="1"/>
  <c r="Z95" i="35" s="1"/>
  <c r="Z96" i="35" s="1"/>
  <c r="Z97" i="35" s="1"/>
  <c r="Z98" i="35" s="1"/>
  <c r="Z99" i="35" s="1"/>
  <c r="Z100" i="35" s="1"/>
  <c r="Z101" i="35" s="1"/>
  <c r="Z102" i="35" s="1"/>
  <c r="Z103" i="35" s="1"/>
  <c r="Z104" i="35" s="1"/>
  <c r="Z105" i="35" s="1"/>
  <c r="Z106" i="35" s="1"/>
  <c r="Z107" i="35" s="1"/>
  <c r="Z108" i="35" s="1"/>
  <c r="Z109" i="35" s="1"/>
  <c r="Z110" i="35" s="1"/>
  <c r="Z111" i="35" s="1"/>
  <c r="K38" i="38"/>
  <c r="H11" i="35"/>
  <c r="H82" i="35" s="1"/>
  <c r="H83" i="35" s="1"/>
  <c r="H84" i="35" s="1"/>
  <c r="H85" i="35" s="1"/>
  <c r="H86" i="35" s="1"/>
  <c r="H87" i="35" s="1"/>
  <c r="H88" i="35" s="1"/>
  <c r="H89" i="35" s="1"/>
  <c r="H90" i="35" s="1"/>
  <c r="H91" i="35" s="1"/>
  <c r="H92" i="35" s="1"/>
  <c r="H93" i="35" s="1"/>
  <c r="H94" i="35" s="1"/>
  <c r="H95" i="35" s="1"/>
  <c r="H96" i="35" s="1"/>
  <c r="H97" i="35" s="1"/>
  <c r="H98" i="35" s="1"/>
  <c r="H99" i="35" s="1"/>
  <c r="H100" i="35" s="1"/>
  <c r="H101" i="35" s="1"/>
  <c r="H102" i="35" s="1"/>
  <c r="H103" i="35" s="1"/>
  <c r="H104" i="35" s="1"/>
  <c r="H105" i="35" s="1"/>
  <c r="H106" i="35" s="1"/>
  <c r="H107" i="35" s="1"/>
  <c r="H108" i="35" s="1"/>
  <c r="H109" i="35" s="1"/>
  <c r="H110" i="35" s="1"/>
  <c r="H111" i="35" s="1"/>
  <c r="M38" i="38"/>
  <c r="J115" i="35"/>
  <c r="J116" i="35" s="1"/>
  <c r="J117" i="35" s="1"/>
  <c r="J118" i="35" s="1"/>
  <c r="J119" i="35" s="1"/>
  <c r="J120" i="35" s="1"/>
  <c r="J121" i="35" s="1"/>
  <c r="J122" i="35" s="1"/>
  <c r="J123" i="35" s="1"/>
  <c r="J124" i="35" s="1"/>
  <c r="J125" i="35" s="1"/>
  <c r="J126" i="35" s="1"/>
  <c r="J127" i="35" s="1"/>
  <c r="J128" i="35" s="1"/>
  <c r="J129" i="35" s="1"/>
  <c r="J130" i="35" s="1"/>
  <c r="J131" i="35" s="1"/>
  <c r="J132" i="35" s="1"/>
  <c r="J133" i="35" s="1"/>
  <c r="J134" i="35" s="1"/>
  <c r="J135" i="35" s="1"/>
  <c r="J136" i="35" s="1"/>
  <c r="J137" i="35" s="1"/>
  <c r="J138" i="35" s="1"/>
  <c r="J139" i="35" s="1"/>
  <c r="J140" i="35" s="1"/>
  <c r="J141" i="35" s="1"/>
  <c r="J142" i="35" s="1"/>
  <c r="J143" i="35" s="1"/>
  <c r="J144" i="35" s="1"/>
  <c r="J11" i="35"/>
  <c r="J82" i="35" s="1"/>
  <c r="J83" i="35" s="1"/>
  <c r="J84" i="35" s="1"/>
  <c r="J85" i="35" s="1"/>
  <c r="J86" i="35" s="1"/>
  <c r="J87" i="35" s="1"/>
  <c r="J88" i="35" s="1"/>
  <c r="J89" i="35" s="1"/>
  <c r="J90" i="35" s="1"/>
  <c r="J91" i="35" s="1"/>
  <c r="J92" i="35" s="1"/>
  <c r="J93" i="35" s="1"/>
  <c r="J94" i="35" s="1"/>
  <c r="J95" i="35" s="1"/>
  <c r="J96" i="35" s="1"/>
  <c r="J97" i="35" s="1"/>
  <c r="J98" i="35" s="1"/>
  <c r="J99" i="35" s="1"/>
  <c r="J100" i="35" s="1"/>
  <c r="J101" i="35" s="1"/>
  <c r="J102" i="35" s="1"/>
  <c r="J103" i="35" s="1"/>
  <c r="J104" i="35" s="1"/>
  <c r="J105" i="35" s="1"/>
  <c r="J106" i="35" s="1"/>
  <c r="J107" i="35" s="1"/>
  <c r="J108" i="35" s="1"/>
  <c r="J109" i="35" s="1"/>
  <c r="J110" i="35" s="1"/>
  <c r="J111" i="35" s="1"/>
  <c r="AI38" i="38"/>
  <c r="AF11" i="35"/>
  <c r="AF82" i="35" s="1"/>
  <c r="AF83" i="35" s="1"/>
  <c r="AF84" i="35" s="1"/>
  <c r="AF85" i="35" s="1"/>
  <c r="AF86" i="35" s="1"/>
  <c r="AF87" i="35" s="1"/>
  <c r="AF88" i="35" s="1"/>
  <c r="AF89" i="35" s="1"/>
  <c r="AF90" i="35" s="1"/>
  <c r="AF91" i="35" s="1"/>
  <c r="AF92" i="35" s="1"/>
  <c r="AF93" i="35" s="1"/>
  <c r="AF94" i="35" s="1"/>
  <c r="AF95" i="35" s="1"/>
  <c r="AF96" i="35" s="1"/>
  <c r="AF97" i="35" s="1"/>
  <c r="AF98" i="35" s="1"/>
  <c r="AF99" i="35" s="1"/>
  <c r="AF100" i="35" s="1"/>
  <c r="AF101" i="35" s="1"/>
  <c r="AF102" i="35" s="1"/>
  <c r="AF103" i="35" s="1"/>
  <c r="AF104" i="35" s="1"/>
  <c r="AF105" i="35" s="1"/>
  <c r="AF106" i="35" s="1"/>
  <c r="AF107" i="35" s="1"/>
  <c r="AF108" i="35" s="1"/>
  <c r="AF109" i="35" s="1"/>
  <c r="AF110" i="35" s="1"/>
  <c r="AF111" i="35" s="1"/>
  <c r="AR58" i="38"/>
  <c r="AR69" i="38"/>
  <c r="AR56" i="38"/>
  <c r="AR67" i="38"/>
  <c r="AR61" i="38"/>
  <c r="AR62" i="38"/>
  <c r="AR59" i="38"/>
  <c r="AR60" i="38"/>
  <c r="AR66" i="38"/>
  <c r="AR63" i="38"/>
  <c r="AR64" i="38"/>
  <c r="AR68" i="38"/>
  <c r="AR65" i="38"/>
  <c r="AR57" i="38"/>
  <c r="AR70" i="38"/>
  <c r="AA38" i="38"/>
  <c r="X11" i="35"/>
  <c r="X82" i="35" s="1"/>
  <c r="X83" i="35" s="1"/>
  <c r="X84" i="35" s="1"/>
  <c r="X85" i="35" s="1"/>
  <c r="X86" i="35" s="1"/>
  <c r="X87" i="35" s="1"/>
  <c r="X88" i="35" s="1"/>
  <c r="X89" i="35" s="1"/>
  <c r="X90" i="35" s="1"/>
  <c r="X91" i="35" s="1"/>
  <c r="X92" i="35" s="1"/>
  <c r="X93" i="35" s="1"/>
  <c r="X94" i="35" s="1"/>
  <c r="X95" i="35" s="1"/>
  <c r="X96" i="35" s="1"/>
  <c r="X97" i="35" s="1"/>
  <c r="X98" i="35" s="1"/>
  <c r="X99" i="35" s="1"/>
  <c r="X100" i="35" s="1"/>
  <c r="X101" i="35" s="1"/>
  <c r="X102" i="35" s="1"/>
  <c r="X103" i="35" s="1"/>
  <c r="X104" i="35" s="1"/>
  <c r="X105" i="35" s="1"/>
  <c r="X106" i="35" s="1"/>
  <c r="X107" i="35" s="1"/>
  <c r="X108" i="35" s="1"/>
  <c r="X109" i="35" s="1"/>
  <c r="X110" i="35" s="1"/>
  <c r="X111" i="35" s="1"/>
  <c r="R60" i="38"/>
  <c r="R58" i="38"/>
  <c r="R69" i="38"/>
  <c r="R56" i="38"/>
  <c r="R59" i="38"/>
  <c r="R57" i="38"/>
  <c r="R70" i="38"/>
  <c r="R68" i="38"/>
  <c r="R67" i="38"/>
  <c r="R64" i="38"/>
  <c r="R65" i="38"/>
  <c r="R61" i="38"/>
  <c r="R63" i="38"/>
  <c r="R62" i="38"/>
  <c r="R66" i="38"/>
  <c r="AJ38" i="38"/>
  <c r="AG11" i="35"/>
  <c r="AG82" i="35" s="1"/>
  <c r="AG83" i="35" s="1"/>
  <c r="AG84" i="35" s="1"/>
  <c r="AG85" i="35" s="1"/>
  <c r="AG86" i="35" s="1"/>
  <c r="AG87" i="35" s="1"/>
  <c r="AG88" i="35" s="1"/>
  <c r="AG89" i="35" s="1"/>
  <c r="AG90" i="35" s="1"/>
  <c r="AG91" i="35" s="1"/>
  <c r="AG92" i="35" s="1"/>
  <c r="AG93" i="35" s="1"/>
  <c r="AG94" i="35" s="1"/>
  <c r="AG95" i="35" s="1"/>
  <c r="AG96" i="35" s="1"/>
  <c r="AG97" i="35" s="1"/>
  <c r="AG98" i="35" s="1"/>
  <c r="AG99" i="35" s="1"/>
  <c r="AG100" i="35" s="1"/>
  <c r="AG101" i="35" s="1"/>
  <c r="AG102" i="35" s="1"/>
  <c r="AG103" i="35" s="1"/>
  <c r="AG104" i="35" s="1"/>
  <c r="AG105" i="35" s="1"/>
  <c r="AG106" i="35" s="1"/>
  <c r="AG107" i="35" s="1"/>
  <c r="AG108" i="35" s="1"/>
  <c r="AG109" i="35" s="1"/>
  <c r="AG110" i="35" s="1"/>
  <c r="AG111" i="35" s="1"/>
  <c r="AM64" i="38"/>
  <c r="AM62" i="38"/>
  <c r="AM60" i="38"/>
  <c r="AM69" i="38"/>
  <c r="AM65" i="38"/>
  <c r="AM63" i="38"/>
  <c r="AM61" i="38"/>
  <c r="AM70" i="38"/>
  <c r="AM58" i="38"/>
  <c r="AM66" i="38"/>
  <c r="AM67" i="38"/>
  <c r="AM59" i="38"/>
  <c r="AM57" i="38"/>
  <c r="AM56" i="38"/>
  <c r="AM68" i="38"/>
  <c r="AH57" i="38"/>
  <c r="AH68" i="38"/>
  <c r="AH66" i="38"/>
  <c r="AH64" i="38"/>
  <c r="AH62" i="38"/>
  <c r="AH58" i="38"/>
  <c r="AH65" i="38"/>
  <c r="AH63" i="38"/>
  <c r="AH69" i="38"/>
  <c r="AH59" i="38"/>
  <c r="AH61" i="38"/>
  <c r="AH60" i="38"/>
  <c r="AH56" i="38"/>
  <c r="AH67" i="38"/>
  <c r="AH70" i="38"/>
  <c r="P62" i="38"/>
  <c r="P60" i="38"/>
  <c r="P58" i="38"/>
  <c r="P56" i="38"/>
  <c r="P59" i="38"/>
  <c r="P57" i="38"/>
  <c r="P70" i="38"/>
  <c r="P69" i="38"/>
  <c r="P67" i="38"/>
  <c r="P68" i="38"/>
  <c r="P64" i="38"/>
  <c r="P65" i="38"/>
  <c r="P61" i="38"/>
  <c r="P63" i="38"/>
  <c r="P66" i="38"/>
  <c r="N38" i="38"/>
  <c r="K11" i="35"/>
  <c r="K82" i="35" s="1"/>
  <c r="K83" i="35" s="1"/>
  <c r="K84" i="35" s="1"/>
  <c r="K85" i="35" s="1"/>
  <c r="K86" i="35" s="1"/>
  <c r="K87" i="35" s="1"/>
  <c r="K88" i="35" s="1"/>
  <c r="K89" i="35" s="1"/>
  <c r="K90" i="35" s="1"/>
  <c r="K91" i="35" s="1"/>
  <c r="K92" i="35" s="1"/>
  <c r="K93" i="35" s="1"/>
  <c r="K94" i="35" s="1"/>
  <c r="K95" i="35" s="1"/>
  <c r="K96" i="35" s="1"/>
  <c r="K97" i="35" s="1"/>
  <c r="K98" i="35" s="1"/>
  <c r="K99" i="35" s="1"/>
  <c r="K100" i="35" s="1"/>
  <c r="K101" i="35" s="1"/>
  <c r="K102" i="35" s="1"/>
  <c r="K103" i="35" s="1"/>
  <c r="K104" i="35" s="1"/>
  <c r="K105" i="35" s="1"/>
  <c r="K106" i="35" s="1"/>
  <c r="K107" i="35" s="1"/>
  <c r="K108" i="35" s="1"/>
  <c r="K109" i="35" s="1"/>
  <c r="K110" i="35" s="1"/>
  <c r="K111" i="35" s="1"/>
  <c r="O38" i="38"/>
  <c r="L11" i="35"/>
  <c r="L82" i="35" s="1"/>
  <c r="L83" i="35" s="1"/>
  <c r="L84" i="35" s="1"/>
  <c r="L85" i="35" s="1"/>
  <c r="L86" i="35" s="1"/>
  <c r="L87" i="35" s="1"/>
  <c r="L88" i="35" s="1"/>
  <c r="L89" i="35" s="1"/>
  <c r="L90" i="35" s="1"/>
  <c r="L91" i="35" s="1"/>
  <c r="L92" i="35" s="1"/>
  <c r="L93" i="35" s="1"/>
  <c r="L94" i="35" s="1"/>
  <c r="L95" i="35" s="1"/>
  <c r="L96" i="35" s="1"/>
  <c r="L97" i="35" s="1"/>
  <c r="L98" i="35" s="1"/>
  <c r="L99" i="35" s="1"/>
  <c r="L100" i="35" s="1"/>
  <c r="L101" i="35" s="1"/>
  <c r="L102" i="35" s="1"/>
  <c r="L103" i="35" s="1"/>
  <c r="L104" i="35" s="1"/>
  <c r="L105" i="35" s="1"/>
  <c r="L106" i="35" s="1"/>
  <c r="L107" i="35" s="1"/>
  <c r="L108" i="35" s="1"/>
  <c r="L109" i="35" s="1"/>
  <c r="L110" i="35" s="1"/>
  <c r="L111" i="35" s="1"/>
  <c r="L115" i="35"/>
  <c r="L116" i="35" s="1"/>
  <c r="L117" i="35" s="1"/>
  <c r="L118" i="35" s="1"/>
  <c r="L119" i="35" s="1"/>
  <c r="L120" i="35" s="1"/>
  <c r="L121" i="35" s="1"/>
  <c r="L122" i="35" s="1"/>
  <c r="L123" i="35" s="1"/>
  <c r="L124" i="35" s="1"/>
  <c r="L125" i="35" s="1"/>
  <c r="L126" i="35" s="1"/>
  <c r="L127" i="35" s="1"/>
  <c r="L128" i="35" s="1"/>
  <c r="L129" i="35" s="1"/>
  <c r="L130" i="35" s="1"/>
  <c r="L131" i="35" s="1"/>
  <c r="L132" i="35" s="1"/>
  <c r="L133" i="35" s="1"/>
  <c r="L134" i="35" s="1"/>
  <c r="L135" i="35" s="1"/>
  <c r="L136" i="35" s="1"/>
  <c r="L137" i="35" s="1"/>
  <c r="L138" i="35" s="1"/>
  <c r="L139" i="35" s="1"/>
  <c r="L140" i="35" s="1"/>
  <c r="L141" i="35" s="1"/>
  <c r="L142" i="35" s="1"/>
  <c r="L143" i="35" s="1"/>
  <c r="L144" i="35" s="1"/>
  <c r="AE38" i="38"/>
  <c r="AB11" i="35"/>
  <c r="AB82" i="35" s="1"/>
  <c r="AB83" i="35" s="1"/>
  <c r="AB84" i="35" s="1"/>
  <c r="AB85" i="35" s="1"/>
  <c r="AB86" i="35" s="1"/>
  <c r="AB87" i="35" s="1"/>
  <c r="AB88" i="35" s="1"/>
  <c r="AB89" i="35" s="1"/>
  <c r="AB90" i="35" s="1"/>
  <c r="AB91" i="35" s="1"/>
  <c r="AB92" i="35" s="1"/>
  <c r="AB93" i="35" s="1"/>
  <c r="AB94" i="35" s="1"/>
  <c r="AB95" i="35" s="1"/>
  <c r="AB96" i="35" s="1"/>
  <c r="AB97" i="35" s="1"/>
  <c r="AB98" i="35" s="1"/>
  <c r="AB99" i="35" s="1"/>
  <c r="AB100" i="35" s="1"/>
  <c r="AB101" i="35" s="1"/>
  <c r="AB102" i="35" s="1"/>
  <c r="AB103" i="35" s="1"/>
  <c r="AB104" i="35" s="1"/>
  <c r="AB105" i="35" s="1"/>
  <c r="AB106" i="35" s="1"/>
  <c r="AB107" i="35" s="1"/>
  <c r="AB108" i="35" s="1"/>
  <c r="AB109" i="35" s="1"/>
  <c r="AB110" i="35" s="1"/>
  <c r="AB111" i="35" s="1"/>
  <c r="AL64" i="38"/>
  <c r="AL62" i="38"/>
  <c r="AL60" i="38"/>
  <c r="AL58" i="38"/>
  <c r="AL63" i="38"/>
  <c r="AL61" i="38"/>
  <c r="AL69" i="38"/>
  <c r="AL65" i="38"/>
  <c r="AL66" i="38"/>
  <c r="AL67" i="38"/>
  <c r="AL57" i="38"/>
  <c r="AL56" i="38"/>
  <c r="AL68" i="38"/>
  <c r="AL59" i="38"/>
  <c r="AL70" i="38"/>
  <c r="V38" i="38"/>
  <c r="S11" i="35"/>
  <c r="S82" i="35" s="1"/>
  <c r="S83" i="35" s="1"/>
  <c r="S84" i="35" s="1"/>
  <c r="S85" i="35" s="1"/>
  <c r="S86" i="35" s="1"/>
  <c r="S87" i="35" s="1"/>
  <c r="S88" i="35" s="1"/>
  <c r="S89" i="35" s="1"/>
  <c r="S90" i="35" s="1"/>
  <c r="S91" i="35" s="1"/>
  <c r="S92" i="35" s="1"/>
  <c r="S93" i="35" s="1"/>
  <c r="S94" i="35" s="1"/>
  <c r="S95" i="35" s="1"/>
  <c r="S96" i="35" s="1"/>
  <c r="S97" i="35" s="1"/>
  <c r="S98" i="35" s="1"/>
  <c r="S99" i="35" s="1"/>
  <c r="S100" i="35" s="1"/>
  <c r="S101" i="35" s="1"/>
  <c r="S102" i="35" s="1"/>
  <c r="S103" i="35" s="1"/>
  <c r="S104" i="35" s="1"/>
  <c r="S105" i="35" s="1"/>
  <c r="S106" i="35" s="1"/>
  <c r="S107" i="35" s="1"/>
  <c r="S108" i="35" s="1"/>
  <c r="S109" i="35" s="1"/>
  <c r="S110" i="35" s="1"/>
  <c r="S111" i="35" s="1"/>
  <c r="U38" i="38"/>
  <c r="R11" i="35"/>
  <c r="R82" i="35" s="1"/>
  <c r="R83" i="35" s="1"/>
  <c r="R84" i="35" s="1"/>
  <c r="R85" i="35" s="1"/>
  <c r="R86" i="35" s="1"/>
  <c r="R87" i="35" s="1"/>
  <c r="R88" i="35" s="1"/>
  <c r="R89" i="35" s="1"/>
  <c r="R90" i="35" s="1"/>
  <c r="R91" i="35" s="1"/>
  <c r="R92" i="35" s="1"/>
  <c r="R93" i="35" s="1"/>
  <c r="R94" i="35" s="1"/>
  <c r="R95" i="35" s="1"/>
  <c r="R96" i="35" s="1"/>
  <c r="R97" i="35" s="1"/>
  <c r="R98" i="35" s="1"/>
  <c r="R99" i="35" s="1"/>
  <c r="R100" i="35" s="1"/>
  <c r="R101" i="35" s="1"/>
  <c r="R102" i="35" s="1"/>
  <c r="R103" i="35" s="1"/>
  <c r="R104" i="35" s="1"/>
  <c r="R105" i="35" s="1"/>
  <c r="R106" i="35" s="1"/>
  <c r="R107" i="35" s="1"/>
  <c r="R108" i="35" s="1"/>
  <c r="R109" i="35" s="1"/>
  <c r="R110" i="35" s="1"/>
  <c r="R111" i="35" s="1"/>
  <c r="AP38" i="38"/>
  <c r="AM11" i="35"/>
  <c r="AM82" i="35" s="1"/>
  <c r="AM83" i="35" s="1"/>
  <c r="AM84" i="35" s="1"/>
  <c r="AM85" i="35" s="1"/>
  <c r="AM86" i="35" s="1"/>
  <c r="AM87" i="35" s="1"/>
  <c r="AM88" i="35" s="1"/>
  <c r="AM89" i="35" s="1"/>
  <c r="AM90" i="35" s="1"/>
  <c r="AM91" i="35" s="1"/>
  <c r="AM92" i="35" s="1"/>
  <c r="AM93" i="35" s="1"/>
  <c r="AM94" i="35" s="1"/>
  <c r="AM95" i="35" s="1"/>
  <c r="AM96" i="35" s="1"/>
  <c r="AM97" i="35" s="1"/>
  <c r="AM98" i="35" s="1"/>
  <c r="AM99" i="35" s="1"/>
  <c r="AM100" i="35" s="1"/>
  <c r="AM101" i="35" s="1"/>
  <c r="AM102" i="35" s="1"/>
  <c r="AM103" i="35" s="1"/>
  <c r="AM104" i="35" s="1"/>
  <c r="AM105" i="35" s="1"/>
  <c r="AM106" i="35" s="1"/>
  <c r="AM107" i="35" s="1"/>
  <c r="AM108" i="35" s="1"/>
  <c r="AM109" i="35" s="1"/>
  <c r="AM110" i="35" s="1"/>
  <c r="AM111" i="35" s="1"/>
  <c r="AD61" i="38"/>
  <c r="AD59" i="38"/>
  <c r="AD70" i="38"/>
  <c r="AD57" i="38"/>
  <c r="AD68" i="38"/>
  <c r="AD66" i="38"/>
  <c r="AD62" i="38"/>
  <c r="AD67" i="38"/>
  <c r="AD65" i="38"/>
  <c r="AD64" i="38"/>
  <c r="AD58" i="38"/>
  <c r="AD69" i="38"/>
  <c r="AD60" i="38"/>
  <c r="AD63" i="38"/>
  <c r="AD56" i="38"/>
  <c r="Q38" i="38"/>
  <c r="N11" i="35"/>
  <c r="N82" i="35" s="1"/>
  <c r="N83" i="35" s="1"/>
  <c r="N84" i="35" s="1"/>
  <c r="N85" i="35" s="1"/>
  <c r="N86" i="35" s="1"/>
  <c r="N87" i="35" s="1"/>
  <c r="N88" i="35" s="1"/>
  <c r="N89" i="35" s="1"/>
  <c r="N90" i="35" s="1"/>
  <c r="N91" i="35" s="1"/>
  <c r="N92" i="35" s="1"/>
  <c r="N93" i="35" s="1"/>
  <c r="N94" i="35" s="1"/>
  <c r="N95" i="35" s="1"/>
  <c r="N96" i="35" s="1"/>
  <c r="N97" i="35" s="1"/>
  <c r="N98" i="35" s="1"/>
  <c r="N99" i="35" s="1"/>
  <c r="N100" i="35" s="1"/>
  <c r="N101" i="35" s="1"/>
  <c r="N102" i="35" s="1"/>
  <c r="N103" i="35" s="1"/>
  <c r="N104" i="35" s="1"/>
  <c r="N105" i="35" s="1"/>
  <c r="N106" i="35" s="1"/>
  <c r="N107" i="35" s="1"/>
  <c r="N108" i="35" s="1"/>
  <c r="N109" i="35" s="1"/>
  <c r="N110" i="35" s="1"/>
  <c r="N111" i="35" s="1"/>
  <c r="N115" i="35"/>
  <c r="N116" i="35" s="1"/>
  <c r="N117" i="35" s="1"/>
  <c r="N118" i="35" s="1"/>
  <c r="N119" i="35" s="1"/>
  <c r="N120" i="35" s="1"/>
  <c r="N121" i="35" s="1"/>
  <c r="N122" i="35" s="1"/>
  <c r="N123" i="35" s="1"/>
  <c r="N124" i="35" s="1"/>
  <c r="N125" i="35" s="1"/>
  <c r="N126" i="35" s="1"/>
  <c r="N127" i="35" s="1"/>
  <c r="N128" i="35" s="1"/>
  <c r="N129" i="35" s="1"/>
  <c r="N130" i="35" s="1"/>
  <c r="N131" i="35" s="1"/>
  <c r="N132" i="35" s="1"/>
  <c r="N133" i="35" s="1"/>
  <c r="N134" i="35" s="1"/>
  <c r="N135" i="35" s="1"/>
  <c r="N136" i="35" s="1"/>
  <c r="N137" i="35" s="1"/>
  <c r="N138" i="35" s="1"/>
  <c r="N139" i="35" s="1"/>
  <c r="N140" i="35" s="1"/>
  <c r="N141" i="35" s="1"/>
  <c r="N142" i="35" s="1"/>
  <c r="N143" i="35" s="1"/>
  <c r="N144" i="35" s="1"/>
  <c r="I38" i="38"/>
  <c r="F11" i="35"/>
  <c r="F82" i="35" s="1"/>
  <c r="F83" i="35" s="1"/>
  <c r="F84" i="35" s="1"/>
  <c r="F85" i="35" s="1"/>
  <c r="F86" i="35" s="1"/>
  <c r="F87" i="35" s="1"/>
  <c r="F88" i="35" s="1"/>
  <c r="F89" i="35" s="1"/>
  <c r="F90" i="35" s="1"/>
  <c r="F91" i="35" s="1"/>
  <c r="F92" i="35" s="1"/>
  <c r="F93" i="35" s="1"/>
  <c r="F94" i="35" s="1"/>
  <c r="F95" i="35" s="1"/>
  <c r="F96" i="35" s="1"/>
  <c r="F97" i="35" s="1"/>
  <c r="F98" i="35" s="1"/>
  <c r="F99" i="35" s="1"/>
  <c r="F100" i="35" s="1"/>
  <c r="F101" i="35" s="1"/>
  <c r="F102" i="35" s="1"/>
  <c r="F103" i="35" s="1"/>
  <c r="F104" i="35" s="1"/>
  <c r="F105" i="35" s="1"/>
  <c r="F106" i="35" s="1"/>
  <c r="F107" i="35" s="1"/>
  <c r="F108" i="35" s="1"/>
  <c r="F109" i="35" s="1"/>
  <c r="F110" i="35" s="1"/>
  <c r="F111" i="35" s="1"/>
  <c r="AB115" i="35"/>
  <c r="AB116" i="35" s="1"/>
  <c r="AB117" i="35" s="1"/>
  <c r="AB118" i="35" s="1"/>
  <c r="AB119" i="35" s="1"/>
  <c r="AB120" i="35" s="1"/>
  <c r="AB121" i="35" s="1"/>
  <c r="AB122" i="35" s="1"/>
  <c r="AB123" i="35" s="1"/>
  <c r="AB124" i="35" s="1"/>
  <c r="AB125" i="35" s="1"/>
  <c r="AB126" i="35" s="1"/>
  <c r="AB127" i="35" s="1"/>
  <c r="AB128" i="35" s="1"/>
  <c r="AB129" i="35" s="1"/>
  <c r="AB130" i="35" s="1"/>
  <c r="AB131" i="35" s="1"/>
  <c r="AB132" i="35" s="1"/>
  <c r="AB133" i="35" s="1"/>
  <c r="AB134" i="35" s="1"/>
  <c r="AB135" i="35" s="1"/>
  <c r="AB136" i="35" s="1"/>
  <c r="AB137" i="35" s="1"/>
  <c r="AB138" i="35" s="1"/>
  <c r="AB139" i="35" s="1"/>
  <c r="AB140" i="35" s="1"/>
  <c r="AB141" i="35" s="1"/>
  <c r="AB142" i="35" s="1"/>
  <c r="AB143" i="35" s="1"/>
  <c r="AB144" i="35" s="1"/>
  <c r="AH115" i="35"/>
  <c r="AH116" i="35" s="1"/>
  <c r="AH117" i="35" s="1"/>
  <c r="AH118" i="35" s="1"/>
  <c r="AH119" i="35" s="1"/>
  <c r="AH120" i="35" s="1"/>
  <c r="AH121" i="35" s="1"/>
  <c r="AH122" i="35" s="1"/>
  <c r="AH123" i="35" s="1"/>
  <c r="AH124" i="35" s="1"/>
  <c r="AH125" i="35" s="1"/>
  <c r="AH126" i="35" s="1"/>
  <c r="AH127" i="35" s="1"/>
  <c r="AH128" i="35" s="1"/>
  <c r="AH129" i="35" s="1"/>
  <c r="AH130" i="35" s="1"/>
  <c r="AH131" i="35" s="1"/>
  <c r="AH132" i="35" s="1"/>
  <c r="AH133" i="35" s="1"/>
  <c r="AH134" i="35" s="1"/>
  <c r="AH135" i="35" s="1"/>
  <c r="AH136" i="35" s="1"/>
  <c r="AH137" i="35" s="1"/>
  <c r="AH138" i="35" s="1"/>
  <c r="AH139" i="35" s="1"/>
  <c r="AH140" i="35" s="1"/>
  <c r="AH141" i="35" s="1"/>
  <c r="AH142" i="35" s="1"/>
  <c r="AH143" i="35" s="1"/>
  <c r="AH144" i="35" s="1"/>
  <c r="AH11" i="35"/>
  <c r="AH82" i="35" s="1"/>
  <c r="AH83" i="35" s="1"/>
  <c r="AH84" i="35" s="1"/>
  <c r="AH85" i="35" s="1"/>
  <c r="AH86" i="35" s="1"/>
  <c r="AH87" i="35" s="1"/>
  <c r="AH88" i="35" s="1"/>
  <c r="AH89" i="35" s="1"/>
  <c r="AH90" i="35" s="1"/>
  <c r="AH91" i="35" s="1"/>
  <c r="AH92" i="35" s="1"/>
  <c r="AH93" i="35" s="1"/>
  <c r="AH94" i="35" s="1"/>
  <c r="AH95" i="35" s="1"/>
  <c r="AH96" i="35" s="1"/>
  <c r="AH97" i="35" s="1"/>
  <c r="AH98" i="35" s="1"/>
  <c r="AH99" i="35" s="1"/>
  <c r="AH100" i="35" s="1"/>
  <c r="AH101" i="35" s="1"/>
  <c r="AH102" i="35" s="1"/>
  <c r="AH103" i="35" s="1"/>
  <c r="AH104" i="35" s="1"/>
  <c r="AH105" i="35" s="1"/>
  <c r="AH106" i="35" s="1"/>
  <c r="AH107" i="35" s="1"/>
  <c r="AH108" i="35" s="1"/>
  <c r="AH109" i="35" s="1"/>
  <c r="AH110" i="35" s="1"/>
  <c r="AH111" i="35" s="1"/>
  <c r="AG115" i="35"/>
  <c r="AG116" i="35" s="1"/>
  <c r="AG117" i="35" s="1"/>
  <c r="AG118" i="35" s="1"/>
  <c r="AG119" i="35" s="1"/>
  <c r="AG120" i="35" s="1"/>
  <c r="AG121" i="35" s="1"/>
  <c r="AG122" i="35" s="1"/>
  <c r="AG123" i="35" s="1"/>
  <c r="AG124" i="35" s="1"/>
  <c r="AG125" i="35" s="1"/>
  <c r="AG126" i="35" s="1"/>
  <c r="AG127" i="35" s="1"/>
  <c r="AG128" i="35" s="1"/>
  <c r="AG129" i="35" s="1"/>
  <c r="AG130" i="35" s="1"/>
  <c r="AG131" i="35" s="1"/>
  <c r="AG132" i="35" s="1"/>
  <c r="AG133" i="35" s="1"/>
  <c r="AG134" i="35" s="1"/>
  <c r="AG135" i="35" s="1"/>
  <c r="AG136" i="35" s="1"/>
  <c r="AG137" i="35" s="1"/>
  <c r="AG138" i="35" s="1"/>
  <c r="AG139" i="35" s="1"/>
  <c r="AG140" i="35" s="1"/>
  <c r="AG141" i="35" s="1"/>
  <c r="AG142" i="35" s="1"/>
  <c r="AG143" i="35" s="1"/>
  <c r="AG144" i="35" s="1"/>
  <c r="AQ60" i="38"/>
  <c r="AQ58" i="38"/>
  <c r="AQ69" i="38"/>
  <c r="AQ56" i="38"/>
  <c r="AQ67" i="38"/>
  <c r="AQ65" i="38"/>
  <c r="AQ61" i="38"/>
  <c r="AQ63" i="38"/>
  <c r="AQ62" i="38"/>
  <c r="AQ59" i="38"/>
  <c r="AQ66" i="38"/>
  <c r="AQ64" i="38"/>
  <c r="AQ70" i="38"/>
  <c r="AQ68" i="38"/>
  <c r="AQ57" i="38"/>
  <c r="L38" i="38"/>
  <c r="I11" i="35"/>
  <c r="I82" i="35" s="1"/>
  <c r="I83" i="35" s="1"/>
  <c r="I84" i="35" s="1"/>
  <c r="I85" i="35" s="1"/>
  <c r="I86" i="35" s="1"/>
  <c r="I87" i="35" s="1"/>
  <c r="I88" i="35" s="1"/>
  <c r="I89" i="35" s="1"/>
  <c r="I90" i="35" s="1"/>
  <c r="I91" i="35" s="1"/>
  <c r="I92" i="35" s="1"/>
  <c r="I93" i="35" s="1"/>
  <c r="I94" i="35" s="1"/>
  <c r="I95" i="35" s="1"/>
  <c r="I96" i="35" s="1"/>
  <c r="I97" i="35" s="1"/>
  <c r="I98" i="35" s="1"/>
  <c r="I99" i="35" s="1"/>
  <c r="I100" i="35" s="1"/>
  <c r="I101" i="35" s="1"/>
  <c r="I102" i="35" s="1"/>
  <c r="I103" i="35" s="1"/>
  <c r="I104" i="35" s="1"/>
  <c r="I105" i="35" s="1"/>
  <c r="I106" i="35" s="1"/>
  <c r="I107" i="35" s="1"/>
  <c r="I108" i="35" s="1"/>
  <c r="I109" i="35" s="1"/>
  <c r="I110" i="35" s="1"/>
  <c r="I111" i="35" s="1"/>
  <c r="X115" i="35"/>
  <c r="X116" i="35" s="1"/>
  <c r="X117" i="35" s="1"/>
  <c r="X118" i="35" s="1"/>
  <c r="X119" i="35" s="1"/>
  <c r="X120" i="35" s="1"/>
  <c r="X121" i="35" s="1"/>
  <c r="X122" i="35" s="1"/>
  <c r="X123" i="35" s="1"/>
  <c r="X124" i="35" s="1"/>
  <c r="X125" i="35" s="1"/>
  <c r="X126" i="35" s="1"/>
  <c r="X127" i="35" s="1"/>
  <c r="X128" i="35" s="1"/>
  <c r="X129" i="35" s="1"/>
  <c r="X130" i="35" s="1"/>
  <c r="X131" i="35" s="1"/>
  <c r="X132" i="35" s="1"/>
  <c r="X133" i="35" s="1"/>
  <c r="X134" i="35" s="1"/>
  <c r="X135" i="35" s="1"/>
  <c r="X136" i="35" s="1"/>
  <c r="X137" i="35" s="1"/>
  <c r="X138" i="35" s="1"/>
  <c r="X139" i="35" s="1"/>
  <c r="X140" i="35" s="1"/>
  <c r="X141" i="35" s="1"/>
  <c r="X142" i="35" s="1"/>
  <c r="X143" i="35" s="1"/>
  <c r="X144" i="35" s="1"/>
  <c r="T38" i="38"/>
  <c r="Q11" i="35"/>
  <c r="Q82" i="35" s="1"/>
  <c r="Q83" i="35" s="1"/>
  <c r="Q84" i="35" s="1"/>
  <c r="Q85" i="35" s="1"/>
  <c r="Q86" i="35" s="1"/>
  <c r="Q87" i="35" s="1"/>
  <c r="Q88" i="35" s="1"/>
  <c r="Q89" i="35" s="1"/>
  <c r="Q90" i="35" s="1"/>
  <c r="Q91" i="35" s="1"/>
  <c r="Q92" i="35" s="1"/>
  <c r="Q93" i="35" s="1"/>
  <c r="Q94" i="35" s="1"/>
  <c r="Q95" i="35" s="1"/>
  <c r="Q96" i="35" s="1"/>
  <c r="Q97" i="35" s="1"/>
  <c r="Q98" i="35" s="1"/>
  <c r="Q99" i="35" s="1"/>
  <c r="Q100" i="35" s="1"/>
  <c r="Q101" i="35" s="1"/>
  <c r="Q102" i="35" s="1"/>
  <c r="Q103" i="35" s="1"/>
  <c r="Q104" i="35" s="1"/>
  <c r="Q105" i="35" s="1"/>
  <c r="Q106" i="35" s="1"/>
  <c r="Q107" i="35" s="1"/>
  <c r="Q108" i="35" s="1"/>
  <c r="Q109" i="35" s="1"/>
  <c r="Q110" i="35" s="1"/>
  <c r="Q111" i="35" s="1"/>
  <c r="AF115" i="35"/>
  <c r="AF116" i="35" s="1"/>
  <c r="AF117" i="35" s="1"/>
  <c r="AF118" i="35" s="1"/>
  <c r="AF119" i="35" s="1"/>
  <c r="AF120" i="35" s="1"/>
  <c r="AF121" i="35" s="1"/>
  <c r="AF122" i="35" s="1"/>
  <c r="AF123" i="35" s="1"/>
  <c r="AF124" i="35" s="1"/>
  <c r="AF125" i="35" s="1"/>
  <c r="AF126" i="35" s="1"/>
  <c r="AF127" i="35" s="1"/>
  <c r="AF128" i="35" s="1"/>
  <c r="AF129" i="35" s="1"/>
  <c r="AF130" i="35" s="1"/>
  <c r="AF131" i="35" s="1"/>
  <c r="AF132" i="35" s="1"/>
  <c r="AF133" i="35" s="1"/>
  <c r="AF134" i="35" s="1"/>
  <c r="AF135" i="35" s="1"/>
  <c r="AF136" i="35" s="1"/>
  <c r="AF137" i="35" s="1"/>
  <c r="AF138" i="35" s="1"/>
  <c r="AF139" i="35" s="1"/>
  <c r="AF140" i="35" s="1"/>
  <c r="AF141" i="35" s="1"/>
  <c r="AF142" i="35" s="1"/>
  <c r="AF143" i="35" s="1"/>
  <c r="AF144" i="35" s="1"/>
  <c r="Y65" i="38"/>
  <c r="Y63" i="38"/>
  <c r="Y61" i="38"/>
  <c r="Y59" i="38"/>
  <c r="Y68" i="38"/>
  <c r="Y56" i="38"/>
  <c r="Y69" i="38"/>
  <c r="Y66" i="38"/>
  <c r="Y67" i="38"/>
  <c r="Y60" i="38"/>
  <c r="Y57" i="38"/>
  <c r="Y62" i="38"/>
  <c r="Y58" i="38"/>
  <c r="Y64" i="38"/>
  <c r="Y70" i="38"/>
  <c r="W375" i="46" l="1"/>
  <c r="AC268" i="46"/>
  <c r="X268" i="46"/>
  <c r="X255" i="46"/>
  <c r="AC255" i="46"/>
  <c r="X263" i="46"/>
  <c r="AC263" i="46"/>
  <c r="AC260" i="46"/>
  <c r="X260" i="46"/>
  <c r="X375" i="46" s="1"/>
  <c r="X274" i="46"/>
  <c r="AC274" i="46"/>
  <c r="AC266" i="46"/>
  <c r="X266" i="46"/>
  <c r="AC259" i="46"/>
  <c r="X259" i="46"/>
  <c r="AC262" i="46"/>
  <c r="X262" i="46"/>
  <c r="X251" i="46"/>
  <c r="AC251" i="46"/>
  <c r="AD277" i="46"/>
  <c r="Y277" i="46"/>
  <c r="AC257" i="46"/>
  <c r="X257" i="46"/>
  <c r="AC281" i="46"/>
  <c r="X281" i="46"/>
  <c r="X261" i="46"/>
  <c r="AC261" i="46"/>
  <c r="AC272" i="46"/>
  <c r="X272" i="46"/>
  <c r="AC256" i="46"/>
  <c r="X256" i="46"/>
  <c r="AC280" i="46"/>
  <c r="X280" i="46"/>
  <c r="Y276" i="46"/>
  <c r="AD276" i="46"/>
  <c r="AC253" i="46"/>
  <c r="X253" i="46"/>
  <c r="AC279" i="46"/>
  <c r="X279" i="46"/>
  <c r="AC254" i="46"/>
  <c r="X254" i="46"/>
  <c r="Y252" i="46"/>
  <c r="AD252" i="46"/>
  <c r="AC269" i="46"/>
  <c r="X269" i="46"/>
  <c r="AC270" i="46"/>
  <c r="X270" i="46"/>
  <c r="AC258" i="46"/>
  <c r="X258" i="46"/>
  <c r="X265" i="46"/>
  <c r="AC265" i="46"/>
  <c r="AC278" i="46"/>
  <c r="X278" i="46"/>
  <c r="X271" i="46"/>
  <c r="AC271" i="46"/>
  <c r="AC264" i="46"/>
  <c r="X264" i="46"/>
  <c r="X275" i="46"/>
  <c r="AC275" i="46"/>
  <c r="AC273" i="46"/>
  <c r="X273" i="46"/>
  <c r="AD267" i="46"/>
  <c r="Y267" i="46"/>
  <c r="Y12" i="46"/>
  <c r="AD12" i="46"/>
  <c r="AC6" i="46"/>
  <c r="X6" i="46"/>
  <c r="AD19" i="46"/>
  <c r="Y19" i="46"/>
  <c r="AC18" i="46"/>
  <c r="X18" i="46"/>
  <c r="X14" i="46"/>
  <c r="AC14" i="46"/>
  <c r="AC32" i="46"/>
  <c r="X32" i="46"/>
  <c r="X25" i="46"/>
  <c r="AC25" i="46"/>
  <c r="Y4" i="46"/>
  <c r="AD4" i="46"/>
  <c r="AC27" i="46"/>
  <c r="X27" i="46"/>
  <c r="AC30" i="46"/>
  <c r="X30" i="46"/>
  <c r="AD31" i="46"/>
  <c r="Y31" i="46"/>
  <c r="AC20" i="46"/>
  <c r="X20" i="46"/>
  <c r="X26" i="46"/>
  <c r="AC26" i="46"/>
  <c r="X15" i="46"/>
  <c r="AC15" i="46"/>
  <c r="Y28" i="46"/>
  <c r="AD28" i="46"/>
  <c r="AC22" i="46"/>
  <c r="X22" i="46"/>
  <c r="AC11" i="46"/>
  <c r="X11" i="46"/>
  <c r="AC3" i="46"/>
  <c r="X3" i="46"/>
  <c r="AC10" i="46"/>
  <c r="X10" i="46"/>
  <c r="AC5" i="46"/>
  <c r="X5" i="46"/>
  <c r="AC8" i="46"/>
  <c r="X8" i="46"/>
  <c r="X13" i="46"/>
  <c r="AC13" i="46"/>
  <c r="X17" i="46"/>
  <c r="AC17" i="46"/>
  <c r="AC29" i="46"/>
  <c r="X29" i="46"/>
  <c r="AC33" i="46"/>
  <c r="X33" i="46"/>
  <c r="AD7" i="46"/>
  <c r="Y7" i="46"/>
  <c r="AC24" i="46"/>
  <c r="X24" i="46"/>
  <c r="Y21" i="46"/>
  <c r="AD21" i="46"/>
  <c r="AC9" i="46"/>
  <c r="X9" i="46"/>
  <c r="AC23" i="46"/>
  <c r="X23" i="46"/>
  <c r="Y16" i="46"/>
  <c r="AD16" i="46"/>
  <c r="X128" i="46"/>
  <c r="AC128" i="46"/>
  <c r="Y127" i="46"/>
  <c r="AD127" i="46"/>
  <c r="X134" i="46"/>
  <c r="AC134" i="46"/>
  <c r="AC130" i="46"/>
  <c r="X130" i="46"/>
  <c r="Y136" i="46"/>
  <c r="AE136" i="46" s="1"/>
  <c r="X132" i="46"/>
  <c r="AC132" i="46"/>
  <c r="AC133" i="46"/>
  <c r="X133" i="46"/>
  <c r="AD135" i="46"/>
  <c r="Y135" i="46"/>
  <c r="Y131" i="46"/>
  <c r="AD131" i="46"/>
  <c r="AC129" i="46"/>
  <c r="X129" i="46"/>
  <c r="AC156" i="46"/>
  <c r="X156" i="46"/>
  <c r="AC152" i="46"/>
  <c r="X152" i="46"/>
  <c r="Y145" i="46"/>
  <c r="AE145" i="46" s="1"/>
  <c r="Y149" i="46"/>
  <c r="AE149" i="46" s="1"/>
  <c r="Y153" i="46"/>
  <c r="AE153" i="46" s="1"/>
  <c r="Y138" i="46"/>
  <c r="AE138" i="46" s="1"/>
  <c r="Z140" i="46"/>
  <c r="AF140" i="46" s="1"/>
  <c r="X143" i="46"/>
  <c r="AD143" i="46" s="1"/>
  <c r="Y137" i="46"/>
  <c r="AE137" i="46" s="1"/>
  <c r="X151" i="46"/>
  <c r="AD151" i="46" s="1"/>
  <c r="X154" i="46"/>
  <c r="AD154" i="46" s="1"/>
  <c r="Y150" i="46"/>
  <c r="AE150" i="46" s="1"/>
  <c r="X155" i="46"/>
  <c r="AD155" i="46" s="1"/>
  <c r="X139" i="46"/>
  <c r="AD139" i="46" s="1"/>
  <c r="Z148" i="46"/>
  <c r="AF148" i="46" s="1"/>
  <c r="X146" i="46"/>
  <c r="AD146" i="46" s="1"/>
  <c r="Y157" i="46"/>
  <c r="AE157" i="46" s="1"/>
  <c r="X142" i="46"/>
  <c r="AD142" i="46" s="1"/>
  <c r="X147" i="46"/>
  <c r="AD147" i="46" s="1"/>
  <c r="Y141" i="46"/>
  <c r="AE141" i="46" s="1"/>
  <c r="X315" i="35"/>
  <c r="X50" i="39"/>
  <c r="J53" i="39"/>
  <c r="J318" i="35"/>
  <c r="H50" i="39"/>
  <c r="H315" i="35"/>
  <c r="U319" i="35"/>
  <c r="U54" i="39"/>
  <c r="T52" i="39"/>
  <c r="T317" i="35"/>
  <c r="P51" i="39"/>
  <c r="P316" i="35"/>
  <c r="AH56" i="39"/>
  <c r="AH327" i="35" s="1"/>
  <c r="AH333" i="35" s="1"/>
  <c r="AH321" i="35"/>
  <c r="V319" i="35"/>
  <c r="V54" i="39"/>
  <c r="L315" i="35"/>
  <c r="L50" i="39"/>
  <c r="J315" i="35"/>
  <c r="J50" i="39"/>
  <c r="Z55" i="39"/>
  <c r="Z320" i="35"/>
  <c r="V51" i="39"/>
  <c r="V316" i="35"/>
  <c r="G55" i="39"/>
  <c r="G320" i="35"/>
  <c r="AJ61" i="39"/>
  <c r="AJ332" i="35" s="1"/>
  <c r="AJ338" i="35" s="1"/>
  <c r="AJ326" i="35"/>
  <c r="H53" i="39"/>
  <c r="H318" i="35"/>
  <c r="Q53" i="39"/>
  <c r="Q318" i="35"/>
  <c r="O55" i="39"/>
  <c r="O320" i="35"/>
  <c r="AE53" i="39"/>
  <c r="AE318" i="35"/>
  <c r="AA52" i="39"/>
  <c r="AA317" i="35"/>
  <c r="G316" i="35"/>
  <c r="G51" i="39"/>
  <c r="T55" i="39"/>
  <c r="T320" i="35"/>
  <c r="S320" i="35"/>
  <c r="S55" i="39"/>
  <c r="AF317" i="35"/>
  <c r="AF52" i="39"/>
  <c r="X51" i="39"/>
  <c r="X316" i="35"/>
  <c r="H51" i="39"/>
  <c r="H316" i="35"/>
  <c r="X53" i="39"/>
  <c r="X318" i="35"/>
  <c r="M51" i="39"/>
  <c r="M316" i="35"/>
  <c r="R54" i="39"/>
  <c r="R319" i="35"/>
  <c r="T51" i="39"/>
  <c r="T316" i="35"/>
  <c r="AF54" i="39"/>
  <c r="AF319" i="35"/>
  <c r="R51" i="39"/>
  <c r="R316" i="35"/>
  <c r="Q55" i="39"/>
  <c r="Q320" i="35"/>
  <c r="AB315" i="35"/>
  <c r="AB50" i="39"/>
  <c r="AD53" i="39"/>
  <c r="AD318" i="35"/>
  <c r="G317" i="35"/>
  <c r="G52" i="39"/>
  <c r="W52" i="39"/>
  <c r="W317" i="35"/>
  <c r="AA53" i="39"/>
  <c r="AA318" i="35"/>
  <c r="I51" i="39"/>
  <c r="I316" i="35"/>
  <c r="X52" i="39"/>
  <c r="X317" i="35"/>
  <c r="H54" i="39"/>
  <c r="H319" i="35"/>
  <c r="AG59" i="39"/>
  <c r="AG330" i="35" s="1"/>
  <c r="AG336" i="35" s="1"/>
  <c r="AG324" i="35"/>
  <c r="AA54" i="39"/>
  <c r="AA319" i="35"/>
  <c r="AF315" i="35"/>
  <c r="AF50" i="39"/>
  <c r="K315" i="35"/>
  <c r="K50" i="39"/>
  <c r="O315" i="35"/>
  <c r="O50" i="39"/>
  <c r="I320" i="35"/>
  <c r="I55" i="39"/>
  <c r="AH325" i="35"/>
  <c r="AH60" i="39"/>
  <c r="AH331" i="35" s="1"/>
  <c r="AH337" i="35" s="1"/>
  <c r="M54" i="39"/>
  <c r="M319" i="35"/>
  <c r="U53" i="39"/>
  <c r="U318" i="35"/>
  <c r="AD316" i="35"/>
  <c r="AD51" i="39"/>
  <c r="AB53" i="39"/>
  <c r="AB318" i="35"/>
  <c r="U52" i="39"/>
  <c r="U317" i="35"/>
  <c r="Z53" i="39"/>
  <c r="Z318" i="35"/>
  <c r="Q54" i="39"/>
  <c r="Q319" i="35"/>
  <c r="AC54" i="39"/>
  <c r="AC319" i="35"/>
  <c r="U51" i="39"/>
  <c r="U316" i="35"/>
  <c r="R320" i="35"/>
  <c r="R55" i="39"/>
  <c r="N52" i="39"/>
  <c r="N317" i="35"/>
  <c r="AJ58" i="39"/>
  <c r="AJ329" i="35" s="1"/>
  <c r="AJ335" i="35" s="1"/>
  <c r="AJ323" i="35"/>
  <c r="M320" i="35"/>
  <c r="M55" i="39"/>
  <c r="Q52" i="39"/>
  <c r="Q317" i="35"/>
  <c r="M53" i="39"/>
  <c r="M318" i="35"/>
  <c r="N315" i="35"/>
  <c r="N50" i="39"/>
  <c r="AE54" i="39"/>
  <c r="AE319" i="35"/>
  <c r="AD317" i="35"/>
  <c r="AD52" i="39"/>
  <c r="AD54" i="39"/>
  <c r="AD319" i="35"/>
  <c r="Z51" i="39"/>
  <c r="Z316" i="35"/>
  <c r="P53" i="39"/>
  <c r="P318" i="35"/>
  <c r="J51" i="39"/>
  <c r="J316" i="35"/>
  <c r="W315" i="35"/>
  <c r="W50" i="39"/>
  <c r="AC53" i="39"/>
  <c r="AC318" i="35"/>
  <c r="I54" i="39"/>
  <c r="I319" i="35"/>
  <c r="K54" i="39"/>
  <c r="K319" i="35"/>
  <c r="AF55" i="39"/>
  <c r="AF320" i="35"/>
  <c r="Y54" i="39"/>
  <c r="Y319" i="35"/>
  <c r="L52" i="39"/>
  <c r="L317" i="35"/>
  <c r="AA55" i="39"/>
  <c r="AA320" i="35"/>
  <c r="AI60" i="39"/>
  <c r="AI331" i="35" s="1"/>
  <c r="AI337" i="35" s="1"/>
  <c r="AI325" i="35"/>
  <c r="AC51" i="39"/>
  <c r="AC316" i="35"/>
  <c r="S52" i="39"/>
  <c r="S317" i="35"/>
  <c r="T54" i="39"/>
  <c r="T319" i="35"/>
  <c r="F316" i="35"/>
  <c r="F51" i="39"/>
  <c r="O52" i="39"/>
  <c r="O317" i="35"/>
  <c r="AI323" i="35"/>
  <c r="AI58" i="39"/>
  <c r="AI329" i="35" s="1"/>
  <c r="AI335" i="35" s="1"/>
  <c r="AG57" i="39"/>
  <c r="AG328" i="35" s="1"/>
  <c r="AG334" i="35" s="1"/>
  <c r="AG322" i="35"/>
  <c r="F53" i="39"/>
  <c r="F318" i="35"/>
  <c r="Z50" i="39"/>
  <c r="Z315" i="35"/>
  <c r="AC315" i="35"/>
  <c r="AC50" i="39"/>
  <c r="I53" i="39"/>
  <c r="I318" i="35"/>
  <c r="AC320" i="35"/>
  <c r="AC55" i="39"/>
  <c r="AH57" i="39"/>
  <c r="AH328" i="35" s="1"/>
  <c r="AH334" i="35" s="1"/>
  <c r="AH322" i="35"/>
  <c r="V53" i="39"/>
  <c r="V318" i="35"/>
  <c r="H55" i="39"/>
  <c r="H320" i="35"/>
  <c r="Q51" i="39"/>
  <c r="Q316" i="35"/>
  <c r="L318" i="35"/>
  <c r="L53" i="39"/>
  <c r="AE55" i="39"/>
  <c r="AE320" i="35"/>
  <c r="Z52" i="39"/>
  <c r="Z317" i="35"/>
  <c r="AG60" i="39"/>
  <c r="AG331" i="35" s="1"/>
  <c r="AG337" i="35" s="1"/>
  <c r="AG325" i="35"/>
  <c r="Q315" i="35"/>
  <c r="Q50" i="39"/>
  <c r="O51" i="39"/>
  <c r="O316" i="35"/>
  <c r="U315" i="35"/>
  <c r="U50" i="39"/>
  <c r="N54" i="39"/>
  <c r="N319" i="35"/>
  <c r="J52" i="39"/>
  <c r="J317" i="35"/>
  <c r="N51" i="39"/>
  <c r="N316" i="35"/>
  <c r="AB317" i="35"/>
  <c r="AB52" i="39"/>
  <c r="O53" i="39"/>
  <c r="O318" i="35"/>
  <c r="L319" i="35"/>
  <c r="L54" i="39"/>
  <c r="S51" i="39"/>
  <c r="S316" i="35"/>
  <c r="F317" i="35"/>
  <c r="F52" i="39"/>
  <c r="AA50" i="39"/>
  <c r="AA315" i="35"/>
  <c r="M315" i="35"/>
  <c r="M50" i="39"/>
  <c r="V55" i="39"/>
  <c r="V320" i="35"/>
  <c r="K318" i="35"/>
  <c r="K53" i="39"/>
  <c r="V315" i="35"/>
  <c r="V50" i="39"/>
  <c r="Z54" i="39"/>
  <c r="Z319" i="35"/>
  <c r="V52" i="39"/>
  <c r="V317" i="35"/>
  <c r="T315" i="35"/>
  <c r="T50" i="39"/>
  <c r="AB51" i="39"/>
  <c r="AB316" i="35"/>
  <c r="W51" i="39"/>
  <c r="W316" i="35"/>
  <c r="AE315" i="35"/>
  <c r="AE50" i="39"/>
  <c r="Y52" i="39"/>
  <c r="Y317" i="35"/>
  <c r="AJ59" i="39"/>
  <c r="AJ330" i="35" s="1"/>
  <c r="AJ336" i="35" s="1"/>
  <c r="AJ324" i="35"/>
  <c r="G315" i="35"/>
  <c r="G50" i="39"/>
  <c r="P50" i="39"/>
  <c r="P315" i="35"/>
  <c r="AI56" i="39"/>
  <c r="AI327" i="35" s="1"/>
  <c r="AI333" i="35" s="1"/>
  <c r="AI321" i="35"/>
  <c r="Y55" i="39"/>
  <c r="Y320" i="35"/>
  <c r="K52" i="39"/>
  <c r="K317" i="35"/>
  <c r="F320" i="35"/>
  <c r="F55" i="39"/>
  <c r="R52" i="39"/>
  <c r="R317" i="35"/>
  <c r="AG56" i="39"/>
  <c r="AG327" i="35" s="1"/>
  <c r="AG333" i="35" s="1"/>
  <c r="AG321" i="35"/>
  <c r="AG61" i="39"/>
  <c r="AG332" i="35" s="1"/>
  <c r="AG338" i="35" s="1"/>
  <c r="AG326" i="35"/>
  <c r="P319" i="35"/>
  <c r="P54" i="39"/>
  <c r="J54" i="39"/>
  <c r="J319" i="35"/>
  <c r="P55" i="39"/>
  <c r="P320" i="35"/>
  <c r="U55" i="39"/>
  <c r="U320" i="35"/>
  <c r="F54" i="39"/>
  <c r="F319" i="35"/>
  <c r="AF53" i="39"/>
  <c r="AF318" i="35"/>
  <c r="AD320" i="35"/>
  <c r="AD55" i="39"/>
  <c r="AH58" i="39"/>
  <c r="AH329" i="35" s="1"/>
  <c r="AH335" i="35" s="1"/>
  <c r="AH323" i="35"/>
  <c r="M52" i="39"/>
  <c r="M317" i="35"/>
  <c r="W55" i="39"/>
  <c r="W320" i="35"/>
  <c r="W319" i="35"/>
  <c r="W54" i="39"/>
  <c r="L55" i="39"/>
  <c r="L320" i="35"/>
  <c r="AE316" i="35"/>
  <c r="AE51" i="39"/>
  <c r="K51" i="39"/>
  <c r="K316" i="35"/>
  <c r="R315" i="35"/>
  <c r="R50" i="39"/>
  <c r="Y51" i="39"/>
  <c r="Y316" i="35"/>
  <c r="S54" i="39"/>
  <c r="S319" i="35"/>
  <c r="S53" i="39"/>
  <c r="S318" i="35"/>
  <c r="AE317" i="35"/>
  <c r="AE52" i="39"/>
  <c r="AI61" i="39"/>
  <c r="AI332" i="35" s="1"/>
  <c r="AI338" i="35" s="1"/>
  <c r="AI326" i="35"/>
  <c r="S315" i="35"/>
  <c r="S50" i="39"/>
  <c r="I52" i="39"/>
  <c r="I317" i="35"/>
  <c r="AC317" i="35"/>
  <c r="AC52" i="39"/>
  <c r="H52" i="39"/>
  <c r="H317" i="35"/>
  <c r="O54" i="39"/>
  <c r="O319" i="35"/>
  <c r="AH324" i="35"/>
  <c r="AH59" i="39"/>
  <c r="AH330" i="35" s="1"/>
  <c r="AH336" i="35" s="1"/>
  <c r="Y315" i="35"/>
  <c r="Y50" i="39"/>
  <c r="I315" i="35"/>
  <c r="I50" i="39"/>
  <c r="AG58" i="39"/>
  <c r="AG329" i="35" s="1"/>
  <c r="AG335" i="35" s="1"/>
  <c r="AG323" i="35"/>
  <c r="AB54" i="39"/>
  <c r="AB319" i="35"/>
  <c r="K55" i="39"/>
  <c r="K320" i="35"/>
  <c r="N53" i="39"/>
  <c r="N318" i="35"/>
  <c r="AD50" i="39"/>
  <c r="AD315" i="35"/>
  <c r="AJ56" i="39"/>
  <c r="AJ327" i="35" s="1"/>
  <c r="AJ333" i="35" s="1"/>
  <c r="AJ321" i="35"/>
  <c r="AJ57" i="39"/>
  <c r="AJ328" i="35" s="1"/>
  <c r="AJ334" i="35" s="1"/>
  <c r="AJ322" i="35"/>
  <c r="P52" i="39"/>
  <c r="P317" i="35"/>
  <c r="X55" i="39"/>
  <c r="X320" i="35"/>
  <c r="AI57" i="39"/>
  <c r="AI328" i="35" s="1"/>
  <c r="AI334" i="35" s="1"/>
  <c r="AI322" i="35"/>
  <c r="X319" i="35"/>
  <c r="X54" i="39"/>
  <c r="AJ325" i="35"/>
  <c r="AJ60" i="39"/>
  <c r="AJ331" i="35" s="1"/>
  <c r="AJ337" i="35" s="1"/>
  <c r="L51" i="39"/>
  <c r="L316" i="35"/>
  <c r="G53" i="39"/>
  <c r="G318" i="35"/>
  <c r="G54" i="39"/>
  <c r="G319" i="35"/>
  <c r="T53" i="39"/>
  <c r="T318" i="35"/>
  <c r="AH61" i="39"/>
  <c r="AH332" i="35" s="1"/>
  <c r="AH338" i="35" s="1"/>
  <c r="AH326" i="35"/>
  <c r="J55" i="39"/>
  <c r="J320" i="35"/>
  <c r="Y53" i="39"/>
  <c r="Y318" i="35"/>
  <c r="W53" i="39"/>
  <c r="W318" i="35"/>
  <c r="N320" i="35"/>
  <c r="N55" i="39"/>
  <c r="AB55" i="39"/>
  <c r="AB320" i="35"/>
  <c r="R53" i="39"/>
  <c r="R318" i="35"/>
  <c r="AA51" i="39"/>
  <c r="AA316" i="35"/>
  <c r="AF316" i="35"/>
  <c r="AF51" i="39"/>
  <c r="AI59" i="39"/>
  <c r="AI330" i="35" s="1"/>
  <c r="AI336" i="35" s="1"/>
  <c r="AI324" i="35"/>
  <c r="F50" i="39"/>
  <c r="F315" i="35"/>
  <c r="AO68" i="38"/>
  <c r="AO64" i="38"/>
  <c r="AO57" i="38"/>
  <c r="AO70" i="38"/>
  <c r="Z67" i="38"/>
  <c r="Z69" i="38"/>
  <c r="AO65" i="38"/>
  <c r="AO56" i="38"/>
  <c r="AO61" i="38"/>
  <c r="AO66" i="38"/>
  <c r="AO59" i="38"/>
  <c r="AO63" i="38"/>
  <c r="AO67" i="38"/>
  <c r="AO62" i="38"/>
  <c r="Z60" i="38"/>
  <c r="X59" i="38"/>
  <c r="X58" i="38"/>
  <c r="X70" i="38"/>
  <c r="X67" i="38"/>
  <c r="Z59" i="38"/>
  <c r="Z62" i="38"/>
  <c r="Z57" i="38"/>
  <c r="AO69" i="38"/>
  <c r="AO58" i="38"/>
  <c r="Z63" i="38"/>
  <c r="Z68" i="38"/>
  <c r="Z56" i="38"/>
  <c r="Z70" i="38"/>
  <c r="Z61" i="38"/>
  <c r="X56" i="38"/>
  <c r="X57" i="38"/>
  <c r="X69" i="38"/>
  <c r="X63" i="38"/>
  <c r="X68" i="38"/>
  <c r="X65" i="38"/>
  <c r="X62" i="38"/>
  <c r="Z58" i="38"/>
  <c r="Z64" i="38"/>
  <c r="Z66" i="38"/>
  <c r="X64" i="38"/>
  <c r="X61" i="38"/>
  <c r="X60" i="38"/>
  <c r="AC66" i="38"/>
  <c r="AC62" i="38"/>
  <c r="AC60" i="38"/>
  <c r="AC59" i="38"/>
  <c r="AC70" i="38"/>
  <c r="AC57" i="38"/>
  <c r="AC65" i="38"/>
  <c r="AC61" i="38"/>
  <c r="AC64" i="38"/>
  <c r="AC56" i="38"/>
  <c r="AC69" i="38"/>
  <c r="AC68" i="38"/>
  <c r="AC67" i="38"/>
  <c r="AC63" i="38"/>
  <c r="AC58" i="38"/>
  <c r="N64" i="38"/>
  <c r="N62" i="38"/>
  <c r="N60" i="38"/>
  <c r="N58" i="38"/>
  <c r="N59" i="38"/>
  <c r="N69" i="38"/>
  <c r="N57" i="38"/>
  <c r="N56" i="38"/>
  <c r="N70" i="38"/>
  <c r="N68" i="38"/>
  <c r="N65" i="38"/>
  <c r="N67" i="38"/>
  <c r="N63" i="38"/>
  <c r="N61" i="38"/>
  <c r="N66" i="38"/>
  <c r="O64" i="38"/>
  <c r="O62" i="38"/>
  <c r="O60" i="38"/>
  <c r="O69" i="38"/>
  <c r="O65" i="38"/>
  <c r="O59" i="38"/>
  <c r="O58" i="38"/>
  <c r="O57" i="38"/>
  <c r="O56" i="38"/>
  <c r="O70" i="38"/>
  <c r="O68" i="38"/>
  <c r="O67" i="38"/>
  <c r="O63" i="38"/>
  <c r="O61" i="38"/>
  <c r="O66" i="38"/>
  <c r="M66" i="38"/>
  <c r="M64" i="38"/>
  <c r="M62" i="38"/>
  <c r="M67" i="38"/>
  <c r="M61" i="38"/>
  <c r="M60" i="38"/>
  <c r="M58" i="38"/>
  <c r="M59" i="38"/>
  <c r="M69" i="38"/>
  <c r="M68" i="38"/>
  <c r="M57" i="38"/>
  <c r="M65" i="38"/>
  <c r="M63" i="38"/>
  <c r="M56" i="38"/>
  <c r="M70" i="38"/>
  <c r="Q62" i="38"/>
  <c r="Q60" i="38"/>
  <c r="Q58" i="38"/>
  <c r="Q69" i="38"/>
  <c r="Q67" i="38"/>
  <c r="Q63" i="38"/>
  <c r="Q59" i="38"/>
  <c r="Q57" i="38"/>
  <c r="Q70" i="38"/>
  <c r="Q56" i="38"/>
  <c r="Q68" i="38"/>
  <c r="Q64" i="38"/>
  <c r="Q65" i="38"/>
  <c r="Q61" i="38"/>
  <c r="Q66" i="38"/>
  <c r="AP60" i="38"/>
  <c r="AP58" i="38"/>
  <c r="AP69" i="38"/>
  <c r="AP56" i="38"/>
  <c r="AP64" i="38"/>
  <c r="AP63" i="38"/>
  <c r="AP61" i="38"/>
  <c r="AP62" i="38"/>
  <c r="AP59" i="38"/>
  <c r="AP68" i="38"/>
  <c r="AP66" i="38"/>
  <c r="AP67" i="38"/>
  <c r="AP70" i="38"/>
  <c r="AP65" i="38"/>
  <c r="AP57" i="38"/>
  <c r="L66" i="38"/>
  <c r="L64" i="38"/>
  <c r="L62" i="38"/>
  <c r="L60" i="38"/>
  <c r="L56" i="38"/>
  <c r="L61" i="38"/>
  <c r="L58" i="38"/>
  <c r="L59" i="38"/>
  <c r="L70" i="38"/>
  <c r="L68" i="38"/>
  <c r="L67" i="38"/>
  <c r="L65" i="38"/>
  <c r="L69" i="38"/>
  <c r="L57" i="38"/>
  <c r="L63" i="38"/>
  <c r="K68" i="38"/>
  <c r="K66" i="38"/>
  <c r="K64" i="38"/>
  <c r="K69" i="38"/>
  <c r="K60" i="38"/>
  <c r="K61" i="38"/>
  <c r="K58" i="38"/>
  <c r="K59" i="38"/>
  <c r="K63" i="38"/>
  <c r="K56" i="38"/>
  <c r="K70" i="38"/>
  <c r="K57" i="38"/>
  <c r="K67" i="38"/>
  <c r="K65" i="38"/>
  <c r="K62" i="38"/>
  <c r="I70" i="38"/>
  <c r="I57" i="38"/>
  <c r="I68" i="38"/>
  <c r="I66" i="38"/>
  <c r="I62" i="38"/>
  <c r="I63" i="38"/>
  <c r="I60" i="38"/>
  <c r="I61" i="38"/>
  <c r="I58" i="38"/>
  <c r="I59" i="38"/>
  <c r="I56" i="38"/>
  <c r="I64" i="38"/>
  <c r="I67" i="38"/>
  <c r="I65" i="38"/>
  <c r="I69" i="38"/>
  <c r="AI68" i="38"/>
  <c r="AI66" i="38"/>
  <c r="AI64" i="38"/>
  <c r="AI69" i="38"/>
  <c r="AI65" i="38"/>
  <c r="AI63" i="38"/>
  <c r="AI62" i="38"/>
  <c r="AI60" i="38"/>
  <c r="AI57" i="38"/>
  <c r="AI58" i="38"/>
  <c r="AI59" i="38"/>
  <c r="AI61" i="38"/>
  <c r="AI56" i="38"/>
  <c r="AI67" i="38"/>
  <c r="AI70" i="38"/>
  <c r="AJ66" i="38"/>
  <c r="AJ64" i="38"/>
  <c r="AJ62" i="38"/>
  <c r="AJ60" i="38"/>
  <c r="AJ56" i="38"/>
  <c r="AJ65" i="38"/>
  <c r="AJ63" i="38"/>
  <c r="AJ68" i="38"/>
  <c r="AJ57" i="38"/>
  <c r="AJ58" i="38"/>
  <c r="AJ69" i="38"/>
  <c r="AJ61" i="38"/>
  <c r="AJ59" i="38"/>
  <c r="AJ67" i="38"/>
  <c r="AJ70" i="38"/>
  <c r="U58" i="38"/>
  <c r="U69" i="38"/>
  <c r="U67" i="38"/>
  <c r="U65" i="38"/>
  <c r="U63" i="38"/>
  <c r="U59" i="38"/>
  <c r="U57" i="38"/>
  <c r="U70" i="38"/>
  <c r="U68" i="38"/>
  <c r="U56" i="38"/>
  <c r="U64" i="38"/>
  <c r="U60" i="38"/>
  <c r="U61" i="38"/>
  <c r="U62" i="38"/>
  <c r="U66" i="38"/>
  <c r="V69" i="38"/>
  <c r="V56" i="38"/>
  <c r="V67" i="38"/>
  <c r="V65" i="38"/>
  <c r="V70" i="38"/>
  <c r="V57" i="38"/>
  <c r="V58" i="38"/>
  <c r="V68" i="38"/>
  <c r="V66" i="38"/>
  <c r="V64" i="38"/>
  <c r="V60" i="38"/>
  <c r="V61" i="38"/>
  <c r="V59" i="38"/>
  <c r="V62" i="38"/>
  <c r="V63" i="38"/>
  <c r="AA63" i="38"/>
  <c r="AA61" i="38"/>
  <c r="AA59" i="38"/>
  <c r="AA70" i="38"/>
  <c r="AA57" i="38"/>
  <c r="AA68" i="38"/>
  <c r="AA56" i="38"/>
  <c r="AA69" i="38"/>
  <c r="AA67" i="38"/>
  <c r="AA66" i="38"/>
  <c r="AA64" i="38"/>
  <c r="AA65" i="38"/>
  <c r="AA62" i="38"/>
  <c r="AA60" i="38"/>
  <c r="AA58" i="38"/>
  <c r="T58" i="38"/>
  <c r="T69" i="38"/>
  <c r="T56" i="38"/>
  <c r="T67" i="38"/>
  <c r="T57" i="38"/>
  <c r="T70" i="38"/>
  <c r="T68" i="38"/>
  <c r="T64" i="38"/>
  <c r="T65" i="38"/>
  <c r="T60" i="38"/>
  <c r="T61" i="38"/>
  <c r="T63" i="38"/>
  <c r="T59" i="38"/>
  <c r="T66" i="38"/>
  <c r="T62" i="38"/>
  <c r="AE59" i="38"/>
  <c r="AE70" i="38"/>
  <c r="AE57" i="38"/>
  <c r="AE68" i="38"/>
  <c r="AE67" i="38"/>
  <c r="AE66" i="38"/>
  <c r="AE65" i="38"/>
  <c r="AE64" i="38"/>
  <c r="AE61" i="38"/>
  <c r="AE62" i="38"/>
  <c r="AE58" i="38"/>
  <c r="AE69" i="38"/>
  <c r="AE60" i="38"/>
  <c r="AE56" i="38"/>
  <c r="AE63" i="38"/>
  <c r="AD281" i="46" l="1"/>
  <c r="Y281" i="46"/>
  <c r="AD259" i="46"/>
  <c r="Y259" i="46"/>
  <c r="AD254" i="46"/>
  <c r="Y254" i="46"/>
  <c r="AE267" i="46"/>
  <c r="Z267" i="46"/>
  <c r="AF267" i="46" s="1"/>
  <c r="AD266" i="46"/>
  <c r="Y266" i="46"/>
  <c r="AE252" i="46"/>
  <c r="Z252" i="46"/>
  <c r="AF252" i="46" s="1"/>
  <c r="AD253" i="46"/>
  <c r="Y253" i="46"/>
  <c r="AD258" i="46"/>
  <c r="Y258" i="46"/>
  <c r="AD273" i="46"/>
  <c r="Y273" i="46"/>
  <c r="AD275" i="46"/>
  <c r="Y275" i="46"/>
  <c r="AE276" i="46"/>
  <c r="Z276" i="46"/>
  <c r="AF276" i="46" s="1"/>
  <c r="Y274" i="46"/>
  <c r="AD274" i="46"/>
  <c r="AD257" i="46"/>
  <c r="Y257" i="46"/>
  <c r="Z277" i="46"/>
  <c r="AF277" i="46" s="1"/>
  <c r="AE277" i="46"/>
  <c r="AD264" i="46"/>
  <c r="Y264" i="46"/>
  <c r="AD280" i="46"/>
  <c r="Y280" i="46"/>
  <c r="AD260" i="46"/>
  <c r="Y260" i="46"/>
  <c r="AD256" i="46"/>
  <c r="Y256" i="46"/>
  <c r="AD270" i="46"/>
  <c r="Y270" i="46"/>
  <c r="AD269" i="46"/>
  <c r="Y269" i="46"/>
  <c r="AD271" i="46"/>
  <c r="Y271" i="46"/>
  <c r="Y263" i="46"/>
  <c r="AD263" i="46"/>
  <c r="Y262" i="46"/>
  <c r="AD262" i="46"/>
  <c r="AD279" i="46"/>
  <c r="Y279" i="46"/>
  <c r="AD278" i="46"/>
  <c r="Y278" i="46"/>
  <c r="Y272" i="46"/>
  <c r="AD272" i="46"/>
  <c r="AD255" i="46"/>
  <c r="Y255" i="46"/>
  <c r="AD251" i="46"/>
  <c r="Y251" i="46"/>
  <c r="AD268" i="46"/>
  <c r="Y268" i="46"/>
  <c r="AD265" i="46"/>
  <c r="Y265" i="46"/>
  <c r="Y261" i="46"/>
  <c r="AD261" i="46"/>
  <c r="AE4" i="46"/>
  <c r="Z4" i="46"/>
  <c r="AF4" i="46" s="1"/>
  <c r="AD29" i="46"/>
  <c r="Y29" i="46"/>
  <c r="AE31" i="46"/>
  <c r="Z31" i="46"/>
  <c r="AF31" i="46" s="1"/>
  <c r="AD30" i="46"/>
  <c r="Y30" i="46"/>
  <c r="AD9" i="46"/>
  <c r="Y9" i="46"/>
  <c r="AD11" i="46"/>
  <c r="Y11" i="46"/>
  <c r="AD10" i="46"/>
  <c r="Y10" i="46"/>
  <c r="AD14" i="46"/>
  <c r="Y14" i="46"/>
  <c r="AD17" i="46"/>
  <c r="Y17" i="46"/>
  <c r="AD8" i="46"/>
  <c r="Y8" i="46"/>
  <c r="AE16" i="46"/>
  <c r="Z16" i="46"/>
  <c r="AF16" i="46" s="1"/>
  <c r="AD22" i="46"/>
  <c r="Y22" i="46"/>
  <c r="AD18" i="46"/>
  <c r="Y18" i="46"/>
  <c r="AD20" i="46"/>
  <c r="Y20" i="46"/>
  <c r="Y25" i="46"/>
  <c r="AD25" i="46"/>
  <c r="AE21" i="46"/>
  <c r="Z21" i="46"/>
  <c r="AF21" i="46" s="1"/>
  <c r="AD5" i="46"/>
  <c r="Y5" i="46"/>
  <c r="Y3" i="46"/>
  <c r="AD3" i="46"/>
  <c r="Y24" i="46"/>
  <c r="AD24" i="46"/>
  <c r="Z19" i="46"/>
  <c r="AF19" i="46" s="1"/>
  <c r="AE19" i="46"/>
  <c r="Y13" i="46"/>
  <c r="AD13" i="46"/>
  <c r="AE28" i="46"/>
  <c r="Z28" i="46"/>
  <c r="AF28" i="46" s="1"/>
  <c r="AE7" i="46"/>
  <c r="Z7" i="46"/>
  <c r="AF7" i="46" s="1"/>
  <c r="AD6" i="46"/>
  <c r="Y6" i="46"/>
  <c r="AD32" i="46"/>
  <c r="Y32" i="46"/>
  <c r="AD15" i="46"/>
  <c r="Y15" i="46"/>
  <c r="Y27" i="46"/>
  <c r="AD27" i="46"/>
  <c r="AD23" i="46"/>
  <c r="Y23" i="46"/>
  <c r="AD33" i="46"/>
  <c r="Y33" i="46"/>
  <c r="Y26" i="46"/>
  <c r="AD26" i="46"/>
  <c r="AE12" i="46"/>
  <c r="Z12" i="46"/>
  <c r="AF12" i="46" s="1"/>
  <c r="AD133" i="46"/>
  <c r="Y133" i="46"/>
  <c r="Y130" i="46"/>
  <c r="AD130" i="46"/>
  <c r="AE135" i="46"/>
  <c r="Z135" i="46"/>
  <c r="AF135" i="46" s="1"/>
  <c r="AD129" i="46"/>
  <c r="Y129" i="46"/>
  <c r="Y134" i="46"/>
  <c r="AD134" i="46"/>
  <c r="AE131" i="46"/>
  <c r="Z131" i="46"/>
  <c r="AF131" i="46" s="1"/>
  <c r="AE127" i="46"/>
  <c r="Z127" i="46"/>
  <c r="AF127" i="46" s="1"/>
  <c r="Z136" i="46"/>
  <c r="AF136" i="46" s="1"/>
  <c r="AD132" i="46"/>
  <c r="Y132" i="46"/>
  <c r="AD128" i="46"/>
  <c r="Y128" i="46"/>
  <c r="AD156" i="46"/>
  <c r="Y156" i="46"/>
  <c r="AD152" i="46"/>
  <c r="Y152" i="46"/>
  <c r="Y147" i="46"/>
  <c r="AE147" i="46" s="1"/>
  <c r="Y143" i="46"/>
  <c r="AE143" i="46" s="1"/>
  <c r="Y154" i="46"/>
  <c r="AE154" i="46" s="1"/>
  <c r="Z141" i="46"/>
  <c r="AF141" i="46" s="1"/>
  <c r="Y146" i="46"/>
  <c r="AE146" i="46" s="1"/>
  <c r="Y155" i="46"/>
  <c r="AE155" i="46" s="1"/>
  <c r="Z149" i="46"/>
  <c r="AF149" i="46" s="1"/>
  <c r="Z150" i="46"/>
  <c r="AF150" i="46" s="1"/>
  <c r="Y151" i="46"/>
  <c r="AE151" i="46" s="1"/>
  <c r="Z137" i="46"/>
  <c r="AF137" i="46" s="1"/>
  <c r="Y142" i="46"/>
  <c r="AE142" i="46" s="1"/>
  <c r="Z157" i="46"/>
  <c r="AF157" i="46" s="1"/>
  <c r="Z138" i="46"/>
  <c r="AF138" i="46" s="1"/>
  <c r="Z153" i="46"/>
  <c r="AF153" i="46" s="1"/>
  <c r="Y139" i="46"/>
  <c r="AE139" i="46" s="1"/>
  <c r="Z145" i="46"/>
  <c r="AF145" i="46" s="1"/>
  <c r="M61" i="39"/>
  <c r="M332" i="35" s="1"/>
  <c r="M338" i="35" s="1"/>
  <c r="M326" i="35"/>
  <c r="V322" i="35"/>
  <c r="V57" i="39"/>
  <c r="V328" i="35" s="1"/>
  <c r="V334" i="35" s="1"/>
  <c r="L59" i="39"/>
  <c r="L330" i="35" s="1"/>
  <c r="L336" i="35" s="1"/>
  <c r="L324" i="35"/>
  <c r="G58" i="39"/>
  <c r="G329" i="35" s="1"/>
  <c r="G335" i="35" s="1"/>
  <c r="G323" i="35"/>
  <c r="AF58" i="39"/>
  <c r="AF329" i="35" s="1"/>
  <c r="AF335" i="35" s="1"/>
  <c r="AF323" i="35"/>
  <c r="P325" i="35"/>
  <c r="P60" i="39"/>
  <c r="P331" i="35" s="1"/>
  <c r="P337" i="35" s="1"/>
  <c r="W59" i="39"/>
  <c r="W330" i="35" s="1"/>
  <c r="W336" i="35" s="1"/>
  <c r="W324" i="35"/>
  <c r="P323" i="35"/>
  <c r="P58" i="39"/>
  <c r="P329" i="35" s="1"/>
  <c r="P335" i="35" s="1"/>
  <c r="H58" i="39"/>
  <c r="H329" i="35" s="1"/>
  <c r="H335" i="35" s="1"/>
  <c r="H323" i="35"/>
  <c r="L326" i="35"/>
  <c r="L61" i="39"/>
  <c r="L332" i="35" s="1"/>
  <c r="L338" i="35" s="1"/>
  <c r="W322" i="35"/>
  <c r="W57" i="39"/>
  <c r="W328" i="35" s="1"/>
  <c r="W334" i="35" s="1"/>
  <c r="O323" i="35"/>
  <c r="O58" i="39"/>
  <c r="O329" i="35" s="1"/>
  <c r="O335" i="35" s="1"/>
  <c r="AC59" i="39"/>
  <c r="AC330" i="35" s="1"/>
  <c r="AC336" i="35" s="1"/>
  <c r="AC324" i="35"/>
  <c r="Z61" i="39"/>
  <c r="Z332" i="35" s="1"/>
  <c r="Z338" i="35" s="1"/>
  <c r="Z326" i="35"/>
  <c r="AE57" i="39"/>
  <c r="AE328" i="35" s="1"/>
  <c r="AE334" i="35" s="1"/>
  <c r="AE322" i="35"/>
  <c r="S326" i="35"/>
  <c r="S61" i="39"/>
  <c r="S332" i="35" s="1"/>
  <c r="S338" i="35" s="1"/>
  <c r="J56" i="39"/>
  <c r="J327" i="35" s="1"/>
  <c r="J333" i="35" s="1"/>
  <c r="J321" i="35"/>
  <c r="X61" i="39"/>
  <c r="X332" i="35" s="1"/>
  <c r="X338" i="35" s="1"/>
  <c r="X326" i="35"/>
  <c r="I325" i="35"/>
  <c r="I60" i="39"/>
  <c r="I331" i="35" s="1"/>
  <c r="I337" i="35" s="1"/>
  <c r="AB322" i="35"/>
  <c r="AB57" i="39"/>
  <c r="AB328" i="35" s="1"/>
  <c r="AB334" i="35" s="1"/>
  <c r="O59" i="39"/>
  <c r="O330" i="35" s="1"/>
  <c r="O336" i="35" s="1"/>
  <c r="O324" i="35"/>
  <c r="Q322" i="35"/>
  <c r="Q57" i="39"/>
  <c r="Q328" i="35" s="1"/>
  <c r="Q334" i="35" s="1"/>
  <c r="N323" i="35"/>
  <c r="N58" i="39"/>
  <c r="N329" i="35" s="1"/>
  <c r="N335" i="35" s="1"/>
  <c r="AD324" i="35"/>
  <c r="AD59" i="39"/>
  <c r="AD330" i="35" s="1"/>
  <c r="AD336" i="35" s="1"/>
  <c r="W321" i="35"/>
  <c r="W56" i="39"/>
  <c r="W327" i="35" s="1"/>
  <c r="W333" i="35" s="1"/>
  <c r="L56" i="39"/>
  <c r="L327" i="35" s="1"/>
  <c r="L333" i="35" s="1"/>
  <c r="L321" i="35"/>
  <c r="R323" i="35"/>
  <c r="R58" i="39"/>
  <c r="R329" i="35" s="1"/>
  <c r="R335" i="35" s="1"/>
  <c r="T326" i="35"/>
  <c r="T61" i="39"/>
  <c r="T332" i="35" s="1"/>
  <c r="T338" i="35" s="1"/>
  <c r="F326" i="35"/>
  <c r="F61" i="39"/>
  <c r="F332" i="35" s="1"/>
  <c r="F338" i="35" s="1"/>
  <c r="K56" i="39"/>
  <c r="K327" i="35" s="1"/>
  <c r="K333" i="35" s="1"/>
  <c r="K321" i="35"/>
  <c r="G57" i="39"/>
  <c r="G328" i="35" s="1"/>
  <c r="G334" i="35" s="1"/>
  <c r="G322" i="35"/>
  <c r="V325" i="35"/>
  <c r="V60" i="39"/>
  <c r="V331" i="35" s="1"/>
  <c r="V337" i="35" s="1"/>
  <c r="AE326" i="35"/>
  <c r="AE61" i="39"/>
  <c r="AE332" i="35" s="1"/>
  <c r="AE338" i="35" s="1"/>
  <c r="U57" i="39"/>
  <c r="U328" i="35" s="1"/>
  <c r="U334" i="35" s="1"/>
  <c r="U322" i="35"/>
  <c r="Q61" i="39"/>
  <c r="Q332" i="35" s="1"/>
  <c r="Q338" i="35" s="1"/>
  <c r="Q326" i="35"/>
  <c r="T321" i="35"/>
  <c r="T56" i="39"/>
  <c r="T327" i="35" s="1"/>
  <c r="T333" i="35" s="1"/>
  <c r="I58" i="39"/>
  <c r="I329" i="35" s="1"/>
  <c r="I335" i="35" s="1"/>
  <c r="I323" i="35"/>
  <c r="W61" i="39"/>
  <c r="W332" i="35" s="1"/>
  <c r="W338" i="35" s="1"/>
  <c r="W326" i="35"/>
  <c r="V323" i="35"/>
  <c r="V58" i="39"/>
  <c r="V329" i="35" s="1"/>
  <c r="V335" i="35" s="1"/>
  <c r="N322" i="35"/>
  <c r="N57" i="39"/>
  <c r="N328" i="35" s="1"/>
  <c r="N334" i="35" s="1"/>
  <c r="V324" i="35"/>
  <c r="V59" i="39"/>
  <c r="V330" i="35" s="1"/>
  <c r="V336" i="35" s="1"/>
  <c r="S323" i="35"/>
  <c r="S58" i="39"/>
  <c r="S329" i="35" s="1"/>
  <c r="S335" i="35" s="1"/>
  <c r="P324" i="35"/>
  <c r="P59" i="39"/>
  <c r="P330" i="35" s="1"/>
  <c r="P336" i="35" s="1"/>
  <c r="AF56" i="39"/>
  <c r="AF327" i="35" s="1"/>
  <c r="AF333" i="35" s="1"/>
  <c r="AF321" i="35"/>
  <c r="W58" i="39"/>
  <c r="W329" i="35" s="1"/>
  <c r="W335" i="35" s="1"/>
  <c r="W323" i="35"/>
  <c r="AC57" i="39"/>
  <c r="AC328" i="35" s="1"/>
  <c r="AC334" i="35" s="1"/>
  <c r="AC322" i="35"/>
  <c r="Z322" i="35"/>
  <c r="Z57" i="39"/>
  <c r="Z328" i="35" s="1"/>
  <c r="Z334" i="35" s="1"/>
  <c r="AC60" i="39"/>
  <c r="AC331" i="35" s="1"/>
  <c r="AC337" i="35" s="1"/>
  <c r="AC325" i="35"/>
  <c r="R57" i="39"/>
  <c r="R328" i="35" s="1"/>
  <c r="R334" i="35" s="1"/>
  <c r="R322" i="35"/>
  <c r="AA58" i="39"/>
  <c r="AA329" i="35" s="1"/>
  <c r="AA335" i="35" s="1"/>
  <c r="AA323" i="35"/>
  <c r="O325" i="35"/>
  <c r="O60" i="39"/>
  <c r="O331" i="35" s="1"/>
  <c r="O337" i="35" s="1"/>
  <c r="F57" i="39"/>
  <c r="F328" i="35" s="1"/>
  <c r="F334" i="35" s="1"/>
  <c r="F322" i="35"/>
  <c r="AB58" i="39"/>
  <c r="AB329" i="35" s="1"/>
  <c r="AB335" i="35" s="1"/>
  <c r="AB323" i="35"/>
  <c r="R326" i="35"/>
  <c r="R61" i="39"/>
  <c r="R332" i="35" s="1"/>
  <c r="R338" i="35" s="1"/>
  <c r="N325" i="35"/>
  <c r="N60" i="39"/>
  <c r="N331" i="35" s="1"/>
  <c r="N337" i="35" s="1"/>
  <c r="AD60" i="39"/>
  <c r="AD331" i="35" s="1"/>
  <c r="AD337" i="35" s="1"/>
  <c r="AD325" i="35"/>
  <c r="Q325" i="35"/>
  <c r="Q60" i="39"/>
  <c r="Q331" i="35" s="1"/>
  <c r="Q337" i="35" s="1"/>
  <c r="AA60" i="39"/>
  <c r="AA331" i="35" s="1"/>
  <c r="AA337" i="35" s="1"/>
  <c r="AA325" i="35"/>
  <c r="AF325" i="35"/>
  <c r="AF60" i="39"/>
  <c r="AF331" i="35" s="1"/>
  <c r="AF337" i="35" s="1"/>
  <c r="AE59" i="39"/>
  <c r="AE330" i="35" s="1"/>
  <c r="AE336" i="35" s="1"/>
  <c r="AE324" i="35"/>
  <c r="P322" i="35"/>
  <c r="P57" i="39"/>
  <c r="P328" i="35" s="1"/>
  <c r="P334" i="35" s="1"/>
  <c r="H326" i="35"/>
  <c r="H61" i="39"/>
  <c r="H332" i="35" s="1"/>
  <c r="H338" i="35" s="1"/>
  <c r="K323" i="35"/>
  <c r="K58" i="39"/>
  <c r="K329" i="35" s="1"/>
  <c r="K335" i="35" s="1"/>
  <c r="J58" i="39"/>
  <c r="J329" i="35" s="1"/>
  <c r="J335" i="35" s="1"/>
  <c r="J323" i="35"/>
  <c r="K326" i="35"/>
  <c r="K61" i="39"/>
  <c r="K332" i="35" s="1"/>
  <c r="K338" i="35" s="1"/>
  <c r="Y61" i="39"/>
  <c r="Y332" i="35" s="1"/>
  <c r="Y338" i="35" s="1"/>
  <c r="Y326" i="35"/>
  <c r="K324" i="35"/>
  <c r="K59" i="39"/>
  <c r="K330" i="35" s="1"/>
  <c r="K336" i="35" s="1"/>
  <c r="U321" i="35"/>
  <c r="U56" i="39"/>
  <c r="U327" i="35" s="1"/>
  <c r="U333" i="35" s="1"/>
  <c r="AD58" i="39"/>
  <c r="AD329" i="35" s="1"/>
  <c r="AD335" i="35" s="1"/>
  <c r="AD323" i="35"/>
  <c r="O321" i="35"/>
  <c r="O56" i="39"/>
  <c r="O327" i="35" s="1"/>
  <c r="O333" i="35" s="1"/>
  <c r="AE58" i="39"/>
  <c r="AE329" i="35" s="1"/>
  <c r="AE335" i="35" s="1"/>
  <c r="AE323" i="35"/>
  <c r="V321" i="35"/>
  <c r="V56" i="39"/>
  <c r="V327" i="35" s="1"/>
  <c r="V333" i="35" s="1"/>
  <c r="S59" i="39"/>
  <c r="S330" i="35" s="1"/>
  <c r="S336" i="35" s="1"/>
  <c r="S324" i="35"/>
  <c r="I324" i="35"/>
  <c r="I59" i="39"/>
  <c r="I330" i="35" s="1"/>
  <c r="I336" i="35" s="1"/>
  <c r="AA61" i="39"/>
  <c r="AA332" i="35" s="1"/>
  <c r="AA338" i="35" s="1"/>
  <c r="AA326" i="35"/>
  <c r="Z59" i="39"/>
  <c r="Z330" i="35" s="1"/>
  <c r="Z336" i="35" s="1"/>
  <c r="Z324" i="35"/>
  <c r="T322" i="35"/>
  <c r="T57" i="39"/>
  <c r="T328" i="35" s="1"/>
  <c r="T334" i="35" s="1"/>
  <c r="O326" i="35"/>
  <c r="O61" i="39"/>
  <c r="O332" i="35" s="1"/>
  <c r="O338" i="35" s="1"/>
  <c r="T323" i="35"/>
  <c r="T58" i="39"/>
  <c r="T329" i="35" s="1"/>
  <c r="T335" i="35" s="1"/>
  <c r="AE56" i="39"/>
  <c r="AE327" i="35" s="1"/>
  <c r="AE333" i="35" s="1"/>
  <c r="AE321" i="35"/>
  <c r="L325" i="35"/>
  <c r="L60" i="39"/>
  <c r="L331" i="35" s="1"/>
  <c r="L337" i="35" s="1"/>
  <c r="AF59" i="39"/>
  <c r="AF330" i="35" s="1"/>
  <c r="AF336" i="35" s="1"/>
  <c r="AF324" i="35"/>
  <c r="AC321" i="35"/>
  <c r="AC56" i="39"/>
  <c r="AC327" i="35" s="1"/>
  <c r="AC333" i="35" s="1"/>
  <c r="U325" i="35"/>
  <c r="U60" i="39"/>
  <c r="U331" i="35" s="1"/>
  <c r="U337" i="35" s="1"/>
  <c r="N61" i="39"/>
  <c r="N332" i="35" s="1"/>
  <c r="N338" i="35" s="1"/>
  <c r="N326" i="35"/>
  <c r="M325" i="35"/>
  <c r="M60" i="39"/>
  <c r="M331" i="35" s="1"/>
  <c r="M337" i="35" s="1"/>
  <c r="J326" i="35"/>
  <c r="J61" i="39"/>
  <c r="J332" i="35" s="1"/>
  <c r="J338" i="35" s="1"/>
  <c r="AD321" i="35"/>
  <c r="AD56" i="39"/>
  <c r="AD327" i="35" s="1"/>
  <c r="AD333" i="35" s="1"/>
  <c r="AB60" i="39"/>
  <c r="AB331" i="35" s="1"/>
  <c r="AB337" i="35" s="1"/>
  <c r="AB325" i="35"/>
  <c r="L57" i="39"/>
  <c r="L328" i="35" s="1"/>
  <c r="L334" i="35" s="1"/>
  <c r="L322" i="35"/>
  <c r="S60" i="39"/>
  <c r="S331" i="35" s="1"/>
  <c r="S337" i="35" s="1"/>
  <c r="S325" i="35"/>
  <c r="P56" i="39"/>
  <c r="P327" i="35" s="1"/>
  <c r="P333" i="35" s="1"/>
  <c r="P321" i="35"/>
  <c r="L58" i="39"/>
  <c r="L329" i="35" s="1"/>
  <c r="L335" i="35" s="1"/>
  <c r="L323" i="35"/>
  <c r="AE325" i="35"/>
  <c r="AE60" i="39"/>
  <c r="AE331" i="35" s="1"/>
  <c r="AE337" i="35" s="1"/>
  <c r="U323" i="35"/>
  <c r="U58" i="39"/>
  <c r="U329" i="35" s="1"/>
  <c r="U335" i="35" s="1"/>
  <c r="H60" i="39"/>
  <c r="H331" i="35" s="1"/>
  <c r="H337" i="35" s="1"/>
  <c r="H325" i="35"/>
  <c r="R325" i="35"/>
  <c r="R60" i="39"/>
  <c r="R331" i="35" s="1"/>
  <c r="R337" i="35" s="1"/>
  <c r="Q59" i="39"/>
  <c r="Q330" i="35" s="1"/>
  <c r="Q336" i="35" s="1"/>
  <c r="Q324" i="35"/>
  <c r="I326" i="35"/>
  <c r="I61" i="39"/>
  <c r="I332" i="35" s="1"/>
  <c r="I338" i="35" s="1"/>
  <c r="G325" i="35"/>
  <c r="G60" i="39"/>
  <c r="G331" i="35" s="1"/>
  <c r="G337" i="35" s="1"/>
  <c r="G56" i="39"/>
  <c r="G327" i="35" s="1"/>
  <c r="G333" i="35" s="1"/>
  <c r="G321" i="35"/>
  <c r="M56" i="39"/>
  <c r="M327" i="35" s="1"/>
  <c r="M333" i="35" s="1"/>
  <c r="M321" i="35"/>
  <c r="Q321" i="35"/>
  <c r="Q56" i="39"/>
  <c r="Q327" i="35" s="1"/>
  <c r="Q333" i="35" s="1"/>
  <c r="N56" i="39"/>
  <c r="N327" i="35" s="1"/>
  <c r="N333" i="35" s="1"/>
  <c r="N321" i="35"/>
  <c r="W60" i="39"/>
  <c r="W331" i="35" s="1"/>
  <c r="W337" i="35" s="1"/>
  <c r="W325" i="35"/>
  <c r="Y59" i="39"/>
  <c r="Y330" i="35" s="1"/>
  <c r="Y336" i="35" s="1"/>
  <c r="Y324" i="35"/>
  <c r="AC61" i="39"/>
  <c r="AC332" i="35" s="1"/>
  <c r="AC338" i="35" s="1"/>
  <c r="AC326" i="35"/>
  <c r="AA322" i="35"/>
  <c r="AA57" i="39"/>
  <c r="AA328" i="35" s="1"/>
  <c r="AA334" i="35" s="1"/>
  <c r="Y57" i="39"/>
  <c r="Y328" i="35" s="1"/>
  <c r="Y334" i="35" s="1"/>
  <c r="Y322" i="35"/>
  <c r="U61" i="39"/>
  <c r="U332" i="35" s="1"/>
  <c r="U338" i="35" s="1"/>
  <c r="U326" i="35"/>
  <c r="Z321" i="35"/>
  <c r="Z56" i="39"/>
  <c r="Z327" i="35" s="1"/>
  <c r="Z333" i="35" s="1"/>
  <c r="Y325" i="35"/>
  <c r="Y60" i="39"/>
  <c r="Y331" i="35" s="1"/>
  <c r="Y337" i="35" s="1"/>
  <c r="AB59" i="39"/>
  <c r="AB330" i="35" s="1"/>
  <c r="AB336" i="35" s="1"/>
  <c r="AB324" i="35"/>
  <c r="X323" i="35"/>
  <c r="X58" i="39"/>
  <c r="X329" i="35" s="1"/>
  <c r="X335" i="35" s="1"/>
  <c r="M57" i="39"/>
  <c r="M328" i="35" s="1"/>
  <c r="M334" i="35" s="1"/>
  <c r="M322" i="35"/>
  <c r="H59" i="39"/>
  <c r="H330" i="35" s="1"/>
  <c r="H336" i="35" s="1"/>
  <c r="H324" i="35"/>
  <c r="H56" i="39"/>
  <c r="H327" i="35" s="1"/>
  <c r="H333" i="35" s="1"/>
  <c r="H321" i="35"/>
  <c r="X322" i="35"/>
  <c r="X57" i="39"/>
  <c r="X328" i="35" s="1"/>
  <c r="X334" i="35" s="1"/>
  <c r="J57" i="39"/>
  <c r="J328" i="35" s="1"/>
  <c r="J334" i="35" s="1"/>
  <c r="J322" i="35"/>
  <c r="T59" i="39"/>
  <c r="T330" i="35" s="1"/>
  <c r="T336" i="35" s="1"/>
  <c r="T324" i="35"/>
  <c r="N324" i="35"/>
  <c r="N59" i="39"/>
  <c r="N330" i="35" s="1"/>
  <c r="N336" i="35" s="1"/>
  <c r="Z60" i="39"/>
  <c r="Z331" i="35" s="1"/>
  <c r="Z337" i="35" s="1"/>
  <c r="Z325" i="35"/>
  <c r="G59" i="39"/>
  <c r="G330" i="35" s="1"/>
  <c r="G336" i="35" s="1"/>
  <c r="G324" i="35"/>
  <c r="F60" i="39"/>
  <c r="F331" i="35" s="1"/>
  <c r="F337" i="35" s="1"/>
  <c r="F325" i="35"/>
  <c r="O322" i="35"/>
  <c r="O57" i="39"/>
  <c r="O328" i="35" s="1"/>
  <c r="O334" i="35" s="1"/>
  <c r="X60" i="39"/>
  <c r="X331" i="35" s="1"/>
  <c r="X337" i="35" s="1"/>
  <c r="X325" i="35"/>
  <c r="Y321" i="35"/>
  <c r="Y56" i="39"/>
  <c r="Y327" i="35" s="1"/>
  <c r="Y333" i="35" s="1"/>
  <c r="R321" i="35"/>
  <c r="R56" i="39"/>
  <c r="R327" i="35" s="1"/>
  <c r="R333" i="35" s="1"/>
  <c r="AD57" i="39"/>
  <c r="AD328" i="35" s="1"/>
  <c r="AD334" i="35" s="1"/>
  <c r="AD322" i="35"/>
  <c r="AB321" i="35"/>
  <c r="AB56" i="39"/>
  <c r="AB327" i="35" s="1"/>
  <c r="AB333" i="35" s="1"/>
  <c r="T325" i="35"/>
  <c r="T60" i="39"/>
  <c r="T331" i="35" s="1"/>
  <c r="T337" i="35" s="1"/>
  <c r="S321" i="35"/>
  <c r="S56" i="39"/>
  <c r="S327" i="35" s="1"/>
  <c r="S333" i="35" s="1"/>
  <c r="M323" i="35"/>
  <c r="M58" i="39"/>
  <c r="M329" i="35" s="1"/>
  <c r="M335" i="35" s="1"/>
  <c r="AD61" i="39"/>
  <c r="AD332" i="35" s="1"/>
  <c r="AD338" i="35" s="1"/>
  <c r="AD326" i="35"/>
  <c r="AF57" i="39"/>
  <c r="AF328" i="35" s="1"/>
  <c r="AF334" i="35" s="1"/>
  <c r="AF322" i="35"/>
  <c r="V61" i="39"/>
  <c r="V332" i="35" s="1"/>
  <c r="V338" i="35" s="1"/>
  <c r="V326" i="35"/>
  <c r="I56" i="39"/>
  <c r="I327" i="35" s="1"/>
  <c r="I333" i="35" s="1"/>
  <c r="I321" i="35"/>
  <c r="R324" i="35"/>
  <c r="R59" i="39"/>
  <c r="R330" i="35" s="1"/>
  <c r="R336" i="35" s="1"/>
  <c r="P61" i="39"/>
  <c r="P332" i="35" s="1"/>
  <c r="P338" i="35" s="1"/>
  <c r="P326" i="35"/>
  <c r="AA321" i="35"/>
  <c r="AA56" i="39"/>
  <c r="AA327" i="35" s="1"/>
  <c r="AA333" i="35" s="1"/>
  <c r="F59" i="39"/>
  <c r="F330" i="35" s="1"/>
  <c r="F336" i="35" s="1"/>
  <c r="F324" i="35"/>
  <c r="AF326" i="35"/>
  <c r="AF61" i="39"/>
  <c r="AF332" i="35" s="1"/>
  <c r="AF338" i="35" s="1"/>
  <c r="M324" i="35"/>
  <c r="M59" i="39"/>
  <c r="M330" i="35" s="1"/>
  <c r="M336" i="35" s="1"/>
  <c r="I57" i="39"/>
  <c r="I328" i="35" s="1"/>
  <c r="I334" i="35" s="1"/>
  <c r="I322" i="35"/>
  <c r="X324" i="35"/>
  <c r="X59" i="39"/>
  <c r="X330" i="35" s="1"/>
  <c r="X336" i="35" s="1"/>
  <c r="J59" i="39"/>
  <c r="J330" i="35" s="1"/>
  <c r="J336" i="35" s="1"/>
  <c r="J324" i="35"/>
  <c r="S322" i="35"/>
  <c r="S57" i="39"/>
  <c r="S328" i="35" s="1"/>
  <c r="S334" i="35" s="1"/>
  <c r="AC58" i="39"/>
  <c r="AC329" i="35" s="1"/>
  <c r="AC335" i="35" s="1"/>
  <c r="AC323" i="35"/>
  <c r="F58" i="39"/>
  <c r="F329" i="35" s="1"/>
  <c r="F335" i="35" s="1"/>
  <c r="F323" i="35"/>
  <c r="X321" i="35"/>
  <c r="X56" i="39"/>
  <c r="X327" i="35" s="1"/>
  <c r="X333" i="35" s="1"/>
  <c r="AB61" i="39"/>
  <c r="AB332" i="35" s="1"/>
  <c r="AB338" i="35" s="1"/>
  <c r="AB326" i="35"/>
  <c r="K57" i="39"/>
  <c r="K328" i="35" s="1"/>
  <c r="K334" i="35" s="1"/>
  <c r="K322" i="35"/>
  <c r="J325" i="35"/>
  <c r="J60" i="39"/>
  <c r="J331" i="35" s="1"/>
  <c r="J337" i="35" s="1"/>
  <c r="Y58" i="39"/>
  <c r="Y329" i="35" s="1"/>
  <c r="Y335" i="35" s="1"/>
  <c r="Y323" i="35"/>
  <c r="Z323" i="35"/>
  <c r="Z58" i="39"/>
  <c r="Z329" i="35" s="1"/>
  <c r="Z335" i="35" s="1"/>
  <c r="K325" i="35"/>
  <c r="K60" i="39"/>
  <c r="K331" i="35" s="1"/>
  <c r="K337" i="35" s="1"/>
  <c r="Q323" i="35"/>
  <c r="Q58" i="39"/>
  <c r="Q329" i="35" s="1"/>
  <c r="Q335" i="35" s="1"/>
  <c r="U324" i="35"/>
  <c r="U59" i="39"/>
  <c r="U330" i="35" s="1"/>
  <c r="U336" i="35" s="1"/>
  <c r="AA59" i="39"/>
  <c r="AA330" i="35" s="1"/>
  <c r="AA336" i="35" s="1"/>
  <c r="AA324" i="35"/>
  <c r="H57" i="39"/>
  <c r="H328" i="35" s="1"/>
  <c r="H334" i="35" s="1"/>
  <c r="H322" i="35"/>
  <c r="G326" i="35"/>
  <c r="G61" i="39"/>
  <c r="G332" i="35" s="1"/>
  <c r="G338" i="35" s="1"/>
  <c r="F56" i="39"/>
  <c r="F327" i="35" s="1"/>
  <c r="F333" i="35" s="1"/>
  <c r="F321" i="35"/>
  <c r="S216" i="35"/>
  <c r="M216" i="35"/>
  <c r="AM216" i="35"/>
  <c r="AO216" i="35"/>
  <c r="O216" i="35"/>
  <c r="AJ216" i="35"/>
  <c r="P216" i="35"/>
  <c r="AD216" i="35"/>
  <c r="AN216" i="35"/>
  <c r="Q216" i="35"/>
  <c r="AF216" i="35"/>
  <c r="N216" i="35"/>
  <c r="T216" i="35"/>
  <c r="AB216" i="35"/>
  <c r="Y375" i="46" l="1"/>
  <c r="Z274" i="46"/>
  <c r="AF274" i="46" s="1"/>
  <c r="AE274" i="46"/>
  <c r="AE262" i="46"/>
  <c r="Z262" i="46"/>
  <c r="AF262" i="46" s="1"/>
  <c r="Z263" i="46"/>
  <c r="AF263" i="46" s="1"/>
  <c r="AE263" i="46"/>
  <c r="AE270" i="46"/>
  <c r="Z270" i="46"/>
  <c r="AF270" i="46" s="1"/>
  <c r="AE268" i="46"/>
  <c r="Z268" i="46"/>
  <c r="AF268" i="46" s="1"/>
  <c r="Z260" i="46"/>
  <c r="AE260" i="46"/>
  <c r="AE266" i="46"/>
  <c r="Z266" i="46"/>
  <c r="AF266" i="46" s="1"/>
  <c r="AE265" i="46"/>
  <c r="Z265" i="46"/>
  <c r="AF265" i="46" s="1"/>
  <c r="Z269" i="46"/>
  <c r="AF269" i="46" s="1"/>
  <c r="AE269" i="46"/>
  <c r="Z253" i="46"/>
  <c r="AF253" i="46" s="1"/>
  <c r="AE253" i="46"/>
  <c r="AE251" i="46"/>
  <c r="Z251" i="46"/>
  <c r="AF251" i="46" s="1"/>
  <c r="AE280" i="46"/>
  <c r="Z280" i="46"/>
  <c r="AF280" i="46" s="1"/>
  <c r="AE273" i="46"/>
  <c r="Z273" i="46"/>
  <c r="AF273" i="46" s="1"/>
  <c r="AE255" i="46"/>
  <c r="Z255" i="46"/>
  <c r="AF255" i="46" s="1"/>
  <c r="AE264" i="46"/>
  <c r="Z264" i="46"/>
  <c r="AF264" i="46" s="1"/>
  <c r="AE254" i="46"/>
  <c r="Z254" i="46"/>
  <c r="AF254" i="46" s="1"/>
  <c r="AE279" i="46"/>
  <c r="Z279" i="46"/>
  <c r="AF279" i="46" s="1"/>
  <c r="Z259" i="46"/>
  <c r="AF259" i="46" s="1"/>
  <c r="AE259" i="46"/>
  <c r="AE256" i="46"/>
  <c r="Z256" i="46"/>
  <c r="AF256" i="46" s="1"/>
  <c r="Z272" i="46"/>
  <c r="AF272" i="46" s="1"/>
  <c r="AE272" i="46"/>
  <c r="AE271" i="46"/>
  <c r="Z271" i="46"/>
  <c r="AF271" i="46" s="1"/>
  <c r="AE258" i="46"/>
  <c r="Z258" i="46"/>
  <c r="AF258" i="46" s="1"/>
  <c r="Z261" i="46"/>
  <c r="AF261" i="46" s="1"/>
  <c r="AE261" i="46"/>
  <c r="AE278" i="46"/>
  <c r="Z278" i="46"/>
  <c r="AF278" i="46" s="1"/>
  <c r="AE257" i="46"/>
  <c r="Z257" i="46"/>
  <c r="AF257" i="46" s="1"/>
  <c r="AE281" i="46"/>
  <c r="Z281" i="46"/>
  <c r="AF281" i="46" s="1"/>
  <c r="AE275" i="46"/>
  <c r="Z275" i="46"/>
  <c r="AF275" i="46" s="1"/>
  <c r="AE33" i="46"/>
  <c r="Z33" i="46"/>
  <c r="AF33" i="46" s="1"/>
  <c r="AE5" i="46"/>
  <c r="Z5" i="46"/>
  <c r="AF5" i="46" s="1"/>
  <c r="AE9" i="46"/>
  <c r="Z9" i="46"/>
  <c r="AF9" i="46" s="1"/>
  <c r="AE14" i="46"/>
  <c r="Z14" i="46"/>
  <c r="AF14" i="46" s="1"/>
  <c r="AE10" i="46"/>
  <c r="Z10" i="46"/>
  <c r="AF10" i="46" s="1"/>
  <c r="Z23" i="46"/>
  <c r="AF23" i="46" s="1"/>
  <c r="AE23" i="46"/>
  <c r="AE30" i="46"/>
  <c r="Z30" i="46"/>
  <c r="AF30" i="46" s="1"/>
  <c r="AE3" i="46"/>
  <c r="Z3" i="46"/>
  <c r="AF3" i="46" s="1"/>
  <c r="Z26" i="46"/>
  <c r="AF26" i="46" s="1"/>
  <c r="AE26" i="46"/>
  <c r="AE27" i="46"/>
  <c r="Z27" i="46"/>
  <c r="AF27" i="46" s="1"/>
  <c r="AE25" i="46"/>
  <c r="Z25" i="46"/>
  <c r="AF25" i="46" s="1"/>
  <c r="Z13" i="46"/>
  <c r="AF13" i="46" s="1"/>
  <c r="AE13" i="46"/>
  <c r="Z11" i="46"/>
  <c r="AF11" i="46" s="1"/>
  <c r="AE11" i="46"/>
  <c r="Z15" i="46"/>
  <c r="AF15" i="46" s="1"/>
  <c r="AE15" i="46"/>
  <c r="AE20" i="46"/>
  <c r="Z20" i="46"/>
  <c r="AF20" i="46" s="1"/>
  <c r="AE29" i="46"/>
  <c r="Z29" i="46"/>
  <c r="AF29" i="46" s="1"/>
  <c r="AE6" i="46"/>
  <c r="Z6" i="46"/>
  <c r="AF6" i="46" s="1"/>
  <c r="Z8" i="46"/>
  <c r="AF8" i="46" s="1"/>
  <c r="AE8" i="46"/>
  <c r="AE17" i="46"/>
  <c r="Z17" i="46"/>
  <c r="AF17" i="46" s="1"/>
  <c r="Z24" i="46"/>
  <c r="AF24" i="46" s="1"/>
  <c r="AE24" i="46"/>
  <c r="Z32" i="46"/>
  <c r="AF32" i="46" s="1"/>
  <c r="AE32" i="46"/>
  <c r="AE18" i="46"/>
  <c r="Z18" i="46"/>
  <c r="AF18" i="46" s="1"/>
  <c r="AE22" i="46"/>
  <c r="Z22" i="46"/>
  <c r="AF22" i="46" s="1"/>
  <c r="Z129" i="46"/>
  <c r="AF129" i="46" s="1"/>
  <c r="AE129" i="46"/>
  <c r="AE132" i="46"/>
  <c r="Z132" i="46"/>
  <c r="AF132" i="46" s="1"/>
  <c r="AE134" i="46"/>
  <c r="Z134" i="46"/>
  <c r="AF134" i="46" s="1"/>
  <c r="AE130" i="46"/>
  <c r="Z130" i="46"/>
  <c r="AF130" i="46" s="1"/>
  <c r="AE133" i="46"/>
  <c r="Z133" i="46"/>
  <c r="AF133" i="46" s="1"/>
  <c r="Z128" i="46"/>
  <c r="AF128" i="46" s="1"/>
  <c r="AE128" i="46"/>
  <c r="AE156" i="46"/>
  <c r="Z156" i="46"/>
  <c r="AF156" i="46" s="1"/>
  <c r="AE152" i="46"/>
  <c r="Z152" i="46"/>
  <c r="AF152" i="46" s="1"/>
  <c r="Z142" i="46"/>
  <c r="AF142" i="46" s="1"/>
  <c r="Z155" i="46"/>
  <c r="AF155" i="46" s="1"/>
  <c r="Z146" i="46"/>
  <c r="AF146" i="46" s="1"/>
  <c r="Z154" i="46"/>
  <c r="AF154" i="46" s="1"/>
  <c r="Z151" i="46"/>
  <c r="AF151" i="46" s="1"/>
  <c r="Z143" i="46"/>
  <c r="AF143" i="46" s="1"/>
  <c r="Z139" i="46"/>
  <c r="AF139" i="46" s="1"/>
  <c r="Z147" i="46"/>
  <c r="AF147" i="46" s="1"/>
  <c r="AL216" i="35"/>
  <c r="Z216" i="35"/>
  <c r="AC216" i="35"/>
  <c r="R216" i="35"/>
  <c r="AE216" i="35"/>
  <c r="AK216" i="35"/>
  <c r="Y216" i="35"/>
  <c r="AH216" i="35"/>
  <c r="V216" i="35"/>
  <c r="AG216" i="35"/>
  <c r="K216" i="35"/>
  <c r="L216" i="35"/>
  <c r="AI216" i="35"/>
  <c r="U216" i="35"/>
  <c r="W216" i="35"/>
  <c r="X216" i="35"/>
  <c r="AA216" i="35"/>
  <c r="AB375" i="46"/>
  <c r="AA375" i="46"/>
  <c r="AF260" i="46" l="1"/>
  <c r="Z375" i="46"/>
  <c r="W144" i="46"/>
  <c r="X144" i="46" l="1"/>
  <c r="AC144" i="46"/>
  <c r="AC375" i="46" s="1"/>
  <c r="AD144" i="46" l="1"/>
  <c r="AD375" i="46" s="1"/>
  <c r="Y144" i="46"/>
  <c r="AE144" i="46" l="1"/>
  <c r="AE375" i="46" s="1"/>
  <c r="Z144" i="46"/>
  <c r="AF144" i="46" s="1"/>
  <c r="AF375" i="4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Juliana Barbosa</author>
  </authors>
  <commentList>
    <comment ref="N176" authorId="0" shapeId="0" xr:uid="{48332DC5-2518-4735-9C69-E7938EA92F6B}">
      <text>
        <r>
          <rPr>
            <b/>
            <sz val="9"/>
            <color indexed="81"/>
            <rFont val="Tahoma"/>
            <family val="2"/>
          </rPr>
          <t>Juliana Barbosa:</t>
        </r>
        <r>
          <rPr>
            <sz val="9"/>
            <color indexed="81"/>
            <rFont val="Tahoma"/>
            <family val="2"/>
          </rPr>
          <t xml:space="preserve">
average between 2010 and 2030</t>
        </r>
      </text>
    </comment>
    <comment ref="E226" authorId="0" shapeId="0" xr:uid="{098BEBF1-4564-47A4-B294-42CE7D7499A9}">
      <text>
        <r>
          <rPr>
            <b/>
            <sz val="9"/>
            <color indexed="81"/>
            <rFont val="Tahoma"/>
            <charset val="1"/>
          </rPr>
          <t>Juliana Barbosa:</t>
        </r>
        <r>
          <rPr>
            <sz val="9"/>
            <color indexed="81"/>
            <rFont val="Tahoma"/>
            <charset val="1"/>
          </rPr>
          <t xml:space="preserve">
For 2010 value, it was used the increase rate from 2010-2020 to 2010 backwards to have a 2000 value proxy and the difference was divided by 10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Sofia Simoes</author>
    <author>ese-veda04</author>
  </authors>
  <commentList>
    <comment ref="B31" authorId="0" shapeId="0" xr:uid="{82FA3088-8FB1-4F49-8EA5-2868AEE6176A}">
      <text>
        <r>
          <rPr>
            <b/>
            <sz val="9"/>
            <rFont val="Tahoma"/>
            <family val="2"/>
            <charset val="1"/>
          </rPr>
          <t>Sofia Simoes:</t>
        </r>
        <r>
          <rPr>
            <sz val="9"/>
            <rFont val="Tahoma"/>
            <family val="2"/>
            <charset val="1"/>
          </rPr>
          <t xml:space="preserve">
2060
</t>
        </r>
      </text>
    </comment>
    <comment ref="F44" authorId="1" shapeId="0" xr:uid="{00000000-0006-0000-0300-000001000000}">
      <text>
        <r>
          <rPr>
            <b/>
            <sz val="9"/>
            <rFont val="Tahoma"/>
            <family val="2"/>
            <charset val="1"/>
          </rPr>
          <t>ese-veda04:</t>
        </r>
        <r>
          <rPr>
            <sz val="9"/>
            <rFont val="Tahoma"/>
            <family val="2"/>
            <charset val="1"/>
          </rPr>
          <t xml:space="preserve">
Standard is not real consumption</t>
        </r>
      </text>
    </comment>
    <comment ref="K44" authorId="1" shapeId="0" xr:uid="{00000000-0006-0000-0300-000002000000}">
      <text>
        <r>
          <rPr>
            <b/>
            <sz val="9"/>
            <rFont val="Tahoma"/>
            <family val="2"/>
            <charset val="1"/>
          </rPr>
          <t>ese-veda04:</t>
        </r>
        <r>
          <rPr>
            <sz val="9"/>
            <rFont val="Tahoma"/>
            <family val="2"/>
            <charset val="1"/>
          </rPr>
          <t xml:space="preserve">
rediculous to take as consumption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Sofia Simoes</author>
  </authors>
  <commentList>
    <comment ref="F56" authorId="0" shapeId="0" xr:uid="{B5A0CF11-0AD9-4F64-BB4E-FFC76561DD7D}">
      <text>
        <r>
          <rPr>
            <b/>
            <sz val="9"/>
            <rFont val="Tahoma"/>
            <family val="2"/>
          </rPr>
          <t>Sofia Simoes:</t>
        </r>
        <r>
          <rPr>
            <sz val="9"/>
            <rFont val="Tahoma"/>
            <family val="2"/>
          </rPr>
          <t xml:space="preserve">
2060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Juliana Barbosa</author>
  </authors>
  <commentList>
    <comment ref="AK4" authorId="0" shapeId="0" xr:uid="{D3DC95D1-3C41-4438-A646-70C6DA5F8D10}">
      <text>
        <r>
          <rPr>
            <b/>
            <sz val="9"/>
            <color indexed="81"/>
            <rFont val="Tahoma"/>
            <family val="2"/>
          </rPr>
          <t>Juliana Barbosa:</t>
        </r>
        <r>
          <rPr>
            <sz val="9"/>
            <color indexed="81"/>
            <rFont val="Tahoma"/>
            <family val="2"/>
          </rPr>
          <t xml:space="preserve">
MISSING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<sst xmlns="http://schemas.openxmlformats.org/spreadsheetml/2006/main" count="5295" uniqueCount="381">
  <si>
    <t>Attribute</t>
  </si>
  <si>
    <t>LimType</t>
  </si>
  <si>
    <t>Year</t>
  </si>
  <si>
    <t>AllRegions</t>
  </si>
  <si>
    <t>TimeSlice</t>
  </si>
  <si>
    <t>Pset_CI</t>
  </si>
  <si>
    <t>Pset_PN</t>
  </si>
  <si>
    <t>Pset_CO</t>
  </si>
  <si>
    <t>Cset_CN</t>
  </si>
  <si>
    <t>INPUT</t>
  </si>
  <si>
    <t>~TFM_Fill-R: w=OldHouses; Hcol=Region</t>
  </si>
  <si>
    <t>PASTI</t>
  </si>
  <si>
    <t>AL</t>
  </si>
  <si>
    <t>AT</t>
  </si>
  <si>
    <t>BA</t>
  </si>
  <si>
    <t>BE</t>
  </si>
  <si>
    <t>BG</t>
  </si>
  <si>
    <t>CH</t>
  </si>
  <si>
    <t>CY</t>
  </si>
  <si>
    <t>CZ</t>
  </si>
  <si>
    <t>DE</t>
  </si>
  <si>
    <t>DK</t>
  </si>
  <si>
    <t>EE</t>
  </si>
  <si>
    <t>EL</t>
  </si>
  <si>
    <t>ES</t>
  </si>
  <si>
    <t>FI</t>
  </si>
  <si>
    <t>FR</t>
  </si>
  <si>
    <t>HR</t>
  </si>
  <si>
    <t>HU</t>
  </si>
  <si>
    <t>IE</t>
  </si>
  <si>
    <t>IS</t>
  </si>
  <si>
    <t>IT</t>
  </si>
  <si>
    <t>KS</t>
  </si>
  <si>
    <t>LT</t>
  </si>
  <si>
    <t>LU</t>
  </si>
  <si>
    <t>LV</t>
  </si>
  <si>
    <t>ME</t>
  </si>
  <si>
    <t>MK</t>
  </si>
  <si>
    <t>MT</t>
  </si>
  <si>
    <t>NL</t>
  </si>
  <si>
    <t>NO</t>
  </si>
  <si>
    <t>PL</t>
  </si>
  <si>
    <t>PT</t>
  </si>
  <si>
    <t>RO</t>
  </si>
  <si>
    <t>RS</t>
  </si>
  <si>
    <t>SE</t>
  </si>
  <si>
    <t>SI</t>
  </si>
  <si>
    <t>SK</t>
  </si>
  <si>
    <t>UK</t>
  </si>
  <si>
    <t>BASE</t>
  </si>
  <si>
    <t>Rdw_DetH</t>
  </si>
  <si>
    <t>R_ES-DH-Cook</t>
  </si>
  <si>
    <t>-</t>
  </si>
  <si>
    <t>R_ES-DH-SpCool</t>
  </si>
  <si>
    <t>1995</t>
  </si>
  <si>
    <t>R_ES-DH-WatHeat</t>
  </si>
  <si>
    <t>Rdw_Flat</t>
  </si>
  <si>
    <t>R_ES-FL-Cook</t>
  </si>
  <si>
    <t>R_ES-FL-SpCool</t>
  </si>
  <si>
    <t>R_ES-FL-SpHeat-I</t>
  </si>
  <si>
    <t>R_ES-FL-WatHeat</t>
  </si>
  <si>
    <t>Rdw_SDetH</t>
  </si>
  <si>
    <t>R_ES-SD-Cook</t>
  </si>
  <si>
    <t>R_ES-SD-SpCool</t>
  </si>
  <si>
    <t>R_ES-SD-SpHeat-I</t>
  </si>
  <si>
    <t>R_ES-SD-WatHeat</t>
  </si>
  <si>
    <t>DemolitionRate</t>
  </si>
  <si>
    <t>PSET_PN</t>
  </si>
  <si>
    <t>UC_CAP</t>
  </si>
  <si>
    <t>UC_N</t>
  </si>
  <si>
    <t>~UC_Sets: R_E: AllRegions</t>
  </si>
  <si>
    <t>~TFM_INS</t>
  </si>
  <si>
    <t>RCAP_BND</t>
  </si>
  <si>
    <t>Rdw[_]*</t>
  </si>
  <si>
    <t>UP</t>
  </si>
  <si>
    <t>COM_PROJ</t>
  </si>
  <si>
    <t>CSET_CN</t>
  </si>
  <si>
    <t>R_DetH</t>
  </si>
  <si>
    <t>R_Flat</t>
  </si>
  <si>
    <t>R_SDetH</t>
  </si>
  <si>
    <t>AFA</t>
  </si>
  <si>
    <t>FX</t>
  </si>
  <si>
    <t>NCAP_BND</t>
  </si>
  <si>
    <t>Rdw[_]*,-*New</t>
  </si>
  <si>
    <t>45</t>
  </si>
  <si>
    <t>69</t>
  </si>
  <si>
    <t>79</t>
  </si>
  <si>
    <t>89</t>
  </si>
  <si>
    <t>99</t>
  </si>
  <si>
    <t>09</t>
  </si>
  <si>
    <t>FLO_EMIS</t>
  </si>
  <si>
    <t>Bldg_FLTPre*</t>
  </si>
  <si>
    <t>Bldg_DETPre*</t>
  </si>
  <si>
    <t>Bldg_SDEPre*</t>
  </si>
  <si>
    <t>1940,1957,1975,1985,1995,2004</t>
  </si>
  <si>
    <t>Other_Indexes</t>
  </si>
  <si>
    <t>~TFM_TOPINS</t>
  </si>
  <si>
    <t>OUT</t>
  </si>
  <si>
    <t>year2</t>
  </si>
  <si>
    <t>NR_HoRest</t>
  </si>
  <si>
    <t>NR_Hosp</t>
  </si>
  <si>
    <t>NR_Offic</t>
  </si>
  <si>
    <t>NR_ShopL</t>
  </si>
  <si>
    <t>NR_ShopS</t>
  </si>
  <si>
    <t>NR_SpoRecr</t>
  </si>
  <si>
    <t>NRBldg*</t>
  </si>
  <si>
    <t>~TFM_Fill-R: w=ServBldg; Hcol=Region</t>
  </si>
  <si>
    <t>NRbldg-HoRest</t>
  </si>
  <si>
    <t>NRbldg-Hosp</t>
  </si>
  <si>
    <t>NRbldg-Offic</t>
  </si>
  <si>
    <t>NRbldg-ShopL</t>
  </si>
  <si>
    <t>NRbldg-ShopS</t>
  </si>
  <si>
    <t>NRbldg-SpoRecr</t>
  </si>
  <si>
    <t>~TFM_DINS</t>
  </si>
  <si>
    <t>Assumption</t>
  </si>
  <si>
    <t>Total STOCK</t>
  </si>
  <si>
    <t>Unit</t>
  </si>
  <si>
    <t>000dwellings</t>
  </si>
  <si>
    <t>TOT Building stock</t>
  </si>
  <si>
    <t>N:\C.7\PSMM\03 Models and Data\01 JRC-EU-TIMES\02 Model Core\04 Demands\Demand projection\Demand update 2016\Projection 20160615.xlsx</t>
  </si>
  <si>
    <t xml:space="preserve">  Stock Component</t>
  </si>
  <si>
    <t>DEACTIVATED Growth over 50 years</t>
  </si>
  <si>
    <t>* Shell EFF improvement cooling over 50 years</t>
  </si>
  <si>
    <t>Annual share of residential buildings undergoing  major renovation</t>
  </si>
  <si>
    <t>ISO code</t>
  </si>
  <si>
    <t>Source</t>
  </si>
  <si>
    <t>Long source</t>
  </si>
  <si>
    <t>Link</t>
  </si>
  <si>
    <t>Data quality</t>
  </si>
  <si>
    <t>Comment</t>
  </si>
  <si>
    <t>Austria</t>
  </si>
  <si>
    <t>%</t>
  </si>
  <si>
    <t>ZEBRA2020</t>
  </si>
  <si>
    <t>Nearly Zero-Energy Building Strategy 2020</t>
  </si>
  <si>
    <t>http://www.zebra-monitoring.enerdata.eu/overall-building-activities/share-of-new-dwellings-in-residential-stock.html#equivalent-major-renovation-rate.html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</si>
  <si>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</si>
  <si>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</si>
  <si>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</si>
  <si>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</si>
  <si>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</si>
  <si>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</si>
  <si>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</si>
  <si>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</si>
  <si>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</si>
  <si>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</si>
  <si>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</si>
  <si>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</si>
  <si>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</si>
  <si>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</si>
  <si>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</si>
  <si>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</si>
  <si>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</si>
  <si>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</si>
  <si>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</si>
  <si>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ZEBRA</t>
  </si>
  <si>
    <t>Nearly Zero-Energy Building Strategy 2020 and Odyssee</t>
  </si>
  <si>
    <t>http://zebra2020.eu/</t>
  </si>
  <si>
    <t>Poland</t>
  </si>
  <si>
    <t>Portugal</t>
  </si>
  <si>
    <t>Romania</t>
  </si>
  <si>
    <t>Slovakia</t>
  </si>
  <si>
    <t>Slovenia</t>
  </si>
  <si>
    <t>Spain</t>
  </si>
  <si>
    <t>Sweden</t>
  </si>
  <si>
    <t>United Kingdom</t>
  </si>
  <si>
    <t>EU28</t>
  </si>
  <si>
    <t>EU-28</t>
  </si>
  <si>
    <t>Maximum primary energy performance of NZEB for residential</t>
  </si>
  <si>
    <t>kWh/m²</t>
  </si>
  <si>
    <t>OIB</t>
  </si>
  <si>
    <t>https://www.oib.or.at/</t>
  </si>
  <si>
    <t>EPISCOPE</t>
  </si>
  <si>
    <t>Episcope/Tabula</t>
  </si>
  <si>
    <t>http://episcope.eu/welcome/</t>
  </si>
  <si>
    <t>Weighted average between building stock and performance for Brusself and Flanders&lt;br /&gt;
Brussels region:45 , Flanders region: &lt;=30</t>
  </si>
  <si>
    <t>Estimation</t>
  </si>
  <si>
    <t>EPBD</t>
  </si>
  <si>
    <t>http://www.epbd-ca.eu/wp-content/uploads/2016/01/Overview_of_NZEB_definitions.pdf</t>
  </si>
  <si>
    <t>http://www.zebra-monitoring.enerdata.eu/</t>
  </si>
  <si>
    <t>Schimschar et al.</t>
  </si>
  <si>
    <t>Schimschar et al. (Ecofys)</t>
  </si>
  <si>
    <t>http://www.sciencedirect.com/science/article/pii/S0301421511002096</t>
  </si>
  <si>
    <t>Schimschat et al. (2011), Gemany's path towards zero-energy buildings - Enabling the greenhouse gas mitigation potential in the building stock ~ KfW EH55 (EnEV 2009)</t>
  </si>
  <si>
    <t>EPBD and Odyssee</t>
  </si>
  <si>
    <t>CENED</t>
  </si>
  <si>
    <t>Certificazione Energetica degli EDifici and Odyssee</t>
  </si>
  <si>
    <t>http://www.cened.it/home</t>
  </si>
  <si>
    <t>Calculation with data from EPBD and Odyssee</t>
  </si>
  <si>
    <t>BZK</t>
  </si>
  <si>
    <t>Ministerie van Binnenlandse Zaken en Koninkrijksrelaties</t>
  </si>
  <si>
    <t>https://www.rijksoverheid.nl/ministeries/ministerie-van-binnenlandse-zaken-en-koninkrijksrelaties</t>
  </si>
  <si>
    <t>Weighted average</t>
  </si>
  <si>
    <t>MDRAP</t>
  </si>
  <si>
    <t>Ministerul Dezvoltarii Regionale si Administratiei Publice</t>
  </si>
  <si>
    <t>http://www.mdrap.ro/constructii/metodologia-de-calcul-al-performantei-energetice-a-cladirilor</t>
  </si>
  <si>
    <t>Weighted average new construction, electrical 27%, non electrical 73%, electric heated houses: 30 to 50, (40), non electric heated houses: 55 to 75 (65)</t>
  </si>
  <si>
    <t>Date of export: 2016-12-06</t>
  </si>
  <si>
    <t>Source: EU Buildings Observatory</t>
  </si>
  <si>
    <t>Copyright European Commission 2016</t>
  </si>
  <si>
    <t>* Shell EFF improvement heating</t>
  </si>
  <si>
    <t>kwh/m2</t>
  </si>
  <si>
    <t>Code</t>
  </si>
  <si>
    <t>SF Detached</t>
  </si>
  <si>
    <t>SF Semi-detached</t>
  </si>
  <si>
    <t>Multi-family</t>
  </si>
  <si>
    <t>m2</t>
  </si>
  <si>
    <t>PJ/building</t>
  </si>
  <si>
    <t>Bldg_FLTPre45*</t>
  </si>
  <si>
    <t>Bldg_FLTPre69*</t>
  </si>
  <si>
    <t>Bldg_FLTPre79*</t>
  </si>
  <si>
    <t>Bldg_FLTPre89*</t>
  </si>
  <si>
    <t>Bldg_FLTPre99*</t>
  </si>
  <si>
    <t>Bldg_FLTPre09*</t>
  </si>
  <si>
    <t>Bldg_DETPre45*</t>
  </si>
  <si>
    <t>Bldg_DETPre69*</t>
  </si>
  <si>
    <t>Bldg_DETPre79*</t>
  </si>
  <si>
    <t>Bldg_DETPre89*</t>
  </si>
  <si>
    <t>Bldg_DETPre99*</t>
  </si>
  <si>
    <t>Bldg_DETPre09*</t>
  </si>
  <si>
    <t>Bldg_SDEPre45*</t>
  </si>
  <si>
    <t>Bldg_SDEPre69*</t>
  </si>
  <si>
    <t>Bldg_SDEPre79*</t>
  </si>
  <si>
    <t>Bldg_SDEPre89*</t>
  </si>
  <si>
    <t>Bldg_SDEPre99*</t>
  </si>
  <si>
    <t>Bldg_SDEPre09*</t>
  </si>
  <si>
    <t>*MG3,*MW2,*MR3</t>
  </si>
  <si>
    <t>PSET_CI</t>
  </si>
  <si>
    <t>This formula works:</t>
  </si>
  <si>
    <t>Allregions</t>
  </si>
  <si>
    <t>LO</t>
  </si>
  <si>
    <t>CAP_BND</t>
  </si>
  <si>
    <t xml:space="preserve">New demolition rate based on BPIE assumption </t>
  </si>
  <si>
    <t>Average rate for the countries that used hard fact data</t>
  </si>
  <si>
    <t>Average</t>
  </si>
  <si>
    <t>DEACTIVATED</t>
  </si>
  <si>
    <t>TFM_INS</t>
  </si>
  <si>
    <t>Rdw_DetH-70</t>
  </si>
  <si>
    <t>R_ES-DH-70-SpHeat-I</t>
  </si>
  <si>
    <t>Bldg_DETPre45*,Bldg_DETPre69*</t>
  </si>
  <si>
    <t>Bldg_DETPre79*,Bldg_DETPre89*,Bldg_DETPre99*,Bldg_DETPre09*</t>
  </si>
  <si>
    <t>scenario</t>
  </si>
  <si>
    <t>attribute</t>
  </si>
  <si>
    <t>process</t>
  </si>
  <si>
    <t>commodity</t>
  </si>
  <si>
    <t>lim_type</t>
  </si>
  <si>
    <t>time_slice</t>
  </si>
  <si>
    <t>year</t>
  </si>
  <si>
    <t>commodity_group</t>
  </si>
  <si>
    <t>currency</t>
  </si>
  <si>
    <t>stage</t>
  </si>
  <si>
    <t>sow</t>
  </si>
  <si>
    <t>threshold</t>
  </si>
  <si>
    <t>2010</t>
  </si>
  <si>
    <t>2004</t>
  </si>
  <si>
    <t>1985</t>
  </si>
  <si>
    <t>1975</t>
  </si>
  <si>
    <t>1957</t>
  </si>
  <si>
    <t>1940</t>
  </si>
  <si>
    <t>R_ES-DH-SpHeat-I</t>
  </si>
  <si>
    <t>ANNUAL</t>
  </si>
  <si>
    <t>Growth - 2010 to 2070</t>
  </si>
  <si>
    <t>~UC_T: UC_RHSRT~FX</t>
  </si>
  <si>
    <t>ICNBNEDetH00</t>
  </si>
  <si>
    <t>Limtype</t>
  </si>
  <si>
    <t>BNDACT</t>
  </si>
  <si>
    <t>ICNBNESDtH00</t>
  </si>
  <si>
    <t>ICNBNEFLAT00</t>
  </si>
  <si>
    <t>ICNBNEHOSP00</t>
  </si>
  <si>
    <t>ICNBNESREC00</t>
  </si>
  <si>
    <t>ICNBNEREST00</t>
  </si>
  <si>
    <t>ICNBNESHPL00</t>
  </si>
  <si>
    <t>ICNBNESHPS00</t>
  </si>
  <si>
    <t>ICNBNEOFFC00</t>
  </si>
  <si>
    <t>ICNBLRDetH00</t>
  </si>
  <si>
    <t>ICNBMRDetH00</t>
  </si>
  <si>
    <t>ICNBFRDetH00</t>
  </si>
  <si>
    <t>ICNBLRSDtH00</t>
  </si>
  <si>
    <t>ICNBMRSDtH00</t>
  </si>
  <si>
    <t>ICNBFRSDtH00</t>
  </si>
  <si>
    <t>ICNBLRFLAT00</t>
  </si>
  <si>
    <t>ICNBMRFLAT00</t>
  </si>
  <si>
    <t>ICNBFRFLAT00</t>
  </si>
  <si>
    <t>RR_DetH</t>
  </si>
  <si>
    <t>RR_Flat</t>
  </si>
  <si>
    <t>RR_SDetH</t>
  </si>
  <si>
    <t>OLD</t>
  </si>
  <si>
    <t>NEW</t>
  </si>
  <si>
    <t>Considered evolution for TIMES</t>
  </si>
  <si>
    <t xml:space="preserve">FR </t>
  </si>
  <si>
    <t>2010-2020</t>
  </si>
  <si>
    <t>2020-2030</t>
  </si>
  <si>
    <t>2030-2050</t>
  </si>
  <si>
    <t>Commercial Buildings</t>
  </si>
  <si>
    <t>Offices</t>
  </si>
  <si>
    <t>Hospitals</t>
  </si>
  <si>
    <t>Small Shops</t>
  </si>
  <si>
    <t>Large Shops &amp; Malls</t>
  </si>
  <si>
    <t>Sports &amp; Recreation</t>
  </si>
  <si>
    <t>Hotels &amp; Restaurants</t>
  </si>
  <si>
    <t>Residential Buildings</t>
  </si>
  <si>
    <t>modular numbers (NEGATIVE=ZERO)</t>
  </si>
  <si>
    <t>2050-2070</t>
  </si>
  <si>
    <t>TFM_DINS</t>
  </si>
  <si>
    <t>RR_*</t>
  </si>
  <si>
    <t>Average size of dwelling by type</t>
  </si>
  <si>
    <t>Source: ENTRANZE</t>
  </si>
  <si>
    <t>Country</t>
  </si>
  <si>
    <t>Single-family</t>
  </si>
  <si>
    <t>Albania</t>
  </si>
  <si>
    <t>MonMech2013</t>
  </si>
  <si>
    <t>Bosnia</t>
  </si>
  <si>
    <t>ODYSSEE,BPIE</t>
  </si>
  <si>
    <t>Switzerland</t>
  </si>
  <si>
    <t>Czech Rep.</t>
  </si>
  <si>
    <t>TABULA</t>
  </si>
  <si>
    <t>IWU</t>
  </si>
  <si>
    <t>ODYSSEE, TABULA</t>
  </si>
  <si>
    <t>RES-H, Odyssee</t>
  </si>
  <si>
    <t>TABULA, ODYSSEE</t>
  </si>
  <si>
    <t>ODYSSEE</t>
  </si>
  <si>
    <t>CSO 2011</t>
  </si>
  <si>
    <t>Iceland</t>
  </si>
  <si>
    <t>TABULA, ISTAT</t>
  </si>
  <si>
    <t>Kosovo</t>
  </si>
  <si>
    <t>RES-H,State Enterprise Centre of Registers</t>
  </si>
  <si>
    <t>BPIE</t>
  </si>
  <si>
    <t>Montenegro</t>
  </si>
  <si>
    <t>Macedonia</t>
  </si>
  <si>
    <t>ODYSSEE,BPIE, NSO, TABULA</t>
  </si>
  <si>
    <t>RES-H</t>
  </si>
  <si>
    <t>Norway</t>
  </si>
  <si>
    <t>Serbia</t>
  </si>
  <si>
    <t>RS-STAT</t>
  </si>
  <si>
    <t>Odyssee</t>
  </si>
  <si>
    <t>RES-H, ODYSSEE</t>
  </si>
  <si>
    <t>Black value: original data</t>
  </si>
  <si>
    <t>Red value: estimated data</t>
  </si>
  <si>
    <t>new</t>
  </si>
  <si>
    <t>LR_DetH</t>
  </si>
  <si>
    <t>MR_DetH</t>
  </si>
  <si>
    <t>FR_DetH</t>
  </si>
  <si>
    <t xml:space="preserve">              -  </t>
  </si>
  <si>
    <t>LR_Flat</t>
  </si>
  <si>
    <t>MR_Flat</t>
  </si>
  <si>
    <t>FR_Flat</t>
  </si>
  <si>
    <t>LR_SDetH</t>
  </si>
  <si>
    <t>MR_SDetH</t>
  </si>
  <si>
    <t>FR_SDetH</t>
  </si>
  <si>
    <t>NNR_HoRest</t>
  </si>
  <si>
    <t>NNR_Hosp</t>
  </si>
  <si>
    <t>NNR_Offic</t>
  </si>
  <si>
    <t>NNR_ShopL</t>
  </si>
  <si>
    <t>NNR_ShopS</t>
  </si>
  <si>
    <t>NNR_SpoRecr</t>
  </si>
  <si>
    <t>2040, 2050, 2060, 2070</t>
  </si>
  <si>
    <t>Mt</t>
  </si>
  <si>
    <t>old</t>
  </si>
  <si>
    <t>2050-2060</t>
  </si>
  <si>
    <t>2060-2070</t>
  </si>
  <si>
    <t xml:space="preserve">               -  </t>
  </si>
  <si>
    <t xml:space="preserve">                 -  </t>
  </si>
  <si>
    <t xml:space="preserve">            -  </t>
  </si>
  <si>
    <t>2030-2040</t>
  </si>
  <si>
    <t>2040-2050</t>
  </si>
  <si>
    <t>Calculation for scenario</t>
  </si>
  <si>
    <t>########</t>
  </si>
  <si>
    <t>#######</t>
  </si>
  <si>
    <t>Sum of Pv</t>
  </si>
  <si>
    <t/>
  </si>
  <si>
    <t>Period</t>
  </si>
  <si>
    <t>increasing rate</t>
  </si>
  <si>
    <t>Commodity</t>
  </si>
  <si>
    <t>Scenario</t>
  </si>
  <si>
    <t>Region</t>
  </si>
  <si>
    <t>act_2010</t>
  </si>
  <si>
    <t>VAR_FOut</t>
  </si>
  <si>
    <t>ref_24nov</t>
  </si>
  <si>
    <t>ref_scrap_200</t>
  </si>
  <si>
    <t>sh2</t>
  </si>
  <si>
    <t>unep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</si>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</sst>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0"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&quot;€&quot;* #,##0.00_);_(&quot;€&quot;* \(#,##0.00\);_(&quot;€&quot;* &quot;-&quot;??_);_(@_)"/>
    <numFmt numFmtId="165" formatCode="&quot;$&quot;#,##0_);\(&quot;$&quot;#,##0\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#,##0.0_i"/>
    <numFmt numFmtId="170" formatCode="_-&quot;€&quot;\ * #,##0.00_-;\-&quot;€&quot;\ * #,##0.00_-;_-&quot;€&quot;\ * &quot;-&quot;??_-;_-@_-"/>
    <numFmt numFmtId="171" formatCode="_-[$€-2]\ * #,##0.00_-;\-[$€-2]\ * #,##0.00_-;_-[$€-2]\ * &quot;-&quot;??_-"/>
    <numFmt numFmtId="172" formatCode="_([$€]* #,##0.00_);_([$€]* \(#,##0.00\);_([$€]* &quot;-&quot;??_);_(@_)"/>
    <numFmt numFmtId="173" formatCode="_([$€-2]* #,##0.00_);_([$€-2]* \(#,##0.00\);_([$€-2]* &quot;-&quot;??_)"/>
    <numFmt numFmtId="174" formatCode="\(##\);\(##\)"/>
    <numFmt numFmtId="175" formatCode="#,##0;\-\ #,##0;_-\ &quot;- &quot;"/>
    <numFmt numFmtId="176" formatCode="_ &quot;kr&quot;\ * #,##0_ ;_ &quot;kr&quot;\ * \-#,##0_ ;_ &quot;kr&quot;\ * &quot;-&quot;_ ;_ @_ "/>
    <numFmt numFmtId="177" formatCode="#,##0.0"/>
    <numFmt numFmtId="178" formatCode="0.0%"/>
    <numFmt numFmtId="179" formatCode="_ &quot;kr&quot;\ * #,##0.00_ ;_ &quot;kr&quot;\ * \-#,##0.00_ ;_ &quot;kr&quot;\ * &quot;-&quot;??_ ;_ @_ "/>
    <numFmt numFmtId="180" formatCode="0.0000"/>
    <numFmt numFmtId="181" formatCode="0.000"/>
    <numFmt numFmtId="182" formatCode="_-[$€]* #,##0.00_-;\-[$€]* #,##0.00_-;_-[$€]* &quot;-&quot;??_-;_-@_-"/>
    <numFmt numFmtId="183" formatCode="_-* #,##0.00\ _€_-;\-* #,##0.00\ _€_-;_-* &quot;-&quot;??\ _€_-;_-@_-"/>
    <numFmt numFmtId="184" formatCode="_-[$€-2]* #,##0.00_-;\-[$€-2]* #,##0.00_-;_-[$€-2]* &quot;-&quot;??_-"/>
    <numFmt numFmtId="185" formatCode="_-&quot;$&quot;* #,##0.00_-;\-&quot;$&quot;* #,##0.00_-;_-&quot;$&quot;* &quot;-&quot;??_-;_-@_-"/>
    <numFmt numFmtId="186" formatCode="General_)"/>
    <numFmt numFmtId="187" formatCode="0.0"/>
    <numFmt numFmtId="188" formatCode="0.000%"/>
    <numFmt numFmtId="189" formatCode="#,##0.00000"/>
    <numFmt numFmtId="190" formatCode="_-* #,##0.00\ &quot;€&quot;_-;\-* #,##0.00\ &quot;€&quot;_-;_-* &quot;-&quot;??\ &quot;€&quot;_-;_-@_-"/>
    <numFmt numFmtId="191" formatCode="_ * #,##0.00_ ;_ * \-#,##0.00_ ;_ * &quot;-&quot;??_ ;_ @_ "/>
    <numFmt numFmtId="192" formatCode="#,##0.0000"/>
    <numFmt numFmtId="193" formatCode="_-* #,##0.00_-;\-* #,##0.00_-;_-* \-??_-;_-@_-"/>
    <numFmt numFmtId="194" formatCode="[&gt;0.5]#,##0;[&lt;-0.5]\-#,##0;\-"/>
    <numFmt numFmtId="195" formatCode="_-* #,##0\ &quot;F&quot;_-;\-* #,##0\ &quot;F&quot;_-;_-* &quot;-&quot;\ &quot;F&quot;_-;_-@_-"/>
    <numFmt numFmtId="196" formatCode="_-* #,##0\ _F_-;\-* #,##0\ _F_-;_-* &quot;-&quot;\ _F_-;_-@_-"/>
    <numFmt numFmtId="197" formatCode="_-* #,##0.00\ &quot;F&quot;_-;\-* #,##0.00\ &quot;F&quot;_-;_-* &quot;-&quot;??\ &quot;F&quot;_-;_-@_-"/>
    <numFmt numFmtId="198" formatCode="_-* #,##0.00\ _F_-;\-* #,##0.00\ _F_-;_-* &quot;-&quot;??\ _F_-;_-@_-"/>
    <numFmt numFmtId="199" formatCode="#,##0.0;\-#,##0.0;&quot;-&quot;"/>
    <numFmt numFmtId="200" formatCode="_-* #,##0_-;\-* #,##0_-;_-* &quot;-&quot;??_-;_-@_-"/>
  </numFmts>
  <fonts count="142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1"/>
      <color indexed="9"/>
      <name val="Calibri"/>
      <family val="2"/>
    </font>
    <font>
      <sz val="9"/>
      <color indexed="8"/>
      <name val="Times New Roman"/>
      <family val="1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9"/>
      <name val="Times New Roman"/>
      <family val="1"/>
    </font>
    <font>
      <sz val="10"/>
      <color indexed="56"/>
      <name val="Arial"/>
      <family val="2"/>
    </font>
    <font>
      <b/>
      <sz val="10"/>
      <name val="Arial"/>
      <family val="2"/>
    </font>
    <font>
      <i/>
      <sz val="8"/>
      <color indexed="38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8"/>
      <color indexed="12"/>
      <name val="Arial"/>
      <family val="2"/>
    </font>
    <font>
      <sz val="11"/>
      <color indexed="62"/>
      <name val="Calibri"/>
      <family val="2"/>
    </font>
    <font>
      <b/>
      <sz val="12"/>
      <name val="Times New Roman"/>
      <family val="1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color theme="1"/>
      <name val="Calibri"/>
      <family val="2"/>
      <scheme val="minor"/>
    </font>
    <font>
      <b/>
      <sz val="9"/>
      <name val="Times New Roman"/>
      <family val="1"/>
    </font>
    <font>
      <sz val="10"/>
      <name val="Courier"/>
      <family val="3"/>
    </font>
    <font>
      <b/>
      <vertAlign val="superscript"/>
      <sz val="12"/>
      <color indexed="54"/>
      <name val="Arial"/>
      <family val="2"/>
    </font>
    <font>
      <b/>
      <sz val="11"/>
      <color indexed="63"/>
      <name val="Calibri"/>
      <family val="2"/>
    </font>
    <font>
      <sz val="10"/>
      <name val="Helvetica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2"/>
      <color indexed="20"/>
      <name val="宋体"/>
      <family val="2"/>
      <charset val="134"/>
    </font>
    <font>
      <b/>
      <sz val="11"/>
      <color rgb="FF9C0006"/>
      <name val="Calibri"/>
      <family val="2"/>
      <scheme val="minor"/>
    </font>
    <font>
      <b/>
      <sz val="11"/>
      <color rgb="FF0033CC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8"/>
      <name val="Arial"/>
      <family val="2"/>
      <charset val="161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2"/>
      <color indexed="8"/>
      <name val="Times New Roman"/>
      <family val="1"/>
    </font>
    <font>
      <sz val="8"/>
      <name val="Arial"/>
      <family val="2"/>
    </font>
    <font>
      <sz val="10"/>
      <name val="Arial Cyr"/>
      <family val="2"/>
      <charset val="204"/>
    </font>
    <font>
      <b/>
      <sz val="12"/>
      <color indexed="8"/>
      <name val="Times New Roman"/>
      <family val="1"/>
    </font>
    <font>
      <sz val="10"/>
      <name val="MS Sans Serif"/>
      <family val="2"/>
    </font>
    <font>
      <sz val="10"/>
      <name val="Times New Roman"/>
      <family val="1"/>
    </font>
    <font>
      <u/>
      <sz val="10"/>
      <color indexed="12"/>
      <name val="Times New Roman"/>
      <family val="1"/>
    </font>
    <font>
      <u/>
      <sz val="12"/>
      <color indexed="20"/>
      <name val="??"/>
      <family val="2"/>
      <charset val="134"/>
    </font>
    <font>
      <sz val="10"/>
      <color indexed="8"/>
      <name val="MS Sans Serif"/>
      <family val="2"/>
    </font>
    <font>
      <sz val="10"/>
      <name val="Myriad Pro"/>
      <family val="2"/>
    </font>
    <font>
      <b/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  <family val="2"/>
    </font>
    <font>
      <b/>
      <sz val="18"/>
      <color indexed="62"/>
      <name val="Cambria"/>
      <family val="2"/>
    </font>
    <font>
      <u/>
      <sz val="11"/>
      <color theme="10"/>
      <name val="Calibri"/>
      <family val="2"/>
      <scheme val="minor"/>
    </font>
    <font>
      <sz val="9"/>
      <name val="Tahoma"/>
      <family val="2"/>
      <charset val="1"/>
    </font>
    <font>
      <b/>
      <sz val="9"/>
      <name val="Tahoma"/>
      <family val="2"/>
      <charset val="1"/>
    </font>
    <font>
      <sz val="11"/>
      <color theme="1"/>
      <name val="Calibri"/>
      <family val="2"/>
      <scheme val="minor"/>
    </font>
    <font>
      <b/>
      <sz val="9"/>
      <name val="Tahoma"/>
      <family val="2"/>
    </font>
    <font>
      <sz val="9"/>
      <name val="Tahoma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9"/>
      <name val="Geneva"/>
    </font>
    <font>
      <sz val="11"/>
      <color theme="3" tint="0.39997558519241921"/>
      <name val="Calibri"/>
      <family val="2"/>
      <scheme val="minor"/>
    </font>
    <font>
      <i/>
      <sz val="10"/>
      <name val="Arial"/>
      <family val="2"/>
    </font>
    <font>
      <sz val="8"/>
      <name val="Helv"/>
    </font>
    <font>
      <u/>
      <sz val="12"/>
      <color indexed="20"/>
      <name val="宋体"/>
      <charset val="134"/>
    </font>
    <font>
      <sz val="10"/>
      <color theme="1"/>
      <name val="Arial"/>
      <family val="2"/>
    </font>
    <font>
      <b/>
      <sz val="10"/>
      <color rgb="FFFA7D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A7D00"/>
      <name val="Calibri"/>
      <family val="2"/>
      <scheme val="minor"/>
    </font>
    <font>
      <sz val="11"/>
      <color indexed="60"/>
      <name val="Calibri"/>
      <family val="2"/>
      <charset val="161"/>
    </font>
    <font>
      <sz val="10"/>
      <name val="Arial"/>
      <family val="2"/>
      <charset val="161"/>
    </font>
    <font>
      <u/>
      <sz val="12"/>
      <color indexed="20"/>
      <name val="??"/>
      <charset val="134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sz val="14"/>
      <color indexed="9"/>
      <name val="Arial"/>
      <family val="2"/>
    </font>
    <font>
      <b/>
      <sz val="18"/>
      <color indexed="56"/>
      <name val="Cambria"/>
      <family val="1"/>
    </font>
    <font>
      <u/>
      <sz val="10"/>
      <color indexed="12"/>
      <name val="Tahoma"/>
      <family val="2"/>
    </font>
    <font>
      <b/>
      <i/>
      <sz val="10"/>
      <name val="Arial"/>
      <family val="2"/>
    </font>
    <font>
      <sz val="14"/>
      <name val="Arial"/>
      <family val="2"/>
    </font>
    <font>
      <sz val="10"/>
      <name val="Arial Cyr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Calibri"/>
      <family val="2"/>
      <scheme val="minor"/>
    </font>
    <font>
      <b/>
      <sz val="10"/>
      <color theme="4"/>
      <name val="Arial"/>
      <family val="2"/>
    </font>
    <font>
      <sz val="11"/>
      <color indexed="58"/>
      <name val="Calibri"/>
      <family val="3"/>
      <charset val="128"/>
      <scheme val="minor"/>
    </font>
    <font>
      <sz val="11"/>
      <color rgb="FF9C6500"/>
      <name val="Calibri"/>
      <family val="2"/>
      <charset val="161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0"/>
      <name val="Arial"/>
      <family val="2"/>
      <charset val="161"/>
    </font>
    <font>
      <b/>
      <sz val="12"/>
      <name val="Arial"/>
      <family val="2"/>
      <charset val="161"/>
    </font>
    <font>
      <sz val="8"/>
      <color indexed="9"/>
      <name val="Arial"/>
      <family val="2"/>
      <charset val="161"/>
    </font>
    <font>
      <b/>
      <sz val="8"/>
      <name val="Arial"/>
      <family val="2"/>
    </font>
    <font>
      <sz val="10"/>
      <name val="Arial"/>
    </font>
    <font>
      <b/>
      <sz val="11"/>
      <color rgb="FF404040"/>
      <name val="Georgia"/>
      <family val="1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scheme val="minor"/>
    </font>
    <font>
      <sz val="8.25"/>
      <color rgb="FF2B2C3C"/>
      <name val="Microsoft Sans Serif"/>
    </font>
    <font>
      <sz val="8.25"/>
      <color rgb="FF000000"/>
      <name val="Microsoft Sans Serif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Calibri"/>
      <family val="2"/>
      <scheme val="minor"/>
    </font>
    <font>
      <b/>
      <sz val="8.25"/>
      <color theme="0"/>
      <name val="Microsoft Sans Serif"/>
      <family val="2"/>
    </font>
  </fonts>
  <fills count="118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5999328592791528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3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mediumGray">
        <fgColor indexed="9"/>
        <bgColor indexed="52"/>
      </patternFill>
    </fill>
    <fill>
      <patternFill patternType="solid">
        <fgColor theme="9" tint="0.79992065187536243"/>
        <bgColor indexed="64"/>
      </patternFill>
    </fill>
    <fill>
      <patternFill patternType="solid">
        <fgColor rgb="FFFFEB9C"/>
        <bgColor indexed="64"/>
      </patternFill>
    </fill>
    <fill>
      <patternFill patternType="darkTrellis"/>
    </fill>
    <fill>
      <patternFill patternType="solid">
        <fgColor indexed="61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C99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57"/>
        <bgColor indexed="9"/>
      </patternFill>
    </fill>
    <fill>
      <patternFill patternType="solid">
        <fgColor rgb="FFC2D69A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EFF6FF"/>
        <bgColor rgb="FFEFF6FF"/>
      </patternFill>
    </fill>
    <fill>
      <patternFill patternType="solid">
        <fgColor rgb="FFEAF1FB"/>
        <bgColor rgb="FFEAF1FB"/>
      </patternFill>
    </fill>
    <fill>
      <patternFill patternType="solid">
        <fgColor rgb="FFFFF4CB"/>
        <bgColor rgb="FFFFF4CB"/>
      </patternFill>
    </fill>
    <fill>
      <patternFill patternType="solid">
        <fgColor rgb="FF0070C0"/>
        <bgColor indexed="64"/>
      </patternFill>
    </fill>
    <fill>
      <patternFill patternType="solid">
        <fgColor theme="3"/>
        <bgColor rgb="FFFFF4CB"/>
      </patternFill>
    </fill>
  </fills>
  <borders count="5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  <border>
      <left style="thin">
        <color rgb="FF696969"/>
      </left>
      <right style="thin">
        <color rgb="FF696969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7097">
    <xf numFmtId="0" fontId="0" fillId="0" borderId="0"/>
    <xf numFmtId="9" fontId="75" fillId="0" borderId="0" applyFont="0" applyFill="0" applyBorder="0" applyAlignment="0" applyProtection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4" fillId="4" borderId="1" applyNumberFormat="0" applyAlignment="0" applyProtection="0"/>
    <xf numFmtId="0" fontId="8" fillId="0" borderId="0" applyFill="0" applyProtection="0"/>
    <xf numFmtId="0" fontId="10" fillId="0" borderId="0"/>
    <xf numFmtId="0" fontId="11" fillId="0" borderId="0" applyNumberFormat="0" applyFill="0" applyBorder="0" applyAlignment="0" applyProtection="0"/>
    <xf numFmtId="169" fontId="11" fillId="0" borderId="0" applyFill="0" applyBorder="0" applyProtection="0">
      <alignment horizontal="right"/>
    </xf>
    <xf numFmtId="170" fontId="7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75" fillId="13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9" fillId="0" borderId="0" applyNumberFormat="0" applyFont="0" applyFill="0" applyBorder="0" applyProtection="0">
      <alignment horizontal="left" vertical="center" indent="5"/>
    </xf>
    <xf numFmtId="0" fontId="9" fillId="0" borderId="0" applyNumberFormat="0" applyFont="0" applyFill="0" applyBorder="0" applyProtection="0">
      <alignment horizontal="left" vertical="center" indent="5"/>
    </xf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49" fontId="9" fillId="9" borderId="4">
      <alignment vertical="top" wrapText="1"/>
    </xf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17" fillId="0" borderId="5">
      <alignment horizontal="left" vertical="center" wrapText="1" indent="2"/>
    </xf>
    <xf numFmtId="3" fontId="18" fillId="0" borderId="4">
      <alignment horizontal="right" vertical="top"/>
    </xf>
    <xf numFmtId="0" fontId="19" fillId="18" borderId="6">
      <alignment horizontal="centerContinuous" vertical="top" wrapText="1"/>
    </xf>
    <xf numFmtId="0" fontId="20" fillId="0" borderId="0">
      <alignment vertical="top" wrapText="1"/>
    </xf>
    <xf numFmtId="171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1" fontId="9" fillId="0" borderId="0" applyFont="0" applyFill="0" applyBorder="0" applyAlignment="0" applyProtection="0"/>
    <xf numFmtId="11" fontId="9" fillId="0" borderId="0" applyFont="0" applyFill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1" fillId="2" borderId="0" applyNumberFormat="0" applyBorder="0" applyAlignment="0" applyProtection="0"/>
    <xf numFmtId="0" fontId="22" fillId="7" borderId="0" applyNumberFormat="0" applyBorder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>
      <protection locked="0"/>
    </xf>
    <xf numFmtId="0" fontId="27" fillId="10" borderId="2" applyNumberFormat="0" applyAlignment="0" applyProtection="0"/>
    <xf numFmtId="0" fontId="4" fillId="4" borderId="1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4" fontId="17" fillId="0" borderId="0" applyBorder="0">
      <alignment horizontal="right" vertical="center"/>
    </xf>
    <xf numFmtId="0" fontId="28" fillId="0" borderId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75" fillId="0" borderId="0"/>
    <xf numFmtId="0" fontId="9" fillId="0" borderId="0"/>
    <xf numFmtId="0" fontId="8" fillId="0" borderId="0"/>
    <xf numFmtId="0" fontId="9" fillId="0" borderId="0"/>
    <xf numFmtId="0" fontId="75" fillId="0" borderId="0"/>
    <xf numFmtId="0" fontId="75" fillId="0" borderId="0"/>
    <xf numFmtId="0" fontId="9" fillId="0" borderId="0"/>
    <xf numFmtId="0" fontId="75" fillId="0" borderId="0"/>
    <xf numFmtId="0" fontId="75" fillId="0" borderId="0"/>
    <xf numFmtId="0" fontId="9" fillId="0" borderId="0"/>
    <xf numFmtId="0" fontId="8" fillId="0" borderId="0"/>
    <xf numFmtId="0" fontId="75" fillId="0" borderId="0"/>
    <xf numFmtId="0" fontId="8" fillId="0" borderId="0"/>
    <xf numFmtId="0" fontId="8" fillId="0" borderId="0"/>
    <xf numFmtId="0" fontId="9" fillId="0" borderId="0"/>
    <xf numFmtId="0" fontId="11" fillId="0" borderId="0" applyNumberFormat="0" applyFill="0" applyBorder="0" applyAlignment="0" applyProtection="0"/>
    <xf numFmtId="0" fontId="9" fillId="0" borderId="0"/>
    <xf numFmtId="0" fontId="9" fillId="0" borderId="0"/>
    <xf numFmtId="0" fontId="8" fillId="0" borderId="0" applyFill="0" applyProtection="0"/>
    <xf numFmtId="0" fontId="75" fillId="0" borderId="0"/>
    <xf numFmtId="0" fontId="75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9" fillId="0" borderId="0"/>
    <xf numFmtId="0" fontId="75" fillId="0" borderId="0"/>
    <xf numFmtId="0" fontId="8" fillId="0" borderId="0"/>
    <xf numFmtId="0" fontId="75" fillId="0" borderId="0"/>
    <xf numFmtId="0" fontId="75" fillId="0" borderId="0"/>
    <xf numFmtId="0" fontId="75" fillId="0" borderId="0"/>
    <xf numFmtId="0" fontId="9" fillId="0" borderId="0"/>
    <xf numFmtId="0" fontId="8" fillId="0" borderId="0"/>
    <xf numFmtId="0" fontId="9" fillId="0" borderId="0"/>
    <xf numFmtId="0" fontId="75" fillId="0" borderId="0"/>
    <xf numFmtId="0" fontId="75" fillId="0" borderId="0"/>
    <xf numFmtId="0" fontId="9" fillId="0" borderId="0"/>
    <xf numFmtId="0" fontId="8" fillId="0" borderId="0"/>
    <xf numFmtId="0" fontId="9" fillId="0" borderId="0"/>
    <xf numFmtId="0" fontId="75" fillId="0" borderId="0"/>
    <xf numFmtId="0" fontId="31" fillId="0" borderId="0"/>
    <xf numFmtId="0" fontId="9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5" fillId="0" borderId="0"/>
    <xf numFmtId="0" fontId="75" fillId="0" borderId="0"/>
    <xf numFmtId="0" fontId="9" fillId="0" borderId="0"/>
    <xf numFmtId="0" fontId="9" fillId="0" borderId="0"/>
    <xf numFmtId="0" fontId="75" fillId="0" borderId="0"/>
    <xf numFmtId="4" fontId="17" fillId="0" borderId="6" applyFill="0" applyBorder="0" applyProtection="0">
      <alignment horizontal="right" vertical="center"/>
    </xf>
    <xf numFmtId="0" fontId="32" fillId="0" borderId="0" applyNumberFormat="0" applyFill="0" applyBorder="0" applyProtection="0">
      <alignment horizontal="left" vertical="center"/>
    </xf>
    <xf numFmtId="0" fontId="9" fillId="25" borderId="0" applyNumberFormat="0" applyFont="0" applyBorder="0" applyAlignment="0" applyProtection="0"/>
    <xf numFmtId="0" fontId="9" fillId="25" borderId="0" applyNumberFormat="0" applyFont="0" applyBorder="0" applyAlignment="0" applyProtection="0"/>
    <xf numFmtId="0" fontId="33" fillId="0" borderId="0"/>
    <xf numFmtId="0" fontId="8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174" fontId="34" fillId="0" borderId="0">
      <alignment horizontal="right"/>
    </xf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75" fillId="0" borderId="0" applyFont="0" applyFill="0" applyBorder="0" applyAlignment="0" applyProtection="0"/>
    <xf numFmtId="168" fontId="36" fillId="0" borderId="0" applyFont="0" applyFill="0" applyBorder="0" applyAlignment="0" applyProtection="0"/>
    <xf numFmtId="16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0" fontId="20" fillId="0" borderId="0">
      <alignment vertical="top" wrapText="1"/>
    </xf>
    <xf numFmtId="0" fontId="20" fillId="0" borderId="0">
      <alignment vertical="top" wrapText="1"/>
    </xf>
    <xf numFmtId="0" fontId="20" fillId="0" borderId="0">
      <alignment vertical="top" wrapText="1"/>
    </xf>
    <xf numFmtId="0" fontId="9" fillId="0" borderId="6" applyNumberFormat="0" applyFill="0" applyProtection="0">
      <alignment horizontal="right"/>
    </xf>
    <xf numFmtId="0" fontId="9" fillId="0" borderId="6" applyNumberFormat="0" applyFill="0" applyProtection="0">
      <alignment horizontal="right"/>
    </xf>
    <xf numFmtId="0" fontId="19" fillId="28" borderId="6" applyNumberFormat="0" applyProtection="0">
      <alignment horizontal="right"/>
    </xf>
    <xf numFmtId="0" fontId="37" fillId="28" borderId="0" applyNumberFormat="0" applyBorder="0" applyProtection="0">
      <alignment horizontal="left"/>
    </xf>
    <xf numFmtId="0" fontId="19" fillId="28" borderId="6" applyNumberFormat="0" applyProtection="0">
      <alignment horizontal="left"/>
    </xf>
    <xf numFmtId="0" fontId="9" fillId="0" borderId="6" applyNumberFormat="0" applyFill="0" applyProtection="0">
      <alignment horizontal="right"/>
    </xf>
    <xf numFmtId="0" fontId="9" fillId="0" borderId="6" applyNumberFormat="0" applyFill="0" applyProtection="0">
      <alignment horizontal="right"/>
    </xf>
    <xf numFmtId="0" fontId="38" fillId="20" borderId="0" applyNumberFormat="0" applyBorder="0" applyProtection="0">
      <alignment horizontal="left"/>
    </xf>
    <xf numFmtId="177" fontId="39" fillId="29" borderId="13">
      <alignment vertical="center"/>
    </xf>
    <xf numFmtId="178" fontId="40" fillId="29" borderId="13">
      <alignment vertical="center"/>
    </xf>
    <xf numFmtId="177" fontId="41" fillId="30" borderId="13">
      <alignment vertical="center"/>
    </xf>
    <xf numFmtId="0" fontId="9" fillId="22" borderId="14" applyBorder="0">
      <alignment horizontal="left" vertical="center"/>
    </xf>
    <xf numFmtId="49" fontId="9" fillId="31" borderId="6">
      <alignment vertical="center" wrapText="1"/>
    </xf>
    <xf numFmtId="0" fontId="9" fillId="32" borderId="15">
      <alignment horizontal="left" vertical="center" wrapText="1"/>
    </xf>
    <xf numFmtId="0" fontId="42" fillId="33" borderId="6">
      <alignment horizontal="left" vertical="center" wrapText="1"/>
    </xf>
    <xf numFmtId="0" fontId="9" fillId="19" borderId="6">
      <alignment horizontal="left" vertical="center" wrapText="1"/>
    </xf>
    <xf numFmtId="0" fontId="9" fillId="34" borderId="6">
      <alignment horizontal="left" vertical="center" wrapText="1"/>
    </xf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179" fontId="36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Protection="0"/>
    <xf numFmtId="0" fontId="9" fillId="0" borderId="0"/>
    <xf numFmtId="9" fontId="9" fillId="0" borderId="0" applyFont="0" applyFill="0" applyBorder="0" applyAlignment="0" applyProtection="0"/>
    <xf numFmtId="0" fontId="75" fillId="0" borderId="0"/>
    <xf numFmtId="0" fontId="75" fillId="0" borderId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0" fontId="75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9" fillId="0" borderId="0"/>
    <xf numFmtId="0" fontId="7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75" fillId="0" borderId="0"/>
    <xf numFmtId="0" fontId="8" fillId="0" borderId="0"/>
    <xf numFmtId="0" fontId="9" fillId="0" borderId="0" applyNumberFormat="0" applyFont="0" applyFill="0" applyBorder="0" applyAlignment="0" applyProtection="0"/>
    <xf numFmtId="0" fontId="75" fillId="0" borderId="0"/>
    <xf numFmtId="0" fontId="9" fillId="27" borderId="11" applyNumberFormat="0" applyFont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75" fillId="0" borderId="0"/>
    <xf numFmtId="0" fontId="9" fillId="0" borderId="0"/>
    <xf numFmtId="0" fontId="75" fillId="0" borderId="0"/>
    <xf numFmtId="0" fontId="75" fillId="0" borderId="0"/>
    <xf numFmtId="0" fontId="75" fillId="0" borderId="0"/>
    <xf numFmtId="9" fontId="75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75" fillId="0" borderId="0"/>
    <xf numFmtId="0" fontId="9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9" fillId="0" borderId="0"/>
    <xf numFmtId="0" fontId="75" fillId="0" borderId="0"/>
    <xf numFmtId="0" fontId="9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9" fillId="0" borderId="0"/>
    <xf numFmtId="0" fontId="75" fillId="0" borderId="0"/>
    <xf numFmtId="0" fontId="75" fillId="0" borderId="0"/>
    <xf numFmtId="0" fontId="9" fillId="27" borderId="11" applyNumberFormat="0" applyFont="0" applyAlignment="0" applyProtection="0"/>
    <xf numFmtId="175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62" fillId="0" borderId="0" applyNumberFormat="0" applyFill="0" applyBorder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75" fillId="35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17" fillId="0" borderId="6" applyNumberFormat="0" applyFont="0" applyFill="0" applyBorder="0" applyProtection="0">
      <alignment horizontal="left" vertical="center" indent="2"/>
    </xf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6" borderId="0" applyNumberFormat="0" applyBorder="0" applyAlignment="0" applyProtection="0"/>
    <xf numFmtId="0" fontId="12" fillId="12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17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32" fillId="9" borderId="0" applyBorder="0" applyAlignment="0"/>
    <xf numFmtId="0" fontId="17" fillId="9" borderId="0" applyBorder="0">
      <alignment horizontal="right" vertical="center"/>
    </xf>
    <xf numFmtId="0" fontId="17" fillId="7" borderId="0" applyBorder="0">
      <alignment horizontal="right" vertical="center"/>
    </xf>
    <xf numFmtId="0" fontId="17" fillId="7" borderId="0" applyBorder="0">
      <alignment horizontal="right" vertical="center"/>
    </xf>
    <xf numFmtId="0" fontId="13" fillId="7" borderId="6">
      <alignment horizontal="right" vertical="center"/>
    </xf>
    <xf numFmtId="0" fontId="55" fillId="7" borderId="6">
      <alignment horizontal="right" vertical="center"/>
    </xf>
    <xf numFmtId="0" fontId="13" fillId="10" borderId="6">
      <alignment horizontal="right" vertical="center"/>
    </xf>
    <xf numFmtId="0" fontId="13" fillId="10" borderId="6">
      <alignment horizontal="right" vertical="center"/>
    </xf>
    <xf numFmtId="0" fontId="13" fillId="10" borderId="17">
      <alignment horizontal="right" vertical="center"/>
    </xf>
    <xf numFmtId="0" fontId="13" fillId="10" borderId="18">
      <alignment horizontal="right" vertical="center"/>
    </xf>
    <xf numFmtId="0" fontId="13" fillId="10" borderId="19">
      <alignment horizontal="right" vertical="center"/>
    </xf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35" fillId="24" borderId="12" applyNumberFormat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2" fillId="3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5" fillId="24" borderId="2" applyNumberFormat="0" applyAlignment="0" applyProtection="0"/>
    <xf numFmtId="4" fontId="32" fillId="0" borderId="20" applyFill="0" applyBorder="0" applyProtection="0">
      <alignment horizontal="right" vertical="center"/>
    </xf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183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75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13" fillId="0" borderId="0" applyNumberFormat="0">
      <alignment horizontal="right"/>
    </xf>
    <xf numFmtId="167" fontId="9" fillId="0" borderId="0" applyFont="0" applyFill="0" applyBorder="0" applyAlignment="0" applyProtection="0"/>
    <xf numFmtId="0" fontId="17" fillId="10" borderId="5">
      <alignment horizontal="left" vertical="center" wrapText="1" indent="2"/>
    </xf>
    <xf numFmtId="0" fontId="17" fillId="7" borderId="18">
      <alignment horizontal="left" vertical="center"/>
    </xf>
    <xf numFmtId="0" fontId="13" fillId="0" borderId="21">
      <alignment horizontal="left" vertical="top" wrapText="1"/>
    </xf>
    <xf numFmtId="0" fontId="27" fillId="10" borderId="2" applyNumberFormat="0" applyAlignment="0" applyProtection="0"/>
    <xf numFmtId="0" fontId="57" fillId="0" borderId="22"/>
    <xf numFmtId="0" fontId="44" fillId="0" borderId="16" applyNumberFormat="0" applyFill="0" applyAlignment="0" applyProtection="0"/>
    <xf numFmtId="0" fontId="21" fillId="0" borderId="0" applyNumberFormat="0" applyFill="0" applyBorder="0" applyAlignment="0" applyProtection="0"/>
    <xf numFmtId="0" fontId="53" fillId="0" borderId="0">
      <alignment vertical="top"/>
    </xf>
    <xf numFmtId="184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1" fontId="9" fillId="0" borderId="0" applyFont="0" applyFill="0" applyBorder="0" applyAlignment="0" applyProtection="0"/>
    <xf numFmtId="11" fontId="9" fillId="0" borderId="0" applyFont="0" applyFill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1" fillId="2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1" fillId="2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54" fillId="0" borderId="0" applyNumberFormat="0" applyFill="0" applyBorder="0">
      <protection locked="0"/>
    </xf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4" fillId="4" borderId="1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17" fillId="0" borderId="6">
      <alignment horizontal="right" vertical="center"/>
    </xf>
    <xf numFmtId="1" fontId="58" fillId="7" borderId="0" applyBorder="0">
      <alignment horizontal="right" vertical="center"/>
    </xf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" fillId="3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75" fillId="0" borderId="0"/>
    <xf numFmtId="0" fontId="8" fillId="0" borderId="0"/>
    <xf numFmtId="0" fontId="8" fillId="0" borderId="0"/>
    <xf numFmtId="0" fontId="9" fillId="0" borderId="0"/>
    <xf numFmtId="0" fontId="75" fillId="0" borderId="0"/>
    <xf numFmtId="0" fontId="75" fillId="0" borderId="0"/>
    <xf numFmtId="0" fontId="8" fillId="0" borderId="0"/>
    <xf numFmtId="0" fontId="9" fillId="0" borderId="0"/>
    <xf numFmtId="0" fontId="9" fillId="0" borderId="0"/>
    <xf numFmtId="0" fontId="8" fillId="0" borderId="0"/>
    <xf numFmtId="0" fontId="9" fillId="0" borderId="0"/>
    <xf numFmtId="0" fontId="8" fillId="0" borderId="0"/>
    <xf numFmtId="0" fontId="9" fillId="0" borderId="0"/>
    <xf numFmtId="0" fontId="8" fillId="0" borderId="0"/>
    <xf numFmtId="0" fontId="9" fillId="0" borderId="0"/>
    <xf numFmtId="0" fontId="8" fillId="0" borderId="0"/>
    <xf numFmtId="0" fontId="9" fillId="0" borderId="0"/>
    <xf numFmtId="0" fontId="8" fillId="0" borderId="0"/>
    <xf numFmtId="0" fontId="9" fillId="0" borderId="0"/>
    <xf numFmtId="0" fontId="7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5" fillId="0" borderId="0"/>
    <xf numFmtId="0" fontId="9" fillId="0" borderId="0"/>
    <xf numFmtId="0" fontId="10" fillId="0" borderId="0"/>
    <xf numFmtId="0" fontId="9" fillId="0" borderId="0"/>
    <xf numFmtId="0" fontId="9" fillId="0" borderId="0">
      <alignment vertical="top"/>
    </xf>
    <xf numFmtId="0" fontId="75" fillId="0" borderId="0"/>
    <xf numFmtId="0" fontId="9" fillId="0" borderId="0"/>
    <xf numFmtId="0" fontId="75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top"/>
    </xf>
    <xf numFmtId="0" fontId="7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9" fillId="0" borderId="0"/>
    <xf numFmtId="0" fontId="7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9" fillId="0" borderId="0"/>
    <xf numFmtId="0" fontId="7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5" fillId="0" borderId="0"/>
    <xf numFmtId="0" fontId="9" fillId="0" borderId="0"/>
    <xf numFmtId="0" fontId="9" fillId="0" borderId="0"/>
    <xf numFmtId="0" fontId="60" fillId="0" borderId="0"/>
    <xf numFmtId="0" fontId="8" fillId="0" borderId="0"/>
    <xf numFmtId="0" fontId="60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5" fillId="0" borderId="0"/>
    <xf numFmtId="0" fontId="8" fillId="0" borderId="0"/>
    <xf numFmtId="0" fontId="9" fillId="0" borderId="0"/>
    <xf numFmtId="0" fontId="75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56" fillId="0" borderId="0"/>
    <xf numFmtId="0" fontId="56" fillId="0" borderId="0"/>
    <xf numFmtId="0" fontId="9" fillId="0" borderId="0"/>
    <xf numFmtId="0" fontId="8" fillId="0" borderId="0"/>
    <xf numFmtId="0" fontId="75" fillId="0" borderId="0"/>
    <xf numFmtId="0" fontId="9" fillId="0" borderId="0"/>
    <xf numFmtId="0" fontId="8" fillId="0" borderId="0"/>
    <xf numFmtId="0" fontId="75" fillId="0" borderId="0"/>
    <xf numFmtId="0" fontId="9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8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75" fillId="0" borderId="0"/>
    <xf numFmtId="0" fontId="9" fillId="0" borderId="0"/>
    <xf numFmtId="0" fontId="8" fillId="0" borderId="0"/>
    <xf numFmtId="0" fontId="75" fillId="0" borderId="0"/>
    <xf numFmtId="0" fontId="8" fillId="0" borderId="0"/>
    <xf numFmtId="0" fontId="9" fillId="0" borderId="0"/>
    <xf numFmtId="0" fontId="9" fillId="0" borderId="0"/>
    <xf numFmtId="0" fontId="75" fillId="0" borderId="0"/>
    <xf numFmtId="0" fontId="64" fillId="0" borderId="0"/>
    <xf numFmtId="0" fontId="75" fillId="0" borderId="0"/>
    <xf numFmtId="0" fontId="8" fillId="0" borderId="0"/>
    <xf numFmtId="0" fontId="9" fillId="0" borderId="0"/>
    <xf numFmtId="0" fontId="9" fillId="0" borderId="0"/>
    <xf numFmtId="0" fontId="8" fillId="0" borderId="0"/>
    <xf numFmtId="0" fontId="75" fillId="0" borderId="0"/>
    <xf numFmtId="0" fontId="9" fillId="0" borderId="0"/>
    <xf numFmtId="0" fontId="75" fillId="0" borderId="0"/>
    <xf numFmtId="0" fontId="9" fillId="0" borderId="0"/>
    <xf numFmtId="0" fontId="9" fillId="0" borderId="0"/>
    <xf numFmtId="0" fontId="75" fillId="0" borderId="0"/>
    <xf numFmtId="0" fontId="8" fillId="0" borderId="0"/>
    <xf numFmtId="0" fontId="10" fillId="0" borderId="0"/>
    <xf numFmtId="0" fontId="9" fillId="0" borderId="0"/>
    <xf numFmtId="0" fontId="75" fillId="0" borderId="0"/>
    <xf numFmtId="0" fontId="8" fillId="0" borderId="0"/>
    <xf numFmtId="0" fontId="8" fillId="0" borderId="0"/>
    <xf numFmtId="0" fontId="75" fillId="0" borderId="0"/>
    <xf numFmtId="0" fontId="75" fillId="0" borderId="0"/>
    <xf numFmtId="0" fontId="8" fillId="0" borderId="0"/>
    <xf numFmtId="0" fontId="75" fillId="0" borderId="0"/>
    <xf numFmtId="0" fontId="8" fillId="0" borderId="0"/>
    <xf numFmtId="0" fontId="75" fillId="0" borderId="0"/>
    <xf numFmtId="0" fontId="75" fillId="0" borderId="0"/>
    <xf numFmtId="0" fontId="7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9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0" fillId="0" borderId="0"/>
    <xf numFmtId="0" fontId="9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7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5" fillId="0" borderId="0"/>
    <xf numFmtId="0" fontId="7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17" fillId="0" borderId="6" applyNumberFormat="0" applyFill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8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8" fillId="27" borderId="11" applyNumberFormat="0" applyFont="0" applyAlignment="0" applyProtection="0"/>
    <xf numFmtId="0" fontId="8" fillId="27" borderId="11" applyNumberFormat="0" applyFont="0" applyAlignment="0" applyProtection="0"/>
    <xf numFmtId="0" fontId="8" fillId="27" borderId="11" applyNumberFormat="0" applyFont="0" applyAlignment="0" applyProtection="0"/>
    <xf numFmtId="0" fontId="9" fillId="27" borderId="11" applyNumberFormat="0" applyFont="0" applyAlignment="0" applyProtection="0"/>
    <xf numFmtId="0" fontId="8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8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8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8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8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8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8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17" fillId="37" borderId="6" applyNumberFormat="0" applyFont="0" applyBorder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9" fillId="0" borderId="0" applyFont="0" applyFill="0" applyBorder="0" applyAlignment="0" applyProtection="0"/>
    <xf numFmtId="0" fontId="14" fillId="6" borderId="0" applyNumberFormat="0" applyBorder="0" applyAlignment="0" applyProtection="0"/>
    <xf numFmtId="0" fontId="17" fillId="25" borderId="6"/>
    <xf numFmtId="0" fontId="63" fillId="0" borderId="0"/>
    <xf numFmtId="0" fontId="9" fillId="0" borderId="0"/>
    <xf numFmtId="0" fontId="9" fillId="0" borderId="0"/>
    <xf numFmtId="0" fontId="9" fillId="0" borderId="0"/>
    <xf numFmtId="0" fontId="53" fillId="0" borderId="0">
      <alignment vertical="top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0" fontId="19" fillId="28" borderId="6" applyNumberFormat="0" applyProtection="0">
      <alignment horizontal="right"/>
    </xf>
    <xf numFmtId="0" fontId="19" fillId="28" borderId="6" applyNumberFormat="0" applyProtection="0">
      <alignment horizontal="right"/>
    </xf>
    <xf numFmtId="0" fontId="37" fillId="28" borderId="0" applyNumberFormat="0" applyBorder="0" applyProtection="0">
      <alignment horizontal="left"/>
    </xf>
    <xf numFmtId="0" fontId="37" fillId="28" borderId="0" applyNumberFormat="0" applyBorder="0" applyProtection="0">
      <alignment horizontal="left"/>
    </xf>
    <xf numFmtId="0" fontId="19" fillId="28" borderId="6" applyNumberFormat="0" applyProtection="0">
      <alignment horizontal="left"/>
    </xf>
    <xf numFmtId="0" fontId="19" fillId="28" borderId="6" applyNumberFormat="0" applyProtection="0">
      <alignment horizontal="left"/>
    </xf>
    <xf numFmtId="0" fontId="9" fillId="0" borderId="6" applyNumberFormat="0" applyFill="0" applyProtection="0">
      <alignment horizontal="right"/>
    </xf>
    <xf numFmtId="0" fontId="9" fillId="0" borderId="6" applyNumberFormat="0" applyFill="0" applyProtection="0">
      <alignment horizontal="right"/>
    </xf>
    <xf numFmtId="0" fontId="9" fillId="0" borderId="6" applyNumberFormat="0" applyFill="0" applyProtection="0">
      <alignment horizontal="right"/>
    </xf>
    <xf numFmtId="0" fontId="38" fillId="20" borderId="0" applyNumberFormat="0" applyBorder="0" applyProtection="0">
      <alignment horizontal="left"/>
    </xf>
    <xf numFmtId="0" fontId="38" fillId="20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0" fontId="19" fillId="28" borderId="6" applyNumberFormat="0" applyProtection="0">
      <alignment horizontal="right"/>
    </xf>
    <xf numFmtId="0" fontId="19" fillId="28" borderId="6" applyNumberFormat="0" applyProtection="0">
      <alignment horizontal="right"/>
    </xf>
    <xf numFmtId="0" fontId="37" fillId="28" borderId="0" applyNumberFormat="0" applyBorder="0" applyProtection="0">
      <alignment horizontal="left"/>
    </xf>
    <xf numFmtId="0" fontId="37" fillId="28" borderId="0" applyNumberFormat="0" applyBorder="0" applyProtection="0">
      <alignment horizontal="left"/>
    </xf>
    <xf numFmtId="0" fontId="19" fillId="28" borderId="6" applyNumberFormat="0" applyProtection="0">
      <alignment horizontal="left"/>
    </xf>
    <xf numFmtId="0" fontId="19" fillId="28" borderId="6" applyNumberFormat="0" applyProtection="0">
      <alignment horizontal="left"/>
    </xf>
    <xf numFmtId="0" fontId="9" fillId="0" borderId="6" applyNumberFormat="0" applyFill="0" applyProtection="0">
      <alignment horizontal="right"/>
    </xf>
    <xf numFmtId="0" fontId="9" fillId="0" borderId="6" applyNumberFormat="0" applyFill="0" applyProtection="0">
      <alignment horizontal="right"/>
    </xf>
    <xf numFmtId="0" fontId="9" fillId="0" borderId="6" applyNumberFormat="0" applyFill="0" applyProtection="0">
      <alignment horizontal="right"/>
    </xf>
    <xf numFmtId="0" fontId="38" fillId="20" borderId="0" applyNumberFormat="0" applyBorder="0" applyProtection="0">
      <alignment horizontal="left"/>
    </xf>
    <xf numFmtId="0" fontId="38" fillId="20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0" fontId="19" fillId="28" borderId="6" applyNumberFormat="0" applyProtection="0">
      <alignment horizontal="right"/>
    </xf>
    <xf numFmtId="0" fontId="19" fillId="28" borderId="6" applyNumberFormat="0" applyProtection="0">
      <alignment horizontal="right"/>
    </xf>
    <xf numFmtId="0" fontId="37" fillId="28" borderId="0" applyNumberFormat="0" applyBorder="0" applyProtection="0">
      <alignment horizontal="left"/>
    </xf>
    <xf numFmtId="0" fontId="37" fillId="28" borderId="0" applyNumberFormat="0" applyBorder="0" applyProtection="0">
      <alignment horizontal="left"/>
    </xf>
    <xf numFmtId="0" fontId="19" fillId="28" borderId="6" applyNumberFormat="0" applyProtection="0">
      <alignment horizontal="left"/>
    </xf>
    <xf numFmtId="0" fontId="19" fillId="28" borderId="6" applyNumberFormat="0" applyProtection="0">
      <alignment horizontal="left"/>
    </xf>
    <xf numFmtId="0" fontId="9" fillId="0" borderId="6" applyNumberFormat="0" applyFill="0" applyProtection="0">
      <alignment horizontal="right"/>
    </xf>
    <xf numFmtId="0" fontId="9" fillId="0" borderId="6" applyNumberFormat="0" applyFill="0" applyProtection="0">
      <alignment horizontal="right"/>
    </xf>
    <xf numFmtId="0" fontId="9" fillId="0" borderId="6" applyNumberFormat="0" applyFill="0" applyProtection="0">
      <alignment horizontal="right"/>
    </xf>
    <xf numFmtId="0" fontId="38" fillId="20" borderId="0" applyNumberFormat="0" applyBorder="0" applyProtection="0">
      <alignment horizontal="left"/>
    </xf>
    <xf numFmtId="0" fontId="38" fillId="20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0" fontId="19" fillId="28" borderId="6" applyNumberFormat="0" applyProtection="0">
      <alignment horizontal="right"/>
    </xf>
    <xf numFmtId="0" fontId="19" fillId="28" borderId="6" applyNumberFormat="0" applyProtection="0">
      <alignment horizontal="right"/>
    </xf>
    <xf numFmtId="0" fontId="37" fillId="28" borderId="0" applyNumberFormat="0" applyBorder="0" applyProtection="0">
      <alignment horizontal="left"/>
    </xf>
    <xf numFmtId="0" fontId="37" fillId="28" borderId="0" applyNumberFormat="0" applyBorder="0" applyProtection="0">
      <alignment horizontal="left"/>
    </xf>
    <xf numFmtId="0" fontId="19" fillId="28" borderId="6" applyNumberFormat="0" applyProtection="0">
      <alignment horizontal="left"/>
    </xf>
    <xf numFmtId="0" fontId="19" fillId="28" borderId="6" applyNumberFormat="0" applyProtection="0">
      <alignment horizontal="left"/>
    </xf>
    <xf numFmtId="0" fontId="9" fillId="0" borderId="6" applyNumberFormat="0" applyFill="0" applyProtection="0">
      <alignment horizontal="right"/>
    </xf>
    <xf numFmtId="0" fontId="9" fillId="0" borderId="6" applyNumberFormat="0" applyFill="0" applyProtection="0">
      <alignment horizontal="right"/>
    </xf>
    <xf numFmtId="0" fontId="9" fillId="0" borderId="6" applyNumberFormat="0" applyFill="0" applyProtection="0">
      <alignment horizontal="right"/>
    </xf>
    <xf numFmtId="0" fontId="38" fillId="20" borderId="0" applyNumberFormat="0" applyBorder="0" applyProtection="0">
      <alignment horizontal="left"/>
    </xf>
    <xf numFmtId="0" fontId="38" fillId="20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0" fontId="19" fillId="28" borderId="6" applyNumberFormat="0" applyProtection="0">
      <alignment horizontal="right"/>
    </xf>
    <xf numFmtId="0" fontId="19" fillId="28" borderId="6" applyNumberFormat="0" applyProtection="0">
      <alignment horizontal="right"/>
    </xf>
    <xf numFmtId="0" fontId="37" fillId="28" borderId="0" applyNumberFormat="0" applyBorder="0" applyProtection="0">
      <alignment horizontal="left"/>
    </xf>
    <xf numFmtId="0" fontId="37" fillId="28" borderId="0" applyNumberFormat="0" applyBorder="0" applyProtection="0">
      <alignment horizontal="left"/>
    </xf>
    <xf numFmtId="0" fontId="19" fillId="28" borderId="6" applyNumberFormat="0" applyProtection="0">
      <alignment horizontal="left"/>
    </xf>
    <xf numFmtId="0" fontId="19" fillId="28" borderId="6" applyNumberFormat="0" applyProtection="0">
      <alignment horizontal="left"/>
    </xf>
    <xf numFmtId="0" fontId="9" fillId="0" borderId="6" applyNumberFormat="0" applyFill="0" applyProtection="0">
      <alignment horizontal="right"/>
    </xf>
    <xf numFmtId="0" fontId="9" fillId="0" borderId="6" applyNumberFormat="0" applyFill="0" applyProtection="0">
      <alignment horizontal="right"/>
    </xf>
    <xf numFmtId="0" fontId="9" fillId="0" borderId="6" applyNumberFormat="0" applyFill="0" applyProtection="0">
      <alignment horizontal="right"/>
    </xf>
    <xf numFmtId="0" fontId="38" fillId="20" borderId="0" applyNumberFormat="0" applyBorder="0" applyProtection="0">
      <alignment horizontal="left"/>
    </xf>
    <xf numFmtId="0" fontId="38" fillId="20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0" fontId="19" fillId="28" borderId="6" applyNumberFormat="0" applyProtection="0">
      <alignment horizontal="right"/>
    </xf>
    <xf numFmtId="0" fontId="19" fillId="28" borderId="6" applyNumberFormat="0" applyProtection="0">
      <alignment horizontal="right"/>
    </xf>
    <xf numFmtId="0" fontId="37" fillId="28" borderId="0" applyNumberFormat="0" applyBorder="0" applyProtection="0">
      <alignment horizontal="left"/>
    </xf>
    <xf numFmtId="0" fontId="37" fillId="28" borderId="0" applyNumberFormat="0" applyBorder="0" applyProtection="0">
      <alignment horizontal="left"/>
    </xf>
    <xf numFmtId="0" fontId="19" fillId="28" borderId="6" applyNumberFormat="0" applyProtection="0">
      <alignment horizontal="left"/>
    </xf>
    <xf numFmtId="0" fontId="19" fillId="28" borderId="6" applyNumberFormat="0" applyProtection="0">
      <alignment horizontal="left"/>
    </xf>
    <xf numFmtId="0" fontId="9" fillId="0" borderId="6" applyNumberFormat="0" applyFill="0" applyProtection="0">
      <alignment horizontal="right"/>
    </xf>
    <xf numFmtId="0" fontId="9" fillId="0" borderId="6" applyNumberFormat="0" applyFill="0" applyProtection="0">
      <alignment horizontal="right"/>
    </xf>
    <xf numFmtId="0" fontId="9" fillId="0" borderId="6" applyNumberFormat="0" applyFill="0" applyProtection="0">
      <alignment horizontal="right"/>
    </xf>
    <xf numFmtId="0" fontId="38" fillId="20" borderId="0" applyNumberFormat="0" applyBorder="0" applyProtection="0">
      <alignment horizontal="left"/>
    </xf>
    <xf numFmtId="0" fontId="38" fillId="20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0" fontId="9" fillId="0" borderId="6" applyNumberFormat="0" applyFill="0" applyProtection="0">
      <alignment horizontal="right"/>
    </xf>
    <xf numFmtId="49" fontId="9" fillId="0" borderId="6" applyFill="0" applyProtection="0">
      <alignment horizontal="right"/>
    </xf>
    <xf numFmtId="0" fontId="9" fillId="0" borderId="6" applyNumberFormat="0" applyFill="0" applyProtection="0">
      <alignment horizontal="right"/>
    </xf>
    <xf numFmtId="0" fontId="19" fillId="28" borderId="6" applyNumberFormat="0" applyProtection="0">
      <alignment horizontal="right"/>
    </xf>
    <xf numFmtId="0" fontId="19" fillId="28" borderId="6" applyNumberFormat="0" applyProtection="0">
      <alignment horizontal="right"/>
    </xf>
    <xf numFmtId="0" fontId="37" fillId="28" borderId="0" applyNumberFormat="0" applyBorder="0" applyProtection="0">
      <alignment horizontal="left"/>
    </xf>
    <xf numFmtId="0" fontId="37" fillId="28" borderId="0" applyNumberFormat="0" applyBorder="0" applyProtection="0">
      <alignment horizontal="left"/>
    </xf>
    <xf numFmtId="0" fontId="19" fillId="28" borderId="6" applyNumberFormat="0" applyProtection="0">
      <alignment horizontal="left"/>
    </xf>
    <xf numFmtId="0" fontId="19" fillId="28" borderId="6" applyNumberFormat="0" applyProtection="0">
      <alignment horizontal="left"/>
    </xf>
    <xf numFmtId="0" fontId="9" fillId="0" borderId="6" applyNumberFormat="0" applyFill="0" applyProtection="0">
      <alignment horizontal="right"/>
    </xf>
    <xf numFmtId="0" fontId="9" fillId="0" borderId="6" applyNumberFormat="0" applyFill="0" applyProtection="0">
      <alignment horizontal="right"/>
    </xf>
    <xf numFmtId="0" fontId="38" fillId="20" borderId="0" applyNumberFormat="0" applyBorder="0" applyProtection="0">
      <alignment horizontal="left"/>
    </xf>
    <xf numFmtId="0" fontId="38" fillId="20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0" fontId="19" fillId="28" borderId="6" applyNumberFormat="0" applyProtection="0">
      <alignment horizontal="right"/>
    </xf>
    <xf numFmtId="0" fontId="19" fillId="28" borderId="6" applyNumberFormat="0" applyProtection="0">
      <alignment horizontal="right"/>
    </xf>
    <xf numFmtId="0" fontId="37" fillId="28" borderId="0" applyNumberFormat="0" applyBorder="0" applyProtection="0">
      <alignment horizontal="left"/>
    </xf>
    <xf numFmtId="0" fontId="37" fillId="28" borderId="0" applyNumberFormat="0" applyBorder="0" applyProtection="0">
      <alignment horizontal="left"/>
    </xf>
    <xf numFmtId="0" fontId="19" fillId="28" borderId="6" applyNumberFormat="0" applyProtection="0">
      <alignment horizontal="left"/>
    </xf>
    <xf numFmtId="0" fontId="19" fillId="28" borderId="6" applyNumberFormat="0" applyProtection="0">
      <alignment horizontal="left"/>
    </xf>
    <xf numFmtId="0" fontId="9" fillId="0" borderId="6" applyNumberFormat="0" applyFill="0" applyProtection="0">
      <alignment horizontal="right"/>
    </xf>
    <xf numFmtId="0" fontId="9" fillId="0" borderId="6" applyNumberFormat="0" applyFill="0" applyProtection="0">
      <alignment horizontal="right"/>
    </xf>
    <xf numFmtId="0" fontId="9" fillId="0" borderId="6" applyNumberFormat="0" applyFill="0" applyProtection="0">
      <alignment horizontal="right"/>
    </xf>
    <xf numFmtId="0" fontId="38" fillId="20" borderId="0" applyNumberFormat="0" applyBorder="0" applyProtection="0">
      <alignment horizontal="left"/>
    </xf>
    <xf numFmtId="0" fontId="38" fillId="20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0" fontId="19" fillId="28" borderId="6" applyNumberFormat="0" applyProtection="0">
      <alignment horizontal="right"/>
    </xf>
    <xf numFmtId="0" fontId="19" fillId="28" borderId="6" applyNumberFormat="0" applyProtection="0">
      <alignment horizontal="right"/>
    </xf>
    <xf numFmtId="0" fontId="37" fillId="28" borderId="0" applyNumberFormat="0" applyBorder="0" applyProtection="0">
      <alignment horizontal="left"/>
    </xf>
    <xf numFmtId="0" fontId="37" fillId="28" borderId="0" applyNumberFormat="0" applyBorder="0" applyProtection="0">
      <alignment horizontal="left"/>
    </xf>
    <xf numFmtId="0" fontId="19" fillId="28" borderId="6" applyNumberFormat="0" applyProtection="0">
      <alignment horizontal="left"/>
    </xf>
    <xf numFmtId="0" fontId="19" fillId="28" borderId="6" applyNumberFormat="0" applyProtection="0">
      <alignment horizontal="left"/>
    </xf>
    <xf numFmtId="0" fontId="9" fillId="0" borderId="6" applyNumberFormat="0" applyFill="0" applyProtection="0">
      <alignment horizontal="right"/>
    </xf>
    <xf numFmtId="0" fontId="9" fillId="0" borderId="6" applyNumberFormat="0" applyFill="0" applyProtection="0">
      <alignment horizontal="right"/>
    </xf>
    <xf numFmtId="0" fontId="9" fillId="0" borderId="6" applyNumberFormat="0" applyFill="0" applyProtection="0">
      <alignment horizontal="right"/>
    </xf>
    <xf numFmtId="0" fontId="38" fillId="20" borderId="0" applyNumberFormat="0" applyBorder="0" applyProtection="0">
      <alignment horizontal="left"/>
    </xf>
    <xf numFmtId="0" fontId="38" fillId="20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0" fontId="19" fillId="28" borderId="6" applyNumberFormat="0" applyProtection="0">
      <alignment horizontal="right"/>
    </xf>
    <xf numFmtId="0" fontId="19" fillId="28" borderId="6" applyNumberFormat="0" applyProtection="0">
      <alignment horizontal="right"/>
    </xf>
    <xf numFmtId="0" fontId="37" fillId="28" borderId="0" applyNumberFormat="0" applyBorder="0" applyProtection="0">
      <alignment horizontal="left"/>
    </xf>
    <xf numFmtId="0" fontId="37" fillId="28" borderId="0" applyNumberFormat="0" applyBorder="0" applyProtection="0">
      <alignment horizontal="left"/>
    </xf>
    <xf numFmtId="0" fontId="19" fillId="28" borderId="6" applyNumberFormat="0" applyProtection="0">
      <alignment horizontal="left"/>
    </xf>
    <xf numFmtId="0" fontId="19" fillId="28" borderId="6" applyNumberFormat="0" applyProtection="0">
      <alignment horizontal="left"/>
    </xf>
    <xf numFmtId="0" fontId="9" fillId="0" borderId="6" applyNumberFormat="0" applyFill="0" applyProtection="0">
      <alignment horizontal="right"/>
    </xf>
    <xf numFmtId="0" fontId="9" fillId="0" borderId="6" applyNumberFormat="0" applyFill="0" applyProtection="0">
      <alignment horizontal="right"/>
    </xf>
    <xf numFmtId="0" fontId="9" fillId="0" borderId="6" applyNumberFormat="0" applyFill="0" applyProtection="0">
      <alignment horizontal="right"/>
    </xf>
    <xf numFmtId="0" fontId="38" fillId="20" borderId="0" applyNumberFormat="0" applyBorder="0" applyProtection="0">
      <alignment horizontal="left"/>
    </xf>
    <xf numFmtId="0" fontId="38" fillId="20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0" fontId="19" fillId="28" borderId="6" applyNumberFormat="0" applyProtection="0">
      <alignment horizontal="right"/>
    </xf>
    <xf numFmtId="0" fontId="19" fillId="28" borderId="6" applyNumberFormat="0" applyProtection="0">
      <alignment horizontal="right"/>
    </xf>
    <xf numFmtId="0" fontId="37" fillId="28" borderId="0" applyNumberFormat="0" applyBorder="0" applyProtection="0">
      <alignment horizontal="left"/>
    </xf>
    <xf numFmtId="0" fontId="37" fillId="28" borderId="0" applyNumberFormat="0" applyBorder="0" applyProtection="0">
      <alignment horizontal="left"/>
    </xf>
    <xf numFmtId="0" fontId="19" fillId="28" borderId="6" applyNumberFormat="0" applyProtection="0">
      <alignment horizontal="left"/>
    </xf>
    <xf numFmtId="0" fontId="19" fillId="28" borderId="6" applyNumberFormat="0" applyProtection="0">
      <alignment horizontal="left"/>
    </xf>
    <xf numFmtId="0" fontId="9" fillId="0" borderId="6" applyNumberFormat="0" applyFill="0" applyProtection="0">
      <alignment horizontal="right"/>
    </xf>
    <xf numFmtId="0" fontId="9" fillId="0" borderId="6" applyNumberFormat="0" applyFill="0" applyProtection="0">
      <alignment horizontal="right"/>
    </xf>
    <xf numFmtId="0" fontId="9" fillId="0" borderId="6" applyNumberFormat="0" applyFill="0" applyProtection="0">
      <alignment horizontal="right"/>
    </xf>
    <xf numFmtId="0" fontId="38" fillId="20" borderId="0" applyNumberFormat="0" applyBorder="0" applyProtection="0">
      <alignment horizontal="left"/>
    </xf>
    <xf numFmtId="0" fontId="38" fillId="20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0" fontId="19" fillId="28" borderId="6" applyNumberFormat="0" applyProtection="0">
      <alignment horizontal="right"/>
    </xf>
    <xf numFmtId="0" fontId="19" fillId="28" borderId="6" applyNumberFormat="0" applyProtection="0">
      <alignment horizontal="right"/>
    </xf>
    <xf numFmtId="0" fontId="37" fillId="28" borderId="0" applyNumberFormat="0" applyBorder="0" applyProtection="0">
      <alignment horizontal="left"/>
    </xf>
    <xf numFmtId="0" fontId="37" fillId="28" borderId="0" applyNumberFormat="0" applyBorder="0" applyProtection="0">
      <alignment horizontal="left"/>
    </xf>
    <xf numFmtId="0" fontId="19" fillId="28" borderId="6" applyNumberFormat="0" applyProtection="0">
      <alignment horizontal="left"/>
    </xf>
    <xf numFmtId="0" fontId="19" fillId="28" borderId="6" applyNumberFormat="0" applyProtection="0">
      <alignment horizontal="left"/>
    </xf>
    <xf numFmtId="0" fontId="9" fillId="0" borderId="6" applyNumberFormat="0" applyFill="0" applyProtection="0">
      <alignment horizontal="right"/>
    </xf>
    <xf numFmtId="0" fontId="9" fillId="0" borderId="6" applyNumberFormat="0" applyFill="0" applyProtection="0">
      <alignment horizontal="right"/>
    </xf>
    <xf numFmtId="0" fontId="9" fillId="0" borderId="6" applyNumberFormat="0" applyFill="0" applyProtection="0">
      <alignment horizontal="right"/>
    </xf>
    <xf numFmtId="0" fontId="38" fillId="20" borderId="0" applyNumberFormat="0" applyBorder="0" applyProtection="0">
      <alignment horizontal="left"/>
    </xf>
    <xf numFmtId="0" fontId="38" fillId="20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0" fontId="19" fillId="28" borderId="6" applyNumberFormat="0" applyProtection="0">
      <alignment horizontal="right"/>
    </xf>
    <xf numFmtId="0" fontId="19" fillId="28" borderId="6" applyNumberFormat="0" applyProtection="0">
      <alignment horizontal="right"/>
    </xf>
    <xf numFmtId="0" fontId="37" fillId="28" borderId="0" applyNumberFormat="0" applyBorder="0" applyProtection="0">
      <alignment horizontal="left"/>
    </xf>
    <xf numFmtId="0" fontId="37" fillId="28" borderId="0" applyNumberFormat="0" applyBorder="0" applyProtection="0">
      <alignment horizontal="left"/>
    </xf>
    <xf numFmtId="0" fontId="19" fillId="28" borderId="6" applyNumberFormat="0" applyProtection="0">
      <alignment horizontal="left"/>
    </xf>
    <xf numFmtId="0" fontId="19" fillId="28" borderId="6" applyNumberFormat="0" applyProtection="0">
      <alignment horizontal="left"/>
    </xf>
    <xf numFmtId="0" fontId="9" fillId="0" borderId="6" applyNumberFormat="0" applyFill="0" applyProtection="0">
      <alignment horizontal="right"/>
    </xf>
    <xf numFmtId="0" fontId="9" fillId="0" borderId="6" applyNumberFormat="0" applyFill="0" applyProtection="0">
      <alignment horizontal="right"/>
    </xf>
    <xf numFmtId="0" fontId="9" fillId="0" borderId="6" applyNumberFormat="0" applyFill="0" applyProtection="0">
      <alignment horizontal="right"/>
    </xf>
    <xf numFmtId="0" fontId="38" fillId="20" borderId="0" applyNumberFormat="0" applyBorder="0" applyProtection="0">
      <alignment horizontal="left"/>
    </xf>
    <xf numFmtId="0" fontId="38" fillId="20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3" fillId="0" borderId="0" applyNumberFormat="0" applyFill="0" applyBorder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5" fillId="0" borderId="9" applyNumberFormat="0" applyFill="0" applyAlignment="0" applyProtection="0"/>
    <xf numFmtId="0" fontId="25" fillId="0" borderId="0" applyNumberFormat="0" applyFill="0" applyBorder="0" applyAlignment="0" applyProtection="0"/>
    <xf numFmtId="0" fontId="29" fillId="0" borderId="10" applyNumberFormat="0" applyFill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6" fillId="25" borderId="3" applyNumberFormat="0" applyAlignment="0" applyProtection="0"/>
    <xf numFmtId="0" fontId="61" fillId="0" borderId="0" applyNumberFormat="0" applyFill="0" applyBorder="0" applyAlignment="0" applyProtection="0"/>
    <xf numFmtId="0" fontId="17" fillId="0" borderId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65" fillId="41" borderId="2" applyNumberFormat="0" applyAlignment="0" applyProtection="0"/>
    <xf numFmtId="0" fontId="65" fillId="41" borderId="2" applyNumberFormat="0" applyAlignment="0" applyProtection="0"/>
    <xf numFmtId="0" fontId="65" fillId="41" borderId="2" applyNumberFormat="0" applyAlignment="0" applyProtection="0"/>
    <xf numFmtId="0" fontId="65" fillId="41" borderId="2" applyNumberFormat="0" applyAlignment="0" applyProtection="0"/>
    <xf numFmtId="0" fontId="65" fillId="41" borderId="2" applyNumberFormat="0" applyAlignment="0" applyProtection="0"/>
    <xf numFmtId="0" fontId="65" fillId="41" borderId="2" applyNumberFormat="0" applyAlignment="0" applyProtection="0"/>
    <xf numFmtId="0" fontId="65" fillId="41" borderId="2" applyNumberFormat="0" applyAlignment="0" applyProtection="0"/>
    <xf numFmtId="0" fontId="65" fillId="41" borderId="2" applyNumberFormat="0" applyAlignment="0" applyProtection="0"/>
    <xf numFmtId="0" fontId="65" fillId="41" borderId="2" applyNumberFormat="0" applyAlignment="0" applyProtection="0"/>
    <xf numFmtId="0" fontId="65" fillId="41" borderId="2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40" fontId="5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40" fontId="5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85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1" fontId="9" fillId="0" borderId="0" applyFont="0" applyFill="0" applyBorder="0" applyAlignment="0" applyProtection="0"/>
    <xf numFmtId="11" fontId="9" fillId="0" borderId="0" applyFont="0" applyFill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66" fillId="0" borderId="23" applyNumberFormat="0" applyFill="0" applyAlignment="0" applyProtection="0"/>
    <xf numFmtId="0" fontId="66" fillId="0" borderId="23" applyNumberFormat="0" applyFill="0" applyAlignment="0" applyProtection="0"/>
    <xf numFmtId="0" fontId="66" fillId="0" borderId="23" applyNumberFormat="0" applyFill="0" applyAlignment="0" applyProtection="0"/>
    <xf numFmtId="0" fontId="66" fillId="0" borderId="23" applyNumberFormat="0" applyFill="0" applyAlignment="0" applyProtection="0"/>
    <xf numFmtId="0" fontId="66" fillId="0" borderId="23" applyNumberFormat="0" applyFill="0" applyAlignment="0" applyProtection="0"/>
    <xf numFmtId="0" fontId="66" fillId="0" borderId="23" applyNumberFormat="0" applyFill="0" applyAlignment="0" applyProtection="0"/>
    <xf numFmtId="0" fontId="66" fillId="0" borderId="23" applyNumberFormat="0" applyFill="0" applyAlignment="0" applyProtection="0"/>
    <xf numFmtId="0" fontId="66" fillId="0" borderId="23" applyNumberFormat="0" applyFill="0" applyAlignment="0" applyProtection="0"/>
    <xf numFmtId="0" fontId="66" fillId="0" borderId="23" applyNumberFormat="0" applyFill="0" applyAlignment="0" applyProtection="0"/>
    <xf numFmtId="0" fontId="66" fillId="0" borderId="23" applyNumberFormat="0" applyFill="0" applyAlignment="0" applyProtection="0"/>
    <xf numFmtId="0" fontId="67" fillId="0" borderId="24" applyNumberFormat="0" applyFill="0" applyAlignment="0" applyProtection="0"/>
    <xf numFmtId="0" fontId="67" fillId="0" borderId="24" applyNumberFormat="0" applyFill="0" applyAlignment="0" applyProtection="0"/>
    <xf numFmtId="0" fontId="67" fillId="0" borderId="24" applyNumberFormat="0" applyFill="0" applyAlignment="0" applyProtection="0"/>
    <xf numFmtId="0" fontId="67" fillId="0" borderId="24" applyNumberFormat="0" applyFill="0" applyAlignment="0" applyProtection="0"/>
    <xf numFmtId="0" fontId="67" fillId="0" borderId="24" applyNumberFormat="0" applyFill="0" applyAlignment="0" applyProtection="0"/>
    <xf numFmtId="0" fontId="67" fillId="0" borderId="24" applyNumberFormat="0" applyFill="0" applyAlignment="0" applyProtection="0"/>
    <xf numFmtId="0" fontId="67" fillId="0" borderId="24" applyNumberFormat="0" applyFill="0" applyAlignment="0" applyProtection="0"/>
    <xf numFmtId="0" fontId="67" fillId="0" borderId="24" applyNumberFormat="0" applyFill="0" applyAlignment="0" applyProtection="0"/>
    <xf numFmtId="0" fontId="67" fillId="0" borderId="24" applyNumberFormat="0" applyFill="0" applyAlignment="0" applyProtection="0"/>
    <xf numFmtId="0" fontId="67" fillId="0" borderId="24" applyNumberFormat="0" applyFill="0" applyAlignment="0" applyProtection="0"/>
    <xf numFmtId="0" fontId="68" fillId="0" borderId="25" applyNumberFormat="0" applyFill="0" applyAlignment="0" applyProtection="0"/>
    <xf numFmtId="0" fontId="68" fillId="0" borderId="25" applyNumberFormat="0" applyFill="0" applyAlignment="0" applyProtection="0"/>
    <xf numFmtId="0" fontId="68" fillId="0" borderId="25" applyNumberFormat="0" applyFill="0" applyAlignment="0" applyProtection="0"/>
    <xf numFmtId="0" fontId="68" fillId="0" borderId="25" applyNumberFormat="0" applyFill="0" applyAlignment="0" applyProtection="0"/>
    <xf numFmtId="0" fontId="68" fillId="0" borderId="25" applyNumberFormat="0" applyFill="0" applyAlignment="0" applyProtection="0"/>
    <xf numFmtId="0" fontId="68" fillId="0" borderId="25" applyNumberFormat="0" applyFill="0" applyAlignment="0" applyProtection="0"/>
    <xf numFmtId="0" fontId="68" fillId="0" borderId="25" applyNumberFormat="0" applyFill="0" applyAlignment="0" applyProtection="0"/>
    <xf numFmtId="0" fontId="68" fillId="0" borderId="25" applyNumberFormat="0" applyFill="0" applyAlignment="0" applyProtection="0"/>
    <xf numFmtId="0" fontId="68" fillId="0" borderId="25" applyNumberFormat="0" applyFill="0" applyAlignment="0" applyProtection="0"/>
    <xf numFmtId="0" fontId="68" fillId="0" borderId="25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7" fillId="26" borderId="2" applyNumberFormat="0" applyAlignment="0" applyProtection="0"/>
    <xf numFmtId="0" fontId="27" fillId="26" borderId="2" applyNumberFormat="0" applyAlignment="0" applyProtection="0"/>
    <xf numFmtId="0" fontId="27" fillId="26" borderId="2" applyNumberFormat="0" applyAlignment="0" applyProtection="0"/>
    <xf numFmtId="0" fontId="27" fillId="26" borderId="2" applyNumberFormat="0" applyAlignment="0" applyProtection="0"/>
    <xf numFmtId="0" fontId="27" fillId="26" borderId="2" applyNumberFormat="0" applyAlignment="0" applyProtection="0"/>
    <xf numFmtId="0" fontId="27" fillId="26" borderId="2" applyNumberFormat="0" applyAlignment="0" applyProtection="0"/>
    <xf numFmtId="0" fontId="27" fillId="26" borderId="2" applyNumberFormat="0" applyAlignment="0" applyProtection="0"/>
    <xf numFmtId="0" fontId="27" fillId="26" borderId="2" applyNumberFormat="0" applyAlignment="0" applyProtection="0"/>
    <xf numFmtId="0" fontId="27" fillId="26" borderId="2" applyNumberFormat="0" applyAlignment="0" applyProtection="0"/>
    <xf numFmtId="0" fontId="27" fillId="26" borderId="2" applyNumberFormat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183" fontId="9" fillId="0" borderId="0" applyFont="0" applyFill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5" fillId="0" borderId="0"/>
    <xf numFmtId="165" fontId="70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65" fontId="70" fillId="0" borderId="0">
      <alignment vertical="center"/>
    </xf>
    <xf numFmtId="165" fontId="70" fillId="0" borderId="0">
      <alignment vertical="center"/>
    </xf>
    <xf numFmtId="165" fontId="70" fillId="0" borderId="0">
      <alignment vertical="center"/>
    </xf>
    <xf numFmtId="165" fontId="70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5" fontId="70" fillId="0" borderId="0">
      <alignment vertical="center"/>
    </xf>
    <xf numFmtId="165" fontId="70" fillId="0" borderId="0">
      <alignment vertical="center"/>
    </xf>
    <xf numFmtId="165" fontId="7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5" fillId="0" borderId="0"/>
    <xf numFmtId="165" fontId="70" fillId="0" borderId="0">
      <alignment vertical="center"/>
    </xf>
    <xf numFmtId="165" fontId="70" fillId="0" borderId="0">
      <alignment vertical="center"/>
    </xf>
    <xf numFmtId="165" fontId="70" fillId="0" borderId="0">
      <alignment vertical="center"/>
    </xf>
    <xf numFmtId="165" fontId="70" fillId="0" borderId="0">
      <alignment vertical="center"/>
    </xf>
    <xf numFmtId="0" fontId="75" fillId="0" borderId="0"/>
    <xf numFmtId="178" fontId="70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5" fillId="0" borderId="0"/>
    <xf numFmtId="0" fontId="75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8" fontId="7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9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9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9" fillId="0" borderId="0"/>
    <xf numFmtId="186" fontId="70" fillId="0" borderId="0">
      <alignment vertical="center"/>
    </xf>
    <xf numFmtId="0" fontId="9" fillId="0" borderId="0"/>
    <xf numFmtId="0" fontId="7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35" fillId="41" borderId="12" applyNumberFormat="0" applyAlignment="0" applyProtection="0"/>
    <xf numFmtId="0" fontId="35" fillId="41" borderId="12" applyNumberFormat="0" applyAlignment="0" applyProtection="0"/>
    <xf numFmtId="0" fontId="35" fillId="41" borderId="12" applyNumberFormat="0" applyAlignment="0" applyProtection="0"/>
    <xf numFmtId="0" fontId="35" fillId="41" borderId="12" applyNumberFormat="0" applyAlignment="0" applyProtection="0"/>
    <xf numFmtId="0" fontId="35" fillId="41" borderId="12" applyNumberFormat="0" applyAlignment="0" applyProtection="0"/>
    <xf numFmtId="0" fontId="35" fillId="41" borderId="12" applyNumberFormat="0" applyAlignment="0" applyProtection="0"/>
    <xf numFmtId="0" fontId="35" fillId="41" borderId="12" applyNumberFormat="0" applyAlignment="0" applyProtection="0"/>
    <xf numFmtId="0" fontId="35" fillId="41" borderId="12" applyNumberFormat="0" applyAlignment="0" applyProtection="0"/>
    <xf numFmtId="0" fontId="35" fillId="41" borderId="12" applyNumberFormat="0" applyAlignment="0" applyProtection="0"/>
    <xf numFmtId="0" fontId="35" fillId="41" borderId="12" applyNumberForma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6" applyNumberFormat="0" applyFill="0" applyProtection="0">
      <alignment horizontal="right"/>
    </xf>
    <xf numFmtId="0" fontId="9" fillId="0" borderId="6" applyNumberFormat="0" applyFill="0" applyProtection="0">
      <alignment horizontal="right"/>
    </xf>
    <xf numFmtId="0" fontId="9" fillId="0" borderId="6" applyNumberFormat="0" applyFill="0" applyProtection="0">
      <alignment horizontal="right"/>
    </xf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44" fillId="0" borderId="27" applyNumberFormat="0" applyFill="0" applyAlignment="0" applyProtection="0"/>
    <xf numFmtId="0" fontId="44" fillId="0" borderId="27" applyNumberFormat="0" applyFill="0" applyAlignment="0" applyProtection="0"/>
    <xf numFmtId="0" fontId="44" fillId="0" borderId="27" applyNumberFormat="0" applyFill="0" applyAlignment="0" applyProtection="0"/>
    <xf numFmtId="0" fontId="44" fillId="0" borderId="27" applyNumberFormat="0" applyFill="0" applyAlignment="0" applyProtection="0"/>
    <xf numFmtId="0" fontId="44" fillId="0" borderId="27" applyNumberFormat="0" applyFill="0" applyAlignment="0" applyProtection="0"/>
    <xf numFmtId="0" fontId="44" fillId="0" borderId="27" applyNumberFormat="0" applyFill="0" applyAlignment="0" applyProtection="0"/>
    <xf numFmtId="0" fontId="44" fillId="0" borderId="27" applyNumberFormat="0" applyFill="0" applyAlignment="0" applyProtection="0"/>
    <xf numFmtId="0" fontId="44" fillId="0" borderId="27" applyNumberFormat="0" applyFill="0" applyAlignment="0" applyProtection="0"/>
    <xf numFmtId="0" fontId="44" fillId="0" borderId="27" applyNumberFormat="0" applyFill="0" applyAlignment="0" applyProtection="0"/>
    <xf numFmtId="0" fontId="44" fillId="0" borderId="27" applyNumberFormat="0" applyFill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75" fillId="0" borderId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11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12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2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10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27" borderId="0" applyNumberFormat="0" applyBorder="0" applyAlignment="0" applyProtection="0"/>
    <xf numFmtId="0" fontId="75" fillId="35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9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26" borderId="0" applyNumberFormat="0" applyBorder="0" applyAlignment="0" applyProtection="0"/>
    <xf numFmtId="0" fontId="8" fillId="14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9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27" borderId="0" applyNumberFormat="0" applyBorder="0" applyAlignment="0" applyProtection="0"/>
    <xf numFmtId="0" fontId="8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2" borderId="0" applyNumberFormat="0" applyBorder="0" applyAlignment="0" applyProtection="0"/>
    <xf numFmtId="0" fontId="12" fillId="23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2" fillId="6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9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12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39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3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15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17" borderId="0" applyNumberFormat="0" applyBorder="0" applyAlignment="0" applyProtection="0"/>
    <xf numFmtId="0" fontId="12" fillId="40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1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4" fillId="6" borderId="0" applyNumberFormat="0" applyBorder="0" applyAlignment="0" applyProtection="0"/>
    <xf numFmtId="0" fontId="14" fillId="8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5" fillId="24" borderId="2" applyNumberFormat="0" applyAlignment="0" applyProtection="0"/>
    <xf numFmtId="0" fontId="65" fillId="41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7" borderId="0" applyNumberFormat="0" applyBorder="0" applyAlignment="0" applyProtection="0"/>
    <xf numFmtId="0" fontId="1" fillId="2" borderId="0" applyNumberFormat="0" applyBorder="0" applyAlignment="0" applyProtection="0"/>
    <xf numFmtId="0" fontId="22" fillId="7" borderId="0" applyNumberFormat="0" applyBorder="0" applyAlignment="0" applyProtection="0"/>
    <xf numFmtId="0" fontId="22" fillId="9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3" fillId="0" borderId="7" applyNumberFormat="0" applyFill="0" applyAlignment="0" applyProtection="0"/>
    <xf numFmtId="0" fontId="66" fillId="0" borderId="23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67" fillId="0" borderId="24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5" fillId="0" borderId="9" applyNumberFormat="0" applyFill="0" applyAlignment="0" applyProtection="0"/>
    <xf numFmtId="0" fontId="68" fillId="0" borderId="25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7" fillId="10" borderId="2" applyNumberFormat="0" applyAlignment="0" applyProtection="0"/>
    <xf numFmtId="0" fontId="4" fillId="4" borderId="1" applyNumberFormat="0" applyAlignment="0" applyProtection="0"/>
    <xf numFmtId="0" fontId="27" fillId="10" borderId="2" applyNumberFormat="0" applyAlignment="0" applyProtection="0"/>
    <xf numFmtId="0" fontId="27" fillId="26" borderId="2" applyNumberFormat="0" applyAlignment="0" applyProtection="0"/>
    <xf numFmtId="0" fontId="27" fillId="10" borderId="2" applyNumberFormat="0" applyAlignment="0" applyProtection="0"/>
    <xf numFmtId="0" fontId="29" fillId="0" borderId="10" applyNumberFormat="0" applyFill="0" applyAlignment="0" applyProtection="0"/>
    <xf numFmtId="0" fontId="45" fillId="0" borderId="26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30" fillId="26" borderId="0" applyNumberFormat="0" applyBorder="0" applyAlignment="0" applyProtection="0"/>
    <xf numFmtId="0" fontId="69" fillId="26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75" fillId="0" borderId="0"/>
    <xf numFmtId="0" fontId="9" fillId="0" borderId="0"/>
    <xf numFmtId="0" fontId="9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9" fillId="0" borderId="0"/>
    <xf numFmtId="0" fontId="75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9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9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5" fillId="0" borderId="0"/>
    <xf numFmtId="0" fontId="75" fillId="0" borderId="0"/>
    <xf numFmtId="0" fontId="56" fillId="0" borderId="0"/>
    <xf numFmtId="0" fontId="56" fillId="0" borderId="0"/>
    <xf numFmtId="0" fontId="75" fillId="0" borderId="0"/>
    <xf numFmtId="0" fontId="56" fillId="0" borderId="0"/>
    <xf numFmtId="0" fontId="7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9" fillId="0" borderId="0"/>
    <xf numFmtId="0" fontId="75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9" fillId="0" borderId="0"/>
    <xf numFmtId="0" fontId="75" fillId="0" borderId="0"/>
    <xf numFmtId="0" fontId="75" fillId="0" borderId="0"/>
    <xf numFmtId="0" fontId="9" fillId="0" borderId="0"/>
    <xf numFmtId="0" fontId="9" fillId="0" borderId="0"/>
    <xf numFmtId="0" fontId="75" fillId="0" borderId="0"/>
    <xf numFmtId="0" fontId="75" fillId="0" borderId="0"/>
    <xf numFmtId="0" fontId="75" fillId="0" borderId="0"/>
    <xf numFmtId="0" fontId="9" fillId="0" borderId="0"/>
    <xf numFmtId="0" fontId="75" fillId="0" borderId="0"/>
    <xf numFmtId="0" fontId="9" fillId="0" borderId="0"/>
    <xf numFmtId="0" fontId="75" fillId="0" borderId="0"/>
    <xf numFmtId="0" fontId="8" fillId="0" borderId="0"/>
    <xf numFmtId="0" fontId="9" fillId="0" borderId="0"/>
    <xf numFmtId="0" fontId="9" fillId="0" borderId="0" applyNumberFormat="0" applyFont="0" applyFill="0" applyBorder="0" applyAlignment="0" applyProtection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9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9" fillId="0" borderId="0"/>
    <xf numFmtId="0" fontId="9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75" fillId="0" borderId="0"/>
    <xf numFmtId="0" fontId="75" fillId="0" borderId="0"/>
    <xf numFmtId="0" fontId="9" fillId="0" borderId="0"/>
    <xf numFmtId="0" fontId="75" fillId="0" borderId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8" fillId="27" borderId="11" applyNumberFormat="0" applyFont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0" fontId="35" fillId="24" borderId="12" applyNumberFormat="0" applyAlignment="0" applyProtection="0"/>
    <xf numFmtId="0" fontId="35" fillId="41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9" fontId="9" fillId="0" borderId="0" applyFont="0" applyFill="0" applyBorder="0" applyAlignment="0" applyProtection="0"/>
    <xf numFmtId="0" fontId="9" fillId="0" borderId="0"/>
    <xf numFmtId="0" fontId="78" fillId="0" borderId="0" applyNumberFormat="0" applyFill="0" applyBorder="0" applyAlignment="0" applyProtection="0"/>
    <xf numFmtId="0" fontId="79" fillId="0" borderId="33" applyNumberFormat="0" applyFill="0" applyAlignment="0" applyProtection="0"/>
    <xf numFmtId="0" fontId="80" fillId="0" borderId="34" applyNumberFormat="0" applyFill="0" applyAlignment="0" applyProtection="0"/>
    <xf numFmtId="0" fontId="81" fillId="0" borderId="35" applyNumberFormat="0" applyFill="0" applyAlignment="0" applyProtection="0"/>
    <xf numFmtId="0" fontId="81" fillId="0" borderId="0" applyNumberFormat="0" applyFill="0" applyBorder="0" applyAlignment="0" applyProtection="0"/>
    <xf numFmtId="0" fontId="83" fillId="45" borderId="36" applyNumberFormat="0" applyAlignment="0" applyProtection="0"/>
    <xf numFmtId="0" fontId="84" fillId="45" borderId="1" applyNumberFormat="0" applyAlignment="0" applyProtection="0"/>
    <xf numFmtId="0" fontId="85" fillId="0" borderId="28" applyNumberFormat="0" applyFill="0" applyAlignment="0" applyProtection="0"/>
    <xf numFmtId="0" fontId="5" fillId="46" borderId="37" applyNumberFormat="0" applyAlignment="0" applyProtection="0"/>
    <xf numFmtId="0" fontId="6" fillId="0" borderId="0" applyNumberFormat="0" applyFill="0" applyBorder="0" applyAlignment="0" applyProtection="0"/>
    <xf numFmtId="0" fontId="75" fillId="47" borderId="38" applyNumberFormat="0" applyFont="0" applyAlignment="0" applyProtection="0"/>
    <xf numFmtId="0" fontId="86" fillId="0" borderId="0" applyNumberFormat="0" applyFill="0" applyBorder="0" applyAlignment="0" applyProtection="0"/>
    <xf numFmtId="0" fontId="7" fillId="0" borderId="39" applyNumberFormat="0" applyFill="0" applyAlignment="0" applyProtection="0"/>
    <xf numFmtId="0" fontId="87" fillId="48" borderId="0" applyNumberFormat="0" applyBorder="0" applyAlignment="0" applyProtection="0"/>
    <xf numFmtId="0" fontId="75" fillId="49" borderId="0" applyNumberFormat="0" applyBorder="0" applyAlignment="0" applyProtection="0"/>
    <xf numFmtId="0" fontId="75" fillId="50" borderId="0" applyNumberFormat="0" applyBorder="0" applyAlignment="0" applyProtection="0"/>
    <xf numFmtId="0" fontId="87" fillId="52" borderId="0" applyNumberFormat="0" applyBorder="0" applyAlignment="0" applyProtection="0"/>
    <xf numFmtId="0" fontId="75" fillId="53" borderId="0" applyNumberFormat="0" applyBorder="0" applyAlignment="0" applyProtection="0"/>
    <xf numFmtId="0" fontId="75" fillId="54" borderId="0" applyNumberFormat="0" applyBorder="0" applyAlignment="0" applyProtection="0"/>
    <xf numFmtId="0" fontId="87" fillId="56" borderId="0" applyNumberFormat="0" applyBorder="0" applyAlignment="0" applyProtection="0"/>
    <xf numFmtId="0" fontId="75" fillId="57" borderId="0" applyNumberFormat="0" applyBorder="0" applyAlignment="0" applyProtection="0"/>
    <xf numFmtId="0" fontId="75" fillId="58" borderId="0" applyNumberFormat="0" applyBorder="0" applyAlignment="0" applyProtection="0"/>
    <xf numFmtId="0" fontId="87" fillId="60" borderId="0" applyNumberFormat="0" applyBorder="0" applyAlignment="0" applyProtection="0"/>
    <xf numFmtId="0" fontId="75" fillId="61" borderId="0" applyNumberFormat="0" applyBorder="0" applyAlignment="0" applyProtection="0"/>
    <xf numFmtId="0" fontId="75" fillId="62" borderId="0" applyNumberFormat="0" applyBorder="0" applyAlignment="0" applyProtection="0"/>
    <xf numFmtId="0" fontId="87" fillId="64" borderId="0" applyNumberFormat="0" applyBorder="0" applyAlignment="0" applyProtection="0"/>
    <xf numFmtId="0" fontId="75" fillId="65" borderId="0" applyNumberFormat="0" applyBorder="0" applyAlignment="0" applyProtection="0"/>
    <xf numFmtId="0" fontId="75" fillId="66" borderId="0" applyNumberFormat="0" applyBorder="0" applyAlignment="0" applyProtection="0"/>
    <xf numFmtId="0" fontId="87" fillId="68" borderId="0" applyNumberFormat="0" applyBorder="0" applyAlignment="0" applyProtection="0"/>
    <xf numFmtId="0" fontId="75" fillId="69" borderId="0" applyNumberFormat="0" applyBorder="0" applyAlignment="0" applyProtection="0"/>
    <xf numFmtId="0" fontId="75" fillId="70" borderId="0" applyNumberFormat="0" applyBorder="0" applyAlignment="0" applyProtection="0"/>
    <xf numFmtId="0" fontId="1" fillId="78" borderId="0" applyNumberFormat="0" applyBorder="0" applyAlignment="0" applyProtection="0"/>
    <xf numFmtId="0" fontId="89" fillId="0" borderId="0"/>
    <xf numFmtId="9" fontId="89" fillId="0" borderId="0" applyFont="0" applyFill="0" applyBorder="0" applyAlignment="0" applyProtection="0"/>
    <xf numFmtId="0" fontId="2" fillId="79" borderId="0" applyNumberFormat="0" applyBorder="0" applyAlignment="0" applyProtection="0"/>
    <xf numFmtId="0" fontId="75" fillId="0" borderId="0"/>
    <xf numFmtId="0" fontId="75" fillId="0" borderId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3" borderId="0" applyNumberFormat="0" applyBorder="0" applyAlignment="0" applyProtection="0"/>
    <xf numFmtId="0" fontId="8" fillId="83" borderId="0" applyNumberFormat="0" applyBorder="0" applyAlignment="0" applyProtection="0"/>
    <xf numFmtId="0" fontId="8" fillId="83" borderId="0" applyNumberFormat="0" applyBorder="0" applyAlignment="0" applyProtection="0"/>
    <xf numFmtId="0" fontId="8" fillId="83" borderId="0" applyNumberFormat="0" applyBorder="0" applyAlignment="0" applyProtection="0"/>
    <xf numFmtId="0" fontId="8" fillId="83" borderId="0" applyNumberFormat="0" applyBorder="0" applyAlignment="0" applyProtection="0"/>
    <xf numFmtId="0" fontId="8" fillId="83" borderId="0" applyNumberFormat="0" applyBorder="0" applyAlignment="0" applyProtection="0"/>
    <xf numFmtId="0" fontId="8" fillId="83" borderId="0" applyNumberFormat="0" applyBorder="0" applyAlignment="0" applyProtection="0"/>
    <xf numFmtId="0" fontId="8" fillId="83" borderId="0" applyNumberFormat="0" applyBorder="0" applyAlignment="0" applyProtection="0"/>
    <xf numFmtId="0" fontId="8" fillId="83" borderId="0" applyNumberFormat="0" applyBorder="0" applyAlignment="0" applyProtection="0"/>
    <xf numFmtId="0" fontId="8" fillId="83" borderId="0" applyNumberFormat="0" applyBorder="0" applyAlignment="0" applyProtection="0"/>
    <xf numFmtId="0" fontId="8" fillId="83" borderId="0" applyNumberFormat="0" applyBorder="0" applyAlignment="0" applyProtection="0"/>
    <xf numFmtId="0" fontId="8" fillId="83" borderId="0" applyNumberFormat="0" applyBorder="0" applyAlignment="0" applyProtection="0"/>
    <xf numFmtId="0" fontId="8" fillId="83" borderId="0" applyNumberFormat="0" applyBorder="0" applyAlignment="0" applyProtection="0"/>
    <xf numFmtId="0" fontId="8" fillId="83" borderId="0" applyNumberFormat="0" applyBorder="0" applyAlignment="0" applyProtection="0"/>
    <xf numFmtId="0" fontId="8" fillId="83" borderId="0" applyNumberFormat="0" applyBorder="0" applyAlignment="0" applyProtection="0"/>
    <xf numFmtId="0" fontId="8" fillId="83" borderId="0" applyNumberFormat="0" applyBorder="0" applyAlignment="0" applyProtection="0"/>
    <xf numFmtId="0" fontId="8" fillId="83" borderId="0" applyNumberFormat="0" applyBorder="0" applyAlignment="0" applyProtection="0"/>
    <xf numFmtId="0" fontId="8" fillId="83" borderId="0" applyNumberFormat="0" applyBorder="0" applyAlignment="0" applyProtection="0"/>
    <xf numFmtId="0" fontId="8" fillId="83" borderId="0" applyNumberFormat="0" applyBorder="0" applyAlignment="0" applyProtection="0"/>
    <xf numFmtId="0" fontId="8" fillId="83" borderId="0" applyNumberFormat="0" applyBorder="0" applyAlignment="0" applyProtection="0"/>
    <xf numFmtId="0" fontId="8" fillId="84" borderId="0" applyNumberFormat="0" applyBorder="0" applyAlignment="0" applyProtection="0"/>
    <xf numFmtId="0" fontId="8" fillId="84" borderId="0" applyNumberFormat="0" applyBorder="0" applyAlignment="0" applyProtection="0"/>
    <xf numFmtId="0" fontId="8" fillId="84" borderId="0" applyNumberFormat="0" applyBorder="0" applyAlignment="0" applyProtection="0"/>
    <xf numFmtId="0" fontId="8" fillId="84" borderId="0" applyNumberFormat="0" applyBorder="0" applyAlignment="0" applyProtection="0"/>
    <xf numFmtId="0" fontId="8" fillId="84" borderId="0" applyNumberFormat="0" applyBorder="0" applyAlignment="0" applyProtection="0"/>
    <xf numFmtId="0" fontId="8" fillId="84" borderId="0" applyNumberFormat="0" applyBorder="0" applyAlignment="0" applyProtection="0"/>
    <xf numFmtId="0" fontId="8" fillId="84" borderId="0" applyNumberFormat="0" applyBorder="0" applyAlignment="0" applyProtection="0"/>
    <xf numFmtId="0" fontId="8" fillId="84" borderId="0" applyNumberFormat="0" applyBorder="0" applyAlignment="0" applyProtection="0"/>
    <xf numFmtId="0" fontId="8" fillId="84" borderId="0" applyNumberFormat="0" applyBorder="0" applyAlignment="0" applyProtection="0"/>
    <xf numFmtId="0" fontId="8" fillId="84" borderId="0" applyNumberFormat="0" applyBorder="0" applyAlignment="0" applyProtection="0"/>
    <xf numFmtId="0" fontId="8" fillId="84" borderId="0" applyNumberFormat="0" applyBorder="0" applyAlignment="0" applyProtection="0"/>
    <xf numFmtId="0" fontId="8" fillId="84" borderId="0" applyNumberFormat="0" applyBorder="0" applyAlignment="0" applyProtection="0"/>
    <xf numFmtId="0" fontId="8" fillId="84" borderId="0" applyNumberFormat="0" applyBorder="0" applyAlignment="0" applyProtection="0"/>
    <xf numFmtId="0" fontId="8" fillId="84" borderId="0" applyNumberFormat="0" applyBorder="0" applyAlignment="0" applyProtection="0"/>
    <xf numFmtId="0" fontId="8" fillId="84" borderId="0" applyNumberFormat="0" applyBorder="0" applyAlignment="0" applyProtection="0"/>
    <xf numFmtId="0" fontId="8" fillId="84" borderId="0" applyNumberFormat="0" applyBorder="0" applyAlignment="0" applyProtection="0"/>
    <xf numFmtId="0" fontId="8" fillId="84" borderId="0" applyNumberFormat="0" applyBorder="0" applyAlignment="0" applyProtection="0"/>
    <xf numFmtId="0" fontId="8" fillId="84" borderId="0" applyNumberFormat="0" applyBorder="0" applyAlignment="0" applyProtection="0"/>
    <xf numFmtId="0" fontId="8" fillId="84" borderId="0" applyNumberFormat="0" applyBorder="0" applyAlignment="0" applyProtection="0"/>
    <xf numFmtId="0" fontId="8" fillId="84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3" borderId="0" applyNumberFormat="0" applyBorder="0" applyAlignment="0" applyProtection="0"/>
    <xf numFmtId="0" fontId="8" fillId="83" borderId="0" applyNumberFormat="0" applyBorder="0" applyAlignment="0" applyProtection="0"/>
    <xf numFmtId="0" fontId="8" fillId="83" borderId="0" applyNumberFormat="0" applyBorder="0" applyAlignment="0" applyProtection="0"/>
    <xf numFmtId="0" fontId="8" fillId="83" borderId="0" applyNumberFormat="0" applyBorder="0" applyAlignment="0" applyProtection="0"/>
    <xf numFmtId="0" fontId="8" fillId="83" borderId="0" applyNumberFormat="0" applyBorder="0" applyAlignment="0" applyProtection="0"/>
    <xf numFmtId="0" fontId="8" fillId="83" borderId="0" applyNumberFormat="0" applyBorder="0" applyAlignment="0" applyProtection="0"/>
    <xf numFmtId="0" fontId="8" fillId="83" borderId="0" applyNumberFormat="0" applyBorder="0" applyAlignment="0" applyProtection="0"/>
    <xf numFmtId="0" fontId="8" fillId="83" borderId="0" applyNumberFormat="0" applyBorder="0" applyAlignment="0" applyProtection="0"/>
    <xf numFmtId="0" fontId="8" fillId="83" borderId="0" applyNumberFormat="0" applyBorder="0" applyAlignment="0" applyProtection="0"/>
    <xf numFmtId="0" fontId="8" fillId="83" borderId="0" applyNumberFormat="0" applyBorder="0" applyAlignment="0" applyProtection="0"/>
    <xf numFmtId="0" fontId="8" fillId="83" borderId="0" applyNumberFormat="0" applyBorder="0" applyAlignment="0" applyProtection="0"/>
    <xf numFmtId="0" fontId="8" fillId="83" borderId="0" applyNumberFormat="0" applyBorder="0" applyAlignment="0" applyProtection="0"/>
    <xf numFmtId="0" fontId="8" fillId="83" borderId="0" applyNumberFormat="0" applyBorder="0" applyAlignment="0" applyProtection="0"/>
    <xf numFmtId="0" fontId="8" fillId="83" borderId="0" applyNumberFormat="0" applyBorder="0" applyAlignment="0" applyProtection="0"/>
    <xf numFmtId="0" fontId="8" fillId="83" borderId="0" applyNumberFormat="0" applyBorder="0" applyAlignment="0" applyProtection="0"/>
    <xf numFmtId="0" fontId="8" fillId="83" borderId="0" applyNumberFormat="0" applyBorder="0" applyAlignment="0" applyProtection="0"/>
    <xf numFmtId="0" fontId="8" fillId="83" borderId="0" applyNumberFormat="0" applyBorder="0" applyAlignment="0" applyProtection="0"/>
    <xf numFmtId="0" fontId="8" fillId="83" borderId="0" applyNumberFormat="0" applyBorder="0" applyAlignment="0" applyProtection="0"/>
    <xf numFmtId="0" fontId="8" fillId="83" borderId="0" applyNumberFormat="0" applyBorder="0" applyAlignment="0" applyProtection="0"/>
    <xf numFmtId="0" fontId="8" fillId="83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6" borderId="0" applyNumberFormat="0" applyBorder="0" applyAlignment="0" applyProtection="0"/>
    <xf numFmtId="0" fontId="8" fillId="86" borderId="0" applyNumberFormat="0" applyBorder="0" applyAlignment="0" applyProtection="0"/>
    <xf numFmtId="0" fontId="8" fillId="86" borderId="0" applyNumberFormat="0" applyBorder="0" applyAlignment="0" applyProtection="0"/>
    <xf numFmtId="0" fontId="8" fillId="86" borderId="0" applyNumberFormat="0" applyBorder="0" applyAlignment="0" applyProtection="0"/>
    <xf numFmtId="0" fontId="8" fillId="86" borderId="0" applyNumberFormat="0" applyBorder="0" applyAlignment="0" applyProtection="0"/>
    <xf numFmtId="0" fontId="8" fillId="86" borderId="0" applyNumberFormat="0" applyBorder="0" applyAlignment="0" applyProtection="0"/>
    <xf numFmtId="0" fontId="8" fillId="86" borderId="0" applyNumberFormat="0" applyBorder="0" applyAlignment="0" applyProtection="0"/>
    <xf numFmtId="0" fontId="8" fillId="86" borderId="0" applyNumberFormat="0" applyBorder="0" applyAlignment="0" applyProtection="0"/>
    <xf numFmtId="0" fontId="8" fillId="86" borderId="0" applyNumberFormat="0" applyBorder="0" applyAlignment="0" applyProtection="0"/>
    <xf numFmtId="0" fontId="8" fillId="86" borderId="0" applyNumberFormat="0" applyBorder="0" applyAlignment="0" applyProtection="0"/>
    <xf numFmtId="0" fontId="8" fillId="86" borderId="0" applyNumberFormat="0" applyBorder="0" applyAlignment="0" applyProtection="0"/>
    <xf numFmtId="0" fontId="8" fillId="86" borderId="0" applyNumberFormat="0" applyBorder="0" applyAlignment="0" applyProtection="0"/>
    <xf numFmtId="0" fontId="8" fillId="86" borderId="0" applyNumberFormat="0" applyBorder="0" applyAlignment="0" applyProtection="0"/>
    <xf numFmtId="0" fontId="8" fillId="86" borderId="0" applyNumberFormat="0" applyBorder="0" applyAlignment="0" applyProtection="0"/>
    <xf numFmtId="0" fontId="8" fillId="86" borderId="0" applyNumberFormat="0" applyBorder="0" applyAlignment="0" applyProtection="0"/>
    <xf numFmtId="0" fontId="8" fillId="86" borderId="0" applyNumberFormat="0" applyBorder="0" applyAlignment="0" applyProtection="0"/>
    <xf numFmtId="0" fontId="8" fillId="86" borderId="0" applyNumberFormat="0" applyBorder="0" applyAlignment="0" applyProtection="0"/>
    <xf numFmtId="0" fontId="8" fillId="86" borderId="0" applyNumberFormat="0" applyBorder="0" applyAlignment="0" applyProtection="0"/>
    <xf numFmtId="0" fontId="8" fillId="86" borderId="0" applyNumberFormat="0" applyBorder="0" applyAlignment="0" applyProtection="0"/>
    <xf numFmtId="0" fontId="8" fillId="86" borderId="0" applyNumberFormat="0" applyBorder="0" applyAlignment="0" applyProtection="0"/>
    <xf numFmtId="0" fontId="8" fillId="87" borderId="0" applyNumberFormat="0" applyBorder="0" applyAlignment="0" applyProtection="0"/>
    <xf numFmtId="0" fontId="8" fillId="87" borderId="0" applyNumberFormat="0" applyBorder="0" applyAlignment="0" applyProtection="0"/>
    <xf numFmtId="0" fontId="8" fillId="87" borderId="0" applyNumberFormat="0" applyBorder="0" applyAlignment="0" applyProtection="0"/>
    <xf numFmtId="0" fontId="8" fillId="87" borderId="0" applyNumberFormat="0" applyBorder="0" applyAlignment="0" applyProtection="0"/>
    <xf numFmtId="0" fontId="8" fillId="87" borderId="0" applyNumberFormat="0" applyBorder="0" applyAlignment="0" applyProtection="0"/>
    <xf numFmtId="0" fontId="8" fillId="87" borderId="0" applyNumberFormat="0" applyBorder="0" applyAlignment="0" applyProtection="0"/>
    <xf numFmtId="0" fontId="8" fillId="87" borderId="0" applyNumberFormat="0" applyBorder="0" applyAlignment="0" applyProtection="0"/>
    <xf numFmtId="0" fontId="8" fillId="87" borderId="0" applyNumberFormat="0" applyBorder="0" applyAlignment="0" applyProtection="0"/>
    <xf numFmtId="0" fontId="8" fillId="87" borderId="0" applyNumberFormat="0" applyBorder="0" applyAlignment="0" applyProtection="0"/>
    <xf numFmtId="0" fontId="8" fillId="87" borderId="0" applyNumberFormat="0" applyBorder="0" applyAlignment="0" applyProtection="0"/>
    <xf numFmtId="0" fontId="8" fillId="87" borderId="0" applyNumberFormat="0" applyBorder="0" applyAlignment="0" applyProtection="0"/>
    <xf numFmtId="0" fontId="8" fillId="87" borderId="0" applyNumberFormat="0" applyBorder="0" applyAlignment="0" applyProtection="0"/>
    <xf numFmtId="0" fontId="8" fillId="87" borderId="0" applyNumberFormat="0" applyBorder="0" applyAlignment="0" applyProtection="0"/>
    <xf numFmtId="0" fontId="8" fillId="87" borderId="0" applyNumberFormat="0" applyBorder="0" applyAlignment="0" applyProtection="0"/>
    <xf numFmtId="0" fontId="8" fillId="87" borderId="0" applyNumberFormat="0" applyBorder="0" applyAlignment="0" applyProtection="0"/>
    <xf numFmtId="0" fontId="8" fillId="87" borderId="0" applyNumberFormat="0" applyBorder="0" applyAlignment="0" applyProtection="0"/>
    <xf numFmtId="0" fontId="8" fillId="87" borderId="0" applyNumberFormat="0" applyBorder="0" applyAlignment="0" applyProtection="0"/>
    <xf numFmtId="0" fontId="8" fillId="87" borderId="0" applyNumberFormat="0" applyBorder="0" applyAlignment="0" applyProtection="0"/>
    <xf numFmtId="0" fontId="8" fillId="87" borderId="0" applyNumberFormat="0" applyBorder="0" applyAlignment="0" applyProtection="0"/>
    <xf numFmtId="0" fontId="8" fillId="87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3" borderId="0" applyNumberFormat="0" applyBorder="0" applyAlignment="0" applyProtection="0"/>
    <xf numFmtId="0" fontId="8" fillId="83" borderId="0" applyNumberFormat="0" applyBorder="0" applyAlignment="0" applyProtection="0"/>
    <xf numFmtId="0" fontId="8" fillId="83" borderId="0" applyNumberFormat="0" applyBorder="0" applyAlignment="0" applyProtection="0"/>
    <xf numFmtId="0" fontId="8" fillId="83" borderId="0" applyNumberFormat="0" applyBorder="0" applyAlignment="0" applyProtection="0"/>
    <xf numFmtId="0" fontId="8" fillId="83" borderId="0" applyNumberFormat="0" applyBorder="0" applyAlignment="0" applyProtection="0"/>
    <xf numFmtId="0" fontId="8" fillId="83" borderId="0" applyNumberFormat="0" applyBorder="0" applyAlignment="0" applyProtection="0"/>
    <xf numFmtId="0" fontId="8" fillId="83" borderId="0" applyNumberFormat="0" applyBorder="0" applyAlignment="0" applyProtection="0"/>
    <xf numFmtId="0" fontId="8" fillId="83" borderId="0" applyNumberFormat="0" applyBorder="0" applyAlignment="0" applyProtection="0"/>
    <xf numFmtId="0" fontId="8" fillId="83" borderId="0" applyNumberFormat="0" applyBorder="0" applyAlignment="0" applyProtection="0"/>
    <xf numFmtId="0" fontId="8" fillId="83" borderId="0" applyNumberFormat="0" applyBorder="0" applyAlignment="0" applyProtection="0"/>
    <xf numFmtId="0" fontId="8" fillId="83" borderId="0" applyNumberFormat="0" applyBorder="0" applyAlignment="0" applyProtection="0"/>
    <xf numFmtId="0" fontId="8" fillId="83" borderId="0" applyNumberFormat="0" applyBorder="0" applyAlignment="0" applyProtection="0"/>
    <xf numFmtId="0" fontId="8" fillId="83" borderId="0" applyNumberFormat="0" applyBorder="0" applyAlignment="0" applyProtection="0"/>
    <xf numFmtId="0" fontId="8" fillId="83" borderId="0" applyNumberFormat="0" applyBorder="0" applyAlignment="0" applyProtection="0"/>
    <xf numFmtId="0" fontId="8" fillId="83" borderId="0" applyNumberFormat="0" applyBorder="0" applyAlignment="0" applyProtection="0"/>
    <xf numFmtId="0" fontId="8" fillId="83" borderId="0" applyNumberFormat="0" applyBorder="0" applyAlignment="0" applyProtection="0"/>
    <xf numFmtId="0" fontId="8" fillId="83" borderId="0" applyNumberFormat="0" applyBorder="0" applyAlignment="0" applyProtection="0"/>
    <xf numFmtId="0" fontId="8" fillId="83" borderId="0" applyNumberFormat="0" applyBorder="0" applyAlignment="0" applyProtection="0"/>
    <xf numFmtId="0" fontId="8" fillId="83" borderId="0" applyNumberFormat="0" applyBorder="0" applyAlignment="0" applyProtection="0"/>
    <xf numFmtId="0" fontId="8" fillId="83" borderId="0" applyNumberFormat="0" applyBorder="0" applyAlignment="0" applyProtection="0"/>
    <xf numFmtId="0" fontId="12" fillId="85" borderId="0" applyNumberFormat="0" applyBorder="0" applyAlignment="0" applyProtection="0"/>
    <xf numFmtId="0" fontId="12" fillId="85" borderId="0" applyNumberFormat="0" applyBorder="0" applyAlignment="0" applyProtection="0"/>
    <xf numFmtId="0" fontId="12" fillId="85" borderId="0" applyNumberFormat="0" applyBorder="0" applyAlignment="0" applyProtection="0"/>
    <xf numFmtId="0" fontId="12" fillId="85" borderId="0" applyNumberFormat="0" applyBorder="0" applyAlignment="0" applyProtection="0"/>
    <xf numFmtId="0" fontId="12" fillId="85" borderId="0" applyNumberFormat="0" applyBorder="0" applyAlignment="0" applyProtection="0"/>
    <xf numFmtId="0" fontId="12" fillId="85" borderId="0" applyNumberFormat="0" applyBorder="0" applyAlignment="0" applyProtection="0"/>
    <xf numFmtId="0" fontId="12" fillId="85" borderId="0" applyNumberFormat="0" applyBorder="0" applyAlignment="0" applyProtection="0"/>
    <xf numFmtId="0" fontId="12" fillId="85" borderId="0" applyNumberFormat="0" applyBorder="0" applyAlignment="0" applyProtection="0"/>
    <xf numFmtId="0" fontId="12" fillId="85" borderId="0" applyNumberFormat="0" applyBorder="0" applyAlignment="0" applyProtection="0"/>
    <xf numFmtId="0" fontId="12" fillId="85" borderId="0" applyNumberFormat="0" applyBorder="0" applyAlignment="0" applyProtection="0"/>
    <xf numFmtId="0" fontId="12" fillId="88" borderId="0" applyNumberFormat="0" applyBorder="0" applyAlignment="0" applyProtection="0"/>
    <xf numFmtId="0" fontId="12" fillId="88" borderId="0" applyNumberFormat="0" applyBorder="0" applyAlignment="0" applyProtection="0"/>
    <xf numFmtId="0" fontId="12" fillId="88" borderId="0" applyNumberFormat="0" applyBorder="0" applyAlignment="0" applyProtection="0"/>
    <xf numFmtId="0" fontId="12" fillId="88" borderId="0" applyNumberFormat="0" applyBorder="0" applyAlignment="0" applyProtection="0"/>
    <xf numFmtId="0" fontId="12" fillId="88" borderId="0" applyNumberFormat="0" applyBorder="0" applyAlignment="0" applyProtection="0"/>
    <xf numFmtId="0" fontId="12" fillId="88" borderId="0" applyNumberFormat="0" applyBorder="0" applyAlignment="0" applyProtection="0"/>
    <xf numFmtId="0" fontId="12" fillId="88" borderId="0" applyNumberFormat="0" applyBorder="0" applyAlignment="0" applyProtection="0"/>
    <xf numFmtId="0" fontId="12" fillId="88" borderId="0" applyNumberFormat="0" applyBorder="0" applyAlignment="0" applyProtection="0"/>
    <xf numFmtId="0" fontId="12" fillId="88" borderId="0" applyNumberFormat="0" applyBorder="0" applyAlignment="0" applyProtection="0"/>
    <xf numFmtId="0" fontId="12" fillId="88" borderId="0" applyNumberFormat="0" applyBorder="0" applyAlignment="0" applyProtection="0"/>
    <xf numFmtId="0" fontId="12" fillId="89" borderId="0" applyNumberFormat="0" applyBorder="0" applyAlignment="0" applyProtection="0"/>
    <xf numFmtId="0" fontId="12" fillId="89" borderId="0" applyNumberFormat="0" applyBorder="0" applyAlignment="0" applyProtection="0"/>
    <xf numFmtId="0" fontId="12" fillId="89" borderId="0" applyNumberFormat="0" applyBorder="0" applyAlignment="0" applyProtection="0"/>
    <xf numFmtId="0" fontId="12" fillId="89" borderId="0" applyNumberFormat="0" applyBorder="0" applyAlignment="0" applyProtection="0"/>
    <xf numFmtId="0" fontId="12" fillId="89" borderId="0" applyNumberFormat="0" applyBorder="0" applyAlignment="0" applyProtection="0"/>
    <xf numFmtId="0" fontId="12" fillId="89" borderId="0" applyNumberFormat="0" applyBorder="0" applyAlignment="0" applyProtection="0"/>
    <xf numFmtId="0" fontId="12" fillId="89" borderId="0" applyNumberFormat="0" applyBorder="0" applyAlignment="0" applyProtection="0"/>
    <xf numFmtId="0" fontId="12" fillId="89" borderId="0" applyNumberFormat="0" applyBorder="0" applyAlignment="0" applyProtection="0"/>
    <xf numFmtId="0" fontId="12" fillId="89" borderId="0" applyNumberFormat="0" applyBorder="0" applyAlignment="0" applyProtection="0"/>
    <xf numFmtId="0" fontId="12" fillId="89" borderId="0" applyNumberFormat="0" applyBorder="0" applyAlignment="0" applyProtection="0"/>
    <xf numFmtId="0" fontId="12" fillId="87" borderId="0" applyNumberFormat="0" applyBorder="0" applyAlignment="0" applyProtection="0"/>
    <xf numFmtId="0" fontId="12" fillId="87" borderId="0" applyNumberFormat="0" applyBorder="0" applyAlignment="0" applyProtection="0"/>
    <xf numFmtId="0" fontId="12" fillId="87" borderId="0" applyNumberFormat="0" applyBorder="0" applyAlignment="0" applyProtection="0"/>
    <xf numFmtId="0" fontId="12" fillId="87" borderId="0" applyNumberFormat="0" applyBorder="0" applyAlignment="0" applyProtection="0"/>
    <xf numFmtId="0" fontId="12" fillId="87" borderId="0" applyNumberFormat="0" applyBorder="0" applyAlignment="0" applyProtection="0"/>
    <xf numFmtId="0" fontId="12" fillId="87" borderId="0" applyNumberFormat="0" applyBorder="0" applyAlignment="0" applyProtection="0"/>
    <xf numFmtId="0" fontId="12" fillId="87" borderId="0" applyNumberFormat="0" applyBorder="0" applyAlignment="0" applyProtection="0"/>
    <xf numFmtId="0" fontId="12" fillId="87" borderId="0" applyNumberFormat="0" applyBorder="0" applyAlignment="0" applyProtection="0"/>
    <xf numFmtId="0" fontId="12" fillId="87" borderId="0" applyNumberFormat="0" applyBorder="0" applyAlignment="0" applyProtection="0"/>
    <xf numFmtId="0" fontId="12" fillId="87" borderId="0" applyNumberFormat="0" applyBorder="0" applyAlignment="0" applyProtection="0"/>
    <xf numFmtId="0" fontId="12" fillId="85" borderId="0" applyNumberFormat="0" applyBorder="0" applyAlignment="0" applyProtection="0"/>
    <xf numFmtId="0" fontId="12" fillId="85" borderId="0" applyNumberFormat="0" applyBorder="0" applyAlignment="0" applyProtection="0"/>
    <xf numFmtId="0" fontId="12" fillId="85" borderId="0" applyNumberFormat="0" applyBorder="0" applyAlignment="0" applyProtection="0"/>
    <xf numFmtId="0" fontId="12" fillId="85" borderId="0" applyNumberFormat="0" applyBorder="0" applyAlignment="0" applyProtection="0"/>
    <xf numFmtId="0" fontId="12" fillId="85" borderId="0" applyNumberFormat="0" applyBorder="0" applyAlignment="0" applyProtection="0"/>
    <xf numFmtId="0" fontId="12" fillId="85" borderId="0" applyNumberFormat="0" applyBorder="0" applyAlignment="0" applyProtection="0"/>
    <xf numFmtId="0" fontId="12" fillId="85" borderId="0" applyNumberFormat="0" applyBorder="0" applyAlignment="0" applyProtection="0"/>
    <xf numFmtId="0" fontId="12" fillId="85" borderId="0" applyNumberFormat="0" applyBorder="0" applyAlignment="0" applyProtection="0"/>
    <xf numFmtId="0" fontId="12" fillId="85" borderId="0" applyNumberFormat="0" applyBorder="0" applyAlignment="0" applyProtection="0"/>
    <xf numFmtId="0" fontId="12" fillId="85" borderId="0" applyNumberFormat="0" applyBorder="0" applyAlignment="0" applyProtection="0"/>
    <xf numFmtId="0" fontId="12" fillId="82" borderId="0" applyNumberFormat="0" applyBorder="0" applyAlignment="0" applyProtection="0"/>
    <xf numFmtId="0" fontId="12" fillId="82" borderId="0" applyNumberFormat="0" applyBorder="0" applyAlignment="0" applyProtection="0"/>
    <xf numFmtId="0" fontId="12" fillId="82" borderId="0" applyNumberFormat="0" applyBorder="0" applyAlignment="0" applyProtection="0"/>
    <xf numFmtId="0" fontId="12" fillId="82" borderId="0" applyNumberFormat="0" applyBorder="0" applyAlignment="0" applyProtection="0"/>
    <xf numFmtId="0" fontId="12" fillId="82" borderId="0" applyNumberFormat="0" applyBorder="0" applyAlignment="0" applyProtection="0"/>
    <xf numFmtId="0" fontId="12" fillId="82" borderId="0" applyNumberFormat="0" applyBorder="0" applyAlignment="0" applyProtection="0"/>
    <xf numFmtId="0" fontId="12" fillId="82" borderId="0" applyNumberFormat="0" applyBorder="0" applyAlignment="0" applyProtection="0"/>
    <xf numFmtId="0" fontId="12" fillId="82" borderId="0" applyNumberFormat="0" applyBorder="0" applyAlignment="0" applyProtection="0"/>
    <xf numFmtId="0" fontId="12" fillId="82" borderId="0" applyNumberFormat="0" applyBorder="0" applyAlignment="0" applyProtection="0"/>
    <xf numFmtId="0" fontId="12" fillId="82" borderId="0" applyNumberFormat="0" applyBorder="0" applyAlignment="0" applyProtection="0"/>
    <xf numFmtId="0" fontId="12" fillId="90" borderId="0" applyNumberFormat="0" applyBorder="0" applyAlignment="0" applyProtection="0"/>
    <xf numFmtId="0" fontId="12" fillId="90" borderId="0" applyNumberFormat="0" applyBorder="0" applyAlignment="0" applyProtection="0"/>
    <xf numFmtId="0" fontId="12" fillId="90" borderId="0" applyNumberFormat="0" applyBorder="0" applyAlignment="0" applyProtection="0"/>
    <xf numFmtId="0" fontId="12" fillId="90" borderId="0" applyNumberFormat="0" applyBorder="0" applyAlignment="0" applyProtection="0"/>
    <xf numFmtId="0" fontId="12" fillId="90" borderId="0" applyNumberFormat="0" applyBorder="0" applyAlignment="0" applyProtection="0"/>
    <xf numFmtId="0" fontId="12" fillId="90" borderId="0" applyNumberFormat="0" applyBorder="0" applyAlignment="0" applyProtection="0"/>
    <xf numFmtId="0" fontId="12" fillId="90" borderId="0" applyNumberFormat="0" applyBorder="0" applyAlignment="0" applyProtection="0"/>
    <xf numFmtId="0" fontId="12" fillId="90" borderId="0" applyNumberFormat="0" applyBorder="0" applyAlignment="0" applyProtection="0"/>
    <xf numFmtId="0" fontId="12" fillId="90" borderId="0" applyNumberFormat="0" applyBorder="0" applyAlignment="0" applyProtection="0"/>
    <xf numFmtId="0" fontId="12" fillId="90" borderId="0" applyNumberFormat="0" applyBorder="0" applyAlignment="0" applyProtection="0"/>
    <xf numFmtId="0" fontId="12" fillId="88" borderId="0" applyNumberFormat="0" applyBorder="0" applyAlignment="0" applyProtection="0"/>
    <xf numFmtId="0" fontId="12" fillId="88" borderId="0" applyNumberFormat="0" applyBorder="0" applyAlignment="0" applyProtection="0"/>
    <xf numFmtId="0" fontId="12" fillId="88" borderId="0" applyNumberFormat="0" applyBorder="0" applyAlignment="0" applyProtection="0"/>
    <xf numFmtId="0" fontId="12" fillId="88" borderId="0" applyNumberFormat="0" applyBorder="0" applyAlignment="0" applyProtection="0"/>
    <xf numFmtId="0" fontId="12" fillId="88" borderId="0" applyNumberFormat="0" applyBorder="0" applyAlignment="0" applyProtection="0"/>
    <xf numFmtId="0" fontId="12" fillId="88" borderId="0" applyNumberFormat="0" applyBorder="0" applyAlignment="0" applyProtection="0"/>
    <xf numFmtId="0" fontId="12" fillId="88" borderId="0" applyNumberFormat="0" applyBorder="0" applyAlignment="0" applyProtection="0"/>
    <xf numFmtId="0" fontId="12" fillId="88" borderId="0" applyNumberFormat="0" applyBorder="0" applyAlignment="0" applyProtection="0"/>
    <xf numFmtId="0" fontId="12" fillId="88" borderId="0" applyNumberFormat="0" applyBorder="0" applyAlignment="0" applyProtection="0"/>
    <xf numFmtId="0" fontId="12" fillId="88" borderId="0" applyNumberFormat="0" applyBorder="0" applyAlignment="0" applyProtection="0"/>
    <xf numFmtId="0" fontId="12" fillId="89" borderId="0" applyNumberFormat="0" applyBorder="0" applyAlignment="0" applyProtection="0"/>
    <xf numFmtId="0" fontId="12" fillId="89" borderId="0" applyNumberFormat="0" applyBorder="0" applyAlignment="0" applyProtection="0"/>
    <xf numFmtId="0" fontId="12" fillId="89" borderId="0" applyNumberFormat="0" applyBorder="0" applyAlignment="0" applyProtection="0"/>
    <xf numFmtId="0" fontId="12" fillId="89" borderId="0" applyNumberFormat="0" applyBorder="0" applyAlignment="0" applyProtection="0"/>
    <xf numFmtId="0" fontId="12" fillId="89" borderId="0" applyNumberFormat="0" applyBorder="0" applyAlignment="0" applyProtection="0"/>
    <xf numFmtId="0" fontId="12" fillId="89" borderId="0" applyNumberFormat="0" applyBorder="0" applyAlignment="0" applyProtection="0"/>
    <xf numFmtId="0" fontId="12" fillId="89" borderId="0" applyNumberFormat="0" applyBorder="0" applyAlignment="0" applyProtection="0"/>
    <xf numFmtId="0" fontId="12" fillId="89" borderId="0" applyNumberFormat="0" applyBorder="0" applyAlignment="0" applyProtection="0"/>
    <xf numFmtId="0" fontId="12" fillId="89" borderId="0" applyNumberFormat="0" applyBorder="0" applyAlignment="0" applyProtection="0"/>
    <xf numFmtId="0" fontId="12" fillId="89" borderId="0" applyNumberFormat="0" applyBorder="0" applyAlignment="0" applyProtection="0"/>
    <xf numFmtId="0" fontId="12" fillId="91" borderId="0" applyNumberFormat="0" applyBorder="0" applyAlignment="0" applyProtection="0"/>
    <xf numFmtId="0" fontId="12" fillId="91" borderId="0" applyNumberFormat="0" applyBorder="0" applyAlignment="0" applyProtection="0"/>
    <xf numFmtId="0" fontId="12" fillId="91" borderId="0" applyNumberFormat="0" applyBorder="0" applyAlignment="0" applyProtection="0"/>
    <xf numFmtId="0" fontId="12" fillId="91" borderId="0" applyNumberFormat="0" applyBorder="0" applyAlignment="0" applyProtection="0"/>
    <xf numFmtId="0" fontId="12" fillId="91" borderId="0" applyNumberFormat="0" applyBorder="0" applyAlignment="0" applyProtection="0"/>
    <xf numFmtId="0" fontId="12" fillId="91" borderId="0" applyNumberFormat="0" applyBorder="0" applyAlignment="0" applyProtection="0"/>
    <xf numFmtId="0" fontId="12" fillId="91" borderId="0" applyNumberFormat="0" applyBorder="0" applyAlignment="0" applyProtection="0"/>
    <xf numFmtId="0" fontId="12" fillId="91" borderId="0" applyNumberFormat="0" applyBorder="0" applyAlignment="0" applyProtection="0"/>
    <xf numFmtId="0" fontId="12" fillId="91" borderId="0" applyNumberFormat="0" applyBorder="0" applyAlignment="0" applyProtection="0"/>
    <xf numFmtId="0" fontId="12" fillId="91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4" fillId="94" borderId="0" applyNumberFormat="0" applyBorder="0" applyAlignment="0" applyProtection="0"/>
    <xf numFmtId="0" fontId="14" fillId="94" borderId="0" applyNumberFormat="0" applyBorder="0" applyAlignment="0" applyProtection="0"/>
    <xf numFmtId="0" fontId="14" fillId="94" borderId="0" applyNumberFormat="0" applyBorder="0" applyAlignment="0" applyProtection="0"/>
    <xf numFmtId="0" fontId="14" fillId="94" borderId="0" applyNumberFormat="0" applyBorder="0" applyAlignment="0" applyProtection="0"/>
    <xf numFmtId="0" fontId="14" fillId="94" borderId="0" applyNumberFormat="0" applyBorder="0" applyAlignment="0" applyProtection="0"/>
    <xf numFmtId="0" fontId="14" fillId="94" borderId="0" applyNumberFormat="0" applyBorder="0" applyAlignment="0" applyProtection="0"/>
    <xf numFmtId="0" fontId="14" fillId="94" borderId="0" applyNumberFormat="0" applyBorder="0" applyAlignment="0" applyProtection="0"/>
    <xf numFmtId="0" fontId="14" fillId="94" borderId="0" applyNumberFormat="0" applyBorder="0" applyAlignment="0" applyProtection="0"/>
    <xf numFmtId="0" fontId="14" fillId="94" borderId="0" applyNumberFormat="0" applyBorder="0" applyAlignment="0" applyProtection="0"/>
    <xf numFmtId="0" fontId="14" fillId="94" borderId="0" applyNumberFormat="0" applyBorder="0" applyAlignment="0" applyProtection="0"/>
    <xf numFmtId="0" fontId="65" fillId="95" borderId="2" applyNumberFormat="0" applyAlignment="0" applyProtection="0"/>
    <xf numFmtId="0" fontId="65" fillId="95" borderId="2" applyNumberFormat="0" applyAlignment="0" applyProtection="0"/>
    <xf numFmtId="0" fontId="65" fillId="95" borderId="2" applyNumberFormat="0" applyAlignment="0" applyProtection="0"/>
    <xf numFmtId="0" fontId="65" fillId="95" borderId="2" applyNumberFormat="0" applyAlignment="0" applyProtection="0"/>
    <xf numFmtId="0" fontId="65" fillId="95" borderId="2" applyNumberFormat="0" applyAlignment="0" applyProtection="0"/>
    <xf numFmtId="0" fontId="65" fillId="95" borderId="2" applyNumberFormat="0" applyAlignment="0" applyProtection="0"/>
    <xf numFmtId="0" fontId="65" fillId="95" borderId="2" applyNumberFormat="0" applyAlignment="0" applyProtection="0"/>
    <xf numFmtId="0" fontId="65" fillId="95" borderId="2" applyNumberFormat="0" applyAlignment="0" applyProtection="0"/>
    <xf numFmtId="0" fontId="65" fillId="95" borderId="2" applyNumberFormat="0" applyAlignment="0" applyProtection="0"/>
    <xf numFmtId="0" fontId="65" fillId="95" borderId="2" applyNumberFormat="0" applyAlignment="0" applyProtection="0"/>
    <xf numFmtId="0" fontId="16" fillId="96" borderId="3" applyNumberFormat="0" applyAlignment="0" applyProtection="0"/>
    <xf numFmtId="0" fontId="16" fillId="96" borderId="3" applyNumberFormat="0" applyAlignment="0" applyProtection="0"/>
    <xf numFmtId="0" fontId="16" fillId="96" borderId="3" applyNumberFormat="0" applyAlignment="0" applyProtection="0"/>
    <xf numFmtId="0" fontId="16" fillId="96" borderId="3" applyNumberFormat="0" applyAlignment="0" applyProtection="0"/>
    <xf numFmtId="0" fontId="16" fillId="96" borderId="3" applyNumberFormat="0" applyAlignment="0" applyProtection="0"/>
    <xf numFmtId="0" fontId="16" fillId="96" borderId="3" applyNumberFormat="0" applyAlignment="0" applyProtection="0"/>
    <xf numFmtId="0" fontId="16" fillId="96" borderId="3" applyNumberFormat="0" applyAlignment="0" applyProtection="0"/>
    <xf numFmtId="0" fontId="16" fillId="96" borderId="3" applyNumberFormat="0" applyAlignment="0" applyProtection="0"/>
    <xf numFmtId="0" fontId="16" fillId="96" borderId="3" applyNumberFormat="0" applyAlignment="0" applyProtection="0"/>
    <xf numFmtId="0" fontId="16" fillId="96" borderId="3" applyNumberFormat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22" fillId="85" borderId="0" applyNumberFormat="0" applyBorder="0" applyAlignment="0" applyProtection="0"/>
    <xf numFmtId="0" fontId="22" fillId="85" borderId="0" applyNumberFormat="0" applyBorder="0" applyAlignment="0" applyProtection="0"/>
    <xf numFmtId="0" fontId="22" fillId="85" borderId="0" applyNumberFormat="0" applyBorder="0" applyAlignment="0" applyProtection="0"/>
    <xf numFmtId="0" fontId="22" fillId="85" borderId="0" applyNumberFormat="0" applyBorder="0" applyAlignment="0" applyProtection="0"/>
    <xf numFmtId="0" fontId="22" fillId="85" borderId="0" applyNumberFormat="0" applyBorder="0" applyAlignment="0" applyProtection="0"/>
    <xf numFmtId="0" fontId="22" fillId="85" borderId="0" applyNumberFormat="0" applyBorder="0" applyAlignment="0" applyProtection="0"/>
    <xf numFmtId="0" fontId="22" fillId="85" borderId="0" applyNumberFormat="0" applyBorder="0" applyAlignment="0" applyProtection="0"/>
    <xf numFmtId="0" fontId="22" fillId="85" borderId="0" applyNumberFormat="0" applyBorder="0" applyAlignment="0" applyProtection="0"/>
    <xf numFmtId="0" fontId="22" fillId="85" borderId="0" applyNumberFormat="0" applyBorder="0" applyAlignment="0" applyProtection="0"/>
    <xf numFmtId="0" fontId="22" fillId="85" borderId="0" applyNumberFormat="0" applyBorder="0" applyAlignment="0" applyProtection="0"/>
    <xf numFmtId="0" fontId="27" fillId="86" borderId="2" applyNumberFormat="0" applyAlignment="0" applyProtection="0"/>
    <xf numFmtId="0" fontId="27" fillId="86" borderId="2" applyNumberFormat="0" applyAlignment="0" applyProtection="0"/>
    <xf numFmtId="0" fontId="27" fillId="86" borderId="2" applyNumberFormat="0" applyAlignment="0" applyProtection="0"/>
    <xf numFmtId="0" fontId="27" fillId="86" borderId="2" applyNumberFormat="0" applyAlignment="0" applyProtection="0"/>
    <xf numFmtId="0" fontId="27" fillId="86" borderId="2" applyNumberFormat="0" applyAlignment="0" applyProtection="0"/>
    <xf numFmtId="0" fontId="27" fillId="86" borderId="2" applyNumberFormat="0" applyAlignment="0" applyProtection="0"/>
    <xf numFmtId="0" fontId="27" fillId="86" borderId="2" applyNumberFormat="0" applyAlignment="0" applyProtection="0"/>
    <xf numFmtId="0" fontId="27" fillId="86" borderId="2" applyNumberFormat="0" applyAlignment="0" applyProtection="0"/>
    <xf numFmtId="0" fontId="27" fillId="86" borderId="2" applyNumberFormat="0" applyAlignment="0" applyProtection="0"/>
    <xf numFmtId="0" fontId="27" fillId="86" borderId="2" applyNumberFormat="0" applyAlignment="0" applyProtection="0"/>
    <xf numFmtId="0" fontId="69" fillId="86" borderId="0" applyNumberFormat="0" applyBorder="0" applyAlignment="0" applyProtection="0"/>
    <xf numFmtId="0" fontId="69" fillId="86" borderId="0" applyNumberFormat="0" applyBorder="0" applyAlignment="0" applyProtection="0"/>
    <xf numFmtId="0" fontId="69" fillId="86" borderId="0" applyNumberFormat="0" applyBorder="0" applyAlignment="0" applyProtection="0"/>
    <xf numFmtId="0" fontId="69" fillId="86" borderId="0" applyNumberFormat="0" applyBorder="0" applyAlignment="0" applyProtection="0"/>
    <xf numFmtId="0" fontId="69" fillId="86" borderId="0" applyNumberFormat="0" applyBorder="0" applyAlignment="0" applyProtection="0"/>
    <xf numFmtId="0" fontId="69" fillId="86" borderId="0" applyNumberFormat="0" applyBorder="0" applyAlignment="0" applyProtection="0"/>
    <xf numFmtId="0" fontId="69" fillId="86" borderId="0" applyNumberFormat="0" applyBorder="0" applyAlignment="0" applyProtection="0"/>
    <xf numFmtId="0" fontId="69" fillId="86" borderId="0" applyNumberFormat="0" applyBorder="0" applyAlignment="0" applyProtection="0"/>
    <xf numFmtId="0" fontId="69" fillId="86" borderId="0" applyNumberFormat="0" applyBorder="0" applyAlignment="0" applyProtection="0"/>
    <xf numFmtId="0" fontId="69" fillId="86" borderId="0" applyNumberFormat="0" applyBorder="0" applyAlignment="0" applyProtection="0"/>
    <xf numFmtId="165" fontId="92" fillId="0" borderId="0">
      <alignment vertical="center"/>
    </xf>
    <xf numFmtId="165" fontId="92" fillId="0" borderId="0">
      <alignment vertical="center"/>
    </xf>
    <xf numFmtId="165" fontId="92" fillId="0" borderId="0">
      <alignment vertical="center"/>
    </xf>
    <xf numFmtId="165" fontId="92" fillId="0" borderId="0">
      <alignment vertical="center"/>
    </xf>
    <xf numFmtId="165" fontId="92" fillId="0" borderId="0">
      <alignment vertical="center"/>
    </xf>
    <xf numFmtId="165" fontId="92" fillId="0" borderId="0">
      <alignment vertical="center"/>
    </xf>
    <xf numFmtId="165" fontId="92" fillId="0" borderId="0">
      <alignment vertical="center"/>
    </xf>
    <xf numFmtId="165" fontId="92" fillId="0" borderId="0">
      <alignment vertical="center"/>
    </xf>
    <xf numFmtId="165" fontId="92" fillId="0" borderId="0">
      <alignment vertical="center"/>
    </xf>
    <xf numFmtId="165" fontId="92" fillId="0" borderId="0">
      <alignment vertical="center"/>
    </xf>
    <xf numFmtId="165" fontId="92" fillId="0" borderId="0">
      <alignment vertical="center"/>
    </xf>
    <xf numFmtId="165" fontId="92" fillId="0" borderId="0">
      <alignment vertical="center"/>
    </xf>
    <xf numFmtId="178" fontId="92" fillId="0" borderId="0">
      <alignment vertical="center"/>
    </xf>
    <xf numFmtId="178" fontId="92" fillId="0" borderId="0">
      <alignment vertical="center"/>
    </xf>
    <xf numFmtId="186" fontId="92" fillId="0" borderId="0">
      <alignment vertical="center"/>
    </xf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35" fillId="95" borderId="12" applyNumberFormat="0" applyAlignment="0" applyProtection="0"/>
    <xf numFmtId="0" fontId="35" fillId="95" borderId="12" applyNumberFormat="0" applyAlignment="0" applyProtection="0"/>
    <xf numFmtId="0" fontId="35" fillId="95" borderId="12" applyNumberFormat="0" applyAlignment="0" applyProtection="0"/>
    <xf numFmtId="0" fontId="35" fillId="95" borderId="12" applyNumberFormat="0" applyAlignment="0" applyProtection="0"/>
    <xf numFmtId="0" fontId="35" fillId="95" borderId="12" applyNumberFormat="0" applyAlignment="0" applyProtection="0"/>
    <xf numFmtId="0" fontId="35" fillId="95" borderId="12" applyNumberFormat="0" applyAlignment="0" applyProtection="0"/>
    <xf numFmtId="0" fontId="35" fillId="95" borderId="12" applyNumberFormat="0" applyAlignment="0" applyProtection="0"/>
    <xf numFmtId="0" fontId="35" fillId="95" borderId="12" applyNumberFormat="0" applyAlignment="0" applyProtection="0"/>
    <xf numFmtId="0" fontId="35" fillId="95" borderId="12" applyNumberFormat="0" applyAlignment="0" applyProtection="0"/>
    <xf numFmtId="0" fontId="35" fillId="95" borderId="12" applyNumberFormat="0" applyAlignment="0" applyProtection="0"/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0" fontId="93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4" fillId="99" borderId="1" applyNumberFormat="0" applyAlignment="0" applyProtection="0"/>
    <xf numFmtId="0" fontId="87" fillId="51" borderId="0" applyNumberFormat="0" applyBorder="0" applyAlignment="0" applyProtection="0"/>
    <xf numFmtId="0" fontId="87" fillId="55" borderId="0" applyNumberFormat="0" applyBorder="0" applyAlignment="0" applyProtection="0"/>
    <xf numFmtId="0" fontId="87" fillId="59" borderId="0" applyNumberFormat="0" applyBorder="0" applyAlignment="0" applyProtection="0"/>
    <xf numFmtId="0" fontId="87" fillId="63" borderId="0" applyNumberFormat="0" applyBorder="0" applyAlignment="0" applyProtection="0"/>
    <xf numFmtId="0" fontId="87" fillId="67" borderId="0" applyNumberFormat="0" applyBorder="0" applyAlignment="0" applyProtection="0"/>
    <xf numFmtId="0" fontId="87" fillId="71" borderId="0" applyNumberFormat="0" applyBorder="0" applyAlignment="0" applyProtection="0"/>
    <xf numFmtId="0" fontId="3" fillId="44" borderId="0" applyNumberFormat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9" fillId="0" borderId="0"/>
    <xf numFmtId="0" fontId="100" fillId="0" borderId="0" applyNumberFormat="0" applyFill="0" applyBorder="0" applyAlignment="0" applyProtection="0">
      <alignment vertical="center"/>
    </xf>
    <xf numFmtId="0" fontId="8" fillId="100" borderId="0" applyNumberFormat="0" applyBorder="0" applyAlignment="0" applyProtection="0"/>
    <xf numFmtId="0" fontId="8" fillId="100" borderId="0" applyNumberFormat="0" applyBorder="0" applyAlignment="0" applyProtection="0"/>
    <xf numFmtId="0" fontId="8" fillId="100" borderId="0" applyNumberFormat="0" applyBorder="0" applyAlignment="0" applyProtection="0"/>
    <xf numFmtId="0" fontId="8" fillId="100" borderId="0" applyNumberFormat="0" applyBorder="0" applyAlignment="0" applyProtection="0"/>
    <xf numFmtId="0" fontId="8" fillId="100" borderId="0" applyNumberFormat="0" applyBorder="0" applyAlignment="0" applyProtection="0"/>
    <xf numFmtId="0" fontId="8" fillId="100" borderId="0" applyNumberFormat="0" applyBorder="0" applyAlignment="0" applyProtection="0"/>
    <xf numFmtId="0" fontId="8" fillId="100" borderId="0" applyNumberFormat="0" applyBorder="0" applyAlignment="0" applyProtection="0"/>
    <xf numFmtId="0" fontId="8" fillId="100" borderId="0" applyNumberFormat="0" applyBorder="0" applyAlignment="0" applyProtection="0"/>
    <xf numFmtId="0" fontId="8" fillId="100" borderId="0" applyNumberFormat="0" applyBorder="0" applyAlignment="0" applyProtection="0"/>
    <xf numFmtId="0" fontId="8" fillId="100" borderId="0" applyNumberFormat="0" applyBorder="0" applyAlignment="0" applyProtection="0"/>
    <xf numFmtId="0" fontId="8" fillId="100" borderId="0" applyNumberFormat="0" applyBorder="0" applyAlignment="0" applyProtection="0"/>
    <xf numFmtId="0" fontId="8" fillId="100" borderId="0" applyNumberFormat="0" applyBorder="0" applyAlignment="0" applyProtection="0"/>
    <xf numFmtId="0" fontId="8" fillId="100" borderId="0" applyNumberFormat="0" applyBorder="0" applyAlignment="0" applyProtection="0"/>
    <xf numFmtId="0" fontId="8" fillId="100" borderId="0" applyNumberFormat="0" applyBorder="0" applyAlignment="0" applyProtection="0"/>
    <xf numFmtId="0" fontId="8" fillId="100" borderId="0" applyNumberFormat="0" applyBorder="0" applyAlignment="0" applyProtection="0"/>
    <xf numFmtId="0" fontId="8" fillId="100" borderId="0" applyNumberFormat="0" applyBorder="0" applyAlignment="0" applyProtection="0"/>
    <xf numFmtId="0" fontId="8" fillId="100" borderId="0" applyNumberFormat="0" applyBorder="0" applyAlignment="0" applyProtection="0"/>
    <xf numFmtId="0" fontId="8" fillId="100" borderId="0" applyNumberFormat="0" applyBorder="0" applyAlignment="0" applyProtection="0"/>
    <xf numFmtId="0" fontId="8" fillId="100" borderId="0" applyNumberFormat="0" applyBorder="0" applyAlignment="0" applyProtection="0"/>
    <xf numFmtId="0" fontId="8" fillId="100" borderId="0" applyNumberFormat="0" applyBorder="0" applyAlignment="0" applyProtection="0"/>
    <xf numFmtId="0" fontId="8" fillId="100" borderId="0" applyNumberFormat="0" applyBorder="0" applyAlignment="0" applyProtection="0"/>
    <xf numFmtId="0" fontId="8" fillId="100" borderId="0" applyNumberFormat="0" applyBorder="0" applyAlignment="0" applyProtection="0"/>
    <xf numFmtId="0" fontId="8" fillId="81" borderId="0" applyNumberFormat="0" applyBorder="0" applyAlignment="0" applyProtection="0"/>
    <xf numFmtId="0" fontId="8" fillId="100" borderId="0" applyNumberFormat="0" applyBorder="0" applyAlignment="0" applyProtection="0"/>
    <xf numFmtId="0" fontId="8" fillId="100" borderId="0" applyNumberFormat="0" applyBorder="0" applyAlignment="0" applyProtection="0"/>
    <xf numFmtId="0" fontId="8" fillId="100" borderId="0" applyNumberFormat="0" applyBorder="0" applyAlignment="0" applyProtection="0"/>
    <xf numFmtId="0" fontId="8" fillId="100" borderId="0" applyNumberFormat="0" applyBorder="0" applyAlignment="0" applyProtection="0"/>
    <xf numFmtId="0" fontId="8" fillId="100" borderId="0" applyNumberFormat="0" applyBorder="0" applyAlignment="0" applyProtection="0"/>
    <xf numFmtId="0" fontId="8" fillId="100" borderId="0" applyNumberFormat="0" applyBorder="0" applyAlignment="0" applyProtection="0"/>
    <xf numFmtId="0" fontId="8" fillId="100" borderId="0" applyNumberFormat="0" applyBorder="0" applyAlignment="0" applyProtection="0"/>
    <xf numFmtId="0" fontId="8" fillId="100" borderId="0" applyNumberFormat="0" applyBorder="0" applyAlignment="0" applyProtection="0"/>
    <xf numFmtId="0" fontId="8" fillId="100" borderId="0" applyNumberFormat="0" applyBorder="0" applyAlignment="0" applyProtection="0"/>
    <xf numFmtId="0" fontId="8" fillId="100" borderId="0" applyNumberFormat="0" applyBorder="0" applyAlignment="0" applyProtection="0"/>
    <xf numFmtId="0" fontId="8" fillId="100" borderId="0" applyNumberFormat="0" applyBorder="0" applyAlignment="0" applyProtection="0"/>
    <xf numFmtId="0" fontId="8" fillId="81" borderId="0" applyNumberFormat="0" applyBorder="0" applyAlignment="0" applyProtection="0"/>
    <xf numFmtId="0" fontId="8" fillId="100" borderId="0" applyNumberFormat="0" applyBorder="0" applyAlignment="0" applyProtection="0"/>
    <xf numFmtId="0" fontId="8" fillId="100" borderId="0" applyNumberFormat="0" applyBorder="0" applyAlignment="0" applyProtection="0"/>
    <xf numFmtId="0" fontId="8" fillId="100" borderId="0" applyNumberFormat="0" applyBorder="0" applyAlignment="0" applyProtection="0"/>
    <xf numFmtId="0" fontId="8" fillId="100" borderId="0" applyNumberFormat="0" applyBorder="0" applyAlignment="0" applyProtection="0"/>
    <xf numFmtId="0" fontId="8" fillId="100" borderId="0" applyNumberFormat="0" applyBorder="0" applyAlignment="0" applyProtection="0"/>
    <xf numFmtId="0" fontId="8" fillId="81" borderId="0" applyNumberFormat="0" applyBorder="0" applyAlignment="0" applyProtection="0"/>
    <xf numFmtId="0" fontId="8" fillId="100" borderId="0" applyNumberFormat="0" applyBorder="0" applyAlignment="0" applyProtection="0"/>
    <xf numFmtId="0" fontId="8" fillId="81" borderId="0" applyNumberFormat="0" applyBorder="0" applyAlignment="0" applyProtection="0"/>
    <xf numFmtId="0" fontId="8" fillId="100" borderId="0" applyNumberFormat="0" applyBorder="0" applyAlignment="0" applyProtection="0"/>
    <xf numFmtId="0" fontId="8" fillId="101" borderId="0" applyNumberFormat="0" applyBorder="0" applyAlignment="0" applyProtection="0"/>
    <xf numFmtId="0" fontId="8" fillId="81" borderId="0" applyNumberFormat="0" applyBorder="0" applyAlignment="0" applyProtection="0"/>
    <xf numFmtId="0" fontId="8" fillId="100" borderId="0" applyNumberFormat="0" applyBorder="0" applyAlignment="0" applyProtection="0"/>
    <xf numFmtId="0" fontId="8" fillId="81" borderId="0" applyNumberFormat="0" applyBorder="0" applyAlignment="0" applyProtection="0"/>
    <xf numFmtId="0" fontId="8" fillId="100" borderId="0" applyNumberFormat="0" applyBorder="0" applyAlignment="0" applyProtection="0"/>
    <xf numFmtId="0" fontId="8" fillId="100" borderId="0" applyNumberFormat="0" applyBorder="0" applyAlignment="0" applyProtection="0"/>
    <xf numFmtId="0" fontId="8" fillId="87" borderId="0" applyNumberFormat="0" applyBorder="0" applyAlignment="0" applyProtection="0"/>
    <xf numFmtId="0" fontId="8" fillId="87" borderId="0" applyNumberFormat="0" applyBorder="0" applyAlignment="0" applyProtection="0"/>
    <xf numFmtId="0" fontId="8" fillId="87" borderId="0" applyNumberFormat="0" applyBorder="0" applyAlignment="0" applyProtection="0"/>
    <xf numFmtId="0" fontId="8" fillId="87" borderId="0" applyNumberFormat="0" applyBorder="0" applyAlignment="0" applyProtection="0"/>
    <xf numFmtId="0" fontId="8" fillId="87" borderId="0" applyNumberFormat="0" applyBorder="0" applyAlignment="0" applyProtection="0"/>
    <xf numFmtId="0" fontId="8" fillId="87" borderId="0" applyNumberFormat="0" applyBorder="0" applyAlignment="0" applyProtection="0"/>
    <xf numFmtId="0" fontId="8" fillId="87" borderId="0" applyNumberFormat="0" applyBorder="0" applyAlignment="0" applyProtection="0"/>
    <xf numFmtId="0" fontId="8" fillId="87" borderId="0" applyNumberFormat="0" applyBorder="0" applyAlignment="0" applyProtection="0"/>
    <xf numFmtId="0" fontId="8" fillId="87" borderId="0" applyNumberFormat="0" applyBorder="0" applyAlignment="0" applyProtection="0"/>
    <xf numFmtId="0" fontId="8" fillId="87" borderId="0" applyNumberFormat="0" applyBorder="0" applyAlignment="0" applyProtection="0"/>
    <xf numFmtId="0" fontId="8" fillId="87" borderId="0" applyNumberFormat="0" applyBorder="0" applyAlignment="0" applyProtection="0"/>
    <xf numFmtId="0" fontId="8" fillId="101" borderId="0" applyNumberFormat="0" applyBorder="0" applyAlignment="0" applyProtection="0"/>
    <xf numFmtId="0" fontId="8" fillId="87" borderId="0" applyNumberFormat="0" applyBorder="0" applyAlignment="0" applyProtection="0"/>
    <xf numFmtId="0" fontId="8" fillId="87" borderId="0" applyNumberFormat="0" applyBorder="0" applyAlignment="0" applyProtection="0"/>
    <xf numFmtId="0" fontId="8" fillId="87" borderId="0" applyNumberFormat="0" applyBorder="0" applyAlignment="0" applyProtection="0"/>
    <xf numFmtId="0" fontId="8" fillId="87" borderId="0" applyNumberFormat="0" applyBorder="0" applyAlignment="0" applyProtection="0"/>
    <xf numFmtId="0" fontId="8" fillId="87" borderId="0" applyNumberFormat="0" applyBorder="0" applyAlignment="0" applyProtection="0"/>
    <xf numFmtId="0" fontId="8" fillId="87" borderId="0" applyNumberFormat="0" applyBorder="0" applyAlignment="0" applyProtection="0"/>
    <xf numFmtId="0" fontId="8" fillId="87" borderId="0" applyNumberFormat="0" applyBorder="0" applyAlignment="0" applyProtection="0"/>
    <xf numFmtId="0" fontId="8" fillId="87" borderId="0" applyNumberFormat="0" applyBorder="0" applyAlignment="0" applyProtection="0"/>
    <xf numFmtId="0" fontId="8" fillId="87" borderId="0" applyNumberFormat="0" applyBorder="0" applyAlignment="0" applyProtection="0"/>
    <xf numFmtId="0" fontId="8" fillId="87" borderId="0" applyNumberFormat="0" applyBorder="0" applyAlignment="0" applyProtection="0"/>
    <xf numFmtId="0" fontId="8" fillId="101" borderId="0" applyNumberFormat="0" applyBorder="0" applyAlignment="0" applyProtection="0"/>
    <xf numFmtId="0" fontId="8" fillId="87" borderId="0" applyNumberFormat="0" applyBorder="0" applyAlignment="0" applyProtection="0"/>
    <xf numFmtId="0" fontId="8" fillId="82" borderId="0" applyNumberFormat="0" applyBorder="0" applyAlignment="0" applyProtection="0"/>
    <xf numFmtId="0" fontId="8" fillId="87" borderId="0" applyNumberFormat="0" applyBorder="0" applyAlignment="0" applyProtection="0"/>
    <xf numFmtId="0" fontId="8" fillId="87" borderId="0" applyNumberFormat="0" applyBorder="0" applyAlignment="0" applyProtection="0"/>
    <xf numFmtId="0" fontId="8" fillId="87" borderId="0" applyNumberFormat="0" applyBorder="0" applyAlignment="0" applyProtection="0"/>
    <xf numFmtId="0" fontId="8" fillId="87" borderId="0" applyNumberFormat="0" applyBorder="0" applyAlignment="0" applyProtection="0"/>
    <xf numFmtId="0" fontId="8" fillId="87" borderId="0" applyNumberFormat="0" applyBorder="0" applyAlignment="0" applyProtection="0"/>
    <xf numFmtId="0" fontId="8" fillId="87" borderId="0" applyNumberFormat="0" applyBorder="0" applyAlignment="0" applyProtection="0"/>
    <xf numFmtId="0" fontId="8" fillId="87" borderId="0" applyNumberFormat="0" applyBorder="0" applyAlignment="0" applyProtection="0"/>
    <xf numFmtId="0" fontId="8" fillId="87" borderId="0" applyNumberFormat="0" applyBorder="0" applyAlignment="0" applyProtection="0"/>
    <xf numFmtId="0" fontId="8" fillId="87" borderId="0" applyNumberFormat="0" applyBorder="0" applyAlignment="0" applyProtection="0"/>
    <xf numFmtId="0" fontId="8" fillId="87" borderId="0" applyNumberFormat="0" applyBorder="0" applyAlignment="0" applyProtection="0"/>
    <xf numFmtId="0" fontId="8" fillId="87" borderId="0" applyNumberFormat="0" applyBorder="0" applyAlignment="0" applyProtection="0"/>
    <xf numFmtId="0" fontId="8" fillId="82" borderId="0" applyNumberFormat="0" applyBorder="0" applyAlignment="0" applyProtection="0"/>
    <xf numFmtId="0" fontId="8" fillId="87" borderId="0" applyNumberFormat="0" applyBorder="0" applyAlignment="0" applyProtection="0"/>
    <xf numFmtId="0" fontId="8" fillId="87" borderId="0" applyNumberFormat="0" applyBorder="0" applyAlignment="0" applyProtection="0"/>
    <xf numFmtId="0" fontId="8" fillId="87" borderId="0" applyNumberFormat="0" applyBorder="0" applyAlignment="0" applyProtection="0"/>
    <xf numFmtId="0" fontId="8" fillId="87" borderId="0" applyNumberFormat="0" applyBorder="0" applyAlignment="0" applyProtection="0"/>
    <xf numFmtId="0" fontId="8" fillId="87" borderId="0" applyNumberFormat="0" applyBorder="0" applyAlignment="0" applyProtection="0"/>
    <xf numFmtId="0" fontId="8" fillId="87" borderId="0" applyNumberFormat="0" applyBorder="0" applyAlignment="0" applyProtection="0"/>
    <xf numFmtId="0" fontId="8" fillId="82" borderId="0" applyNumberFormat="0" applyBorder="0" applyAlignment="0" applyProtection="0"/>
    <xf numFmtId="0" fontId="8" fillId="87" borderId="0" applyNumberFormat="0" applyBorder="0" applyAlignment="0" applyProtection="0"/>
    <xf numFmtId="0" fontId="8" fillId="82" borderId="0" applyNumberFormat="0" applyBorder="0" applyAlignment="0" applyProtection="0"/>
    <xf numFmtId="0" fontId="8" fillId="87" borderId="0" applyNumberFormat="0" applyBorder="0" applyAlignment="0" applyProtection="0"/>
    <xf numFmtId="0" fontId="8" fillId="82" borderId="0" applyNumberFormat="0" applyBorder="0" applyAlignment="0" applyProtection="0"/>
    <xf numFmtId="0" fontId="8" fillId="87" borderId="0" applyNumberFormat="0" applyBorder="0" applyAlignment="0" applyProtection="0"/>
    <xf numFmtId="0" fontId="8" fillId="82" borderId="0" applyNumberFormat="0" applyBorder="0" applyAlignment="0" applyProtection="0"/>
    <xf numFmtId="0" fontId="8" fillId="87" borderId="0" applyNumberFormat="0" applyBorder="0" applyAlignment="0" applyProtection="0"/>
    <xf numFmtId="0" fontId="8" fillId="87" borderId="0" applyNumberFormat="0" applyBorder="0" applyAlignment="0" applyProtection="0"/>
    <xf numFmtId="0" fontId="8" fillId="101" borderId="0" applyNumberFormat="0" applyBorder="0" applyAlignment="0" applyProtection="0"/>
    <xf numFmtId="0" fontId="8" fillId="101" borderId="0" applyNumberFormat="0" applyBorder="0" applyAlignment="0" applyProtection="0"/>
    <xf numFmtId="0" fontId="8" fillId="101" borderId="0" applyNumberFormat="0" applyBorder="0" applyAlignment="0" applyProtection="0"/>
    <xf numFmtId="0" fontId="8" fillId="101" borderId="0" applyNumberFormat="0" applyBorder="0" applyAlignment="0" applyProtection="0"/>
    <xf numFmtId="0" fontId="8" fillId="101" borderId="0" applyNumberFormat="0" applyBorder="0" applyAlignment="0" applyProtection="0"/>
    <xf numFmtId="0" fontId="8" fillId="101" borderId="0" applyNumberFormat="0" applyBorder="0" applyAlignment="0" applyProtection="0"/>
    <xf numFmtId="0" fontId="8" fillId="101" borderId="0" applyNumberFormat="0" applyBorder="0" applyAlignment="0" applyProtection="0"/>
    <xf numFmtId="0" fontId="8" fillId="101" borderId="0" applyNumberFormat="0" applyBorder="0" applyAlignment="0" applyProtection="0"/>
    <xf numFmtId="0" fontId="8" fillId="101" borderId="0" applyNumberFormat="0" applyBorder="0" applyAlignment="0" applyProtection="0"/>
    <xf numFmtId="0" fontId="8" fillId="101" borderId="0" applyNumberFormat="0" applyBorder="0" applyAlignment="0" applyProtection="0"/>
    <xf numFmtId="0" fontId="8" fillId="101" borderId="0" applyNumberFormat="0" applyBorder="0" applyAlignment="0" applyProtection="0"/>
    <xf numFmtId="0" fontId="8" fillId="101" borderId="0" applyNumberFormat="0" applyBorder="0" applyAlignment="0" applyProtection="0"/>
    <xf numFmtId="0" fontId="8" fillId="101" borderId="0" applyNumberFormat="0" applyBorder="0" applyAlignment="0" applyProtection="0"/>
    <xf numFmtId="0" fontId="8" fillId="101" borderId="0" applyNumberFormat="0" applyBorder="0" applyAlignment="0" applyProtection="0"/>
    <xf numFmtId="0" fontId="8" fillId="101" borderId="0" applyNumberFormat="0" applyBorder="0" applyAlignment="0" applyProtection="0"/>
    <xf numFmtId="0" fontId="8" fillId="101" borderId="0" applyNumberFormat="0" applyBorder="0" applyAlignment="0" applyProtection="0"/>
    <xf numFmtId="0" fontId="8" fillId="101" borderId="0" applyNumberFormat="0" applyBorder="0" applyAlignment="0" applyProtection="0"/>
    <xf numFmtId="0" fontId="8" fillId="101" borderId="0" applyNumberFormat="0" applyBorder="0" applyAlignment="0" applyProtection="0"/>
    <xf numFmtId="0" fontId="8" fillId="101" borderId="0" applyNumberFormat="0" applyBorder="0" applyAlignment="0" applyProtection="0"/>
    <xf numFmtId="0" fontId="8" fillId="101" borderId="0" applyNumberFormat="0" applyBorder="0" applyAlignment="0" applyProtection="0"/>
    <xf numFmtId="0" fontId="8" fillId="101" borderId="0" applyNumberFormat="0" applyBorder="0" applyAlignment="0" applyProtection="0"/>
    <xf numFmtId="0" fontId="8" fillId="101" borderId="0" applyNumberFormat="0" applyBorder="0" applyAlignment="0" applyProtection="0"/>
    <xf numFmtId="0" fontId="8" fillId="83" borderId="0" applyNumberFormat="0" applyBorder="0" applyAlignment="0" applyProtection="0"/>
    <xf numFmtId="0" fontId="8" fillId="101" borderId="0" applyNumberFormat="0" applyBorder="0" applyAlignment="0" applyProtection="0"/>
    <xf numFmtId="0" fontId="8" fillId="101" borderId="0" applyNumberFormat="0" applyBorder="0" applyAlignment="0" applyProtection="0"/>
    <xf numFmtId="0" fontId="8" fillId="101" borderId="0" applyNumberFormat="0" applyBorder="0" applyAlignment="0" applyProtection="0"/>
    <xf numFmtId="0" fontId="8" fillId="101" borderId="0" applyNumberFormat="0" applyBorder="0" applyAlignment="0" applyProtection="0"/>
    <xf numFmtId="0" fontId="8" fillId="101" borderId="0" applyNumberFormat="0" applyBorder="0" applyAlignment="0" applyProtection="0"/>
    <xf numFmtId="0" fontId="8" fillId="101" borderId="0" applyNumberFormat="0" applyBorder="0" applyAlignment="0" applyProtection="0"/>
    <xf numFmtId="0" fontId="8" fillId="101" borderId="0" applyNumberFormat="0" applyBorder="0" applyAlignment="0" applyProtection="0"/>
    <xf numFmtId="0" fontId="8" fillId="101" borderId="0" applyNumberFormat="0" applyBorder="0" applyAlignment="0" applyProtection="0"/>
    <xf numFmtId="0" fontId="8" fillId="101" borderId="0" applyNumberFormat="0" applyBorder="0" applyAlignment="0" applyProtection="0"/>
    <xf numFmtId="0" fontId="8" fillId="101" borderId="0" applyNumberFormat="0" applyBorder="0" applyAlignment="0" applyProtection="0"/>
    <xf numFmtId="0" fontId="8" fillId="101" borderId="0" applyNumberFormat="0" applyBorder="0" applyAlignment="0" applyProtection="0"/>
    <xf numFmtId="0" fontId="8" fillId="83" borderId="0" applyNumberFormat="0" applyBorder="0" applyAlignment="0" applyProtection="0"/>
    <xf numFmtId="0" fontId="8" fillId="101" borderId="0" applyNumberFormat="0" applyBorder="0" applyAlignment="0" applyProtection="0"/>
    <xf numFmtId="0" fontId="8" fillId="101" borderId="0" applyNumberFormat="0" applyBorder="0" applyAlignment="0" applyProtection="0"/>
    <xf numFmtId="0" fontId="8" fillId="101" borderId="0" applyNumberFormat="0" applyBorder="0" applyAlignment="0" applyProtection="0"/>
    <xf numFmtId="0" fontId="8" fillId="101" borderId="0" applyNumberFormat="0" applyBorder="0" applyAlignment="0" applyProtection="0"/>
    <xf numFmtId="0" fontId="8" fillId="101" borderId="0" applyNumberFormat="0" applyBorder="0" applyAlignment="0" applyProtection="0"/>
    <xf numFmtId="0" fontId="8" fillId="83" borderId="0" applyNumberFormat="0" applyBorder="0" applyAlignment="0" applyProtection="0"/>
    <xf numFmtId="0" fontId="8" fillId="101" borderId="0" applyNumberFormat="0" applyBorder="0" applyAlignment="0" applyProtection="0"/>
    <xf numFmtId="0" fontId="8" fillId="83" borderId="0" applyNumberFormat="0" applyBorder="0" applyAlignment="0" applyProtection="0"/>
    <xf numFmtId="0" fontId="8" fillId="101" borderId="0" applyNumberFormat="0" applyBorder="0" applyAlignment="0" applyProtection="0"/>
    <xf numFmtId="0" fontId="8" fillId="83" borderId="0" applyNumberFormat="0" applyBorder="0" applyAlignment="0" applyProtection="0"/>
    <xf numFmtId="0" fontId="8" fillId="101" borderId="0" applyNumberFormat="0" applyBorder="0" applyAlignment="0" applyProtection="0"/>
    <xf numFmtId="0" fontId="8" fillId="83" borderId="0" applyNumberFormat="0" applyBorder="0" applyAlignment="0" applyProtection="0"/>
    <xf numFmtId="0" fontId="8" fillId="101" borderId="0" applyNumberFormat="0" applyBorder="0" applyAlignment="0" applyProtection="0"/>
    <xf numFmtId="0" fontId="8" fillId="101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82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8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8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84" borderId="0" applyNumberFormat="0" applyBorder="0" applyAlignment="0" applyProtection="0"/>
    <xf numFmtId="0" fontId="8" fillId="94" borderId="0" applyNumberFormat="0" applyBorder="0" applyAlignment="0" applyProtection="0"/>
    <xf numFmtId="0" fontId="8" fillId="84" borderId="0" applyNumberFormat="0" applyBorder="0" applyAlignment="0" applyProtection="0"/>
    <xf numFmtId="0" fontId="8" fillId="94" borderId="0" applyNumberFormat="0" applyBorder="0" applyAlignment="0" applyProtection="0"/>
    <xf numFmtId="0" fontId="8" fillId="84" borderId="0" applyNumberFormat="0" applyBorder="0" applyAlignment="0" applyProtection="0"/>
    <xf numFmtId="0" fontId="8" fillId="94" borderId="0" applyNumberFormat="0" applyBorder="0" applyAlignment="0" applyProtection="0"/>
    <xf numFmtId="0" fontId="8" fillId="8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7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4" borderId="0" applyNumberFormat="0" applyBorder="0" applyAlignment="0" applyProtection="0"/>
    <xf numFmtId="0" fontId="8" fillId="84" borderId="0" applyNumberFormat="0" applyBorder="0" applyAlignment="0" applyProtection="0"/>
    <xf numFmtId="0" fontId="8" fillId="84" borderId="0" applyNumberFormat="0" applyBorder="0" applyAlignment="0" applyProtection="0"/>
    <xf numFmtId="0" fontId="8" fillId="84" borderId="0" applyNumberFormat="0" applyBorder="0" applyAlignment="0" applyProtection="0"/>
    <xf numFmtId="0" fontId="8" fillId="84" borderId="0" applyNumberFormat="0" applyBorder="0" applyAlignment="0" applyProtection="0"/>
    <xf numFmtId="0" fontId="8" fillId="84" borderId="0" applyNumberFormat="0" applyBorder="0" applyAlignment="0" applyProtection="0"/>
    <xf numFmtId="0" fontId="8" fillId="84" borderId="0" applyNumberFormat="0" applyBorder="0" applyAlignment="0" applyProtection="0"/>
    <xf numFmtId="0" fontId="8" fillId="84" borderId="0" applyNumberFormat="0" applyBorder="0" applyAlignment="0" applyProtection="0"/>
    <xf numFmtId="0" fontId="8" fillId="84" borderId="0" applyNumberFormat="0" applyBorder="0" applyAlignment="0" applyProtection="0"/>
    <xf numFmtId="0" fontId="8" fillId="84" borderId="0" applyNumberFormat="0" applyBorder="0" applyAlignment="0" applyProtection="0"/>
    <xf numFmtId="0" fontId="8" fillId="84" borderId="0" applyNumberFormat="0" applyBorder="0" applyAlignment="0" applyProtection="0"/>
    <xf numFmtId="0" fontId="8" fillId="87" borderId="0" applyNumberFormat="0" applyBorder="0" applyAlignment="0" applyProtection="0"/>
    <xf numFmtId="0" fontId="8" fillId="87" borderId="0" applyNumberFormat="0" applyBorder="0" applyAlignment="0" applyProtection="0"/>
    <xf numFmtId="0" fontId="8" fillId="100" borderId="0" applyNumberFormat="0" applyBorder="0" applyAlignment="0" applyProtection="0"/>
    <xf numFmtId="0" fontId="8" fillId="84" borderId="0" applyNumberFormat="0" applyBorder="0" applyAlignment="0" applyProtection="0"/>
    <xf numFmtId="0" fontId="8" fillId="84" borderId="0" applyNumberFormat="0" applyBorder="0" applyAlignment="0" applyProtection="0"/>
    <xf numFmtId="0" fontId="8" fillId="84" borderId="0" applyNumberFormat="0" applyBorder="0" applyAlignment="0" applyProtection="0"/>
    <xf numFmtId="0" fontId="8" fillId="84" borderId="0" applyNumberFormat="0" applyBorder="0" applyAlignment="0" applyProtection="0"/>
    <xf numFmtId="0" fontId="8" fillId="84" borderId="0" applyNumberFormat="0" applyBorder="0" applyAlignment="0" applyProtection="0"/>
    <xf numFmtId="0" fontId="8" fillId="84" borderId="0" applyNumberFormat="0" applyBorder="0" applyAlignment="0" applyProtection="0"/>
    <xf numFmtId="0" fontId="8" fillId="84" borderId="0" applyNumberFormat="0" applyBorder="0" applyAlignment="0" applyProtection="0"/>
    <xf numFmtId="0" fontId="8" fillId="84" borderId="0" applyNumberFormat="0" applyBorder="0" applyAlignment="0" applyProtection="0"/>
    <xf numFmtId="0" fontId="8" fillId="84" borderId="0" applyNumberFormat="0" applyBorder="0" applyAlignment="0" applyProtection="0"/>
    <xf numFmtId="0" fontId="8" fillId="84" borderId="0" applyNumberFormat="0" applyBorder="0" applyAlignment="0" applyProtection="0"/>
    <xf numFmtId="0" fontId="8" fillId="84" borderId="0" applyNumberFormat="0" applyBorder="0" applyAlignment="0" applyProtection="0"/>
    <xf numFmtId="0" fontId="8" fillId="83" borderId="0" applyNumberFormat="0" applyBorder="0" applyAlignment="0" applyProtection="0"/>
    <xf numFmtId="0" fontId="8" fillId="84" borderId="0" applyNumberFormat="0" applyBorder="0" applyAlignment="0" applyProtection="0"/>
    <xf numFmtId="0" fontId="8" fillId="84" borderId="0" applyNumberFormat="0" applyBorder="0" applyAlignment="0" applyProtection="0"/>
    <xf numFmtId="0" fontId="8" fillId="84" borderId="0" applyNumberFormat="0" applyBorder="0" applyAlignment="0" applyProtection="0"/>
    <xf numFmtId="0" fontId="8" fillId="84" borderId="0" applyNumberFormat="0" applyBorder="0" applyAlignment="0" applyProtection="0"/>
    <xf numFmtId="0" fontId="8" fillId="84" borderId="0" applyNumberFormat="0" applyBorder="0" applyAlignment="0" applyProtection="0"/>
    <xf numFmtId="0" fontId="8" fillId="84" borderId="0" applyNumberFormat="0" applyBorder="0" applyAlignment="0" applyProtection="0"/>
    <xf numFmtId="0" fontId="8" fillId="84" borderId="0" applyNumberFormat="0" applyBorder="0" applyAlignment="0" applyProtection="0"/>
    <xf numFmtId="0" fontId="8" fillId="84" borderId="0" applyNumberFormat="0" applyBorder="0" applyAlignment="0" applyProtection="0"/>
    <xf numFmtId="0" fontId="8" fillId="84" borderId="0" applyNumberFormat="0" applyBorder="0" applyAlignment="0" applyProtection="0"/>
    <xf numFmtId="0" fontId="8" fillId="84" borderId="0" applyNumberFormat="0" applyBorder="0" applyAlignment="0" applyProtection="0"/>
    <xf numFmtId="0" fontId="8" fillId="84" borderId="0" applyNumberFormat="0" applyBorder="0" applyAlignment="0" applyProtection="0"/>
    <xf numFmtId="0" fontId="8" fillId="83" borderId="0" applyNumberFormat="0" applyBorder="0" applyAlignment="0" applyProtection="0"/>
    <xf numFmtId="0" fontId="8" fillId="84" borderId="0" applyNumberFormat="0" applyBorder="0" applyAlignment="0" applyProtection="0"/>
    <xf numFmtId="0" fontId="8" fillId="84" borderId="0" applyNumberFormat="0" applyBorder="0" applyAlignment="0" applyProtection="0"/>
    <xf numFmtId="0" fontId="8" fillId="84" borderId="0" applyNumberFormat="0" applyBorder="0" applyAlignment="0" applyProtection="0"/>
    <xf numFmtId="0" fontId="8" fillId="84" borderId="0" applyNumberFormat="0" applyBorder="0" applyAlignment="0" applyProtection="0"/>
    <xf numFmtId="0" fontId="8" fillId="84" borderId="0" applyNumberFormat="0" applyBorder="0" applyAlignment="0" applyProtection="0"/>
    <xf numFmtId="0" fontId="75" fillId="69" borderId="0" applyNumberFormat="0" applyBorder="0" applyAlignment="0" applyProtection="0"/>
    <xf numFmtId="0" fontId="75" fillId="69" borderId="0" applyNumberFormat="0" applyBorder="0" applyAlignment="0" applyProtection="0"/>
    <xf numFmtId="0" fontId="8" fillId="83" borderId="0" applyNumberFormat="0" applyBorder="0" applyAlignment="0" applyProtection="0"/>
    <xf numFmtId="0" fontId="8" fillId="84" borderId="0" applyNumberFormat="0" applyBorder="0" applyAlignment="0" applyProtection="0"/>
    <xf numFmtId="0" fontId="8" fillId="83" borderId="0" applyNumberFormat="0" applyBorder="0" applyAlignment="0" applyProtection="0"/>
    <xf numFmtId="0" fontId="8" fillId="84" borderId="0" applyNumberFormat="0" applyBorder="0" applyAlignment="0" applyProtection="0"/>
    <xf numFmtId="0" fontId="8" fillId="83" borderId="0" applyNumberFormat="0" applyBorder="0" applyAlignment="0" applyProtection="0"/>
    <xf numFmtId="0" fontId="8" fillId="84" borderId="0" applyNumberFormat="0" applyBorder="0" applyAlignment="0" applyProtection="0"/>
    <xf numFmtId="0" fontId="8" fillId="83" borderId="0" applyNumberFormat="0" applyBorder="0" applyAlignment="0" applyProtection="0"/>
    <xf numFmtId="0" fontId="8" fillId="84" borderId="0" applyNumberFormat="0" applyBorder="0" applyAlignment="0" applyProtection="0"/>
    <xf numFmtId="0" fontId="8" fillId="84" borderId="0" applyNumberFormat="0" applyBorder="0" applyAlignment="0" applyProtection="0"/>
    <xf numFmtId="0" fontId="8" fillId="100" borderId="0" applyNumberFormat="0" applyBorder="0" applyAlignment="0" applyProtection="0"/>
    <xf numFmtId="0" fontId="8" fillId="87" borderId="0" applyNumberFormat="0" applyBorder="0" applyAlignment="0" applyProtection="0"/>
    <xf numFmtId="0" fontId="8" fillId="101" borderId="0" applyNumberFormat="0" applyBorder="0" applyAlignment="0" applyProtection="0"/>
    <xf numFmtId="0" fontId="8" fillId="94" borderId="0" applyNumberFormat="0" applyBorder="0" applyAlignment="0" applyProtection="0"/>
    <xf numFmtId="0" fontId="8" fillId="85" borderId="0" applyNumberFormat="0" applyBorder="0" applyAlignment="0" applyProtection="0"/>
    <xf numFmtId="0" fontId="8" fillId="84" borderId="0" applyNumberFormat="0" applyBorder="0" applyAlignment="0" applyProtection="0"/>
    <xf numFmtId="49" fontId="17" fillId="0" borderId="44" applyNumberFormat="0" applyFont="0" applyFill="0" applyBorder="0" applyProtection="0">
      <alignment horizontal="left" vertical="center" indent="2"/>
    </xf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5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5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5" borderId="0" applyNumberFormat="0" applyBorder="0" applyAlignment="0" applyProtection="0"/>
    <xf numFmtId="0" fontId="8" fillId="81" borderId="0" applyNumberFormat="0" applyBorder="0" applyAlignment="0" applyProtection="0"/>
    <xf numFmtId="0" fontId="8" fillId="85" borderId="0" applyNumberFormat="0" applyBorder="0" applyAlignment="0" applyProtection="0"/>
    <xf numFmtId="0" fontId="8" fillId="81" borderId="0" applyNumberFormat="0" applyBorder="0" applyAlignment="0" applyProtection="0"/>
    <xf numFmtId="0" fontId="8" fillId="85" borderId="0" applyNumberFormat="0" applyBorder="0" applyAlignment="0" applyProtection="0"/>
    <xf numFmtId="0" fontId="8" fillId="81" borderId="0" applyNumberFormat="0" applyBorder="0" applyAlignment="0" applyProtection="0"/>
    <xf numFmtId="0" fontId="8" fillId="85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1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102" borderId="0" applyNumberFormat="0" applyBorder="0" applyAlignment="0" applyProtection="0"/>
    <xf numFmtId="0" fontId="8" fillId="102" borderId="0" applyNumberFormat="0" applyBorder="0" applyAlignment="0" applyProtection="0"/>
    <xf numFmtId="0" fontId="8" fillId="102" borderId="0" applyNumberFormat="0" applyBorder="0" applyAlignment="0" applyProtection="0"/>
    <xf numFmtId="0" fontId="8" fillId="102" borderId="0" applyNumberFormat="0" applyBorder="0" applyAlignment="0" applyProtection="0"/>
    <xf numFmtId="0" fontId="8" fillId="102" borderId="0" applyNumberFormat="0" applyBorder="0" applyAlignment="0" applyProtection="0"/>
    <xf numFmtId="0" fontId="8" fillId="102" borderId="0" applyNumberFormat="0" applyBorder="0" applyAlignment="0" applyProtection="0"/>
    <xf numFmtId="0" fontId="8" fillId="102" borderId="0" applyNumberFormat="0" applyBorder="0" applyAlignment="0" applyProtection="0"/>
    <xf numFmtId="0" fontId="8" fillId="102" borderId="0" applyNumberFormat="0" applyBorder="0" applyAlignment="0" applyProtection="0"/>
    <xf numFmtId="0" fontId="8" fillId="102" borderId="0" applyNumberFormat="0" applyBorder="0" applyAlignment="0" applyProtection="0"/>
    <xf numFmtId="0" fontId="8" fillId="102" borderId="0" applyNumberFormat="0" applyBorder="0" applyAlignment="0" applyProtection="0"/>
    <xf numFmtId="0" fontId="8" fillId="102" borderId="0" applyNumberFormat="0" applyBorder="0" applyAlignment="0" applyProtection="0"/>
    <xf numFmtId="0" fontId="8" fillId="100" borderId="0" applyNumberFormat="0" applyBorder="0" applyAlignment="0" applyProtection="0"/>
    <xf numFmtId="0" fontId="8" fillId="102" borderId="0" applyNumberFormat="0" applyBorder="0" applyAlignment="0" applyProtection="0"/>
    <xf numFmtId="0" fontId="8" fillId="102" borderId="0" applyNumberFormat="0" applyBorder="0" applyAlignment="0" applyProtection="0"/>
    <xf numFmtId="0" fontId="8" fillId="102" borderId="0" applyNumberFormat="0" applyBorder="0" applyAlignment="0" applyProtection="0"/>
    <xf numFmtId="0" fontId="8" fillId="102" borderId="0" applyNumberFormat="0" applyBorder="0" applyAlignment="0" applyProtection="0"/>
    <xf numFmtId="0" fontId="8" fillId="102" borderId="0" applyNumberFormat="0" applyBorder="0" applyAlignment="0" applyProtection="0"/>
    <xf numFmtId="0" fontId="8" fillId="102" borderId="0" applyNumberFormat="0" applyBorder="0" applyAlignment="0" applyProtection="0"/>
    <xf numFmtId="0" fontId="8" fillId="102" borderId="0" applyNumberFormat="0" applyBorder="0" applyAlignment="0" applyProtection="0"/>
    <xf numFmtId="0" fontId="8" fillId="102" borderId="0" applyNumberFormat="0" applyBorder="0" applyAlignment="0" applyProtection="0"/>
    <xf numFmtId="0" fontId="8" fillId="102" borderId="0" applyNumberFormat="0" applyBorder="0" applyAlignment="0" applyProtection="0"/>
    <xf numFmtId="0" fontId="8" fillId="102" borderId="0" applyNumberFormat="0" applyBorder="0" applyAlignment="0" applyProtection="0"/>
    <xf numFmtId="0" fontId="8" fillId="100" borderId="0" applyNumberFormat="0" applyBorder="0" applyAlignment="0" applyProtection="0"/>
    <xf numFmtId="0" fontId="8" fillId="102" borderId="0" applyNumberFormat="0" applyBorder="0" applyAlignment="0" applyProtection="0"/>
    <xf numFmtId="0" fontId="8" fillId="86" borderId="0" applyNumberFormat="0" applyBorder="0" applyAlignment="0" applyProtection="0"/>
    <xf numFmtId="0" fontId="8" fillId="102" borderId="0" applyNumberFormat="0" applyBorder="0" applyAlignment="0" applyProtection="0"/>
    <xf numFmtId="0" fontId="8" fillId="102" borderId="0" applyNumberFormat="0" applyBorder="0" applyAlignment="0" applyProtection="0"/>
    <xf numFmtId="0" fontId="8" fillId="102" borderId="0" applyNumberFormat="0" applyBorder="0" applyAlignment="0" applyProtection="0"/>
    <xf numFmtId="0" fontId="8" fillId="102" borderId="0" applyNumberFormat="0" applyBorder="0" applyAlignment="0" applyProtection="0"/>
    <xf numFmtId="0" fontId="8" fillId="102" borderId="0" applyNumberFormat="0" applyBorder="0" applyAlignment="0" applyProtection="0"/>
    <xf numFmtId="0" fontId="8" fillId="102" borderId="0" applyNumberFormat="0" applyBorder="0" applyAlignment="0" applyProtection="0"/>
    <xf numFmtId="0" fontId="8" fillId="102" borderId="0" applyNumberFormat="0" applyBorder="0" applyAlignment="0" applyProtection="0"/>
    <xf numFmtId="0" fontId="8" fillId="102" borderId="0" applyNumberFormat="0" applyBorder="0" applyAlignment="0" applyProtection="0"/>
    <xf numFmtId="0" fontId="8" fillId="102" borderId="0" applyNumberFormat="0" applyBorder="0" applyAlignment="0" applyProtection="0"/>
    <xf numFmtId="0" fontId="8" fillId="102" borderId="0" applyNumberFormat="0" applyBorder="0" applyAlignment="0" applyProtection="0"/>
    <xf numFmtId="0" fontId="8" fillId="102" borderId="0" applyNumberFormat="0" applyBorder="0" applyAlignment="0" applyProtection="0"/>
    <xf numFmtId="0" fontId="8" fillId="86" borderId="0" applyNumberFormat="0" applyBorder="0" applyAlignment="0" applyProtection="0"/>
    <xf numFmtId="0" fontId="8" fillId="102" borderId="0" applyNumberFormat="0" applyBorder="0" applyAlignment="0" applyProtection="0"/>
    <xf numFmtId="0" fontId="8" fillId="102" borderId="0" applyNumberFormat="0" applyBorder="0" applyAlignment="0" applyProtection="0"/>
    <xf numFmtId="0" fontId="8" fillId="102" borderId="0" applyNumberFormat="0" applyBorder="0" applyAlignment="0" applyProtection="0"/>
    <xf numFmtId="0" fontId="8" fillId="102" borderId="0" applyNumberFormat="0" applyBorder="0" applyAlignment="0" applyProtection="0"/>
    <xf numFmtId="0" fontId="8" fillId="102" borderId="0" applyNumberFormat="0" applyBorder="0" applyAlignment="0" applyProtection="0"/>
    <xf numFmtId="0" fontId="8" fillId="86" borderId="0" applyNumberFormat="0" applyBorder="0" applyAlignment="0" applyProtection="0"/>
    <xf numFmtId="0" fontId="8" fillId="102" borderId="0" applyNumberFormat="0" applyBorder="0" applyAlignment="0" applyProtection="0"/>
    <xf numFmtId="0" fontId="9" fillId="0" borderId="0"/>
    <xf numFmtId="0" fontId="8" fillId="86" borderId="0" applyNumberFormat="0" applyBorder="0" applyAlignment="0" applyProtection="0"/>
    <xf numFmtId="0" fontId="8" fillId="102" borderId="0" applyNumberFormat="0" applyBorder="0" applyAlignment="0" applyProtection="0"/>
    <xf numFmtId="0" fontId="8" fillId="86" borderId="0" applyNumberFormat="0" applyBorder="0" applyAlignment="0" applyProtection="0"/>
    <xf numFmtId="0" fontId="8" fillId="102" borderId="0" applyNumberFormat="0" applyBorder="0" applyAlignment="0" applyProtection="0"/>
    <xf numFmtId="0" fontId="8" fillId="86" borderId="0" applyNumberFormat="0" applyBorder="0" applyAlignment="0" applyProtection="0"/>
    <xf numFmtId="0" fontId="8" fillId="102" borderId="0" applyNumberFormat="0" applyBorder="0" applyAlignment="0" applyProtection="0"/>
    <xf numFmtId="0" fontId="8" fillId="102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87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87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87" borderId="0" applyNumberFormat="0" applyBorder="0" applyAlignment="0" applyProtection="0"/>
    <xf numFmtId="0" fontId="8" fillId="94" borderId="0" applyNumberFormat="0" applyBorder="0" applyAlignment="0" applyProtection="0"/>
    <xf numFmtId="0" fontId="8" fillId="87" borderId="0" applyNumberFormat="0" applyBorder="0" applyAlignment="0" applyProtection="0"/>
    <xf numFmtId="0" fontId="8" fillId="94" borderId="0" applyNumberFormat="0" applyBorder="0" applyAlignment="0" applyProtection="0"/>
    <xf numFmtId="0" fontId="8" fillId="87" borderId="0" applyNumberFormat="0" applyBorder="0" applyAlignment="0" applyProtection="0"/>
    <xf numFmtId="0" fontId="8" fillId="94" borderId="0" applyNumberFormat="0" applyBorder="0" applyAlignment="0" applyProtection="0"/>
    <xf numFmtId="0" fontId="9" fillId="0" borderId="0"/>
    <xf numFmtId="0" fontId="8" fillId="87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9" fillId="0" borderId="0"/>
    <xf numFmtId="0" fontId="8" fillId="81" borderId="0" applyNumberFormat="0" applyBorder="0" applyAlignment="0" applyProtection="0"/>
    <xf numFmtId="0" fontId="8" fillId="85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9" fillId="0" borderId="0"/>
    <xf numFmtId="0" fontId="8" fillId="85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9" fillId="0" borderId="0"/>
    <xf numFmtId="0" fontId="8" fillId="85" borderId="0" applyNumberFormat="0" applyBorder="0" applyAlignment="0" applyProtection="0"/>
    <xf numFmtId="0" fontId="8" fillId="81" borderId="0" applyNumberFormat="0" applyBorder="0" applyAlignment="0" applyProtection="0"/>
    <xf numFmtId="0" fontId="9" fillId="0" borderId="0"/>
    <xf numFmtId="0" fontId="8" fillId="85" borderId="0" applyNumberFormat="0" applyBorder="0" applyAlignment="0" applyProtection="0"/>
    <xf numFmtId="0" fontId="8" fillId="81" borderId="0" applyNumberFormat="0" applyBorder="0" applyAlignment="0" applyProtection="0"/>
    <xf numFmtId="0" fontId="8" fillId="85" borderId="0" applyNumberFormat="0" applyBorder="0" applyAlignment="0" applyProtection="0"/>
    <xf numFmtId="0" fontId="8" fillId="81" borderId="0" applyNumberFormat="0" applyBorder="0" applyAlignment="0" applyProtection="0"/>
    <xf numFmtId="0" fontId="9" fillId="0" borderId="0"/>
    <xf numFmtId="0" fontId="8" fillId="85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9" borderId="0" applyNumberFormat="0" applyBorder="0" applyAlignment="0" applyProtection="0"/>
    <xf numFmtId="0" fontId="8" fillId="89" borderId="0" applyNumberFormat="0" applyBorder="0" applyAlignment="0" applyProtection="0"/>
    <xf numFmtId="0" fontId="8" fillId="89" borderId="0" applyNumberFormat="0" applyBorder="0" applyAlignment="0" applyProtection="0"/>
    <xf numFmtId="0" fontId="8" fillId="89" borderId="0" applyNumberFormat="0" applyBorder="0" applyAlignment="0" applyProtection="0"/>
    <xf numFmtId="0" fontId="8" fillId="89" borderId="0" applyNumberFormat="0" applyBorder="0" applyAlignment="0" applyProtection="0"/>
    <xf numFmtId="0" fontId="8" fillId="89" borderId="0" applyNumberFormat="0" applyBorder="0" applyAlignment="0" applyProtection="0"/>
    <xf numFmtId="0" fontId="8" fillId="89" borderId="0" applyNumberFormat="0" applyBorder="0" applyAlignment="0" applyProtection="0"/>
    <xf numFmtId="0" fontId="8" fillId="89" borderId="0" applyNumberFormat="0" applyBorder="0" applyAlignment="0" applyProtection="0"/>
    <xf numFmtId="0" fontId="8" fillId="89" borderId="0" applyNumberFormat="0" applyBorder="0" applyAlignment="0" applyProtection="0"/>
    <xf numFmtId="0" fontId="8" fillId="89" borderId="0" applyNumberFormat="0" applyBorder="0" applyAlignment="0" applyProtection="0"/>
    <xf numFmtId="0" fontId="8" fillId="89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89" borderId="0" applyNumberFormat="0" applyBorder="0" applyAlignment="0" applyProtection="0"/>
    <xf numFmtId="0" fontId="8" fillId="89" borderId="0" applyNumberFormat="0" applyBorder="0" applyAlignment="0" applyProtection="0"/>
    <xf numFmtId="0" fontId="8" fillId="89" borderId="0" applyNumberFormat="0" applyBorder="0" applyAlignment="0" applyProtection="0"/>
    <xf numFmtId="0" fontId="8" fillId="89" borderId="0" applyNumberFormat="0" applyBorder="0" applyAlignment="0" applyProtection="0"/>
    <xf numFmtId="0" fontId="8" fillId="89" borderId="0" applyNumberFormat="0" applyBorder="0" applyAlignment="0" applyProtection="0"/>
    <xf numFmtId="0" fontId="8" fillId="89" borderId="0" applyNumberFormat="0" applyBorder="0" applyAlignment="0" applyProtection="0"/>
    <xf numFmtId="0" fontId="8" fillId="89" borderId="0" applyNumberFormat="0" applyBorder="0" applyAlignment="0" applyProtection="0"/>
    <xf numFmtId="0" fontId="8" fillId="89" borderId="0" applyNumberFormat="0" applyBorder="0" applyAlignment="0" applyProtection="0"/>
    <xf numFmtId="0" fontId="8" fillId="89" borderId="0" applyNumberFormat="0" applyBorder="0" applyAlignment="0" applyProtection="0"/>
    <xf numFmtId="0" fontId="8" fillId="89" borderId="0" applyNumberFormat="0" applyBorder="0" applyAlignment="0" applyProtection="0"/>
    <xf numFmtId="0" fontId="9" fillId="0" borderId="0"/>
    <xf numFmtId="0" fontId="8" fillId="89" borderId="0" applyNumberFormat="0" applyBorder="0" applyAlignment="0" applyProtection="0"/>
    <xf numFmtId="0" fontId="8" fillId="83" borderId="0" applyNumberFormat="0" applyBorder="0" applyAlignment="0" applyProtection="0"/>
    <xf numFmtId="0" fontId="8" fillId="89" borderId="0" applyNumberFormat="0" applyBorder="0" applyAlignment="0" applyProtection="0"/>
    <xf numFmtId="0" fontId="8" fillId="89" borderId="0" applyNumberFormat="0" applyBorder="0" applyAlignment="0" applyProtection="0"/>
    <xf numFmtId="0" fontId="8" fillId="89" borderId="0" applyNumberFormat="0" applyBorder="0" applyAlignment="0" applyProtection="0"/>
    <xf numFmtId="0" fontId="8" fillId="89" borderId="0" applyNumberFormat="0" applyBorder="0" applyAlignment="0" applyProtection="0"/>
    <xf numFmtId="0" fontId="8" fillId="89" borderId="0" applyNumberFormat="0" applyBorder="0" applyAlignment="0" applyProtection="0"/>
    <xf numFmtId="0" fontId="8" fillId="89" borderId="0" applyNumberFormat="0" applyBorder="0" applyAlignment="0" applyProtection="0"/>
    <xf numFmtId="0" fontId="8" fillId="89" borderId="0" applyNumberFormat="0" applyBorder="0" applyAlignment="0" applyProtection="0"/>
    <xf numFmtId="0" fontId="8" fillId="89" borderId="0" applyNumberFormat="0" applyBorder="0" applyAlignment="0" applyProtection="0"/>
    <xf numFmtId="0" fontId="8" fillId="89" borderId="0" applyNumberFormat="0" applyBorder="0" applyAlignment="0" applyProtection="0"/>
    <xf numFmtId="0" fontId="8" fillId="89" borderId="0" applyNumberFormat="0" applyBorder="0" applyAlignment="0" applyProtection="0"/>
    <xf numFmtId="0" fontId="8" fillId="89" borderId="0" applyNumberFormat="0" applyBorder="0" applyAlignment="0" applyProtection="0"/>
    <xf numFmtId="0" fontId="9" fillId="0" borderId="0"/>
    <xf numFmtId="0" fontId="8" fillId="83" borderId="0" applyNumberFormat="0" applyBorder="0" applyAlignment="0" applyProtection="0"/>
    <xf numFmtId="0" fontId="8" fillId="89" borderId="0" applyNumberFormat="0" applyBorder="0" applyAlignment="0" applyProtection="0"/>
    <xf numFmtId="0" fontId="8" fillId="89" borderId="0" applyNumberFormat="0" applyBorder="0" applyAlignment="0" applyProtection="0"/>
    <xf numFmtId="0" fontId="8" fillId="89" borderId="0" applyNumberFormat="0" applyBorder="0" applyAlignment="0" applyProtection="0"/>
    <xf numFmtId="0" fontId="8" fillId="89" borderId="0" applyNumberFormat="0" applyBorder="0" applyAlignment="0" applyProtection="0"/>
    <xf numFmtId="0" fontId="8" fillId="89" borderId="0" applyNumberFormat="0" applyBorder="0" applyAlignment="0" applyProtection="0"/>
    <xf numFmtId="0" fontId="9" fillId="0" borderId="0"/>
    <xf numFmtId="0" fontId="8" fillId="83" borderId="0" applyNumberFormat="0" applyBorder="0" applyAlignment="0" applyProtection="0"/>
    <xf numFmtId="0" fontId="8" fillId="89" borderId="0" applyNumberFormat="0" applyBorder="0" applyAlignment="0" applyProtection="0"/>
    <xf numFmtId="0" fontId="9" fillId="0" borderId="0"/>
    <xf numFmtId="0" fontId="8" fillId="83" borderId="0" applyNumberFormat="0" applyBorder="0" applyAlignment="0" applyProtection="0"/>
    <xf numFmtId="0" fontId="8" fillId="89" borderId="0" applyNumberFormat="0" applyBorder="0" applyAlignment="0" applyProtection="0"/>
    <xf numFmtId="0" fontId="9" fillId="0" borderId="0"/>
    <xf numFmtId="0" fontId="8" fillId="83" borderId="0" applyNumberFormat="0" applyBorder="0" applyAlignment="0" applyProtection="0"/>
    <xf numFmtId="0" fontId="8" fillId="89" borderId="0" applyNumberFormat="0" applyBorder="0" applyAlignment="0" applyProtection="0"/>
    <xf numFmtId="0" fontId="9" fillId="0" borderId="0"/>
    <xf numFmtId="0" fontId="8" fillId="83" borderId="0" applyNumberFormat="0" applyBorder="0" applyAlignment="0" applyProtection="0"/>
    <xf numFmtId="0" fontId="8" fillId="89" borderId="0" applyNumberFormat="0" applyBorder="0" applyAlignment="0" applyProtection="0"/>
    <xf numFmtId="0" fontId="8" fillId="89" borderId="0" applyNumberFormat="0" applyBorder="0" applyAlignment="0" applyProtection="0"/>
    <xf numFmtId="0" fontId="8" fillId="81" borderId="0" applyNumberFormat="0" applyBorder="0" applyAlignment="0" applyProtection="0"/>
    <xf numFmtId="0" fontId="8" fillId="82" borderId="0" applyNumberFormat="0" applyBorder="0" applyAlignment="0" applyProtection="0"/>
    <xf numFmtId="0" fontId="8" fillId="102" borderId="0" applyNumberFormat="0" applyBorder="0" applyAlignment="0" applyProtection="0"/>
    <xf numFmtId="0" fontId="8" fillId="94" borderId="0" applyNumberFormat="0" applyBorder="0" applyAlignment="0" applyProtection="0"/>
    <xf numFmtId="0" fontId="8" fillId="81" borderId="0" applyNumberFormat="0" applyBorder="0" applyAlignment="0" applyProtection="0"/>
    <xf numFmtId="0" fontId="8" fillId="89" borderId="0" applyNumberFormat="0" applyBorder="0" applyAlignment="0" applyProtection="0"/>
    <xf numFmtId="0" fontId="12" fillId="103" borderId="0" applyNumberFormat="0" applyBorder="0" applyAlignment="0" applyProtection="0"/>
    <xf numFmtId="0" fontId="12" fillId="103" borderId="0" applyNumberFormat="0" applyBorder="0" applyAlignment="0" applyProtection="0"/>
    <xf numFmtId="0" fontId="12" fillId="103" borderId="0" applyNumberFormat="0" applyBorder="0" applyAlignment="0" applyProtection="0"/>
    <xf numFmtId="0" fontId="12" fillId="103" borderId="0" applyNumberFormat="0" applyBorder="0" applyAlignment="0" applyProtection="0"/>
    <xf numFmtId="0" fontId="12" fillId="103" borderId="0" applyNumberFormat="0" applyBorder="0" applyAlignment="0" applyProtection="0"/>
    <xf numFmtId="0" fontId="12" fillId="103" borderId="0" applyNumberFormat="0" applyBorder="0" applyAlignment="0" applyProtection="0"/>
    <xf numFmtId="0" fontId="12" fillId="103" borderId="0" applyNumberFormat="0" applyBorder="0" applyAlignment="0" applyProtection="0"/>
    <xf numFmtId="0" fontId="12" fillId="103" borderId="0" applyNumberFormat="0" applyBorder="0" applyAlignment="0" applyProtection="0"/>
    <xf numFmtId="0" fontId="12" fillId="103" borderId="0" applyNumberFormat="0" applyBorder="0" applyAlignment="0" applyProtection="0"/>
    <xf numFmtId="0" fontId="12" fillId="103" borderId="0" applyNumberFormat="0" applyBorder="0" applyAlignment="0" applyProtection="0"/>
    <xf numFmtId="0" fontId="12" fillId="103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103" borderId="0" applyNumberFormat="0" applyBorder="0" applyAlignment="0" applyProtection="0"/>
    <xf numFmtId="0" fontId="12" fillId="103" borderId="0" applyNumberFormat="0" applyBorder="0" applyAlignment="0" applyProtection="0"/>
    <xf numFmtId="0" fontId="12" fillId="103" borderId="0" applyNumberFormat="0" applyBorder="0" applyAlignment="0" applyProtection="0"/>
    <xf numFmtId="0" fontId="12" fillId="103" borderId="0" applyNumberFormat="0" applyBorder="0" applyAlignment="0" applyProtection="0"/>
    <xf numFmtId="0" fontId="12" fillId="103" borderId="0" applyNumberFormat="0" applyBorder="0" applyAlignment="0" applyProtection="0"/>
    <xf numFmtId="0" fontId="12" fillId="103" borderId="0" applyNumberFormat="0" applyBorder="0" applyAlignment="0" applyProtection="0"/>
    <xf numFmtId="0" fontId="12" fillId="103" borderId="0" applyNumberFormat="0" applyBorder="0" applyAlignment="0" applyProtection="0"/>
    <xf numFmtId="0" fontId="12" fillId="103" borderId="0" applyNumberFormat="0" applyBorder="0" applyAlignment="0" applyProtection="0"/>
    <xf numFmtId="0" fontId="12" fillId="103" borderId="0" applyNumberFormat="0" applyBorder="0" applyAlignment="0" applyProtection="0"/>
    <xf numFmtId="0" fontId="12" fillId="103" borderId="0" applyNumberFormat="0" applyBorder="0" applyAlignment="0" applyProtection="0"/>
    <xf numFmtId="0" fontId="9" fillId="0" borderId="0"/>
    <xf numFmtId="0" fontId="12" fillId="103" borderId="0" applyNumberFormat="0" applyBorder="0" applyAlignment="0" applyProtection="0"/>
    <xf numFmtId="0" fontId="12" fillId="85" borderId="0" applyNumberFormat="0" applyBorder="0" applyAlignment="0" applyProtection="0"/>
    <xf numFmtId="0" fontId="12" fillId="103" borderId="0" applyNumberFormat="0" applyBorder="0" applyAlignment="0" applyProtection="0"/>
    <xf numFmtId="0" fontId="12" fillId="103" borderId="0" applyNumberFormat="0" applyBorder="0" applyAlignment="0" applyProtection="0"/>
    <xf numFmtId="0" fontId="12" fillId="103" borderId="0" applyNumberFormat="0" applyBorder="0" applyAlignment="0" applyProtection="0"/>
    <xf numFmtId="0" fontId="12" fillId="103" borderId="0" applyNumberFormat="0" applyBorder="0" applyAlignment="0" applyProtection="0"/>
    <xf numFmtId="0" fontId="12" fillId="103" borderId="0" applyNumberFormat="0" applyBorder="0" applyAlignment="0" applyProtection="0"/>
    <xf numFmtId="0" fontId="12" fillId="103" borderId="0" applyNumberFormat="0" applyBorder="0" applyAlignment="0" applyProtection="0"/>
    <xf numFmtId="0" fontId="12" fillId="103" borderId="0" applyNumberFormat="0" applyBorder="0" applyAlignment="0" applyProtection="0"/>
    <xf numFmtId="0" fontId="12" fillId="103" borderId="0" applyNumberFormat="0" applyBorder="0" applyAlignment="0" applyProtection="0"/>
    <xf numFmtId="0" fontId="12" fillId="103" borderId="0" applyNumberFormat="0" applyBorder="0" applyAlignment="0" applyProtection="0"/>
    <xf numFmtId="0" fontId="12" fillId="103" borderId="0" applyNumberFormat="0" applyBorder="0" applyAlignment="0" applyProtection="0"/>
    <xf numFmtId="0" fontId="12" fillId="103" borderId="0" applyNumberFormat="0" applyBorder="0" applyAlignment="0" applyProtection="0"/>
    <xf numFmtId="0" fontId="12" fillId="103" borderId="0" applyNumberFormat="0" applyBorder="0" applyAlignment="0" applyProtection="0"/>
    <xf numFmtId="0" fontId="12" fillId="103" borderId="0" applyNumberFormat="0" applyBorder="0" applyAlignment="0" applyProtection="0"/>
    <xf numFmtId="0" fontId="12" fillId="103" borderId="0" applyNumberFormat="0" applyBorder="0" applyAlignment="0" applyProtection="0"/>
    <xf numFmtId="0" fontId="12" fillId="103" borderId="0" applyNumberFormat="0" applyBorder="0" applyAlignment="0" applyProtection="0"/>
    <xf numFmtId="0" fontId="12" fillId="103" borderId="0" applyNumberFormat="0" applyBorder="0" applyAlignment="0" applyProtection="0"/>
    <xf numFmtId="0" fontId="12" fillId="103" borderId="0" applyNumberFormat="0" applyBorder="0" applyAlignment="0" applyProtection="0"/>
    <xf numFmtId="0" fontId="12" fillId="103" borderId="0" applyNumberFormat="0" applyBorder="0" applyAlignment="0" applyProtection="0"/>
    <xf numFmtId="0" fontId="12" fillId="103" borderId="0" applyNumberFormat="0" applyBorder="0" applyAlignment="0" applyProtection="0"/>
    <xf numFmtId="0" fontId="12" fillId="103" borderId="0" applyNumberFormat="0" applyBorder="0" applyAlignment="0" applyProtection="0"/>
    <xf numFmtId="0" fontId="12" fillId="103" borderId="0" applyNumberFormat="0" applyBorder="0" applyAlignment="0" applyProtection="0"/>
    <xf numFmtId="0" fontId="12" fillId="82" borderId="0" applyNumberFormat="0" applyBorder="0" applyAlignment="0" applyProtection="0"/>
    <xf numFmtId="0" fontId="12" fillId="82" borderId="0" applyNumberFormat="0" applyBorder="0" applyAlignment="0" applyProtection="0"/>
    <xf numFmtId="0" fontId="12" fillId="82" borderId="0" applyNumberFormat="0" applyBorder="0" applyAlignment="0" applyProtection="0"/>
    <xf numFmtId="0" fontId="12" fillId="82" borderId="0" applyNumberFormat="0" applyBorder="0" applyAlignment="0" applyProtection="0"/>
    <xf numFmtId="0" fontId="12" fillId="82" borderId="0" applyNumberFormat="0" applyBorder="0" applyAlignment="0" applyProtection="0"/>
    <xf numFmtId="0" fontId="12" fillId="82" borderId="0" applyNumberFormat="0" applyBorder="0" applyAlignment="0" applyProtection="0"/>
    <xf numFmtId="0" fontId="12" fillId="82" borderId="0" applyNumberFormat="0" applyBorder="0" applyAlignment="0" applyProtection="0"/>
    <xf numFmtId="0" fontId="12" fillId="82" borderId="0" applyNumberFormat="0" applyBorder="0" applyAlignment="0" applyProtection="0"/>
    <xf numFmtId="0" fontId="12" fillId="82" borderId="0" applyNumberFormat="0" applyBorder="0" applyAlignment="0" applyProtection="0"/>
    <xf numFmtId="0" fontId="12" fillId="82" borderId="0" applyNumberFormat="0" applyBorder="0" applyAlignment="0" applyProtection="0"/>
    <xf numFmtId="0" fontId="12" fillId="82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5" fillId="0" borderId="0"/>
    <xf numFmtId="0" fontId="75" fillId="0" borderId="0"/>
    <xf numFmtId="0" fontId="12" fillId="82" borderId="0" applyNumberFormat="0" applyBorder="0" applyAlignment="0" applyProtection="0"/>
    <xf numFmtId="0" fontId="12" fillId="82" borderId="0" applyNumberFormat="0" applyBorder="0" applyAlignment="0" applyProtection="0"/>
    <xf numFmtId="0" fontId="12" fillId="82" borderId="0" applyNumberFormat="0" applyBorder="0" applyAlignment="0" applyProtection="0"/>
    <xf numFmtId="0" fontId="12" fillId="82" borderId="0" applyNumberFormat="0" applyBorder="0" applyAlignment="0" applyProtection="0"/>
    <xf numFmtId="0" fontId="12" fillId="82" borderId="0" applyNumberFormat="0" applyBorder="0" applyAlignment="0" applyProtection="0"/>
    <xf numFmtId="0" fontId="12" fillId="82" borderId="0" applyNumberFormat="0" applyBorder="0" applyAlignment="0" applyProtection="0"/>
    <xf numFmtId="0" fontId="12" fillId="82" borderId="0" applyNumberFormat="0" applyBorder="0" applyAlignment="0" applyProtection="0"/>
    <xf numFmtId="0" fontId="12" fillId="82" borderId="0" applyNumberFormat="0" applyBorder="0" applyAlignment="0" applyProtection="0"/>
    <xf numFmtId="0" fontId="12" fillId="82" borderId="0" applyNumberFormat="0" applyBorder="0" applyAlignment="0" applyProtection="0"/>
    <xf numFmtId="0" fontId="12" fillId="82" borderId="0" applyNumberFormat="0" applyBorder="0" applyAlignment="0" applyProtection="0"/>
    <xf numFmtId="0" fontId="75" fillId="0" borderId="0"/>
    <xf numFmtId="0" fontId="12" fillId="82" borderId="0" applyNumberFormat="0" applyBorder="0" applyAlignment="0" applyProtection="0"/>
    <xf numFmtId="0" fontId="12" fillId="88" borderId="0" applyNumberFormat="0" applyBorder="0" applyAlignment="0" applyProtection="0"/>
    <xf numFmtId="0" fontId="12" fillId="82" borderId="0" applyNumberFormat="0" applyBorder="0" applyAlignment="0" applyProtection="0"/>
    <xf numFmtId="0" fontId="12" fillId="82" borderId="0" applyNumberFormat="0" applyBorder="0" applyAlignment="0" applyProtection="0"/>
    <xf numFmtId="0" fontId="12" fillId="82" borderId="0" applyNumberFormat="0" applyBorder="0" applyAlignment="0" applyProtection="0"/>
    <xf numFmtId="0" fontId="12" fillId="82" borderId="0" applyNumberFormat="0" applyBorder="0" applyAlignment="0" applyProtection="0"/>
    <xf numFmtId="0" fontId="12" fillId="82" borderId="0" applyNumberFormat="0" applyBorder="0" applyAlignment="0" applyProtection="0"/>
    <xf numFmtId="0" fontId="12" fillId="82" borderId="0" applyNumberFormat="0" applyBorder="0" applyAlignment="0" applyProtection="0"/>
    <xf numFmtId="0" fontId="12" fillId="82" borderId="0" applyNumberFormat="0" applyBorder="0" applyAlignment="0" applyProtection="0"/>
    <xf numFmtId="0" fontId="12" fillId="82" borderId="0" applyNumberFormat="0" applyBorder="0" applyAlignment="0" applyProtection="0"/>
    <xf numFmtId="0" fontId="12" fillId="82" borderId="0" applyNumberFormat="0" applyBorder="0" applyAlignment="0" applyProtection="0"/>
    <xf numFmtId="0" fontId="12" fillId="82" borderId="0" applyNumberFormat="0" applyBorder="0" applyAlignment="0" applyProtection="0"/>
    <xf numFmtId="0" fontId="12" fillId="82" borderId="0" applyNumberFormat="0" applyBorder="0" applyAlignment="0" applyProtection="0"/>
    <xf numFmtId="0" fontId="12" fillId="82" borderId="0" applyNumberFormat="0" applyBorder="0" applyAlignment="0" applyProtection="0"/>
    <xf numFmtId="0" fontId="12" fillId="82" borderId="0" applyNumberFormat="0" applyBorder="0" applyAlignment="0" applyProtection="0"/>
    <xf numFmtId="0" fontId="12" fillId="82" borderId="0" applyNumberFormat="0" applyBorder="0" applyAlignment="0" applyProtection="0"/>
    <xf numFmtId="0" fontId="12" fillId="82" borderId="0" applyNumberFormat="0" applyBorder="0" applyAlignment="0" applyProtection="0"/>
    <xf numFmtId="0" fontId="12" fillId="82" borderId="0" applyNumberFormat="0" applyBorder="0" applyAlignment="0" applyProtection="0"/>
    <xf numFmtId="0" fontId="12" fillId="82" borderId="0" applyNumberFormat="0" applyBorder="0" applyAlignment="0" applyProtection="0"/>
    <xf numFmtId="0" fontId="12" fillId="82" borderId="0" applyNumberFormat="0" applyBorder="0" applyAlignment="0" applyProtection="0"/>
    <xf numFmtId="0" fontId="12" fillId="82" borderId="0" applyNumberFormat="0" applyBorder="0" applyAlignment="0" applyProtection="0"/>
    <xf numFmtId="0" fontId="12" fillId="82" borderId="0" applyNumberFormat="0" applyBorder="0" applyAlignment="0" applyProtection="0"/>
    <xf numFmtId="0" fontId="12" fillId="82" borderId="0" applyNumberFormat="0" applyBorder="0" applyAlignment="0" applyProtection="0"/>
    <xf numFmtId="0" fontId="12" fillId="102" borderId="0" applyNumberFormat="0" applyBorder="0" applyAlignment="0" applyProtection="0"/>
    <xf numFmtId="0" fontId="12" fillId="102" borderId="0" applyNumberFormat="0" applyBorder="0" applyAlignment="0" applyProtection="0"/>
    <xf numFmtId="0" fontId="12" fillId="102" borderId="0" applyNumberFormat="0" applyBorder="0" applyAlignment="0" applyProtection="0"/>
    <xf numFmtId="0" fontId="12" fillId="102" borderId="0" applyNumberFormat="0" applyBorder="0" applyAlignment="0" applyProtection="0"/>
    <xf numFmtId="0" fontId="12" fillId="102" borderId="0" applyNumberFormat="0" applyBorder="0" applyAlignment="0" applyProtection="0"/>
    <xf numFmtId="0" fontId="12" fillId="102" borderId="0" applyNumberFormat="0" applyBorder="0" applyAlignment="0" applyProtection="0"/>
    <xf numFmtId="0" fontId="12" fillId="102" borderId="0" applyNumberFormat="0" applyBorder="0" applyAlignment="0" applyProtection="0"/>
    <xf numFmtId="0" fontId="12" fillId="102" borderId="0" applyNumberFormat="0" applyBorder="0" applyAlignment="0" applyProtection="0"/>
    <xf numFmtId="0" fontId="12" fillId="102" borderId="0" applyNumberFormat="0" applyBorder="0" applyAlignment="0" applyProtection="0"/>
    <xf numFmtId="0" fontId="12" fillId="102" borderId="0" applyNumberFormat="0" applyBorder="0" applyAlignment="0" applyProtection="0"/>
    <xf numFmtId="0" fontId="12" fillId="102" borderId="0" applyNumberFormat="0" applyBorder="0" applyAlignment="0" applyProtection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2" fillId="102" borderId="0" applyNumberFormat="0" applyBorder="0" applyAlignment="0" applyProtection="0"/>
    <xf numFmtId="0" fontId="12" fillId="102" borderId="0" applyNumberFormat="0" applyBorder="0" applyAlignment="0" applyProtection="0"/>
    <xf numFmtId="0" fontId="12" fillId="102" borderId="0" applyNumberFormat="0" applyBorder="0" applyAlignment="0" applyProtection="0"/>
    <xf numFmtId="0" fontId="12" fillId="102" borderId="0" applyNumberFormat="0" applyBorder="0" applyAlignment="0" applyProtection="0"/>
    <xf numFmtId="0" fontId="12" fillId="102" borderId="0" applyNumberFormat="0" applyBorder="0" applyAlignment="0" applyProtection="0"/>
    <xf numFmtId="0" fontId="12" fillId="102" borderId="0" applyNumberFormat="0" applyBorder="0" applyAlignment="0" applyProtection="0"/>
    <xf numFmtId="0" fontId="12" fillId="102" borderId="0" applyNumberFormat="0" applyBorder="0" applyAlignment="0" applyProtection="0"/>
    <xf numFmtId="0" fontId="12" fillId="102" borderId="0" applyNumberFormat="0" applyBorder="0" applyAlignment="0" applyProtection="0"/>
    <xf numFmtId="0" fontId="12" fillId="102" borderId="0" applyNumberFormat="0" applyBorder="0" applyAlignment="0" applyProtection="0"/>
    <xf numFmtId="0" fontId="12" fillId="102" borderId="0" applyNumberFormat="0" applyBorder="0" applyAlignment="0" applyProtection="0"/>
    <xf numFmtId="0" fontId="75" fillId="0" borderId="0"/>
    <xf numFmtId="0" fontId="12" fillId="102" borderId="0" applyNumberFormat="0" applyBorder="0" applyAlignment="0" applyProtection="0"/>
    <xf numFmtId="0" fontId="12" fillId="89" borderId="0" applyNumberFormat="0" applyBorder="0" applyAlignment="0" applyProtection="0"/>
    <xf numFmtId="0" fontId="12" fillId="102" borderId="0" applyNumberFormat="0" applyBorder="0" applyAlignment="0" applyProtection="0"/>
    <xf numFmtId="0" fontId="12" fillId="102" borderId="0" applyNumberFormat="0" applyBorder="0" applyAlignment="0" applyProtection="0"/>
    <xf numFmtId="0" fontId="12" fillId="102" borderId="0" applyNumberFormat="0" applyBorder="0" applyAlignment="0" applyProtection="0"/>
    <xf numFmtId="0" fontId="12" fillId="102" borderId="0" applyNumberFormat="0" applyBorder="0" applyAlignment="0" applyProtection="0"/>
    <xf numFmtId="0" fontId="12" fillId="102" borderId="0" applyNumberFormat="0" applyBorder="0" applyAlignment="0" applyProtection="0"/>
    <xf numFmtId="0" fontId="12" fillId="102" borderId="0" applyNumberFormat="0" applyBorder="0" applyAlignment="0" applyProtection="0"/>
    <xf numFmtId="0" fontId="12" fillId="102" borderId="0" applyNumberFormat="0" applyBorder="0" applyAlignment="0" applyProtection="0"/>
    <xf numFmtId="0" fontId="12" fillId="102" borderId="0" applyNumberFormat="0" applyBorder="0" applyAlignment="0" applyProtection="0"/>
    <xf numFmtId="0" fontId="12" fillId="102" borderId="0" applyNumberFormat="0" applyBorder="0" applyAlignment="0" applyProtection="0"/>
    <xf numFmtId="0" fontId="12" fillId="102" borderId="0" applyNumberFormat="0" applyBorder="0" applyAlignment="0" applyProtection="0"/>
    <xf numFmtId="0" fontId="12" fillId="102" borderId="0" applyNumberFormat="0" applyBorder="0" applyAlignment="0" applyProtection="0"/>
    <xf numFmtId="0" fontId="12" fillId="102" borderId="0" applyNumberFormat="0" applyBorder="0" applyAlignment="0" applyProtection="0"/>
    <xf numFmtId="0" fontId="12" fillId="102" borderId="0" applyNumberFormat="0" applyBorder="0" applyAlignment="0" applyProtection="0"/>
    <xf numFmtId="0" fontId="12" fillId="102" borderId="0" applyNumberFormat="0" applyBorder="0" applyAlignment="0" applyProtection="0"/>
    <xf numFmtId="0" fontId="12" fillId="102" borderId="0" applyNumberFormat="0" applyBorder="0" applyAlignment="0" applyProtection="0"/>
    <xf numFmtId="0" fontId="12" fillId="102" borderId="0" applyNumberFormat="0" applyBorder="0" applyAlignment="0" applyProtection="0"/>
    <xf numFmtId="0" fontId="12" fillId="102" borderId="0" applyNumberFormat="0" applyBorder="0" applyAlignment="0" applyProtection="0"/>
    <xf numFmtId="0" fontId="12" fillId="102" borderId="0" applyNumberFormat="0" applyBorder="0" applyAlignment="0" applyProtection="0"/>
    <xf numFmtId="0" fontId="12" fillId="102" borderId="0" applyNumberFormat="0" applyBorder="0" applyAlignment="0" applyProtection="0"/>
    <xf numFmtId="0" fontId="12" fillId="102" borderId="0" applyNumberFormat="0" applyBorder="0" applyAlignment="0" applyProtection="0"/>
    <xf numFmtId="0" fontId="12" fillId="102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75" fillId="0" borderId="0"/>
    <xf numFmtId="0" fontId="8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8" fillId="0" borderId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75" fillId="0" borderId="0"/>
    <xf numFmtId="0" fontId="12" fillId="104" borderId="0" applyNumberFormat="0" applyBorder="0" applyAlignment="0" applyProtection="0"/>
    <xf numFmtId="0" fontId="12" fillId="87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75" fillId="0" borderId="0"/>
    <xf numFmtId="0" fontId="12" fillId="92" borderId="0" applyNumberFormat="0" applyBorder="0" applyAlignment="0" applyProtection="0"/>
    <xf numFmtId="0" fontId="12" fillId="85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105" borderId="0" applyNumberFormat="0" applyBorder="0" applyAlignment="0" applyProtection="0"/>
    <xf numFmtId="0" fontId="12" fillId="105" borderId="0" applyNumberFormat="0" applyBorder="0" applyAlignment="0" applyProtection="0"/>
    <xf numFmtId="0" fontId="12" fillId="105" borderId="0" applyNumberFormat="0" applyBorder="0" applyAlignment="0" applyProtection="0"/>
    <xf numFmtId="0" fontId="12" fillId="105" borderId="0" applyNumberFormat="0" applyBorder="0" applyAlignment="0" applyProtection="0"/>
    <xf numFmtId="0" fontId="12" fillId="105" borderId="0" applyNumberFormat="0" applyBorder="0" applyAlignment="0" applyProtection="0"/>
    <xf numFmtId="0" fontId="12" fillId="105" borderId="0" applyNumberFormat="0" applyBorder="0" applyAlignment="0" applyProtection="0"/>
    <xf numFmtId="0" fontId="12" fillId="105" borderId="0" applyNumberFormat="0" applyBorder="0" applyAlignment="0" applyProtection="0"/>
    <xf numFmtId="0" fontId="12" fillId="105" borderId="0" applyNumberFormat="0" applyBorder="0" applyAlignment="0" applyProtection="0"/>
    <xf numFmtId="0" fontId="12" fillId="105" borderId="0" applyNumberFormat="0" applyBorder="0" applyAlignment="0" applyProtection="0"/>
    <xf numFmtId="0" fontId="12" fillId="105" borderId="0" applyNumberFormat="0" applyBorder="0" applyAlignment="0" applyProtection="0"/>
    <xf numFmtId="0" fontId="12" fillId="105" borderId="0" applyNumberFormat="0" applyBorder="0" applyAlignment="0" applyProtection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8" fillId="0" borderId="0"/>
    <xf numFmtId="0" fontId="75" fillId="0" borderId="0"/>
    <xf numFmtId="0" fontId="75" fillId="0" borderId="0"/>
    <xf numFmtId="0" fontId="12" fillId="105" borderId="0" applyNumberFormat="0" applyBorder="0" applyAlignment="0" applyProtection="0"/>
    <xf numFmtId="0" fontId="12" fillId="105" borderId="0" applyNumberFormat="0" applyBorder="0" applyAlignment="0" applyProtection="0"/>
    <xf numFmtId="0" fontId="12" fillId="105" borderId="0" applyNumberFormat="0" applyBorder="0" applyAlignment="0" applyProtection="0"/>
    <xf numFmtId="0" fontId="12" fillId="105" borderId="0" applyNumberFormat="0" applyBorder="0" applyAlignment="0" applyProtection="0"/>
    <xf numFmtId="0" fontId="12" fillId="105" borderId="0" applyNumberFormat="0" applyBorder="0" applyAlignment="0" applyProtection="0"/>
    <xf numFmtId="0" fontId="12" fillId="105" borderId="0" applyNumberFormat="0" applyBorder="0" applyAlignment="0" applyProtection="0"/>
    <xf numFmtId="0" fontId="12" fillId="105" borderId="0" applyNumberFormat="0" applyBorder="0" applyAlignment="0" applyProtection="0"/>
    <xf numFmtId="0" fontId="12" fillId="105" borderId="0" applyNumberFormat="0" applyBorder="0" applyAlignment="0" applyProtection="0"/>
    <xf numFmtId="0" fontId="12" fillId="105" borderId="0" applyNumberFormat="0" applyBorder="0" applyAlignment="0" applyProtection="0"/>
    <xf numFmtId="0" fontId="12" fillId="105" borderId="0" applyNumberFormat="0" applyBorder="0" applyAlignment="0" applyProtection="0"/>
    <xf numFmtId="0" fontId="75" fillId="0" borderId="0"/>
    <xf numFmtId="0" fontId="12" fillId="105" borderId="0" applyNumberFormat="0" applyBorder="0" applyAlignment="0" applyProtection="0"/>
    <xf numFmtId="0" fontId="12" fillId="82" borderId="0" applyNumberFormat="0" applyBorder="0" applyAlignment="0" applyProtection="0"/>
    <xf numFmtId="0" fontId="12" fillId="105" borderId="0" applyNumberFormat="0" applyBorder="0" applyAlignment="0" applyProtection="0"/>
    <xf numFmtId="0" fontId="12" fillId="105" borderId="0" applyNumberFormat="0" applyBorder="0" applyAlignment="0" applyProtection="0"/>
    <xf numFmtId="0" fontId="12" fillId="105" borderId="0" applyNumberFormat="0" applyBorder="0" applyAlignment="0" applyProtection="0"/>
    <xf numFmtId="0" fontId="12" fillId="105" borderId="0" applyNumberFormat="0" applyBorder="0" applyAlignment="0" applyProtection="0"/>
    <xf numFmtId="0" fontId="12" fillId="105" borderId="0" applyNumberFormat="0" applyBorder="0" applyAlignment="0" applyProtection="0"/>
    <xf numFmtId="0" fontId="12" fillId="105" borderId="0" applyNumberFormat="0" applyBorder="0" applyAlignment="0" applyProtection="0"/>
    <xf numFmtId="0" fontId="12" fillId="105" borderId="0" applyNumberFormat="0" applyBorder="0" applyAlignment="0" applyProtection="0"/>
    <xf numFmtId="0" fontId="12" fillId="105" borderId="0" applyNumberFormat="0" applyBorder="0" applyAlignment="0" applyProtection="0"/>
    <xf numFmtId="0" fontId="12" fillId="105" borderId="0" applyNumberFormat="0" applyBorder="0" applyAlignment="0" applyProtection="0"/>
    <xf numFmtId="0" fontId="12" fillId="105" borderId="0" applyNumberFormat="0" applyBorder="0" applyAlignment="0" applyProtection="0"/>
    <xf numFmtId="0" fontId="12" fillId="105" borderId="0" applyNumberFormat="0" applyBorder="0" applyAlignment="0" applyProtection="0"/>
    <xf numFmtId="0" fontId="12" fillId="105" borderId="0" applyNumberFormat="0" applyBorder="0" applyAlignment="0" applyProtection="0"/>
    <xf numFmtId="0" fontId="12" fillId="105" borderId="0" applyNumberFormat="0" applyBorder="0" applyAlignment="0" applyProtection="0"/>
    <xf numFmtId="0" fontId="12" fillId="105" borderId="0" applyNumberFormat="0" applyBorder="0" applyAlignment="0" applyProtection="0"/>
    <xf numFmtId="0" fontId="12" fillId="105" borderId="0" applyNumberFormat="0" applyBorder="0" applyAlignment="0" applyProtection="0"/>
    <xf numFmtId="0" fontId="12" fillId="105" borderId="0" applyNumberFormat="0" applyBorder="0" applyAlignment="0" applyProtection="0"/>
    <xf numFmtId="0" fontId="12" fillId="105" borderId="0" applyNumberFormat="0" applyBorder="0" applyAlignment="0" applyProtection="0"/>
    <xf numFmtId="0" fontId="12" fillId="105" borderId="0" applyNumberFormat="0" applyBorder="0" applyAlignment="0" applyProtection="0"/>
    <xf numFmtId="0" fontId="12" fillId="105" borderId="0" applyNumberFormat="0" applyBorder="0" applyAlignment="0" applyProtection="0"/>
    <xf numFmtId="0" fontId="12" fillId="105" borderId="0" applyNumberFormat="0" applyBorder="0" applyAlignment="0" applyProtection="0"/>
    <xf numFmtId="0" fontId="12" fillId="105" borderId="0" applyNumberFormat="0" applyBorder="0" applyAlignment="0" applyProtection="0"/>
    <xf numFmtId="0" fontId="12" fillId="103" borderId="0" applyNumberFormat="0" applyBorder="0" applyAlignment="0" applyProtection="0"/>
    <xf numFmtId="0" fontId="12" fillId="82" borderId="0" applyNumberFormat="0" applyBorder="0" applyAlignment="0" applyProtection="0"/>
    <xf numFmtId="0" fontId="12" fillId="102" borderId="0" applyNumberFormat="0" applyBorder="0" applyAlignment="0" applyProtection="0"/>
    <xf numFmtId="0" fontId="12" fillId="104" borderId="0" applyNumberFormat="0" applyBorder="0" applyAlignment="0" applyProtection="0"/>
    <xf numFmtId="0" fontId="12" fillId="92" borderId="0" applyNumberFormat="0" applyBorder="0" applyAlignment="0" applyProtection="0"/>
    <xf numFmtId="0" fontId="12" fillId="105" borderId="0" applyNumberFormat="0" applyBorder="0" applyAlignment="0" applyProtection="0"/>
    <xf numFmtId="0" fontId="12" fillId="104" borderId="0" applyNumberFormat="0" applyBorder="0" applyAlignment="0" applyProtection="0"/>
    <xf numFmtId="0" fontId="12" fillId="106" borderId="0" applyNumberFormat="0" applyBorder="0" applyAlignment="0" applyProtection="0"/>
    <xf numFmtId="0" fontId="12" fillId="106" borderId="0" applyNumberFormat="0" applyBorder="0" applyAlignment="0" applyProtection="0"/>
    <xf numFmtId="0" fontId="12" fillId="106" borderId="0" applyNumberFormat="0" applyBorder="0" applyAlignment="0" applyProtection="0"/>
    <xf numFmtId="0" fontId="12" fillId="106" borderId="0" applyNumberFormat="0" applyBorder="0" applyAlignment="0" applyProtection="0"/>
    <xf numFmtId="0" fontId="12" fillId="106" borderId="0" applyNumberFormat="0" applyBorder="0" applyAlignment="0" applyProtection="0"/>
    <xf numFmtId="0" fontId="12" fillId="106" borderId="0" applyNumberFormat="0" applyBorder="0" applyAlignment="0" applyProtection="0"/>
    <xf numFmtId="0" fontId="12" fillId="106" borderId="0" applyNumberFormat="0" applyBorder="0" applyAlignment="0" applyProtection="0"/>
    <xf numFmtId="0" fontId="12" fillId="106" borderId="0" applyNumberFormat="0" applyBorder="0" applyAlignment="0" applyProtection="0"/>
    <xf numFmtId="0" fontId="12" fillId="106" borderId="0" applyNumberFormat="0" applyBorder="0" applyAlignment="0" applyProtection="0"/>
    <xf numFmtId="0" fontId="12" fillId="106" borderId="0" applyNumberFormat="0" applyBorder="0" applyAlignment="0" applyProtection="0"/>
    <xf numFmtId="0" fontId="12" fillId="106" borderId="0" applyNumberFormat="0" applyBorder="0" applyAlignment="0" applyProtection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2" fillId="106" borderId="0" applyNumberFormat="0" applyBorder="0" applyAlignment="0" applyProtection="0"/>
    <xf numFmtId="0" fontId="12" fillId="106" borderId="0" applyNumberFormat="0" applyBorder="0" applyAlignment="0" applyProtection="0"/>
    <xf numFmtId="0" fontId="12" fillId="106" borderId="0" applyNumberFormat="0" applyBorder="0" applyAlignment="0" applyProtection="0"/>
    <xf numFmtId="0" fontId="12" fillId="106" borderId="0" applyNumberFormat="0" applyBorder="0" applyAlignment="0" applyProtection="0"/>
    <xf numFmtId="0" fontId="12" fillId="106" borderId="0" applyNumberFormat="0" applyBorder="0" applyAlignment="0" applyProtection="0"/>
    <xf numFmtId="0" fontId="12" fillId="106" borderId="0" applyNumberFormat="0" applyBorder="0" applyAlignment="0" applyProtection="0"/>
    <xf numFmtId="0" fontId="12" fillId="106" borderId="0" applyNumberFormat="0" applyBorder="0" applyAlignment="0" applyProtection="0"/>
    <xf numFmtId="0" fontId="12" fillId="106" borderId="0" applyNumberFormat="0" applyBorder="0" applyAlignment="0" applyProtection="0"/>
    <xf numFmtId="0" fontId="12" fillId="106" borderId="0" applyNumberFormat="0" applyBorder="0" applyAlignment="0" applyProtection="0"/>
    <xf numFmtId="0" fontId="12" fillId="106" borderId="0" applyNumberFormat="0" applyBorder="0" applyAlignment="0" applyProtection="0"/>
    <xf numFmtId="0" fontId="75" fillId="0" borderId="0"/>
    <xf numFmtId="0" fontId="12" fillId="106" borderId="0" applyNumberFormat="0" applyBorder="0" applyAlignment="0" applyProtection="0"/>
    <xf numFmtId="0" fontId="12" fillId="90" borderId="0" applyNumberFormat="0" applyBorder="0" applyAlignment="0" applyProtection="0"/>
    <xf numFmtId="0" fontId="12" fillId="106" borderId="0" applyNumberFormat="0" applyBorder="0" applyAlignment="0" applyProtection="0"/>
    <xf numFmtId="0" fontId="12" fillId="106" borderId="0" applyNumberFormat="0" applyBorder="0" applyAlignment="0" applyProtection="0"/>
    <xf numFmtId="0" fontId="12" fillId="106" borderId="0" applyNumberFormat="0" applyBorder="0" applyAlignment="0" applyProtection="0"/>
    <xf numFmtId="0" fontId="12" fillId="106" borderId="0" applyNumberFormat="0" applyBorder="0" applyAlignment="0" applyProtection="0"/>
    <xf numFmtId="0" fontId="12" fillId="106" borderId="0" applyNumberFormat="0" applyBorder="0" applyAlignment="0" applyProtection="0"/>
    <xf numFmtId="0" fontId="12" fillId="106" borderId="0" applyNumberFormat="0" applyBorder="0" applyAlignment="0" applyProtection="0"/>
    <xf numFmtId="0" fontId="12" fillId="106" borderId="0" applyNumberFormat="0" applyBorder="0" applyAlignment="0" applyProtection="0"/>
    <xf numFmtId="0" fontId="12" fillId="106" borderId="0" applyNumberFormat="0" applyBorder="0" applyAlignment="0" applyProtection="0"/>
    <xf numFmtId="0" fontId="12" fillId="106" borderId="0" applyNumberFormat="0" applyBorder="0" applyAlignment="0" applyProtection="0"/>
    <xf numFmtId="0" fontId="12" fillId="106" borderId="0" applyNumberFormat="0" applyBorder="0" applyAlignment="0" applyProtection="0"/>
    <xf numFmtId="0" fontId="12" fillId="106" borderId="0" applyNumberFormat="0" applyBorder="0" applyAlignment="0" applyProtection="0"/>
    <xf numFmtId="0" fontId="12" fillId="106" borderId="0" applyNumberFormat="0" applyBorder="0" applyAlignment="0" applyProtection="0"/>
    <xf numFmtId="0" fontId="12" fillId="106" borderId="0" applyNumberFormat="0" applyBorder="0" applyAlignment="0" applyProtection="0"/>
    <xf numFmtId="0" fontId="12" fillId="106" borderId="0" applyNumberFormat="0" applyBorder="0" applyAlignment="0" applyProtection="0"/>
    <xf numFmtId="0" fontId="12" fillId="106" borderId="0" applyNumberFormat="0" applyBorder="0" applyAlignment="0" applyProtection="0"/>
    <xf numFmtId="0" fontId="12" fillId="106" borderId="0" applyNumberFormat="0" applyBorder="0" applyAlignment="0" applyProtection="0"/>
    <xf numFmtId="0" fontId="12" fillId="106" borderId="0" applyNumberFormat="0" applyBorder="0" applyAlignment="0" applyProtection="0"/>
    <xf numFmtId="0" fontId="12" fillId="106" borderId="0" applyNumberFormat="0" applyBorder="0" applyAlignment="0" applyProtection="0"/>
    <xf numFmtId="0" fontId="12" fillId="106" borderId="0" applyNumberFormat="0" applyBorder="0" applyAlignment="0" applyProtection="0"/>
    <xf numFmtId="0" fontId="12" fillId="106" borderId="0" applyNumberFormat="0" applyBorder="0" applyAlignment="0" applyProtection="0"/>
    <xf numFmtId="0" fontId="12" fillId="106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88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107" borderId="0" applyNumberFormat="0" applyBorder="0" applyAlignment="0" applyProtection="0"/>
    <xf numFmtId="0" fontId="12" fillId="107" borderId="0" applyNumberFormat="0" applyBorder="0" applyAlignment="0" applyProtection="0"/>
    <xf numFmtId="0" fontId="12" fillId="107" borderId="0" applyNumberFormat="0" applyBorder="0" applyAlignment="0" applyProtection="0"/>
    <xf numFmtId="0" fontId="12" fillId="107" borderId="0" applyNumberFormat="0" applyBorder="0" applyAlignment="0" applyProtection="0"/>
    <xf numFmtId="0" fontId="12" fillId="107" borderId="0" applyNumberFormat="0" applyBorder="0" applyAlignment="0" applyProtection="0"/>
    <xf numFmtId="0" fontId="12" fillId="107" borderId="0" applyNumberFormat="0" applyBorder="0" applyAlignment="0" applyProtection="0"/>
    <xf numFmtId="0" fontId="12" fillId="107" borderId="0" applyNumberFormat="0" applyBorder="0" applyAlignment="0" applyProtection="0"/>
    <xf numFmtId="0" fontId="12" fillId="107" borderId="0" applyNumberFormat="0" applyBorder="0" applyAlignment="0" applyProtection="0"/>
    <xf numFmtId="0" fontId="12" fillId="107" borderId="0" applyNumberFormat="0" applyBorder="0" applyAlignment="0" applyProtection="0"/>
    <xf numFmtId="0" fontId="12" fillId="107" borderId="0" applyNumberFormat="0" applyBorder="0" applyAlignment="0" applyProtection="0"/>
    <xf numFmtId="0" fontId="12" fillId="107" borderId="0" applyNumberFormat="0" applyBorder="0" applyAlignment="0" applyProtection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2" fillId="107" borderId="0" applyNumberFormat="0" applyBorder="0" applyAlignment="0" applyProtection="0"/>
    <xf numFmtId="0" fontId="12" fillId="107" borderId="0" applyNumberFormat="0" applyBorder="0" applyAlignment="0" applyProtection="0"/>
    <xf numFmtId="0" fontId="12" fillId="107" borderId="0" applyNumberFormat="0" applyBorder="0" applyAlignment="0" applyProtection="0"/>
    <xf numFmtId="0" fontId="12" fillId="107" borderId="0" applyNumberFormat="0" applyBorder="0" applyAlignment="0" applyProtection="0"/>
    <xf numFmtId="0" fontId="12" fillId="107" borderId="0" applyNumberFormat="0" applyBorder="0" applyAlignment="0" applyProtection="0"/>
    <xf numFmtId="0" fontId="12" fillId="107" borderId="0" applyNumberFormat="0" applyBorder="0" applyAlignment="0" applyProtection="0"/>
    <xf numFmtId="0" fontId="12" fillId="107" borderId="0" applyNumberFormat="0" applyBorder="0" applyAlignment="0" applyProtection="0"/>
    <xf numFmtId="0" fontId="12" fillId="107" borderId="0" applyNumberFormat="0" applyBorder="0" applyAlignment="0" applyProtection="0"/>
    <xf numFmtId="0" fontId="12" fillId="107" borderId="0" applyNumberFormat="0" applyBorder="0" applyAlignment="0" applyProtection="0"/>
    <xf numFmtId="0" fontId="12" fillId="107" borderId="0" applyNumberFormat="0" applyBorder="0" applyAlignment="0" applyProtection="0"/>
    <xf numFmtId="0" fontId="75" fillId="0" borderId="0"/>
    <xf numFmtId="0" fontId="12" fillId="107" borderId="0" applyNumberFormat="0" applyBorder="0" applyAlignment="0" applyProtection="0"/>
    <xf numFmtId="0" fontId="12" fillId="89" borderId="0" applyNumberFormat="0" applyBorder="0" applyAlignment="0" applyProtection="0"/>
    <xf numFmtId="0" fontId="12" fillId="107" borderId="0" applyNumberFormat="0" applyBorder="0" applyAlignment="0" applyProtection="0"/>
    <xf numFmtId="0" fontId="12" fillId="107" borderId="0" applyNumberFormat="0" applyBorder="0" applyAlignment="0" applyProtection="0"/>
    <xf numFmtId="0" fontId="12" fillId="107" borderId="0" applyNumberFormat="0" applyBorder="0" applyAlignment="0" applyProtection="0"/>
    <xf numFmtId="0" fontId="12" fillId="107" borderId="0" applyNumberFormat="0" applyBorder="0" applyAlignment="0" applyProtection="0"/>
    <xf numFmtId="0" fontId="12" fillId="107" borderId="0" applyNumberFormat="0" applyBorder="0" applyAlignment="0" applyProtection="0"/>
    <xf numFmtId="0" fontId="12" fillId="107" borderId="0" applyNumberFormat="0" applyBorder="0" applyAlignment="0" applyProtection="0"/>
    <xf numFmtId="0" fontId="12" fillId="107" borderId="0" applyNumberFormat="0" applyBorder="0" applyAlignment="0" applyProtection="0"/>
    <xf numFmtId="0" fontId="12" fillId="107" borderId="0" applyNumberFormat="0" applyBorder="0" applyAlignment="0" applyProtection="0"/>
    <xf numFmtId="0" fontId="12" fillId="107" borderId="0" applyNumberFormat="0" applyBorder="0" applyAlignment="0" applyProtection="0"/>
    <xf numFmtId="0" fontId="12" fillId="107" borderId="0" applyNumberFormat="0" applyBorder="0" applyAlignment="0" applyProtection="0"/>
    <xf numFmtId="0" fontId="12" fillId="107" borderId="0" applyNumberFormat="0" applyBorder="0" applyAlignment="0" applyProtection="0"/>
    <xf numFmtId="0" fontId="12" fillId="107" borderId="0" applyNumberFormat="0" applyBorder="0" applyAlignment="0" applyProtection="0"/>
    <xf numFmtId="0" fontId="12" fillId="107" borderId="0" applyNumberFormat="0" applyBorder="0" applyAlignment="0" applyProtection="0"/>
    <xf numFmtId="0" fontId="12" fillId="107" borderId="0" applyNumberFormat="0" applyBorder="0" applyAlignment="0" applyProtection="0"/>
    <xf numFmtId="0" fontId="12" fillId="107" borderId="0" applyNumberFormat="0" applyBorder="0" applyAlignment="0" applyProtection="0"/>
    <xf numFmtId="0" fontId="12" fillId="107" borderId="0" applyNumberFormat="0" applyBorder="0" applyAlignment="0" applyProtection="0"/>
    <xf numFmtId="0" fontId="12" fillId="107" borderId="0" applyNumberFormat="0" applyBorder="0" applyAlignment="0" applyProtection="0"/>
    <xf numFmtId="0" fontId="12" fillId="107" borderId="0" applyNumberFormat="0" applyBorder="0" applyAlignment="0" applyProtection="0"/>
    <xf numFmtId="0" fontId="12" fillId="107" borderId="0" applyNumberFormat="0" applyBorder="0" applyAlignment="0" applyProtection="0"/>
    <xf numFmtId="0" fontId="12" fillId="107" borderId="0" applyNumberFormat="0" applyBorder="0" applyAlignment="0" applyProtection="0"/>
    <xf numFmtId="0" fontId="12" fillId="107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75" fillId="0" borderId="0"/>
    <xf numFmtId="0" fontId="75" fillId="0" borderId="0"/>
    <xf numFmtId="0" fontId="75" fillId="0" borderId="0"/>
    <xf numFmtId="0" fontId="75" fillId="0" borderId="0"/>
    <xf numFmtId="0" fontId="27" fillId="86" borderId="2" applyNumberFormat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91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88" borderId="0" applyNumberFormat="0" applyBorder="0" applyAlignment="0" applyProtection="0"/>
    <xf numFmtId="0" fontId="12" fillId="88" borderId="0" applyNumberFormat="0" applyBorder="0" applyAlignment="0" applyProtection="0"/>
    <xf numFmtId="0" fontId="12" fillId="88" borderId="0" applyNumberFormat="0" applyBorder="0" applyAlignment="0" applyProtection="0"/>
    <xf numFmtId="0" fontId="12" fillId="88" borderId="0" applyNumberFormat="0" applyBorder="0" applyAlignment="0" applyProtection="0"/>
    <xf numFmtId="0" fontId="12" fillId="88" borderId="0" applyNumberFormat="0" applyBorder="0" applyAlignment="0" applyProtection="0"/>
    <xf numFmtId="0" fontId="12" fillId="88" borderId="0" applyNumberFormat="0" applyBorder="0" applyAlignment="0" applyProtection="0"/>
    <xf numFmtId="0" fontId="12" fillId="88" borderId="0" applyNumberFormat="0" applyBorder="0" applyAlignment="0" applyProtection="0"/>
    <xf numFmtId="0" fontId="12" fillId="88" borderId="0" applyNumberFormat="0" applyBorder="0" applyAlignment="0" applyProtection="0"/>
    <xf numFmtId="0" fontId="12" fillId="88" borderId="0" applyNumberFormat="0" applyBorder="0" applyAlignment="0" applyProtection="0"/>
    <xf numFmtId="0" fontId="12" fillId="88" borderId="0" applyNumberFormat="0" applyBorder="0" applyAlignment="0" applyProtection="0"/>
    <xf numFmtId="0" fontId="12" fillId="88" borderId="0" applyNumberFormat="0" applyBorder="0" applyAlignment="0" applyProtection="0"/>
    <xf numFmtId="0" fontId="12" fillId="88" borderId="0" applyNumberFormat="0" applyBorder="0" applyAlignment="0" applyProtection="0"/>
    <xf numFmtId="0" fontId="12" fillId="88" borderId="0" applyNumberFormat="0" applyBorder="0" applyAlignment="0" applyProtection="0"/>
    <xf numFmtId="0" fontId="12" fillId="88" borderId="0" applyNumberFormat="0" applyBorder="0" applyAlignment="0" applyProtection="0"/>
    <xf numFmtId="0" fontId="12" fillId="88" borderId="0" applyNumberFormat="0" applyBorder="0" applyAlignment="0" applyProtection="0"/>
    <xf numFmtId="0" fontId="12" fillId="88" borderId="0" applyNumberFormat="0" applyBorder="0" applyAlignment="0" applyProtection="0"/>
    <xf numFmtId="0" fontId="12" fillId="88" borderId="0" applyNumberFormat="0" applyBorder="0" applyAlignment="0" applyProtection="0"/>
    <xf numFmtId="0" fontId="12" fillId="88" borderId="0" applyNumberFormat="0" applyBorder="0" applyAlignment="0" applyProtection="0"/>
    <xf numFmtId="0" fontId="12" fillId="88" borderId="0" applyNumberFormat="0" applyBorder="0" applyAlignment="0" applyProtection="0"/>
    <xf numFmtId="0" fontId="12" fillId="88" borderId="0" applyNumberFormat="0" applyBorder="0" applyAlignment="0" applyProtection="0"/>
    <xf numFmtId="0" fontId="12" fillId="88" borderId="0" applyNumberFormat="0" applyBorder="0" applyAlignment="0" applyProtection="0"/>
    <xf numFmtId="0" fontId="12" fillId="88" borderId="0" applyNumberFormat="0" applyBorder="0" applyAlignment="0" applyProtection="0"/>
    <xf numFmtId="0" fontId="12" fillId="93" borderId="0" applyNumberFormat="0" applyBorder="0" applyAlignment="0" applyProtection="0"/>
    <xf numFmtId="0" fontId="12" fillId="88" borderId="0" applyNumberFormat="0" applyBorder="0" applyAlignment="0" applyProtection="0"/>
    <xf numFmtId="0" fontId="12" fillId="88" borderId="0" applyNumberFormat="0" applyBorder="0" applyAlignment="0" applyProtection="0"/>
    <xf numFmtId="0" fontId="12" fillId="88" borderId="0" applyNumberFormat="0" applyBorder="0" applyAlignment="0" applyProtection="0"/>
    <xf numFmtId="0" fontId="12" fillId="88" borderId="0" applyNumberFormat="0" applyBorder="0" applyAlignment="0" applyProtection="0"/>
    <xf numFmtId="0" fontId="12" fillId="88" borderId="0" applyNumberFormat="0" applyBorder="0" applyAlignment="0" applyProtection="0"/>
    <xf numFmtId="0" fontId="12" fillId="88" borderId="0" applyNumberFormat="0" applyBorder="0" applyAlignment="0" applyProtection="0"/>
    <xf numFmtId="0" fontId="12" fillId="88" borderId="0" applyNumberFormat="0" applyBorder="0" applyAlignment="0" applyProtection="0"/>
    <xf numFmtId="0" fontId="12" fillId="88" borderId="0" applyNumberFormat="0" applyBorder="0" applyAlignment="0" applyProtection="0"/>
    <xf numFmtId="0" fontId="12" fillId="88" borderId="0" applyNumberFormat="0" applyBorder="0" applyAlignment="0" applyProtection="0"/>
    <xf numFmtId="0" fontId="12" fillId="88" borderId="0" applyNumberFormat="0" applyBorder="0" applyAlignment="0" applyProtection="0"/>
    <xf numFmtId="0" fontId="12" fillId="88" borderId="0" applyNumberFormat="0" applyBorder="0" applyAlignment="0" applyProtection="0"/>
    <xf numFmtId="0" fontId="12" fillId="88" borderId="0" applyNumberFormat="0" applyBorder="0" applyAlignment="0" applyProtection="0"/>
    <xf numFmtId="0" fontId="12" fillId="88" borderId="0" applyNumberFormat="0" applyBorder="0" applyAlignment="0" applyProtection="0"/>
    <xf numFmtId="0" fontId="12" fillId="88" borderId="0" applyNumberFormat="0" applyBorder="0" applyAlignment="0" applyProtection="0"/>
    <xf numFmtId="0" fontId="12" fillId="88" borderId="0" applyNumberFormat="0" applyBorder="0" applyAlignment="0" applyProtection="0"/>
    <xf numFmtId="0" fontId="12" fillId="88" borderId="0" applyNumberFormat="0" applyBorder="0" applyAlignment="0" applyProtection="0"/>
    <xf numFmtId="0" fontId="12" fillId="88" borderId="0" applyNumberFormat="0" applyBorder="0" applyAlignment="0" applyProtection="0"/>
    <xf numFmtId="0" fontId="12" fillId="88" borderId="0" applyNumberFormat="0" applyBorder="0" applyAlignment="0" applyProtection="0"/>
    <xf numFmtId="0" fontId="12" fillId="88" borderId="0" applyNumberFormat="0" applyBorder="0" applyAlignment="0" applyProtection="0"/>
    <xf numFmtId="0" fontId="12" fillId="88" borderId="0" applyNumberFormat="0" applyBorder="0" applyAlignment="0" applyProtection="0"/>
    <xf numFmtId="0" fontId="12" fillId="88" borderId="0" applyNumberFormat="0" applyBorder="0" applyAlignment="0" applyProtection="0"/>
    <xf numFmtId="0" fontId="13" fillId="7" borderId="44">
      <alignment horizontal="right" vertical="center"/>
    </xf>
    <xf numFmtId="0" fontId="55" fillId="7" borderId="44">
      <alignment horizontal="right" vertical="center"/>
    </xf>
    <xf numFmtId="0" fontId="13" fillId="10" borderId="44">
      <alignment horizontal="right" vertical="center"/>
    </xf>
    <xf numFmtId="0" fontId="13" fillId="10" borderId="44">
      <alignment horizontal="right" vertical="center"/>
    </xf>
    <xf numFmtId="0" fontId="12" fillId="106" borderId="0" applyNumberFormat="0" applyBorder="0" applyAlignment="0" applyProtection="0"/>
    <xf numFmtId="0" fontId="12" fillId="93" borderId="0" applyNumberFormat="0" applyBorder="0" applyAlignment="0" applyProtection="0"/>
    <xf numFmtId="0" fontId="12" fillId="107" borderId="0" applyNumberFormat="0" applyBorder="0" applyAlignment="0" applyProtection="0"/>
    <xf numFmtId="0" fontId="12" fillId="104" borderId="0" applyNumberFormat="0" applyBorder="0" applyAlignment="0" applyProtection="0"/>
    <xf numFmtId="0" fontId="12" fillId="92" borderId="0" applyNumberFormat="0" applyBorder="0" applyAlignment="0" applyProtection="0"/>
    <xf numFmtId="0" fontId="12" fillId="88" borderId="0" applyNumberFormat="0" applyBorder="0" applyAlignment="0" applyProtection="0"/>
    <xf numFmtId="0" fontId="35" fillId="108" borderId="12" applyNumberFormat="0" applyAlignment="0" applyProtection="0"/>
    <xf numFmtId="0" fontId="14" fillId="87" borderId="0" applyNumberFormat="0" applyBorder="0" applyAlignment="0" applyProtection="0"/>
    <xf numFmtId="0" fontId="14" fillId="87" borderId="0" applyNumberFormat="0" applyBorder="0" applyAlignment="0" applyProtection="0"/>
    <xf numFmtId="0" fontId="14" fillId="87" borderId="0" applyNumberFormat="0" applyBorder="0" applyAlignment="0" applyProtection="0"/>
    <xf numFmtId="0" fontId="14" fillId="87" borderId="0" applyNumberFormat="0" applyBorder="0" applyAlignment="0" applyProtection="0"/>
    <xf numFmtId="0" fontId="14" fillId="87" borderId="0" applyNumberFormat="0" applyBorder="0" applyAlignment="0" applyProtection="0"/>
    <xf numFmtId="0" fontId="14" fillId="87" borderId="0" applyNumberFormat="0" applyBorder="0" applyAlignment="0" applyProtection="0"/>
    <xf numFmtId="0" fontId="14" fillId="87" borderId="0" applyNumberFormat="0" applyBorder="0" applyAlignment="0" applyProtection="0"/>
    <xf numFmtId="0" fontId="14" fillId="87" borderId="0" applyNumberFormat="0" applyBorder="0" applyAlignment="0" applyProtection="0"/>
    <xf numFmtId="0" fontId="14" fillId="87" borderId="0" applyNumberFormat="0" applyBorder="0" applyAlignment="0" applyProtection="0"/>
    <xf numFmtId="0" fontId="14" fillId="87" borderId="0" applyNumberFormat="0" applyBorder="0" applyAlignment="0" applyProtection="0"/>
    <xf numFmtId="0" fontId="14" fillId="87" borderId="0" applyNumberFormat="0" applyBorder="0" applyAlignment="0" applyProtection="0"/>
    <xf numFmtId="173" fontId="9" fillId="0" borderId="0" applyFont="0" applyFill="0" applyBorder="0" applyAlignment="0" applyProtection="0"/>
    <xf numFmtId="0" fontId="14" fillId="87" borderId="0" applyNumberFormat="0" applyBorder="0" applyAlignment="0" applyProtection="0"/>
    <xf numFmtId="0" fontId="14" fillId="87" borderId="0" applyNumberFormat="0" applyBorder="0" applyAlignment="0" applyProtection="0"/>
    <xf numFmtId="0" fontId="14" fillId="87" borderId="0" applyNumberFormat="0" applyBorder="0" applyAlignment="0" applyProtection="0"/>
    <xf numFmtId="0" fontId="14" fillId="87" borderId="0" applyNumberFormat="0" applyBorder="0" applyAlignment="0" applyProtection="0"/>
    <xf numFmtId="0" fontId="14" fillId="87" borderId="0" applyNumberFormat="0" applyBorder="0" applyAlignment="0" applyProtection="0"/>
    <xf numFmtId="0" fontId="14" fillId="87" borderId="0" applyNumberFormat="0" applyBorder="0" applyAlignment="0" applyProtection="0"/>
    <xf numFmtId="0" fontId="14" fillId="87" borderId="0" applyNumberFormat="0" applyBorder="0" applyAlignment="0" applyProtection="0"/>
    <xf numFmtId="0" fontId="14" fillId="87" borderId="0" applyNumberFormat="0" applyBorder="0" applyAlignment="0" applyProtection="0"/>
    <xf numFmtId="0" fontId="14" fillId="87" borderId="0" applyNumberFormat="0" applyBorder="0" applyAlignment="0" applyProtection="0"/>
    <xf numFmtId="0" fontId="14" fillId="87" borderId="0" applyNumberFormat="0" applyBorder="0" applyAlignment="0" applyProtection="0"/>
    <xf numFmtId="0" fontId="14" fillId="87" borderId="0" applyNumberFormat="0" applyBorder="0" applyAlignment="0" applyProtection="0"/>
    <xf numFmtId="0" fontId="14" fillId="94" borderId="0" applyNumberFormat="0" applyBorder="0" applyAlignment="0" applyProtection="0"/>
    <xf numFmtId="0" fontId="14" fillId="87" borderId="0" applyNumberFormat="0" applyBorder="0" applyAlignment="0" applyProtection="0"/>
    <xf numFmtId="0" fontId="14" fillId="87" borderId="0" applyNumberFormat="0" applyBorder="0" applyAlignment="0" applyProtection="0"/>
    <xf numFmtId="0" fontId="14" fillId="87" borderId="0" applyNumberFormat="0" applyBorder="0" applyAlignment="0" applyProtection="0"/>
    <xf numFmtId="0" fontId="14" fillId="87" borderId="0" applyNumberFormat="0" applyBorder="0" applyAlignment="0" applyProtection="0"/>
    <xf numFmtId="0" fontId="14" fillId="87" borderId="0" applyNumberFormat="0" applyBorder="0" applyAlignment="0" applyProtection="0"/>
    <xf numFmtId="0" fontId="14" fillId="87" borderId="0" applyNumberFormat="0" applyBorder="0" applyAlignment="0" applyProtection="0"/>
    <xf numFmtId="0" fontId="14" fillId="87" borderId="0" applyNumberFormat="0" applyBorder="0" applyAlignment="0" applyProtection="0"/>
    <xf numFmtId="0" fontId="14" fillId="87" borderId="0" applyNumberFormat="0" applyBorder="0" applyAlignment="0" applyProtection="0"/>
    <xf numFmtId="0" fontId="14" fillId="87" borderId="0" applyNumberFormat="0" applyBorder="0" applyAlignment="0" applyProtection="0"/>
    <xf numFmtId="0" fontId="14" fillId="87" borderId="0" applyNumberFormat="0" applyBorder="0" applyAlignment="0" applyProtection="0"/>
    <xf numFmtId="0" fontId="14" fillId="87" borderId="0" applyNumberFormat="0" applyBorder="0" applyAlignment="0" applyProtection="0"/>
    <xf numFmtId="0" fontId="14" fillId="87" borderId="0" applyNumberFormat="0" applyBorder="0" applyAlignment="0" applyProtection="0"/>
    <xf numFmtId="0" fontId="14" fillId="87" borderId="0" applyNumberFormat="0" applyBorder="0" applyAlignment="0" applyProtection="0"/>
    <xf numFmtId="0" fontId="14" fillId="87" borderId="0" applyNumberFormat="0" applyBorder="0" applyAlignment="0" applyProtection="0"/>
    <xf numFmtId="0" fontId="14" fillId="87" borderId="0" applyNumberFormat="0" applyBorder="0" applyAlignment="0" applyProtection="0"/>
    <xf numFmtId="0" fontId="14" fillId="87" borderId="0" applyNumberFormat="0" applyBorder="0" applyAlignment="0" applyProtection="0"/>
    <xf numFmtId="0" fontId="2" fillId="79" borderId="0" applyNumberFormat="0" applyBorder="0" applyAlignment="0" applyProtection="0"/>
    <xf numFmtId="0" fontId="14" fillId="87" borderId="0" applyNumberFormat="0" applyBorder="0" applyAlignment="0" applyProtection="0"/>
    <xf numFmtId="0" fontId="14" fillId="87" borderId="0" applyNumberFormat="0" applyBorder="0" applyAlignment="0" applyProtection="0"/>
    <xf numFmtId="0" fontId="14" fillId="87" borderId="0" applyNumberFormat="0" applyBorder="0" applyAlignment="0" applyProtection="0"/>
    <xf numFmtId="0" fontId="14" fillId="87" borderId="0" applyNumberFormat="0" applyBorder="0" applyAlignment="0" applyProtection="0"/>
    <xf numFmtId="0" fontId="14" fillId="87" borderId="0" applyNumberFormat="0" applyBorder="0" applyAlignment="0" applyProtection="0"/>
    <xf numFmtId="0" fontId="15" fillId="108" borderId="2" applyNumberFormat="0" applyAlignment="0" applyProtection="0"/>
    <xf numFmtId="0" fontId="15" fillId="108" borderId="2" applyNumberFormat="0" applyAlignment="0" applyProtection="0"/>
    <xf numFmtId="0" fontId="15" fillId="108" borderId="2" applyNumberFormat="0" applyAlignment="0" applyProtection="0"/>
    <xf numFmtId="0" fontId="15" fillId="108" borderId="2" applyNumberFormat="0" applyAlignment="0" applyProtection="0"/>
    <xf numFmtId="0" fontId="15" fillId="108" borderId="2" applyNumberFormat="0" applyAlignment="0" applyProtection="0"/>
    <xf numFmtId="0" fontId="15" fillId="108" borderId="2" applyNumberFormat="0" applyAlignment="0" applyProtection="0"/>
    <xf numFmtId="0" fontId="15" fillId="108" borderId="2" applyNumberFormat="0" applyAlignment="0" applyProtection="0"/>
    <xf numFmtId="0" fontId="15" fillId="108" borderId="2" applyNumberFormat="0" applyAlignment="0" applyProtection="0"/>
    <xf numFmtId="0" fontId="15" fillId="108" borderId="2" applyNumberFormat="0" applyAlignment="0" applyProtection="0"/>
    <xf numFmtId="0" fontId="15" fillId="108" borderId="2" applyNumberFormat="0" applyAlignment="0" applyProtection="0"/>
    <xf numFmtId="0" fontId="15" fillId="108" borderId="2" applyNumberFormat="0" applyAlignment="0" applyProtection="0"/>
    <xf numFmtId="0" fontId="15" fillId="108" borderId="2" applyNumberFormat="0" applyAlignment="0" applyProtection="0"/>
    <xf numFmtId="0" fontId="15" fillId="108" borderId="2" applyNumberFormat="0" applyAlignment="0" applyProtection="0"/>
    <xf numFmtId="0" fontId="15" fillId="108" borderId="2" applyNumberFormat="0" applyAlignment="0" applyProtection="0"/>
    <xf numFmtId="0" fontId="15" fillId="108" borderId="2" applyNumberFormat="0" applyAlignment="0" applyProtection="0"/>
    <xf numFmtId="0" fontId="15" fillId="108" borderId="2" applyNumberFormat="0" applyAlignment="0" applyProtection="0"/>
    <xf numFmtId="0" fontId="15" fillId="108" borderId="2" applyNumberFormat="0" applyAlignment="0" applyProtection="0"/>
    <xf numFmtId="0" fontId="15" fillId="108" borderId="2" applyNumberFormat="0" applyAlignment="0" applyProtection="0"/>
    <xf numFmtId="0" fontId="15" fillId="108" borderId="2" applyNumberFormat="0" applyAlignment="0" applyProtection="0"/>
    <xf numFmtId="0" fontId="15" fillId="108" borderId="2" applyNumberFormat="0" applyAlignment="0" applyProtection="0"/>
    <xf numFmtId="0" fontId="15" fillId="108" borderId="2" applyNumberFormat="0" applyAlignment="0" applyProtection="0"/>
    <xf numFmtId="0" fontId="15" fillId="108" borderId="2" applyNumberFormat="0" applyAlignment="0" applyProtection="0"/>
    <xf numFmtId="0" fontId="15" fillId="108" borderId="2" applyNumberFormat="0" applyAlignment="0" applyProtection="0"/>
    <xf numFmtId="0" fontId="65" fillId="95" borderId="2" applyNumberFormat="0" applyAlignment="0" applyProtection="0"/>
    <xf numFmtId="0" fontId="15" fillId="108" borderId="2" applyNumberFormat="0" applyAlignment="0" applyProtection="0"/>
    <xf numFmtId="0" fontId="15" fillId="108" borderId="2" applyNumberFormat="0" applyAlignment="0" applyProtection="0"/>
    <xf numFmtId="0" fontId="15" fillId="108" borderId="2" applyNumberFormat="0" applyAlignment="0" applyProtection="0"/>
    <xf numFmtId="0" fontId="15" fillId="108" borderId="2" applyNumberFormat="0" applyAlignment="0" applyProtection="0"/>
    <xf numFmtId="0" fontId="15" fillId="108" borderId="2" applyNumberFormat="0" applyAlignment="0" applyProtection="0"/>
    <xf numFmtId="0" fontId="15" fillId="108" borderId="2" applyNumberFormat="0" applyAlignment="0" applyProtection="0"/>
    <xf numFmtId="0" fontId="15" fillId="108" borderId="2" applyNumberFormat="0" applyAlignment="0" applyProtection="0"/>
    <xf numFmtId="0" fontId="15" fillId="108" borderId="2" applyNumberFormat="0" applyAlignment="0" applyProtection="0"/>
    <xf numFmtId="0" fontId="15" fillId="108" borderId="2" applyNumberFormat="0" applyAlignment="0" applyProtection="0"/>
    <xf numFmtId="0" fontId="15" fillId="108" borderId="2" applyNumberFormat="0" applyAlignment="0" applyProtection="0"/>
    <xf numFmtId="0" fontId="15" fillId="108" borderId="2" applyNumberFormat="0" applyAlignment="0" applyProtection="0"/>
    <xf numFmtId="0" fontId="15" fillId="108" borderId="2" applyNumberFormat="0" applyAlignment="0" applyProtection="0"/>
    <xf numFmtId="0" fontId="15" fillId="108" borderId="2" applyNumberFormat="0" applyAlignment="0" applyProtection="0"/>
    <xf numFmtId="0" fontId="15" fillId="108" borderId="2" applyNumberFormat="0" applyAlignment="0" applyProtection="0"/>
    <xf numFmtId="0" fontId="15" fillId="108" borderId="2" applyNumberFormat="0" applyAlignment="0" applyProtection="0"/>
    <xf numFmtId="0" fontId="15" fillId="108" borderId="2" applyNumberFormat="0" applyAlignment="0" applyProtection="0"/>
    <xf numFmtId="0" fontId="15" fillId="108" borderId="2" applyNumberFormat="0" applyAlignment="0" applyProtection="0"/>
    <xf numFmtId="0" fontId="15" fillId="108" borderId="2" applyNumberFormat="0" applyAlignment="0" applyProtection="0"/>
    <xf numFmtId="0" fontId="15" fillId="108" borderId="2" applyNumberFormat="0" applyAlignment="0" applyProtection="0"/>
    <xf numFmtId="0" fontId="15" fillId="108" borderId="2" applyNumberFormat="0" applyAlignment="0" applyProtection="0"/>
    <xf numFmtId="0" fontId="15" fillId="108" borderId="2" applyNumberFormat="0" applyAlignment="0" applyProtection="0"/>
    <xf numFmtId="0" fontId="16" fillId="96" borderId="3" applyNumberFormat="0" applyAlignment="0" applyProtection="0"/>
    <xf numFmtId="0" fontId="16" fillId="96" borderId="3" applyNumberFormat="0" applyAlignment="0" applyProtection="0"/>
    <xf numFmtId="0" fontId="16" fillId="96" borderId="3" applyNumberFormat="0" applyAlignment="0" applyProtection="0"/>
    <xf numFmtId="0" fontId="16" fillId="96" borderId="3" applyNumberFormat="0" applyAlignment="0" applyProtection="0"/>
    <xf numFmtId="0" fontId="16" fillId="96" borderId="3" applyNumberFormat="0" applyAlignment="0" applyProtection="0"/>
    <xf numFmtId="0" fontId="16" fillId="96" borderId="3" applyNumberFormat="0" applyAlignment="0" applyProtection="0"/>
    <xf numFmtId="0" fontId="16" fillId="96" borderId="3" applyNumberFormat="0" applyAlignment="0" applyProtection="0"/>
    <xf numFmtId="0" fontId="16" fillId="96" borderId="3" applyNumberFormat="0" applyAlignment="0" applyProtection="0"/>
    <xf numFmtId="0" fontId="16" fillId="96" borderId="3" applyNumberFormat="0" applyAlignment="0" applyProtection="0"/>
    <xf numFmtId="0" fontId="16" fillId="96" borderId="3" applyNumberFormat="0" applyAlignment="0" applyProtection="0"/>
    <xf numFmtId="0" fontId="16" fillId="96" borderId="3" applyNumberFormat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6" fillId="96" borderId="3" applyNumberFormat="0" applyAlignment="0" applyProtection="0"/>
    <xf numFmtId="0" fontId="16" fillId="96" borderId="3" applyNumberFormat="0" applyAlignment="0" applyProtection="0"/>
    <xf numFmtId="0" fontId="16" fillId="96" borderId="3" applyNumberFormat="0" applyAlignment="0" applyProtection="0"/>
    <xf numFmtId="0" fontId="16" fillId="96" borderId="3" applyNumberFormat="0" applyAlignment="0" applyProtection="0"/>
    <xf numFmtId="0" fontId="16" fillId="96" borderId="3" applyNumberFormat="0" applyAlignment="0" applyProtection="0"/>
    <xf numFmtId="0" fontId="16" fillId="96" borderId="3" applyNumberFormat="0" applyAlignment="0" applyProtection="0"/>
    <xf numFmtId="0" fontId="16" fillId="96" borderId="3" applyNumberFormat="0" applyAlignment="0" applyProtection="0"/>
    <xf numFmtId="0" fontId="16" fillId="96" borderId="3" applyNumberFormat="0" applyAlignment="0" applyProtection="0"/>
    <xf numFmtId="0" fontId="16" fillId="96" borderId="3" applyNumberFormat="0" applyAlignment="0" applyProtection="0"/>
    <xf numFmtId="0" fontId="16" fillId="96" borderId="3" applyNumberFormat="0" applyAlignment="0" applyProtection="0"/>
    <xf numFmtId="43" fontId="9" fillId="0" borderId="0" applyFont="0" applyFill="0" applyBorder="0" applyAlignment="0" applyProtection="0"/>
    <xf numFmtId="0" fontId="16" fillId="96" borderId="3" applyNumberFormat="0" applyAlignment="0" applyProtection="0"/>
    <xf numFmtId="0" fontId="16" fillId="96" borderId="3" applyNumberFormat="0" applyAlignment="0" applyProtection="0"/>
    <xf numFmtId="0" fontId="16" fillId="96" borderId="3" applyNumberFormat="0" applyAlignment="0" applyProtection="0"/>
    <xf numFmtId="0" fontId="16" fillId="96" borderId="3" applyNumberFormat="0" applyAlignment="0" applyProtection="0"/>
    <xf numFmtId="0" fontId="16" fillId="96" borderId="3" applyNumberFormat="0" applyAlignment="0" applyProtection="0"/>
    <xf numFmtId="0" fontId="16" fillId="96" borderId="3" applyNumberFormat="0" applyAlignment="0" applyProtection="0"/>
    <xf numFmtId="0" fontId="16" fillId="96" borderId="3" applyNumberFormat="0" applyAlignment="0" applyProtection="0"/>
    <xf numFmtId="0" fontId="16" fillId="96" borderId="3" applyNumberFormat="0" applyAlignment="0" applyProtection="0"/>
    <xf numFmtId="0" fontId="16" fillId="96" borderId="3" applyNumberFormat="0" applyAlignment="0" applyProtection="0"/>
    <xf numFmtId="0" fontId="16" fillId="96" borderId="3" applyNumberFormat="0" applyAlignment="0" applyProtection="0"/>
    <xf numFmtId="0" fontId="16" fillId="96" borderId="3" applyNumberFormat="0" applyAlignment="0" applyProtection="0"/>
    <xf numFmtId="0" fontId="16" fillId="96" borderId="3" applyNumberFormat="0" applyAlignment="0" applyProtection="0"/>
    <xf numFmtId="0" fontId="16" fillId="96" borderId="3" applyNumberFormat="0" applyAlignment="0" applyProtection="0"/>
    <xf numFmtId="0" fontId="16" fillId="96" borderId="3" applyNumberFormat="0" applyAlignment="0" applyProtection="0"/>
    <xf numFmtId="0" fontId="16" fillId="96" borderId="3" applyNumberFormat="0" applyAlignment="0" applyProtection="0"/>
    <xf numFmtId="0" fontId="16" fillId="96" borderId="3" applyNumberFormat="0" applyAlignment="0" applyProtection="0"/>
    <xf numFmtId="0" fontId="16" fillId="96" borderId="3" applyNumberFormat="0" applyAlignment="0" applyProtection="0"/>
    <xf numFmtId="0" fontId="16" fillId="96" borderId="3" applyNumberFormat="0" applyAlignment="0" applyProtection="0"/>
    <xf numFmtId="0" fontId="16" fillId="96" borderId="3" applyNumberFormat="0" applyAlignment="0" applyProtection="0"/>
    <xf numFmtId="0" fontId="16" fillId="96" borderId="3" applyNumberFormat="0" applyAlignment="0" applyProtection="0"/>
    <xf numFmtId="0" fontId="16" fillId="96" borderId="3" applyNumberFormat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75" fillId="69" borderId="0" applyNumberFormat="0" applyBorder="0" applyAlignment="0" applyProtection="0"/>
    <xf numFmtId="0" fontId="75" fillId="69" borderId="0" applyNumberFormat="0" applyBorder="0" applyAlignment="0" applyProtection="0"/>
    <xf numFmtId="0" fontId="75" fillId="69" borderId="0" applyNumberFormat="0" applyBorder="0" applyAlignment="0" applyProtection="0"/>
    <xf numFmtId="0" fontId="75" fillId="69" borderId="0" applyNumberFormat="0" applyBorder="0" applyAlignment="0" applyProtection="0"/>
    <xf numFmtId="0" fontId="8" fillId="85" borderId="0" applyNumberFormat="0" applyBorder="0" applyAlignment="0" applyProtection="0"/>
    <xf numFmtId="0" fontId="8" fillId="94" borderId="0" applyNumberFormat="0" applyBorder="0" applyAlignment="0" applyProtection="0"/>
    <xf numFmtId="0" fontId="8" fillId="100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43" fontId="8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191" fontId="9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191" fontId="99" fillId="0" borderId="0" applyFont="0" applyFill="0" applyBorder="0" applyAlignment="0" applyProtection="0"/>
    <xf numFmtId="0" fontId="9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9" fillId="0" borderId="0" applyFont="0" applyFill="0" applyBorder="0" applyAlignment="0" applyProtection="0"/>
    <xf numFmtId="0" fontId="9" fillId="0" borderId="0"/>
    <xf numFmtId="0" fontId="9" fillId="0" borderId="0"/>
    <xf numFmtId="18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7" fillId="10" borderId="47">
      <alignment horizontal="left" vertical="center" wrapText="1" indent="2"/>
    </xf>
    <xf numFmtId="0" fontId="17" fillId="0" borderId="47">
      <alignment horizontal="left" vertical="center" wrapText="1" indent="2"/>
    </xf>
    <xf numFmtId="0" fontId="27" fillId="84" borderId="2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173" fontId="9" fillId="0" borderId="0" applyFont="0" applyFill="0" applyBorder="0" applyAlignment="0" applyProtection="0"/>
    <xf numFmtId="190" fontId="9" fillId="0" borderId="0" applyFont="0" applyFill="0" applyBorder="0" applyAlignment="0" applyProtection="0"/>
    <xf numFmtId="184" fontId="99" fillId="0" borderId="0" applyFont="0" applyFill="0" applyBorder="0" applyAlignment="0" applyProtection="0"/>
    <xf numFmtId="172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90" fontId="9" fillId="0" borderId="0" applyFont="0" applyFill="0" applyBorder="0" applyAlignment="0" applyProtection="0"/>
    <xf numFmtId="184" fontId="99" fillId="0" borderId="0" applyFont="0" applyFill="0" applyBorder="0" applyAlignment="0" applyProtection="0"/>
    <xf numFmtId="184" fontId="9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1" fontId="99" fillId="0" borderId="0" applyFont="0" applyFill="0" applyBorder="0" applyAlignment="0" applyProtection="0"/>
    <xf numFmtId="11" fontId="99" fillId="0" borderId="0" applyFont="0" applyFill="0" applyBorder="0" applyAlignment="0" applyProtection="0"/>
    <xf numFmtId="0" fontId="22" fillId="101" borderId="0" applyNumberFormat="0" applyBorder="0" applyAlignment="0" applyProtection="0"/>
    <xf numFmtId="0" fontId="22" fillId="101" borderId="0" applyNumberFormat="0" applyBorder="0" applyAlignment="0" applyProtection="0"/>
    <xf numFmtId="0" fontId="22" fillId="101" borderId="0" applyNumberFormat="0" applyBorder="0" applyAlignment="0" applyProtection="0"/>
    <xf numFmtId="0" fontId="22" fillId="101" borderId="0" applyNumberFormat="0" applyBorder="0" applyAlignment="0" applyProtection="0"/>
    <xf numFmtId="0" fontId="22" fillId="101" borderId="0" applyNumberFormat="0" applyBorder="0" applyAlignment="0" applyProtection="0"/>
    <xf numFmtId="0" fontId="22" fillId="101" borderId="0" applyNumberFormat="0" applyBorder="0" applyAlignment="0" applyProtection="0"/>
    <xf numFmtId="0" fontId="22" fillId="101" borderId="0" applyNumberFormat="0" applyBorder="0" applyAlignment="0" applyProtection="0"/>
    <xf numFmtId="0" fontId="22" fillId="101" borderId="0" applyNumberFormat="0" applyBorder="0" applyAlignment="0" applyProtection="0"/>
    <xf numFmtId="0" fontId="22" fillId="101" borderId="0" applyNumberFormat="0" applyBorder="0" applyAlignment="0" applyProtection="0"/>
    <xf numFmtId="0" fontId="22" fillId="101" borderId="0" applyNumberFormat="0" applyBorder="0" applyAlignment="0" applyProtection="0"/>
    <xf numFmtId="0" fontId="22" fillId="101" borderId="0" applyNumberFormat="0" applyBorder="0" applyAlignment="0" applyProtection="0"/>
    <xf numFmtId="0" fontId="9" fillId="0" borderId="0"/>
    <xf numFmtId="0" fontId="9" fillId="0" borderId="0"/>
    <xf numFmtId="0" fontId="22" fillId="85" borderId="0" applyNumberFormat="0" applyBorder="0" applyAlignment="0" applyProtection="0"/>
    <xf numFmtId="0" fontId="22" fillId="101" borderId="0" applyNumberFormat="0" applyBorder="0" applyAlignment="0" applyProtection="0"/>
    <xf numFmtId="0" fontId="22" fillId="85" borderId="0" applyNumberFormat="0" applyBorder="0" applyAlignment="0" applyProtection="0"/>
    <xf numFmtId="0" fontId="101" fillId="78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22" fillId="101" borderId="0" applyNumberFormat="0" applyBorder="0" applyAlignment="0" applyProtection="0"/>
    <xf numFmtId="0" fontId="22" fillId="101" borderId="0" applyNumberFormat="0" applyBorder="0" applyAlignment="0" applyProtection="0"/>
    <xf numFmtId="0" fontId="22" fillId="101" borderId="0" applyNumberFormat="0" applyBorder="0" applyAlignment="0" applyProtection="0"/>
    <xf numFmtId="0" fontId="22" fillId="101" borderId="0" applyNumberFormat="0" applyBorder="0" applyAlignment="0" applyProtection="0"/>
    <xf numFmtId="0" fontId="22" fillId="101" borderId="0" applyNumberFormat="0" applyBorder="0" applyAlignment="0" applyProtection="0"/>
    <xf numFmtId="0" fontId="22" fillId="101" borderId="0" applyNumberFormat="0" applyBorder="0" applyAlignment="0" applyProtection="0"/>
    <xf numFmtId="0" fontId="22" fillId="101" borderId="0" applyNumberFormat="0" applyBorder="0" applyAlignment="0" applyProtection="0"/>
    <xf numFmtId="0" fontId="22" fillId="101" borderId="0" applyNumberFormat="0" applyBorder="0" applyAlignment="0" applyProtection="0"/>
    <xf numFmtId="0" fontId="22" fillId="101" borderId="0" applyNumberFormat="0" applyBorder="0" applyAlignment="0" applyProtection="0"/>
    <xf numFmtId="0" fontId="22" fillId="101" borderId="0" applyNumberFormat="0" applyBorder="0" applyAlignment="0" applyProtection="0"/>
    <xf numFmtId="0" fontId="9" fillId="0" borderId="0"/>
    <xf numFmtId="0" fontId="22" fillId="101" borderId="0" applyNumberFormat="0" applyBorder="0" applyAlignment="0" applyProtection="0"/>
    <xf numFmtId="0" fontId="22" fillId="85" borderId="0" applyNumberFormat="0" applyBorder="0" applyAlignment="0" applyProtection="0"/>
    <xf numFmtId="0" fontId="22" fillId="101" borderId="0" applyNumberFormat="0" applyBorder="0" applyAlignment="0" applyProtection="0"/>
    <xf numFmtId="0" fontId="22" fillId="101" borderId="0" applyNumberFormat="0" applyBorder="0" applyAlignment="0" applyProtection="0"/>
    <xf numFmtId="0" fontId="22" fillId="101" borderId="0" applyNumberFormat="0" applyBorder="0" applyAlignment="0" applyProtection="0"/>
    <xf numFmtId="0" fontId="22" fillId="101" borderId="0" applyNumberFormat="0" applyBorder="0" applyAlignment="0" applyProtection="0"/>
    <xf numFmtId="0" fontId="22" fillId="101" borderId="0" applyNumberFormat="0" applyBorder="0" applyAlignment="0" applyProtection="0"/>
    <xf numFmtId="0" fontId="22" fillId="101" borderId="0" applyNumberFormat="0" applyBorder="0" applyAlignment="0" applyProtection="0"/>
    <xf numFmtId="0" fontId="22" fillId="101" borderId="0" applyNumberFormat="0" applyBorder="0" applyAlignment="0" applyProtection="0"/>
    <xf numFmtId="0" fontId="22" fillId="101" borderId="0" applyNumberFormat="0" applyBorder="0" applyAlignment="0" applyProtection="0"/>
    <xf numFmtId="0" fontId="22" fillId="101" borderId="0" applyNumberFormat="0" applyBorder="0" applyAlignment="0" applyProtection="0"/>
    <xf numFmtId="0" fontId="22" fillId="101" borderId="0" applyNumberFormat="0" applyBorder="0" applyAlignment="0" applyProtection="0"/>
    <xf numFmtId="0" fontId="22" fillId="101" borderId="0" applyNumberFormat="0" applyBorder="0" applyAlignment="0" applyProtection="0"/>
    <xf numFmtId="0" fontId="22" fillId="101" borderId="0" applyNumberFormat="0" applyBorder="0" applyAlignment="0" applyProtection="0"/>
    <xf numFmtId="0" fontId="22" fillId="101" borderId="0" applyNumberFormat="0" applyBorder="0" applyAlignment="0" applyProtection="0"/>
    <xf numFmtId="0" fontId="22" fillId="101" borderId="0" applyNumberFormat="0" applyBorder="0" applyAlignment="0" applyProtection="0"/>
    <xf numFmtId="0" fontId="1" fillId="78" borderId="0" applyNumberFormat="0" applyBorder="0" applyAlignment="0" applyProtection="0"/>
    <xf numFmtId="0" fontId="22" fillId="101" borderId="0" applyNumberFormat="0" applyBorder="0" applyAlignment="0" applyProtection="0"/>
    <xf numFmtId="0" fontId="22" fillId="101" borderId="0" applyNumberFormat="0" applyBorder="0" applyAlignment="0" applyProtection="0"/>
    <xf numFmtId="0" fontId="22" fillId="101" borderId="0" applyNumberFormat="0" applyBorder="0" applyAlignment="0" applyProtection="0"/>
    <xf numFmtId="0" fontId="22" fillId="101" borderId="0" applyNumberFormat="0" applyBorder="0" applyAlignment="0" applyProtection="0"/>
    <xf numFmtId="0" fontId="22" fillId="101" borderId="0" applyNumberFormat="0" applyBorder="0" applyAlignment="0" applyProtection="0"/>
    <xf numFmtId="0" fontId="22" fillId="101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3" fillId="0" borderId="7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4" fillId="0" borderId="8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5" fillId="0" borderId="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5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27" fillId="84" borderId="2" applyNumberFormat="0" applyAlignment="0" applyProtection="0"/>
    <xf numFmtId="0" fontId="27" fillId="84" borderId="2" applyNumberFormat="0" applyAlignment="0" applyProtection="0"/>
    <xf numFmtId="0" fontId="27" fillId="84" borderId="2" applyNumberFormat="0" applyAlignment="0" applyProtection="0"/>
    <xf numFmtId="0" fontId="27" fillId="84" borderId="2" applyNumberFormat="0" applyAlignment="0" applyProtection="0"/>
    <xf numFmtId="0" fontId="27" fillId="84" borderId="2" applyNumberFormat="0" applyAlignment="0" applyProtection="0"/>
    <xf numFmtId="0" fontId="27" fillId="84" borderId="2" applyNumberFormat="0" applyAlignment="0" applyProtection="0"/>
    <xf numFmtId="0" fontId="27" fillId="84" borderId="2" applyNumberFormat="0" applyAlignment="0" applyProtection="0"/>
    <xf numFmtId="0" fontId="27" fillId="84" borderId="2" applyNumberFormat="0" applyAlignment="0" applyProtection="0"/>
    <xf numFmtId="0" fontId="27" fillId="84" borderId="2" applyNumberFormat="0" applyAlignment="0" applyProtection="0"/>
    <xf numFmtId="0" fontId="27" fillId="84" borderId="2" applyNumberFormat="0" applyAlignment="0" applyProtection="0"/>
    <xf numFmtId="0" fontId="27" fillId="84" borderId="2" applyNumberFormat="0" applyAlignment="0" applyProtection="0"/>
    <xf numFmtId="0" fontId="9" fillId="0" borderId="0"/>
    <xf numFmtId="0" fontId="9" fillId="0" borderId="0"/>
    <xf numFmtId="0" fontId="27" fillId="86" borderId="2" applyNumberFormat="0" applyAlignment="0" applyProtection="0"/>
    <xf numFmtId="0" fontId="27" fillId="84" borderId="2" applyNumberFormat="0" applyAlignment="0" applyProtection="0"/>
    <xf numFmtId="0" fontId="9" fillId="0" borderId="0"/>
    <xf numFmtId="0" fontId="27" fillId="86" borderId="2" applyNumberFormat="0" applyAlignment="0" applyProtection="0"/>
    <xf numFmtId="0" fontId="102" fillId="99" borderId="1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84" borderId="2" applyNumberFormat="0" applyAlignment="0" applyProtection="0"/>
    <xf numFmtId="0" fontId="27" fillId="84" borderId="2" applyNumberFormat="0" applyAlignment="0" applyProtection="0"/>
    <xf numFmtId="0" fontId="27" fillId="84" borderId="2" applyNumberFormat="0" applyAlignment="0" applyProtection="0"/>
    <xf numFmtId="0" fontId="27" fillId="84" borderId="2" applyNumberFormat="0" applyAlignment="0" applyProtection="0"/>
    <xf numFmtId="0" fontId="27" fillId="84" borderId="2" applyNumberFormat="0" applyAlignment="0" applyProtection="0"/>
    <xf numFmtId="0" fontId="27" fillId="84" borderId="2" applyNumberFormat="0" applyAlignment="0" applyProtection="0"/>
    <xf numFmtId="0" fontId="27" fillId="84" borderId="2" applyNumberFormat="0" applyAlignment="0" applyProtection="0"/>
    <xf numFmtId="0" fontId="27" fillId="84" borderId="2" applyNumberFormat="0" applyAlignment="0" applyProtection="0"/>
    <xf numFmtId="0" fontId="27" fillId="84" borderId="2" applyNumberFormat="0" applyAlignment="0" applyProtection="0"/>
    <xf numFmtId="0" fontId="27" fillId="84" borderId="2" applyNumberFormat="0" applyAlignment="0" applyProtection="0"/>
    <xf numFmtId="0" fontId="9" fillId="0" borderId="0"/>
    <xf numFmtId="0" fontId="27" fillId="84" borderId="2" applyNumberFormat="0" applyAlignment="0" applyProtection="0"/>
    <xf numFmtId="0" fontId="27" fillId="84" borderId="2" applyNumberFormat="0" applyAlignment="0" applyProtection="0"/>
    <xf numFmtId="0" fontId="27" fillId="86" borderId="2" applyNumberFormat="0" applyAlignment="0" applyProtection="0"/>
    <xf numFmtId="0" fontId="27" fillId="84" borderId="2" applyNumberFormat="0" applyAlignment="0" applyProtection="0"/>
    <xf numFmtId="0" fontId="27" fillId="84" borderId="2" applyNumberFormat="0" applyAlignment="0" applyProtection="0"/>
    <xf numFmtId="0" fontId="27" fillId="84" borderId="2" applyNumberFormat="0" applyAlignment="0" applyProtection="0"/>
    <xf numFmtId="0" fontId="27" fillId="84" borderId="2" applyNumberFormat="0" applyAlignment="0" applyProtection="0"/>
    <xf numFmtId="0" fontId="27" fillId="84" borderId="2" applyNumberFormat="0" applyAlignment="0" applyProtection="0"/>
    <xf numFmtId="0" fontId="27" fillId="84" borderId="2" applyNumberFormat="0" applyAlignment="0" applyProtection="0"/>
    <xf numFmtId="0" fontId="27" fillId="84" borderId="2" applyNumberFormat="0" applyAlignment="0" applyProtection="0"/>
    <xf numFmtId="0" fontId="27" fillId="84" borderId="2" applyNumberFormat="0" applyAlignment="0" applyProtection="0"/>
    <xf numFmtId="0" fontId="27" fillId="84" borderId="2" applyNumberFormat="0" applyAlignment="0" applyProtection="0"/>
    <xf numFmtId="0" fontId="27" fillId="84" borderId="2" applyNumberFormat="0" applyAlignment="0" applyProtection="0"/>
    <xf numFmtId="0" fontId="27" fillId="84" borderId="2" applyNumberFormat="0" applyAlignment="0" applyProtection="0"/>
    <xf numFmtId="0" fontId="27" fillId="84" borderId="2" applyNumberFormat="0" applyAlignment="0" applyProtection="0"/>
    <xf numFmtId="0" fontId="27" fillId="84" borderId="2" applyNumberFormat="0" applyAlignment="0" applyProtection="0"/>
    <xf numFmtId="0" fontId="27" fillId="84" borderId="2" applyNumberFormat="0" applyAlignment="0" applyProtection="0"/>
    <xf numFmtId="0" fontId="27" fillId="84" borderId="2" applyNumberFormat="0" applyAlignment="0" applyProtection="0"/>
    <xf numFmtId="0" fontId="27" fillId="84" borderId="2" applyNumberFormat="0" applyAlignment="0" applyProtection="0"/>
    <xf numFmtId="0" fontId="27" fillId="84" borderId="2" applyNumberFormat="0" applyAlignment="0" applyProtection="0"/>
    <xf numFmtId="0" fontId="27" fillId="84" borderId="2" applyNumberFormat="0" applyAlignment="0" applyProtection="0"/>
    <xf numFmtId="0" fontId="27" fillId="84" borderId="2" applyNumberFormat="0" applyAlignment="0" applyProtection="0"/>
    <xf numFmtId="0" fontId="17" fillId="0" borderId="44">
      <alignment horizontal="right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10" applyNumberFormat="0" applyFill="0" applyAlignment="0" applyProtection="0"/>
    <xf numFmtId="0" fontId="30" fillId="86" borderId="0" applyNumberFormat="0" applyBorder="0" applyAlignment="0" applyProtection="0"/>
    <xf numFmtId="0" fontId="30" fillId="86" borderId="0" applyNumberFormat="0" applyBorder="0" applyAlignment="0" applyProtection="0"/>
    <xf numFmtId="0" fontId="30" fillId="86" borderId="0" applyNumberFormat="0" applyBorder="0" applyAlignment="0" applyProtection="0"/>
    <xf numFmtId="0" fontId="30" fillId="86" borderId="0" applyNumberFormat="0" applyBorder="0" applyAlignment="0" applyProtection="0"/>
    <xf numFmtId="0" fontId="30" fillId="86" borderId="0" applyNumberFormat="0" applyBorder="0" applyAlignment="0" applyProtection="0"/>
    <xf numFmtId="0" fontId="30" fillId="86" borderId="0" applyNumberFormat="0" applyBorder="0" applyAlignment="0" applyProtection="0"/>
    <xf numFmtId="0" fontId="30" fillId="86" borderId="0" applyNumberFormat="0" applyBorder="0" applyAlignment="0" applyProtection="0"/>
    <xf numFmtId="0" fontId="30" fillId="86" borderId="0" applyNumberFormat="0" applyBorder="0" applyAlignment="0" applyProtection="0"/>
    <xf numFmtId="0" fontId="30" fillId="86" borderId="0" applyNumberFormat="0" applyBorder="0" applyAlignment="0" applyProtection="0"/>
    <xf numFmtId="0" fontId="30" fillId="86" borderId="0" applyNumberFormat="0" applyBorder="0" applyAlignment="0" applyProtection="0"/>
    <xf numFmtId="0" fontId="30" fillId="86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" fillId="86" borderId="0" applyNumberFormat="0" applyBorder="0" applyAlignment="0" applyProtection="0"/>
    <xf numFmtId="0" fontId="30" fillId="86" borderId="0" applyNumberFormat="0" applyBorder="0" applyAlignment="0" applyProtection="0"/>
    <xf numFmtId="0" fontId="30" fillId="86" borderId="0" applyNumberFormat="0" applyBorder="0" applyAlignment="0" applyProtection="0"/>
    <xf numFmtId="0" fontId="30" fillId="86" borderId="0" applyNumberFormat="0" applyBorder="0" applyAlignment="0" applyProtection="0"/>
    <xf numFmtId="0" fontId="30" fillId="86" borderId="0" applyNumberFormat="0" applyBorder="0" applyAlignment="0" applyProtection="0"/>
    <xf numFmtId="0" fontId="30" fillId="86" borderId="0" applyNumberFormat="0" applyBorder="0" applyAlignment="0" applyProtection="0"/>
    <xf numFmtId="0" fontId="30" fillId="86" borderId="0" applyNumberFormat="0" applyBorder="0" applyAlignment="0" applyProtection="0"/>
    <xf numFmtId="0" fontId="30" fillId="86" borderId="0" applyNumberFormat="0" applyBorder="0" applyAlignment="0" applyProtection="0"/>
    <xf numFmtId="0" fontId="30" fillId="86" borderId="0" applyNumberFormat="0" applyBorder="0" applyAlignment="0" applyProtection="0"/>
    <xf numFmtId="0" fontId="30" fillId="86" borderId="0" applyNumberFormat="0" applyBorder="0" applyAlignment="0" applyProtection="0"/>
    <xf numFmtId="0" fontId="9" fillId="0" borderId="0"/>
    <xf numFmtId="0" fontId="30" fillId="86" borderId="0" applyNumberFormat="0" applyBorder="0" applyAlignment="0" applyProtection="0"/>
    <xf numFmtId="0" fontId="98" fillId="86" borderId="0" applyNumberFormat="0" applyBorder="0" applyAlignment="0" applyProtection="0"/>
    <xf numFmtId="0" fontId="30" fillId="86" borderId="0" applyNumberFormat="0" applyBorder="0" applyAlignment="0" applyProtection="0"/>
    <xf numFmtId="0" fontId="30" fillId="86" borderId="0" applyNumberFormat="0" applyBorder="0" applyAlignment="0" applyProtection="0"/>
    <xf numFmtId="0" fontId="69" fillId="86" borderId="0" applyNumberFormat="0" applyBorder="0" applyAlignment="0" applyProtection="0"/>
    <xf numFmtId="0" fontId="98" fillId="86" borderId="0" applyNumberFormat="0" applyBorder="0" applyAlignment="0" applyProtection="0"/>
    <xf numFmtId="0" fontId="30" fillId="86" borderId="0" applyNumberFormat="0" applyBorder="0" applyAlignment="0" applyProtection="0"/>
    <xf numFmtId="0" fontId="30" fillId="86" borderId="0" applyNumberFormat="0" applyBorder="0" applyAlignment="0" applyProtection="0"/>
    <xf numFmtId="0" fontId="30" fillId="86" borderId="0" applyNumberFormat="0" applyBorder="0" applyAlignment="0" applyProtection="0"/>
    <xf numFmtId="0" fontId="30" fillId="86" borderId="0" applyNumberFormat="0" applyBorder="0" applyAlignment="0" applyProtection="0"/>
    <xf numFmtId="0" fontId="30" fillId="86" borderId="0" applyNumberFormat="0" applyBorder="0" applyAlignment="0" applyProtection="0"/>
    <xf numFmtId="0" fontId="30" fillId="86" borderId="0" applyNumberFormat="0" applyBorder="0" applyAlignment="0" applyProtection="0"/>
    <xf numFmtId="0" fontId="30" fillId="86" borderId="0" applyNumberFormat="0" applyBorder="0" applyAlignment="0" applyProtection="0"/>
    <xf numFmtId="0" fontId="30" fillId="86" borderId="0" applyNumberFormat="0" applyBorder="0" applyAlignment="0" applyProtection="0"/>
    <xf numFmtId="0" fontId="30" fillId="86" borderId="0" applyNumberFormat="0" applyBorder="0" applyAlignment="0" applyProtection="0"/>
    <xf numFmtId="0" fontId="30" fillId="86" borderId="0" applyNumberFormat="0" applyBorder="0" applyAlignment="0" applyProtection="0"/>
    <xf numFmtId="0" fontId="3" fillId="44" borderId="0" applyNumberFormat="0" applyBorder="0" applyAlignment="0" applyProtection="0"/>
    <xf numFmtId="0" fontId="30" fillId="86" borderId="0" applyNumberFormat="0" applyBorder="0" applyAlignment="0" applyProtection="0"/>
    <xf numFmtId="0" fontId="30" fillId="86" borderId="0" applyNumberFormat="0" applyBorder="0" applyAlignment="0" applyProtection="0"/>
    <xf numFmtId="0" fontId="30" fillId="86" borderId="0" applyNumberFormat="0" applyBorder="0" applyAlignment="0" applyProtection="0"/>
    <xf numFmtId="0" fontId="30" fillId="86" borderId="0" applyNumberFormat="0" applyBorder="0" applyAlignment="0" applyProtection="0"/>
    <xf numFmtId="0" fontId="30" fillId="86" borderId="0" applyNumberFormat="0" applyBorder="0" applyAlignment="0" applyProtection="0"/>
    <xf numFmtId="0" fontId="30" fillId="86" borderId="0" applyNumberFormat="0" applyBorder="0" applyAlignment="0" applyProtection="0"/>
    <xf numFmtId="0" fontId="30" fillId="86" borderId="0" applyNumberFormat="0" applyBorder="0" applyAlignment="0" applyProtection="0"/>
    <xf numFmtId="0" fontId="30" fillId="86" borderId="0" applyNumberFormat="0" applyBorder="0" applyAlignment="0" applyProtection="0"/>
    <xf numFmtId="0" fontId="30" fillId="86" borderId="0" applyNumberFormat="0" applyBorder="0" applyAlignment="0" applyProtection="0"/>
    <xf numFmtId="0" fontId="30" fillId="86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2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8" fontId="92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8" fillId="0" borderId="0"/>
    <xf numFmtId="0" fontId="8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8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8" fontId="92" fillId="0" borderId="0">
      <alignment vertical="center"/>
    </xf>
    <xf numFmtId="0" fontId="75" fillId="0" borderId="0"/>
    <xf numFmtId="0" fontId="8" fillId="0" borderId="0"/>
    <xf numFmtId="0" fontId="8" fillId="0" borderId="0"/>
    <xf numFmtId="0" fontId="9" fillId="0" borderId="0"/>
    <xf numFmtId="0" fontId="22" fillId="101" borderId="0" applyNumberFormat="0" applyBorder="0" applyAlignment="0" applyProtection="0"/>
    <xf numFmtId="0" fontId="75" fillId="0" borderId="0"/>
    <xf numFmtId="0" fontId="75" fillId="0" borderId="0"/>
    <xf numFmtId="0" fontId="22" fillId="85" borderId="0" applyNumberFormat="0" applyBorder="0" applyAlignment="0" applyProtection="0"/>
    <xf numFmtId="0" fontId="75" fillId="0" borderId="0"/>
    <xf numFmtId="0" fontId="9" fillId="0" borderId="0"/>
    <xf numFmtId="0" fontId="75" fillId="0" borderId="0"/>
    <xf numFmtId="0" fontId="75" fillId="0" borderId="0"/>
    <xf numFmtId="0" fontId="75" fillId="0" borderId="0"/>
    <xf numFmtId="0" fontId="9" fillId="0" borderId="0"/>
    <xf numFmtId="0" fontId="8" fillId="0" borderId="0"/>
    <xf numFmtId="0" fontId="75" fillId="0" borderId="0"/>
    <xf numFmtId="0" fontId="9" fillId="0" borderId="0"/>
    <xf numFmtId="0" fontId="75" fillId="0" borderId="0"/>
    <xf numFmtId="0" fontId="9" fillId="0" borderId="0"/>
    <xf numFmtId="0" fontId="75" fillId="0" borderId="0"/>
    <xf numFmtId="0" fontId="9" fillId="0" borderId="0"/>
    <xf numFmtId="0" fontId="75" fillId="0" borderId="0"/>
    <xf numFmtId="0" fontId="75" fillId="0" borderId="0"/>
    <xf numFmtId="0" fontId="8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9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8" fillId="0" borderId="0"/>
    <xf numFmtId="0" fontId="9" fillId="0" borderId="0"/>
    <xf numFmtId="0" fontId="9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8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86" fontId="92" fillId="0" borderId="0">
      <alignment vertical="center"/>
    </xf>
    <xf numFmtId="0" fontId="9" fillId="0" borderId="0"/>
    <xf numFmtId="0" fontId="9" fillId="0" borderId="0"/>
    <xf numFmtId="0" fontId="8" fillId="0" borderId="0"/>
    <xf numFmtId="0" fontId="10" fillId="0" borderId="0"/>
    <xf numFmtId="0" fontId="9" fillId="0" borderId="0"/>
    <xf numFmtId="0" fontId="75" fillId="0" borderId="0"/>
    <xf numFmtId="0" fontId="75" fillId="0" borderId="0"/>
    <xf numFmtId="0" fontId="8" fillId="0" borderId="0"/>
    <xf numFmtId="170" fontId="9" fillId="0" borderId="0" applyFont="0" applyFill="0" applyBorder="0" applyAlignment="0" applyProtection="0"/>
    <xf numFmtId="0" fontId="75" fillId="0" borderId="0"/>
    <xf numFmtId="173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75" fillId="0" borderId="0"/>
    <xf numFmtId="0" fontId="75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103" fillId="0" borderId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0" fillId="0" borderId="0"/>
    <xf numFmtId="43" fontId="9" fillId="0" borderId="0" applyFont="0" applyFill="0" applyBorder="0" applyAlignment="0" applyProtection="0"/>
    <xf numFmtId="0" fontId="10" fillId="0" borderId="0"/>
    <xf numFmtId="0" fontId="10" fillId="0" borderId="0"/>
    <xf numFmtId="43" fontId="9" fillId="0" borderId="0" applyFont="0" applyFill="0" applyBorder="0" applyAlignment="0" applyProtection="0"/>
    <xf numFmtId="0" fontId="8" fillId="0" borderId="0"/>
    <xf numFmtId="0" fontId="75" fillId="0" borderId="0"/>
    <xf numFmtId="0" fontId="8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75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75" fillId="0" borderId="0"/>
    <xf numFmtId="0" fontId="8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43" fontId="9" fillId="0" borderId="0" applyFont="0" applyFill="0" applyBorder="0" applyAlignment="0" applyProtection="0"/>
    <xf numFmtId="0" fontId="75" fillId="0" borderId="0"/>
    <xf numFmtId="0" fontId="75" fillId="0" borderId="0"/>
    <xf numFmtId="0" fontId="75" fillId="0" borderId="0"/>
    <xf numFmtId="0" fontId="75" fillId="0" borderId="0"/>
    <xf numFmtId="43" fontId="9" fillId="0" borderId="0" applyFont="0" applyFill="0" applyBorder="0" applyAlignment="0" applyProtection="0"/>
    <xf numFmtId="0" fontId="75" fillId="0" borderId="0"/>
    <xf numFmtId="0" fontId="8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8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43" fontId="9" fillId="0" borderId="0" applyFont="0" applyFill="0" applyBorder="0" applyAlignment="0" applyProtection="0"/>
    <xf numFmtId="0" fontId="75" fillId="0" borderId="0"/>
    <xf numFmtId="0" fontId="10" fillId="0" borderId="0"/>
    <xf numFmtId="43" fontId="9" fillId="0" borderId="0" applyFont="0" applyFill="0" applyBorder="0" applyAlignment="0" applyProtection="0"/>
    <xf numFmtId="0" fontId="8" fillId="0" borderId="0"/>
    <xf numFmtId="0" fontId="8" fillId="0" borderId="0"/>
    <xf numFmtId="0" fontId="75" fillId="0" borderId="0"/>
    <xf numFmtId="0" fontId="75" fillId="0" borderId="0"/>
    <xf numFmtId="0" fontId="75" fillId="0" borderId="0"/>
    <xf numFmtId="0" fontId="8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8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9" fillId="0" borderId="0" applyFont="0" applyFill="0" applyBorder="0" applyAlignment="0" applyProtection="0"/>
    <xf numFmtId="0" fontId="75" fillId="0" borderId="0"/>
    <xf numFmtId="0" fontId="8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75" fillId="0" borderId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75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8" fillId="0" borderId="0"/>
    <xf numFmtId="0" fontId="8" fillId="0" borderId="0"/>
    <xf numFmtId="0" fontId="75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75" fillId="0" borderId="0"/>
    <xf numFmtId="0" fontId="75" fillId="0" borderId="0"/>
    <xf numFmtId="43" fontId="9" fillId="0" borderId="0" applyFont="0" applyFill="0" applyBorder="0" applyAlignment="0" applyProtection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43" fontId="9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75" fillId="0" borderId="0"/>
    <xf numFmtId="0" fontId="8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8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75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8" fillId="0" borderId="0"/>
    <xf numFmtId="43" fontId="9" fillId="0" borderId="0" applyFont="0" applyFill="0" applyBorder="0" applyAlignment="0" applyProtection="0"/>
    <xf numFmtId="0" fontId="75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6" fillId="96" borderId="3" applyNumberFormat="0" applyAlignment="0" applyProtection="0"/>
    <xf numFmtId="4" fontId="17" fillId="0" borderId="44" applyFill="0" applyBorder="0" applyProtection="0">
      <alignment horizontal="right" vertical="center"/>
    </xf>
    <xf numFmtId="0" fontId="17" fillId="0" borderId="44" applyNumberFormat="0" applyFill="0" applyAlignment="0" applyProtection="0"/>
    <xf numFmtId="0" fontId="16" fillId="96" borderId="3" applyNumberForma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8" fillId="83" borderId="11" applyNumberFormat="0" applyFont="0" applyAlignment="0" applyProtection="0"/>
    <xf numFmtId="0" fontId="8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8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8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8" fillId="83" borderId="11" applyNumberFormat="0" applyFont="0" applyAlignment="0" applyProtection="0"/>
    <xf numFmtId="0" fontId="8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8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8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8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8" fillId="83" borderId="11" applyNumberFormat="0" applyFont="0" applyAlignment="0" applyProtection="0"/>
    <xf numFmtId="0" fontId="12" fillId="88" borderId="0" applyNumberFormat="0" applyBorder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8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8" fillId="83" borderId="11" applyNumberFormat="0" applyFont="0" applyAlignment="0" applyProtection="0"/>
    <xf numFmtId="0" fontId="99" fillId="83" borderId="11" applyNumberFormat="0" applyFont="0" applyAlignment="0" applyProtection="0"/>
    <xf numFmtId="0" fontId="9" fillId="83" borderId="11" applyNumberFormat="0" applyFont="0" applyAlignment="0" applyProtection="0"/>
    <xf numFmtId="0" fontId="99" fillId="83" borderId="11" applyNumberFormat="0" applyFont="0" applyAlignment="0" applyProtection="0"/>
    <xf numFmtId="0" fontId="35" fillId="108" borderId="12" applyNumberFormat="0" applyAlignment="0" applyProtection="0"/>
    <xf numFmtId="0" fontId="35" fillId="108" borderId="12" applyNumberFormat="0" applyAlignment="0" applyProtection="0"/>
    <xf numFmtId="0" fontId="35" fillId="108" borderId="12" applyNumberFormat="0" applyAlignment="0" applyProtection="0"/>
    <xf numFmtId="0" fontId="35" fillId="108" borderId="12" applyNumberFormat="0" applyAlignment="0" applyProtection="0"/>
    <xf numFmtId="0" fontId="35" fillId="108" borderId="12" applyNumberFormat="0" applyAlignment="0" applyProtection="0"/>
    <xf numFmtId="0" fontId="35" fillId="108" borderId="12" applyNumberFormat="0" applyAlignment="0" applyProtection="0"/>
    <xf numFmtId="0" fontId="35" fillId="108" borderId="12" applyNumberFormat="0" applyAlignment="0" applyProtection="0"/>
    <xf numFmtId="0" fontId="35" fillId="108" borderId="12" applyNumberFormat="0" applyAlignment="0" applyProtection="0"/>
    <xf numFmtId="0" fontId="35" fillId="108" borderId="12" applyNumberFormat="0" applyAlignment="0" applyProtection="0"/>
    <xf numFmtId="0" fontId="35" fillId="108" borderId="12" applyNumberFormat="0" applyAlignment="0" applyProtection="0"/>
    <xf numFmtId="0" fontId="35" fillId="108" borderId="12" applyNumberFormat="0" applyAlignment="0" applyProtection="0"/>
    <xf numFmtId="0" fontId="12" fillId="93" borderId="0" applyNumberFormat="0" applyBorder="0" applyAlignment="0" applyProtection="0"/>
    <xf numFmtId="0" fontId="35" fillId="108" borderId="12" applyNumberFormat="0" applyAlignment="0" applyProtection="0"/>
    <xf numFmtId="0" fontId="35" fillId="108" borderId="12" applyNumberFormat="0" applyAlignment="0" applyProtection="0"/>
    <xf numFmtId="0" fontId="35" fillId="108" borderId="12" applyNumberFormat="0" applyAlignment="0" applyProtection="0"/>
    <xf numFmtId="0" fontId="35" fillId="108" borderId="12" applyNumberFormat="0" applyAlignment="0" applyProtection="0"/>
    <xf numFmtId="0" fontId="35" fillId="108" borderId="12" applyNumberFormat="0" applyAlignment="0" applyProtection="0"/>
    <xf numFmtId="0" fontId="35" fillId="108" borderId="12" applyNumberFormat="0" applyAlignment="0" applyProtection="0"/>
    <xf numFmtId="0" fontId="35" fillId="108" borderId="12" applyNumberFormat="0" applyAlignment="0" applyProtection="0"/>
    <xf numFmtId="0" fontId="35" fillId="108" borderId="12" applyNumberFormat="0" applyAlignment="0" applyProtection="0"/>
    <xf numFmtId="0" fontId="35" fillId="108" borderId="12" applyNumberFormat="0" applyAlignment="0" applyProtection="0"/>
    <xf numFmtId="0" fontId="35" fillId="108" borderId="12" applyNumberFormat="0" applyAlignment="0" applyProtection="0"/>
    <xf numFmtId="43" fontId="8" fillId="0" borderId="0" applyFont="0" applyFill="0" applyBorder="0" applyAlignment="0" applyProtection="0"/>
    <xf numFmtId="0" fontId="35" fillId="108" borderId="12" applyNumberFormat="0" applyAlignment="0" applyProtection="0"/>
    <xf numFmtId="0" fontId="35" fillId="95" borderId="12" applyNumberFormat="0" applyAlignment="0" applyProtection="0"/>
    <xf numFmtId="0" fontId="35" fillId="108" borderId="12" applyNumberFormat="0" applyAlignment="0" applyProtection="0"/>
    <xf numFmtId="0" fontId="35" fillId="108" borderId="12" applyNumberFormat="0" applyAlignment="0" applyProtection="0"/>
    <xf numFmtId="0" fontId="35" fillId="108" borderId="12" applyNumberFormat="0" applyAlignment="0" applyProtection="0"/>
    <xf numFmtId="0" fontId="35" fillId="108" borderId="12" applyNumberFormat="0" applyAlignment="0" applyProtection="0"/>
    <xf numFmtId="0" fontId="35" fillId="108" borderId="12" applyNumberFormat="0" applyAlignment="0" applyProtection="0"/>
    <xf numFmtId="0" fontId="35" fillId="108" borderId="12" applyNumberFormat="0" applyAlignment="0" applyProtection="0"/>
    <xf numFmtId="0" fontId="35" fillId="108" borderId="12" applyNumberFormat="0" applyAlignment="0" applyProtection="0"/>
    <xf numFmtId="0" fontId="35" fillId="108" borderId="12" applyNumberFormat="0" applyAlignment="0" applyProtection="0"/>
    <xf numFmtId="0" fontId="35" fillId="108" borderId="12" applyNumberFormat="0" applyAlignment="0" applyProtection="0"/>
    <xf numFmtId="0" fontId="35" fillId="108" borderId="12" applyNumberFormat="0" applyAlignment="0" applyProtection="0"/>
    <xf numFmtId="0" fontId="35" fillId="108" borderId="12" applyNumberFormat="0" applyAlignment="0" applyProtection="0"/>
    <xf numFmtId="0" fontId="35" fillId="108" borderId="12" applyNumberFormat="0" applyAlignment="0" applyProtection="0"/>
    <xf numFmtId="0" fontId="35" fillId="108" borderId="12" applyNumberFormat="0" applyAlignment="0" applyProtection="0"/>
    <xf numFmtId="0" fontId="35" fillId="108" borderId="12" applyNumberFormat="0" applyAlignment="0" applyProtection="0"/>
    <xf numFmtId="0" fontId="35" fillId="108" borderId="12" applyNumberFormat="0" applyAlignment="0" applyProtection="0"/>
    <xf numFmtId="0" fontId="35" fillId="108" borderId="12" applyNumberFormat="0" applyAlignment="0" applyProtection="0"/>
    <xf numFmtId="0" fontId="35" fillId="108" borderId="12" applyNumberFormat="0" applyAlignment="0" applyProtection="0"/>
    <xf numFmtId="0" fontId="35" fillId="108" borderId="12" applyNumberFormat="0" applyAlignment="0" applyProtection="0"/>
    <xf numFmtId="0" fontId="35" fillId="108" borderId="12" applyNumberFormat="0" applyAlignment="0" applyProtection="0"/>
    <xf numFmtId="0" fontId="35" fillId="108" borderId="12" applyNumberFormat="0" applyAlignment="0" applyProtection="0"/>
    <xf numFmtId="0" fontId="35" fillId="108" borderId="12" applyNumberFormat="0" applyAlignment="0" applyProtection="0"/>
    <xf numFmtId="192" fontId="17" fillId="37" borderId="44" applyNumberFormat="0" applyFont="0" applyBorder="0" applyAlignment="0" applyProtection="0">
      <alignment horizontal="right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5" fillId="49" borderId="0" applyNumberFormat="0" applyBorder="0" applyAlignment="0" applyProtection="0"/>
    <xf numFmtId="0" fontId="75" fillId="53" borderId="0" applyNumberFormat="0" applyBorder="0" applyAlignment="0" applyProtection="0"/>
    <xf numFmtId="0" fontId="75" fillId="57" borderId="0" applyNumberFormat="0" applyBorder="0" applyAlignment="0" applyProtection="0"/>
    <xf numFmtId="0" fontId="75" fillId="61" borderId="0" applyNumberFormat="0" applyBorder="0" applyAlignment="0" applyProtection="0"/>
    <xf numFmtId="0" fontId="75" fillId="58" borderId="0" applyNumberFormat="0" applyBorder="0" applyAlignment="0" applyProtection="0"/>
    <xf numFmtId="0" fontId="109" fillId="0" borderId="0" applyNumberFormat="0" applyFont="0" applyFill="0" applyBorder="0" applyProtection="0">
      <alignment horizontal="left" vertical="center" indent="5"/>
    </xf>
    <xf numFmtId="0" fontId="109" fillId="0" borderId="0" applyNumberFormat="0" applyFont="0" applyFill="0" applyBorder="0" applyProtection="0">
      <alignment horizontal="left" vertical="center" indent="5"/>
    </xf>
    <xf numFmtId="0" fontId="87" fillId="59" borderId="0" applyNumberFormat="0" applyBorder="0" applyAlignment="0" applyProtection="0"/>
    <xf numFmtId="0" fontId="87" fillId="63" borderId="0" applyNumberFormat="0" applyBorder="0" applyAlignment="0" applyProtection="0"/>
    <xf numFmtId="0" fontId="87" fillId="71" borderId="0" applyNumberFormat="0" applyBorder="0" applyAlignment="0" applyProtection="0"/>
    <xf numFmtId="0" fontId="19" fillId="0" borderId="0">
      <alignment horizontal="center" vertical="center"/>
    </xf>
    <xf numFmtId="0" fontId="113" fillId="77" borderId="0"/>
    <xf numFmtId="0" fontId="19" fillId="75" borderId="43">
      <alignment horizontal="center" vertical="center" wrapText="1"/>
    </xf>
    <xf numFmtId="0" fontId="9" fillId="75" borderId="43">
      <alignment horizontal="center" vertical="center" wrapText="1"/>
    </xf>
    <xf numFmtId="0" fontId="9" fillId="75" borderId="43">
      <alignment horizontal="center" vertical="center" wrapText="1"/>
    </xf>
    <xf numFmtId="0" fontId="9" fillId="75" borderId="43">
      <alignment horizontal="center" vertical="center" wrapText="1"/>
    </xf>
    <xf numFmtId="0" fontId="85" fillId="45" borderId="1" applyNumberFormat="0" applyAlignment="0" applyProtection="0"/>
    <xf numFmtId="0" fontId="95" fillId="45" borderId="1" applyNumberFormat="0" applyAlignment="0" applyProtection="0"/>
    <xf numFmtId="1" fontId="75" fillId="97" borderId="0"/>
    <xf numFmtId="191" fontId="8" fillId="0" borderId="0" applyFont="0" applyFill="0" applyBorder="0" applyAlignment="0" applyProtection="0"/>
    <xf numFmtId="191" fontId="8" fillId="0" borderId="0" applyFont="0" applyFill="0" applyBorder="0" applyAlignment="0" applyProtection="0"/>
    <xf numFmtId="193" fontId="9" fillId="0" borderId="0" applyFill="0" applyBorder="0" applyAlignment="0" applyProtection="0"/>
    <xf numFmtId="191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3" fontId="9" fillId="0" borderId="0" applyFill="0" applyBorder="0" applyAlignment="0" applyProtection="0"/>
    <xf numFmtId="193" fontId="9" fillId="0" borderId="0" applyFill="0" applyBorder="0" applyAlignment="0" applyProtection="0"/>
    <xf numFmtId="191" fontId="53" fillId="0" borderId="0" applyFont="0" applyFill="0" applyBorder="0" applyAlignment="0" applyProtection="0"/>
    <xf numFmtId="191" fontId="60" fillId="0" borderId="0" applyFont="0" applyFill="0" applyBorder="0" applyAlignment="0" applyProtection="0"/>
    <xf numFmtId="191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1" fontId="60" fillId="0" borderId="0" applyFont="0" applyFill="0" applyBorder="0" applyAlignment="0" applyProtection="0"/>
    <xf numFmtId="191" fontId="60" fillId="0" borderId="0" applyFont="0" applyFill="0" applyBorder="0" applyAlignment="0" applyProtection="0"/>
    <xf numFmtId="191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1" fontId="60" fillId="0" borderId="0" applyFont="0" applyFill="0" applyBorder="0" applyAlignment="0" applyProtection="0"/>
    <xf numFmtId="191" fontId="60" fillId="0" borderId="0" applyFont="0" applyFill="0" applyBorder="0" applyAlignment="0" applyProtection="0"/>
    <xf numFmtId="191" fontId="53" fillId="0" borderId="0" applyFont="0" applyFill="0" applyBorder="0" applyAlignment="0" applyProtection="0"/>
    <xf numFmtId="191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1" fontId="8" fillId="0" borderId="0" applyFont="0" applyFill="0" applyBorder="0" applyAlignment="0" applyProtection="0"/>
    <xf numFmtId="191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1" fontId="112" fillId="0" borderId="0" applyFont="0" applyFill="0" applyBorder="0" applyAlignment="0" applyProtection="0"/>
    <xf numFmtId="191" fontId="112" fillId="0" borderId="0" applyFont="0" applyFill="0" applyBorder="0" applyAlignment="0" applyProtection="0"/>
    <xf numFmtId="191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1" fontId="8" fillId="0" borderId="0" applyFont="0" applyFill="0" applyBorder="0" applyAlignment="0" applyProtection="0"/>
    <xf numFmtId="191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1" fontId="75" fillId="98" borderId="0"/>
    <xf numFmtId="0" fontId="9" fillId="74" borderId="0"/>
    <xf numFmtId="0" fontId="9" fillId="74" borderId="0"/>
    <xf numFmtId="0" fontId="9" fillId="73" borderId="42">
      <alignment horizontal="center" vertical="center" wrapText="1"/>
    </xf>
    <xf numFmtId="0" fontId="9" fillId="73" borderId="42">
      <alignment horizontal="center" vertical="center" wrapText="1"/>
    </xf>
    <xf numFmtId="0" fontId="9" fillId="73" borderId="42">
      <alignment horizontal="center" vertical="center" wrapText="1"/>
    </xf>
    <xf numFmtId="0" fontId="9" fillId="73" borderId="41">
      <alignment horizontal="center" vertical="center" wrapText="1"/>
    </xf>
    <xf numFmtId="0" fontId="9" fillId="73" borderId="41">
      <alignment horizontal="center" vertical="center" wrapText="1"/>
    </xf>
    <xf numFmtId="0" fontId="9" fillId="73" borderId="41">
      <alignment horizontal="center" vertical="center" wrapText="1"/>
    </xf>
    <xf numFmtId="0" fontId="9" fillId="73" borderId="42">
      <alignment horizontal="center" vertical="center" wrapText="1"/>
    </xf>
    <xf numFmtId="0" fontId="107" fillId="0" borderId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0" fontId="8" fillId="0" borderId="0"/>
    <xf numFmtId="11" fontId="9" fillId="0" borderId="0" applyFont="0" applyFill="0" applyBorder="0" applyAlignment="0" applyProtection="0"/>
    <xf numFmtId="11" fontId="9" fillId="0" borderId="0" applyFont="0" applyFill="0" applyBorder="0" applyAlignment="0" applyProtection="0"/>
    <xf numFmtId="11" fontId="9" fillId="0" borderId="0" applyFont="0" applyFill="0" applyBorder="0" applyAlignment="0" applyProtection="0"/>
    <xf numFmtId="11" fontId="9" fillId="0" borderId="0" applyFont="0" applyFill="0" applyBorder="0" applyAlignment="0" applyProtection="0"/>
    <xf numFmtId="11" fontId="9" fillId="0" borderId="0" applyFont="0" applyFill="0" applyBorder="0" applyAlignment="0" applyProtection="0"/>
    <xf numFmtId="0" fontId="104" fillId="42" borderId="0">
      <alignment horizontal="left"/>
    </xf>
    <xf numFmtId="0" fontId="19" fillId="0" borderId="40" applyNumberFormat="0">
      <alignment horizontal="center" wrapText="1"/>
    </xf>
    <xf numFmtId="0" fontId="19" fillId="0" borderId="40" applyNumberFormat="0">
      <alignment horizontal="center" wrapText="1"/>
    </xf>
    <xf numFmtId="0" fontId="19" fillId="0" borderId="40" applyNumberFormat="0">
      <alignment horizontal="center" wrapText="1"/>
    </xf>
    <xf numFmtId="0" fontId="104" fillId="42" borderId="0">
      <alignment horizontal="left"/>
    </xf>
    <xf numFmtId="194" fontId="108" fillId="0" borderId="0">
      <alignment horizontal="left" vertical="center"/>
    </xf>
    <xf numFmtId="194" fontId="108" fillId="0" borderId="0">
      <alignment horizontal="left" vertical="center"/>
    </xf>
    <xf numFmtId="0" fontId="106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>
      <alignment vertical="top"/>
      <protection locked="0"/>
    </xf>
    <xf numFmtId="0" fontId="110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97" fillId="0" borderId="28" applyNumberFormat="0" applyFill="0" applyAlignment="0" applyProtection="0"/>
    <xf numFmtId="196" fontId="9" fillId="0" borderId="0" applyFont="0" applyFill="0" applyBorder="0" applyAlignment="0" applyProtection="0"/>
    <xf numFmtId="198" fontId="9" fillId="0" borderId="0" applyFont="0" applyFill="0" applyBorder="0" applyAlignment="0" applyProtection="0"/>
    <xf numFmtId="195" fontId="9" fillId="0" borderId="0" applyFont="0" applyFill="0" applyBorder="0" applyAlignment="0" applyProtection="0"/>
    <xf numFmtId="197" fontId="9" fillId="0" borderId="0" applyFont="0" applyFill="0" applyBorder="0" applyAlignment="0" applyProtection="0"/>
    <xf numFmtId="0" fontId="75" fillId="0" borderId="0"/>
    <xf numFmtId="0" fontId="112" fillId="0" borderId="0"/>
    <xf numFmtId="0" fontId="112" fillId="0" borderId="0"/>
    <xf numFmtId="0" fontId="112" fillId="0" borderId="0"/>
    <xf numFmtId="0" fontId="75" fillId="0" borderId="0"/>
    <xf numFmtId="0" fontId="75" fillId="0" borderId="0"/>
    <xf numFmtId="0" fontId="60" fillId="0" borderId="0"/>
    <xf numFmtId="0" fontId="60" fillId="0" borderId="0"/>
    <xf numFmtId="0" fontId="60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8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5" fillId="0" borderId="0"/>
    <xf numFmtId="0" fontId="9" fillId="0" borderId="0"/>
    <xf numFmtId="0" fontId="9" fillId="0" borderId="0"/>
    <xf numFmtId="0" fontId="75" fillId="0" borderId="0"/>
    <xf numFmtId="0" fontId="9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96" fillId="0" borderId="0"/>
    <xf numFmtId="0" fontId="9" fillId="0" borderId="0"/>
    <xf numFmtId="0" fontId="75" fillId="0" borderId="0"/>
    <xf numFmtId="0" fontId="96" fillId="0" borderId="0"/>
    <xf numFmtId="0" fontId="75" fillId="0" borderId="0"/>
    <xf numFmtId="0" fontId="7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5" fillId="0" borderId="0"/>
    <xf numFmtId="0" fontId="94" fillId="0" borderId="0"/>
    <xf numFmtId="0" fontId="75" fillId="0" borderId="0"/>
    <xf numFmtId="0" fontId="75" fillId="0" borderId="0"/>
    <xf numFmtId="0" fontId="9" fillId="0" borderId="0"/>
    <xf numFmtId="0" fontId="9" fillId="0" borderId="0"/>
    <xf numFmtId="0" fontId="8" fillId="0" borderId="0"/>
    <xf numFmtId="0" fontId="94" fillId="0" borderId="0"/>
    <xf numFmtId="0" fontId="75" fillId="0" borderId="0"/>
    <xf numFmtId="0" fontId="75" fillId="0" borderId="0"/>
    <xf numFmtId="0" fontId="75" fillId="0" borderId="0"/>
    <xf numFmtId="0" fontId="9" fillId="0" borderId="0"/>
    <xf numFmtId="0" fontId="9" fillId="0" borderId="0"/>
    <xf numFmtId="0" fontId="75" fillId="0" borderId="0"/>
    <xf numFmtId="0" fontId="75" fillId="0" borderId="0"/>
    <xf numFmtId="0" fontId="9" fillId="0" borderId="0"/>
    <xf numFmtId="0" fontId="75" fillId="0" borderId="0"/>
    <xf numFmtId="0" fontId="75" fillId="0" borderId="0"/>
    <xf numFmtId="0" fontId="75" fillId="0" borderId="0"/>
    <xf numFmtId="0" fontId="109" fillId="25" borderId="0" applyNumberFormat="0" applyFont="0" applyBorder="0" applyAlignment="0" applyProtection="0"/>
    <xf numFmtId="0" fontId="109" fillId="25" borderId="0" applyNumberFormat="0" applyFont="0" applyBorder="0" applyAlignment="0" applyProtection="0"/>
    <xf numFmtId="0" fontId="8" fillId="47" borderId="38" applyNumberFormat="0" applyFont="0" applyAlignment="0" applyProtection="0"/>
    <xf numFmtId="0" fontId="8" fillId="47" borderId="38" applyNumberFormat="0" applyFont="0" applyAlignment="0" applyProtection="0"/>
    <xf numFmtId="199" fontId="9" fillId="0" borderId="0" applyFont="0" applyFill="0" applyBorder="0" applyAlignment="0" applyProtection="0"/>
    <xf numFmtId="199" fontId="9" fillId="0" borderId="0" applyFont="0" applyFill="0" applyBorder="0" applyAlignment="0" applyProtection="0"/>
    <xf numFmtId="9" fontId="9" fillId="0" borderId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ill="0" applyBorder="0" applyAlignment="0" applyProtection="0"/>
    <xf numFmtId="43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94" fontId="60" fillId="0" borderId="0" applyFill="0" applyBorder="0" applyAlignment="0" applyProtection="0"/>
    <xf numFmtId="0" fontId="9" fillId="0" borderId="0"/>
    <xf numFmtId="0" fontId="9" fillId="0" borderId="0"/>
    <xf numFmtId="0" fontId="17" fillId="25" borderId="44"/>
    <xf numFmtId="0" fontId="111" fillId="0" borderId="0"/>
    <xf numFmtId="0" fontId="53" fillId="0" borderId="0">
      <alignment vertical="top"/>
    </xf>
    <xf numFmtId="0" fontId="9" fillId="0" borderId="44" applyNumberFormat="0" applyFill="0" applyProtection="0">
      <alignment horizontal="right"/>
    </xf>
    <xf numFmtId="0" fontId="9" fillId="0" borderId="44" applyNumberFormat="0" applyFill="0" applyProtection="0">
      <alignment horizontal="right"/>
    </xf>
    <xf numFmtId="0" fontId="9" fillId="0" borderId="44" applyNumberFormat="0" applyFill="0" applyProtection="0">
      <alignment horizontal="right"/>
    </xf>
    <xf numFmtId="0" fontId="9" fillId="0" borderId="44" applyNumberFormat="0" applyFill="0" applyProtection="0">
      <alignment horizontal="right"/>
    </xf>
    <xf numFmtId="0" fontId="9" fillId="0" borderId="44" applyNumberFormat="0" applyFill="0" applyProtection="0">
      <alignment horizontal="right"/>
    </xf>
    <xf numFmtId="0" fontId="9" fillId="0" borderId="44" applyNumberFormat="0" applyFill="0" applyProtection="0">
      <alignment horizontal="right"/>
    </xf>
    <xf numFmtId="0" fontId="19" fillId="28" borderId="44" applyNumberFormat="0" applyProtection="0">
      <alignment horizontal="right"/>
    </xf>
    <xf numFmtId="0" fontId="19" fillId="28" borderId="44" applyNumberFormat="0" applyProtection="0">
      <alignment horizontal="right"/>
    </xf>
    <xf numFmtId="0" fontId="19" fillId="28" borderId="44" applyNumberFormat="0" applyProtection="0">
      <alignment horizontal="right"/>
    </xf>
    <xf numFmtId="0" fontId="19" fillId="28" borderId="44" applyNumberFormat="0" applyProtection="0">
      <alignment horizontal="right"/>
    </xf>
    <xf numFmtId="0" fontId="37" fillId="28" borderId="0" applyNumberFormat="0" applyBorder="0" applyProtection="0">
      <alignment horizontal="left"/>
    </xf>
    <xf numFmtId="0" fontId="19" fillId="28" borderId="44" applyNumberFormat="0" applyProtection="0">
      <alignment horizontal="left"/>
    </xf>
    <xf numFmtId="0" fontId="19" fillId="28" borderId="44" applyNumberFormat="0" applyProtection="0">
      <alignment horizontal="left"/>
    </xf>
    <xf numFmtId="0" fontId="19" fillId="28" borderId="44" applyNumberFormat="0" applyProtection="0">
      <alignment horizontal="left"/>
    </xf>
    <xf numFmtId="0" fontId="19" fillId="28" borderId="44" applyNumberFormat="0" applyProtection="0">
      <alignment horizontal="left"/>
    </xf>
    <xf numFmtId="0" fontId="9" fillId="0" borderId="44" applyNumberFormat="0" applyFill="0" applyProtection="0">
      <alignment horizontal="right"/>
    </xf>
    <xf numFmtId="0" fontId="9" fillId="0" borderId="44" applyNumberFormat="0" applyFill="0" applyProtection="0">
      <alignment horizontal="right"/>
    </xf>
    <xf numFmtId="0" fontId="9" fillId="0" borderId="44" applyNumberFormat="0" applyFill="0" applyProtection="0">
      <alignment horizontal="right"/>
    </xf>
    <xf numFmtId="0" fontId="9" fillId="0" borderId="44" applyNumberFormat="0" applyFill="0" applyProtection="0">
      <alignment horizontal="right"/>
    </xf>
    <xf numFmtId="0" fontId="9" fillId="0" borderId="44" applyNumberFormat="0" applyFill="0" applyProtection="0">
      <alignment horizontal="right"/>
    </xf>
    <xf numFmtId="0" fontId="9" fillId="0" borderId="44" applyNumberFormat="0" applyFill="0" applyProtection="0">
      <alignment horizontal="right"/>
    </xf>
    <xf numFmtId="0" fontId="38" fillId="20" borderId="0" applyNumberFormat="0" applyBorder="0" applyProtection="0">
      <alignment horizontal="left"/>
    </xf>
    <xf numFmtId="0" fontId="114" fillId="0" borderId="0"/>
    <xf numFmtId="0" fontId="114" fillId="0" borderId="0"/>
    <xf numFmtId="0" fontId="105" fillId="0" borderId="0" applyNumberFormat="0" applyFill="0" applyBorder="0" applyAlignment="0" applyProtection="0"/>
    <xf numFmtId="0" fontId="44" fillId="0" borderId="16" applyNumberFormat="0" applyFill="0" applyAlignment="0" applyProtection="0"/>
    <xf numFmtId="0" fontId="91" fillId="80" borderId="41">
      <alignment horizontal="center" vertical="center" wrapText="1"/>
    </xf>
    <xf numFmtId="0" fontId="91" fillId="80" borderId="41">
      <alignment horizontal="center" vertical="center" wrapText="1"/>
    </xf>
    <xf numFmtId="0" fontId="91" fillId="80" borderId="41">
      <alignment vertical="center" wrapText="1"/>
    </xf>
    <xf numFmtId="0" fontId="45" fillId="0" borderId="0" applyNumberFormat="0" applyFill="0" applyBorder="0" applyAlignment="0" applyProtection="0"/>
    <xf numFmtId="0" fontId="9" fillId="0" borderId="0"/>
    <xf numFmtId="0" fontId="75" fillId="0" borderId="0"/>
    <xf numFmtId="0" fontId="82" fillId="44" borderId="0" applyNumberFormat="0" applyBorder="0" applyAlignment="0" applyProtection="0"/>
    <xf numFmtId="9" fontId="75" fillId="0" borderId="0" applyFont="0" applyFill="0" applyBorder="0" applyAlignment="0" applyProtection="0"/>
    <xf numFmtId="0" fontId="75" fillId="69" borderId="0" applyNumberFormat="0" applyBorder="0" applyAlignment="0" applyProtection="0"/>
    <xf numFmtId="0" fontId="75" fillId="69" borderId="0" applyNumberFormat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9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9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9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9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9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9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191" fontId="9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91" fontId="9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9" fillId="0" borderId="0"/>
    <xf numFmtId="0" fontId="75" fillId="0" borderId="0"/>
    <xf numFmtId="43" fontId="9" fillId="0" borderId="0" applyFont="0" applyFill="0" applyBorder="0" applyAlignment="0" applyProtection="0"/>
    <xf numFmtId="0" fontId="8" fillId="83" borderId="0" applyNumberFormat="0" applyBorder="0" applyAlignment="0" applyProtection="0"/>
    <xf numFmtId="0" fontId="75" fillId="101" borderId="0" applyNumberFormat="0" applyBorder="0" applyAlignment="0" applyProtection="0"/>
    <xf numFmtId="0" fontId="8" fillId="101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84" borderId="0" applyNumberFormat="0" applyBorder="0" applyAlignment="0" applyProtection="0"/>
    <xf numFmtId="0" fontId="8" fillId="85" borderId="0" applyNumberFormat="0" applyBorder="0" applyAlignment="0" applyProtection="0"/>
    <xf numFmtId="0" fontId="8" fillId="85" borderId="0" applyNumberFormat="0" applyBorder="0" applyAlignment="0" applyProtection="0"/>
    <xf numFmtId="0" fontId="8" fillId="84" borderId="0" applyNumberFormat="0" applyBorder="0" applyAlignment="0" applyProtection="0"/>
    <xf numFmtId="0" fontId="8" fillId="84" borderId="0" applyNumberFormat="0" applyBorder="0" applyAlignment="0" applyProtection="0"/>
    <xf numFmtId="0" fontId="8" fillId="84" borderId="0" applyNumberFormat="0" applyBorder="0" applyAlignment="0" applyProtection="0"/>
    <xf numFmtId="0" fontId="8" fillId="83" borderId="0" applyNumberFormat="0" applyBorder="0" applyAlignment="0" applyProtection="0"/>
    <xf numFmtId="0" fontId="75" fillId="69" borderId="0" applyNumberFormat="0" applyBorder="0" applyAlignment="0" applyProtection="0"/>
    <xf numFmtId="0" fontId="75" fillId="69" borderId="0" applyNumberFormat="0" applyBorder="0" applyAlignment="0" applyProtection="0"/>
    <xf numFmtId="0" fontId="75" fillId="69" borderId="0" applyNumberFormat="0" applyBorder="0" applyAlignment="0" applyProtection="0"/>
    <xf numFmtId="0" fontId="75" fillId="69" borderId="0" applyNumberFormat="0" applyBorder="0" applyAlignment="0" applyProtection="0"/>
    <xf numFmtId="0" fontId="75" fillId="69" borderId="0" applyNumberFormat="0" applyBorder="0" applyAlignment="0" applyProtection="0"/>
    <xf numFmtId="0" fontId="75" fillId="69" borderId="0" applyNumberFormat="0" applyBorder="0" applyAlignment="0" applyProtection="0"/>
    <xf numFmtId="0" fontId="75" fillId="69" borderId="0" applyNumberFormat="0" applyBorder="0" applyAlignment="0" applyProtection="0"/>
    <xf numFmtId="0" fontId="75" fillId="69" borderId="0" applyNumberFormat="0" applyBorder="0" applyAlignment="0" applyProtection="0"/>
    <xf numFmtId="0" fontId="75" fillId="69" borderId="0" applyNumberFormat="0" applyBorder="0" applyAlignment="0" applyProtection="0"/>
    <xf numFmtId="0" fontId="75" fillId="69" borderId="0" applyNumberFormat="0" applyBorder="0" applyAlignment="0" applyProtection="0"/>
    <xf numFmtId="0" fontId="75" fillId="69" borderId="0" applyNumberFormat="0" applyBorder="0" applyAlignment="0" applyProtection="0"/>
    <xf numFmtId="0" fontId="75" fillId="69" borderId="0" applyNumberFormat="0" applyBorder="0" applyAlignment="0" applyProtection="0"/>
    <xf numFmtId="0" fontId="75" fillId="69" borderId="0" applyNumberFormat="0" applyBorder="0" applyAlignment="0" applyProtection="0"/>
    <xf numFmtId="0" fontId="75" fillId="69" borderId="0" applyNumberFormat="0" applyBorder="0" applyAlignment="0" applyProtection="0"/>
    <xf numFmtId="0" fontId="75" fillId="69" borderId="0" applyNumberFormat="0" applyBorder="0" applyAlignment="0" applyProtection="0"/>
    <xf numFmtId="0" fontId="75" fillId="69" borderId="0" applyNumberFormat="0" applyBorder="0" applyAlignment="0" applyProtection="0"/>
    <xf numFmtId="0" fontId="8" fillId="84" borderId="0" applyNumberFormat="0" applyBorder="0" applyAlignment="0" applyProtection="0"/>
    <xf numFmtId="0" fontId="8" fillId="81" borderId="0" applyNumberFormat="0" applyBorder="0" applyAlignment="0" applyProtection="0"/>
    <xf numFmtId="0" fontId="8" fillId="85" borderId="0" applyNumberFormat="0" applyBorder="0" applyAlignment="0" applyProtection="0"/>
    <xf numFmtId="0" fontId="8" fillId="81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102" borderId="0" applyNumberFormat="0" applyBorder="0" applyAlignment="0" applyProtection="0"/>
    <xf numFmtId="0" fontId="8" fillId="102" borderId="0" applyNumberFormat="0" applyBorder="0" applyAlignment="0" applyProtection="0"/>
    <xf numFmtId="0" fontId="8" fillId="102" borderId="0" applyNumberFormat="0" applyBorder="0" applyAlignment="0" applyProtection="0"/>
    <xf numFmtId="0" fontId="8" fillId="86" borderId="0" applyNumberFormat="0" applyBorder="0" applyAlignment="0" applyProtection="0"/>
    <xf numFmtId="0" fontId="8" fillId="102" borderId="0" applyNumberFormat="0" applyBorder="0" applyAlignment="0" applyProtection="0"/>
    <xf numFmtId="0" fontId="8" fillId="94" borderId="0" applyNumberFormat="0" applyBorder="0" applyAlignment="0" applyProtection="0"/>
    <xf numFmtId="0" fontId="8" fillId="87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8" fillId="89" borderId="0" applyNumberFormat="0" applyBorder="0" applyAlignment="0" applyProtection="0"/>
    <xf numFmtId="0" fontId="8" fillId="89" borderId="0" applyNumberFormat="0" applyBorder="0" applyAlignment="0" applyProtection="0"/>
    <xf numFmtId="0" fontId="8" fillId="89" borderId="0" applyNumberFormat="0" applyBorder="0" applyAlignment="0" applyProtection="0"/>
    <xf numFmtId="0" fontId="12" fillId="85" borderId="0" applyNumberFormat="0" applyBorder="0" applyAlignment="0" applyProtection="0"/>
    <xf numFmtId="0" fontId="12" fillId="103" borderId="0" applyNumberFormat="0" applyBorder="0" applyAlignment="0" applyProtection="0"/>
    <xf numFmtId="0" fontId="12" fillId="103" borderId="0" applyNumberFormat="0" applyBorder="0" applyAlignment="0" applyProtection="0"/>
    <xf numFmtId="0" fontId="12" fillId="103" borderId="0" applyNumberFormat="0" applyBorder="0" applyAlignment="0" applyProtection="0"/>
    <xf numFmtId="0" fontId="12" fillId="82" borderId="0" applyNumberFormat="0" applyBorder="0" applyAlignment="0" applyProtection="0"/>
    <xf numFmtId="0" fontId="12" fillId="82" borderId="0" applyNumberFormat="0" applyBorder="0" applyAlignment="0" applyProtection="0"/>
    <xf numFmtId="0" fontId="12" fillId="82" borderId="0" applyNumberFormat="0" applyBorder="0" applyAlignment="0" applyProtection="0"/>
    <xf numFmtId="0" fontId="12" fillId="102" borderId="0" applyNumberFormat="0" applyBorder="0" applyAlignment="0" applyProtection="0"/>
    <xf numFmtId="0" fontId="12" fillId="104" borderId="0" applyNumberFormat="0" applyBorder="0" applyAlignment="0" applyProtection="0"/>
    <xf numFmtId="0" fontId="12" fillId="105" borderId="0" applyNumberFormat="0" applyBorder="0" applyAlignment="0" applyProtection="0"/>
    <xf numFmtId="0" fontId="12" fillId="105" borderId="0" applyNumberFormat="0" applyBorder="0" applyAlignment="0" applyProtection="0"/>
    <xf numFmtId="0" fontId="12" fillId="90" borderId="0" applyNumberFormat="0" applyBorder="0" applyAlignment="0" applyProtection="0"/>
    <xf numFmtId="0" fontId="12" fillId="106" borderId="0" applyNumberFormat="0" applyBorder="0" applyAlignment="0" applyProtection="0"/>
    <xf numFmtId="0" fontId="12" fillId="106" borderId="0" applyNumberFormat="0" applyBorder="0" applyAlignment="0" applyProtection="0"/>
    <xf numFmtId="0" fontId="12" fillId="106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89" borderId="0" applyNumberFormat="0" applyBorder="0" applyAlignment="0" applyProtection="0"/>
    <xf numFmtId="0" fontId="12" fillId="107" borderId="0" applyNumberFormat="0" applyBorder="0" applyAlignment="0" applyProtection="0"/>
    <xf numFmtId="0" fontId="12" fillId="107" borderId="0" applyNumberFormat="0" applyBorder="0" applyAlignment="0" applyProtection="0"/>
    <xf numFmtId="0" fontId="12" fillId="107" borderId="0" applyNumberFormat="0" applyBorder="0" applyAlignment="0" applyProtection="0"/>
    <xf numFmtId="0" fontId="12" fillId="91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104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88" borderId="0" applyNumberFormat="0" applyBorder="0" applyAlignment="0" applyProtection="0"/>
    <xf numFmtId="0" fontId="12" fillId="88" borderId="0" applyNumberFormat="0" applyBorder="0" applyAlignment="0" applyProtection="0"/>
    <xf numFmtId="0" fontId="14" fillId="87" borderId="0" applyNumberFormat="0" applyBorder="0" applyAlignment="0" applyProtection="0"/>
    <xf numFmtId="0" fontId="14" fillId="94" borderId="0" applyNumberFormat="0" applyBorder="0" applyAlignment="0" applyProtection="0"/>
    <xf numFmtId="0" fontId="14" fillId="87" borderId="0" applyNumberFormat="0" applyBorder="0" applyAlignment="0" applyProtection="0"/>
    <xf numFmtId="0" fontId="14" fillId="87" borderId="0" applyNumberFormat="0" applyBorder="0" applyAlignment="0" applyProtection="0"/>
    <xf numFmtId="0" fontId="14" fillId="87" borderId="0" applyNumberFormat="0" applyBorder="0" applyAlignment="0" applyProtection="0"/>
    <xf numFmtId="0" fontId="15" fillId="108" borderId="2" applyNumberFormat="0" applyAlignment="0" applyProtection="0"/>
    <xf numFmtId="0" fontId="15" fillId="108" borderId="2" applyNumberFormat="0" applyAlignment="0" applyProtection="0"/>
    <xf numFmtId="0" fontId="15" fillId="108" borderId="2" applyNumberFormat="0" applyAlignment="0" applyProtection="0"/>
    <xf numFmtId="0" fontId="15" fillId="108" borderId="2" applyNumberFormat="0" applyAlignment="0" applyProtection="0"/>
    <xf numFmtId="0" fontId="16" fillId="96" borderId="3" applyNumberFormat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2" fillId="101" borderId="0" applyNumberFormat="0" applyBorder="0" applyAlignment="0" applyProtection="0"/>
    <xf numFmtId="0" fontId="115" fillId="78" borderId="0" applyNumberFormat="0" applyBorder="0" applyAlignment="0" applyProtection="0"/>
    <xf numFmtId="0" fontId="22" fillId="101" borderId="0" applyNumberFormat="0" applyBorder="0" applyAlignment="0" applyProtection="0"/>
    <xf numFmtId="0" fontId="22" fillId="101" borderId="0" applyNumberFormat="0" applyBorder="0" applyAlignment="0" applyProtection="0"/>
    <xf numFmtId="0" fontId="27" fillId="84" borderId="2" applyNumberFormat="0" applyAlignment="0" applyProtection="0"/>
    <xf numFmtId="0" fontId="27" fillId="84" borderId="2" applyNumberFormat="0" applyAlignment="0" applyProtection="0"/>
    <xf numFmtId="0" fontId="69" fillId="86" borderId="0" applyNumberFormat="0" applyBorder="0" applyAlignment="0" applyProtection="0"/>
    <xf numFmtId="0" fontId="116" fillId="44" borderId="0" applyNumberFormat="0" applyBorder="0" applyAlignment="0" applyProtection="0"/>
    <xf numFmtId="0" fontId="30" fillId="86" borderId="0" applyNumberFormat="0" applyBorder="0" applyAlignment="0" applyProtection="0"/>
    <xf numFmtId="0" fontId="30" fillId="86" borderId="0" applyNumberFormat="0" applyBorder="0" applyAlignment="0" applyProtection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9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8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8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8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8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8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8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1" fontId="9" fillId="0" borderId="0" applyFont="0" applyFill="0" applyBorder="0" applyAlignment="0" applyProtection="0"/>
    <xf numFmtId="0" fontId="65" fillId="95" borderId="2" applyNumberFormat="0" applyAlignment="0" applyProtection="0"/>
    <xf numFmtId="0" fontId="75" fillId="0" borderId="0"/>
    <xf numFmtId="0" fontId="9" fillId="0" borderId="0"/>
    <xf numFmtId="0" fontId="8" fillId="81" borderId="0" applyNumberFormat="0" applyBorder="0" applyAlignment="0" applyProtection="0"/>
    <xf numFmtId="0" fontId="8" fillId="81" borderId="0" applyNumberFormat="0" applyBorder="0" applyAlignment="0" applyProtection="0"/>
    <xf numFmtId="0" fontId="12" fillId="104" borderId="0" applyNumberFormat="0" applyBorder="0" applyAlignment="0" applyProtection="0"/>
    <xf numFmtId="0" fontId="12" fillId="85" borderId="0" applyNumberFormat="0" applyBorder="0" applyAlignment="0" applyProtection="0"/>
    <xf numFmtId="0" fontId="12" fillId="92" borderId="0" applyNumberFormat="0" applyBorder="0" applyAlignment="0" applyProtection="0"/>
    <xf numFmtId="0" fontId="12" fillId="82" borderId="0" applyNumberFormat="0" applyBorder="0" applyAlignment="0" applyProtection="0"/>
    <xf numFmtId="0" fontId="12" fillId="105" borderId="0" applyNumberFormat="0" applyBorder="0" applyAlignment="0" applyProtection="0"/>
    <xf numFmtId="0" fontId="12" fillId="104" borderId="0" applyNumberFormat="0" applyBorder="0" applyAlignment="0" applyProtection="0"/>
    <xf numFmtId="0" fontId="12" fillId="92" borderId="0" applyNumberFormat="0" applyBorder="0" applyAlignment="0" applyProtection="0"/>
    <xf numFmtId="0" fontId="12" fillId="88" borderId="0" applyNumberFormat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7" fillId="84" borderId="2" applyNumberFormat="0" applyAlignment="0" applyProtection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5" fillId="0" borderId="0"/>
    <xf numFmtId="0" fontId="9" fillId="0" borderId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81" borderId="0" applyNumberFormat="0" applyBorder="0" applyAlignment="0" applyProtection="0"/>
    <xf numFmtId="0" fontId="8" fillId="85" borderId="0" applyNumberFormat="0" applyBorder="0" applyAlignment="0" applyProtection="0"/>
    <xf numFmtId="0" fontId="8" fillId="89" borderId="0" applyNumberFormat="0" applyBorder="0" applyAlignment="0" applyProtection="0"/>
    <xf numFmtId="0" fontId="8" fillId="83" borderId="0" applyNumberFormat="0" applyBorder="0" applyAlignment="0" applyProtection="0"/>
    <xf numFmtId="0" fontId="12" fillId="88" borderId="0" applyNumberFormat="0" applyBorder="0" applyAlignment="0" applyProtection="0"/>
    <xf numFmtId="0" fontId="12" fillId="89" borderId="0" applyNumberFormat="0" applyBorder="0" applyAlignment="0" applyProtection="0"/>
    <xf numFmtId="0" fontId="12" fillId="102" borderId="0" applyNumberFormat="0" applyBorder="0" applyAlignment="0" applyProtection="0"/>
    <xf numFmtId="0" fontId="12" fillId="102" borderId="0" applyNumberFormat="0" applyBorder="0" applyAlignment="0" applyProtection="0"/>
    <xf numFmtId="0" fontId="12" fillId="87" borderId="0" applyNumberFormat="0" applyBorder="0" applyAlignment="0" applyProtection="0"/>
    <xf numFmtId="0" fontId="12" fillId="104" borderId="0" applyNumberFormat="0" applyBorder="0" applyAlignment="0" applyProtection="0"/>
    <xf numFmtId="0" fontId="12" fillId="92" borderId="0" applyNumberFormat="0" applyBorder="0" applyAlignment="0" applyProtection="0"/>
    <xf numFmtId="0" fontId="12" fillId="92" borderId="0" applyNumberFormat="0" applyBorder="0" applyAlignment="0" applyProtection="0"/>
    <xf numFmtId="0" fontId="12" fillId="106" borderId="0" applyNumberFormat="0" applyBorder="0" applyAlignment="0" applyProtection="0"/>
    <xf numFmtId="0" fontId="12" fillId="93" borderId="0" applyNumberFormat="0" applyBorder="0" applyAlignment="0" applyProtection="0"/>
    <xf numFmtId="0" fontId="12" fillId="88" borderId="0" applyNumberFormat="0" applyBorder="0" applyAlignment="0" applyProtection="0"/>
    <xf numFmtId="0" fontId="12" fillId="93" borderId="0" applyNumberFormat="0" applyBorder="0" applyAlignment="0" applyProtection="0"/>
    <xf numFmtId="0" fontId="12" fillId="107" borderId="0" applyNumberFormat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2" fillId="101" borderId="0" applyNumberFormat="0" applyBorder="0" applyAlignment="0" applyProtection="0"/>
    <xf numFmtId="0" fontId="102" fillId="86" borderId="1" applyNumberFormat="0" applyAlignment="0" applyProtection="0"/>
    <xf numFmtId="0" fontId="27" fillId="84" borderId="2" applyNumberFormat="0" applyAlignment="0" applyProtection="0"/>
    <xf numFmtId="0" fontId="27" fillId="84" borderId="2" applyNumberFormat="0" applyAlignment="0" applyProtection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8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8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5" fillId="0" borderId="0"/>
    <xf numFmtId="43" fontId="9" fillId="0" borderId="0" applyFont="0" applyFill="0" applyBorder="0" applyAlignment="0" applyProtection="0"/>
    <xf numFmtId="0" fontId="75" fillId="0" borderId="0"/>
    <xf numFmtId="0" fontId="75" fillId="0" borderId="0"/>
    <xf numFmtId="43" fontId="75" fillId="0" borderId="0" applyFont="0" applyFill="0" applyBorder="0" applyAlignment="0" applyProtection="0"/>
    <xf numFmtId="0" fontId="117" fillId="0" borderId="0"/>
    <xf numFmtId="0" fontId="117" fillId="0" borderId="0"/>
    <xf numFmtId="43" fontId="117" fillId="0" borderId="0" applyFont="0" applyFill="0" applyBorder="0" applyAlignment="0" applyProtection="0"/>
    <xf numFmtId="9" fontId="117" fillId="0" borderId="0" applyFont="0" applyFill="0" applyBorder="0" applyAlignment="0" applyProtection="0"/>
    <xf numFmtId="0" fontId="117" fillId="0" borderId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75" fillId="54" borderId="0" applyNumberFormat="0" applyBorder="0" applyAlignment="0" applyProtection="0"/>
    <xf numFmtId="0" fontId="8" fillId="0" borderId="0" applyFill="0" applyProtection="0"/>
    <xf numFmtId="0" fontId="31" fillId="0" borderId="0"/>
    <xf numFmtId="0" fontId="119" fillId="0" borderId="0" applyNumberFormat="0" applyFill="0" applyBorder="0" applyAlignment="0" applyProtection="0"/>
    <xf numFmtId="0" fontId="8" fillId="0" borderId="0" applyFill="0" applyProtection="0"/>
    <xf numFmtId="170" fontId="75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8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16" applyNumberFormat="0" applyFill="0" applyAlignment="0" applyProtection="0"/>
    <xf numFmtId="0" fontId="20" fillId="0" borderId="0">
      <alignment vertical="top" wrapText="1"/>
    </xf>
    <xf numFmtId="177" fontId="39" fillId="29" borderId="13">
      <alignment vertical="center"/>
    </xf>
    <xf numFmtId="178" fontId="40" fillId="29" borderId="13">
      <alignment vertical="center"/>
    </xf>
    <xf numFmtId="177" fontId="41" fillId="30" borderId="13">
      <alignment vertical="center"/>
    </xf>
    <xf numFmtId="0" fontId="9" fillId="109" borderId="45" applyBorder="0">
      <alignment horizontal="left" vertical="center"/>
    </xf>
    <xf numFmtId="49" fontId="9" fillId="31" borderId="44">
      <alignment vertical="center" wrapText="1"/>
    </xf>
    <xf numFmtId="0" fontId="9" fillId="32" borderId="46">
      <alignment horizontal="left" vertical="center" wrapText="1"/>
    </xf>
    <xf numFmtId="0" fontId="42" fillId="33" borderId="44">
      <alignment horizontal="left" vertical="center" wrapText="1"/>
    </xf>
    <xf numFmtId="0" fontId="9" fillId="19" borderId="44">
      <alignment horizontal="left" vertical="center" wrapText="1"/>
    </xf>
    <xf numFmtId="0" fontId="9" fillId="34" borderId="44">
      <alignment horizontal="left" vertical="center" wrapText="1"/>
    </xf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9" fillId="0" borderId="0" applyFont="0" applyFill="0" applyBorder="0" applyAlignment="0" applyProtection="0"/>
    <xf numFmtId="0" fontId="14" fillId="87" borderId="0" applyNumberFormat="0" applyBorder="0" applyAlignment="0" applyProtection="0"/>
    <xf numFmtId="0" fontId="20" fillId="0" borderId="0">
      <alignment vertical="top" wrapText="1"/>
    </xf>
    <xf numFmtId="49" fontId="99" fillId="0" borderId="44" applyFill="0" applyProtection="0">
      <alignment horizontal="right"/>
    </xf>
    <xf numFmtId="49" fontId="9" fillId="0" borderId="44" applyFill="0" applyProtection="0">
      <alignment horizontal="right"/>
    </xf>
    <xf numFmtId="49" fontId="99" fillId="0" borderId="44" applyFill="0" applyProtection="0">
      <alignment horizontal="right"/>
    </xf>
    <xf numFmtId="49" fontId="99" fillId="0" borderId="44" applyFill="0" applyProtection="0">
      <alignment horizontal="right"/>
    </xf>
    <xf numFmtId="49" fontId="9" fillId="0" borderId="44" applyFill="0" applyProtection="0">
      <alignment horizontal="right"/>
    </xf>
    <xf numFmtId="49" fontId="99" fillId="0" borderId="44" applyFill="0" applyProtection="0">
      <alignment horizontal="right"/>
    </xf>
    <xf numFmtId="0" fontId="120" fillId="28" borderId="44" applyNumberFormat="0" applyProtection="0">
      <alignment horizontal="right"/>
    </xf>
    <xf numFmtId="0" fontId="19" fillId="28" borderId="44" applyNumberFormat="0" applyProtection="0">
      <alignment horizontal="right"/>
    </xf>
    <xf numFmtId="0" fontId="121" fillId="28" borderId="0" applyNumberFormat="0" applyBorder="0" applyProtection="0">
      <alignment horizontal="left"/>
    </xf>
    <xf numFmtId="0" fontId="37" fillId="28" borderId="0" applyNumberFormat="0" applyBorder="0" applyProtection="0">
      <alignment horizontal="left"/>
    </xf>
    <xf numFmtId="0" fontId="120" fillId="28" borderId="44" applyNumberFormat="0" applyProtection="0">
      <alignment horizontal="left"/>
    </xf>
    <xf numFmtId="0" fontId="19" fillId="28" borderId="44" applyNumberFormat="0" applyProtection="0">
      <alignment horizontal="left"/>
    </xf>
    <xf numFmtId="0" fontId="99" fillId="0" borderId="44" applyNumberFormat="0" applyFill="0" applyProtection="0">
      <alignment horizontal="right"/>
    </xf>
    <xf numFmtId="0" fontId="9" fillId="0" borderId="44" applyNumberFormat="0" applyFill="0" applyProtection="0">
      <alignment horizontal="right"/>
    </xf>
    <xf numFmtId="0" fontId="99" fillId="0" borderId="44" applyNumberFormat="0" applyFill="0" applyProtection="0">
      <alignment horizontal="right"/>
    </xf>
    <xf numFmtId="0" fontId="122" fillId="20" borderId="0" applyNumberFormat="0" applyBorder="0" applyProtection="0">
      <alignment horizontal="left"/>
    </xf>
    <xf numFmtId="0" fontId="38" fillId="20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0" fontId="123" fillId="38" borderId="0" applyNumberFormat="0" applyBorder="0" applyProtection="0">
      <alignment horizontal="left"/>
    </xf>
    <xf numFmtId="49" fontId="99" fillId="0" borderId="44" applyFill="0" applyProtection="0">
      <alignment horizontal="right"/>
    </xf>
    <xf numFmtId="49" fontId="9" fillId="0" borderId="44" applyFill="0" applyProtection="0">
      <alignment horizontal="right"/>
    </xf>
    <xf numFmtId="49" fontId="99" fillId="0" borderId="44" applyFill="0" applyProtection="0">
      <alignment horizontal="right"/>
    </xf>
    <xf numFmtId="49" fontId="99" fillId="0" borderId="44" applyFill="0" applyProtection="0">
      <alignment horizontal="right"/>
    </xf>
    <xf numFmtId="49" fontId="9" fillId="0" borderId="44" applyFill="0" applyProtection="0">
      <alignment horizontal="right"/>
    </xf>
    <xf numFmtId="49" fontId="99" fillId="0" borderId="44" applyFill="0" applyProtection="0">
      <alignment horizontal="right"/>
    </xf>
    <xf numFmtId="0" fontId="120" fillId="28" borderId="44" applyNumberFormat="0" applyProtection="0">
      <alignment horizontal="right"/>
    </xf>
    <xf numFmtId="0" fontId="19" fillId="28" borderId="44" applyNumberFormat="0" applyProtection="0">
      <alignment horizontal="right"/>
    </xf>
    <xf numFmtId="0" fontId="121" fillId="28" borderId="0" applyNumberFormat="0" applyBorder="0" applyProtection="0">
      <alignment horizontal="left"/>
    </xf>
    <xf numFmtId="0" fontId="37" fillId="28" borderId="0" applyNumberFormat="0" applyBorder="0" applyProtection="0">
      <alignment horizontal="left"/>
    </xf>
    <xf numFmtId="0" fontId="120" fillId="28" borderId="44" applyNumberFormat="0" applyProtection="0">
      <alignment horizontal="left"/>
    </xf>
    <xf numFmtId="0" fontId="19" fillId="28" borderId="44" applyNumberFormat="0" applyProtection="0">
      <alignment horizontal="left"/>
    </xf>
    <xf numFmtId="0" fontId="99" fillId="0" borderId="44" applyNumberFormat="0" applyFill="0" applyProtection="0">
      <alignment horizontal="right"/>
    </xf>
    <xf numFmtId="0" fontId="9" fillId="0" borderId="44" applyNumberFormat="0" applyFill="0" applyProtection="0">
      <alignment horizontal="right"/>
    </xf>
    <xf numFmtId="0" fontId="99" fillId="0" borderId="44" applyNumberFormat="0" applyFill="0" applyProtection="0">
      <alignment horizontal="right"/>
    </xf>
    <xf numFmtId="0" fontId="122" fillId="20" borderId="0" applyNumberFormat="0" applyBorder="0" applyProtection="0">
      <alignment horizontal="left"/>
    </xf>
    <xf numFmtId="0" fontId="38" fillId="20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0" fontId="123" fillId="38" borderId="0" applyNumberFormat="0" applyBorder="0" applyProtection="0">
      <alignment horizontal="left"/>
    </xf>
    <xf numFmtId="49" fontId="99" fillId="0" borderId="44" applyFill="0" applyProtection="0">
      <alignment horizontal="right"/>
    </xf>
    <xf numFmtId="49" fontId="9" fillId="0" borderId="44" applyFill="0" applyProtection="0">
      <alignment horizontal="right"/>
    </xf>
    <xf numFmtId="49" fontId="99" fillId="0" borderId="44" applyFill="0" applyProtection="0">
      <alignment horizontal="right"/>
    </xf>
    <xf numFmtId="0" fontId="120" fillId="28" borderId="44" applyNumberFormat="0" applyProtection="0">
      <alignment horizontal="right"/>
    </xf>
    <xf numFmtId="0" fontId="19" fillId="28" borderId="44" applyNumberFormat="0" applyProtection="0">
      <alignment horizontal="right"/>
    </xf>
    <xf numFmtId="0" fontId="121" fillId="28" borderId="0" applyNumberFormat="0" applyBorder="0" applyProtection="0">
      <alignment horizontal="left"/>
    </xf>
    <xf numFmtId="0" fontId="37" fillId="28" borderId="0" applyNumberFormat="0" applyBorder="0" applyProtection="0">
      <alignment horizontal="left"/>
    </xf>
    <xf numFmtId="0" fontId="120" fillId="28" borderId="44" applyNumberFormat="0" applyProtection="0">
      <alignment horizontal="left"/>
    </xf>
    <xf numFmtId="0" fontId="19" fillId="28" borderId="44" applyNumberFormat="0" applyProtection="0">
      <alignment horizontal="left"/>
    </xf>
    <xf numFmtId="0" fontId="99" fillId="0" borderId="44" applyNumberFormat="0" applyFill="0" applyProtection="0">
      <alignment horizontal="right"/>
    </xf>
    <xf numFmtId="0" fontId="9" fillId="0" borderId="44" applyNumberFormat="0" applyFill="0" applyProtection="0">
      <alignment horizontal="right"/>
    </xf>
    <xf numFmtId="0" fontId="99" fillId="0" borderId="44" applyNumberFormat="0" applyFill="0" applyProtection="0">
      <alignment horizontal="right"/>
    </xf>
    <xf numFmtId="0" fontId="122" fillId="20" borderId="0" applyNumberFormat="0" applyBorder="0" applyProtection="0">
      <alignment horizontal="left"/>
    </xf>
    <xf numFmtId="0" fontId="38" fillId="20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0" fontId="123" fillId="38" borderId="0" applyNumberFormat="0" applyBorder="0" applyProtection="0">
      <alignment horizontal="left"/>
    </xf>
    <xf numFmtId="49" fontId="99" fillId="0" borderId="44" applyFill="0" applyProtection="0">
      <alignment horizontal="right"/>
    </xf>
    <xf numFmtId="49" fontId="9" fillId="0" borderId="44" applyFill="0" applyProtection="0">
      <alignment horizontal="right"/>
    </xf>
    <xf numFmtId="49" fontId="99" fillId="0" borderId="44" applyFill="0" applyProtection="0">
      <alignment horizontal="right"/>
    </xf>
    <xf numFmtId="0" fontId="120" fillId="28" borderId="44" applyNumberFormat="0" applyProtection="0">
      <alignment horizontal="right"/>
    </xf>
    <xf numFmtId="0" fontId="19" fillId="28" borderId="44" applyNumberFormat="0" applyProtection="0">
      <alignment horizontal="right"/>
    </xf>
    <xf numFmtId="0" fontId="121" fillId="28" borderId="0" applyNumberFormat="0" applyBorder="0" applyProtection="0">
      <alignment horizontal="left"/>
    </xf>
    <xf numFmtId="0" fontId="37" fillId="28" borderId="0" applyNumberFormat="0" applyBorder="0" applyProtection="0">
      <alignment horizontal="left"/>
    </xf>
    <xf numFmtId="0" fontId="120" fillId="28" borderId="44" applyNumberFormat="0" applyProtection="0">
      <alignment horizontal="left"/>
    </xf>
    <xf numFmtId="0" fontId="19" fillId="28" borderId="44" applyNumberFormat="0" applyProtection="0">
      <alignment horizontal="left"/>
    </xf>
    <xf numFmtId="0" fontId="99" fillId="0" borderId="44" applyNumberFormat="0" applyFill="0" applyProtection="0">
      <alignment horizontal="right"/>
    </xf>
    <xf numFmtId="0" fontId="9" fillId="0" borderId="44" applyNumberFormat="0" applyFill="0" applyProtection="0">
      <alignment horizontal="right"/>
    </xf>
    <xf numFmtId="0" fontId="99" fillId="0" borderId="44" applyNumberFormat="0" applyFill="0" applyProtection="0">
      <alignment horizontal="right"/>
    </xf>
    <xf numFmtId="0" fontId="122" fillId="20" borderId="0" applyNumberFormat="0" applyBorder="0" applyProtection="0">
      <alignment horizontal="left"/>
    </xf>
    <xf numFmtId="0" fontId="38" fillId="20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0" fontId="123" fillId="38" borderId="0" applyNumberFormat="0" applyBorder="0" applyProtection="0">
      <alignment horizontal="left"/>
    </xf>
    <xf numFmtId="49" fontId="99" fillId="0" borderId="44" applyFill="0" applyProtection="0">
      <alignment horizontal="right"/>
    </xf>
    <xf numFmtId="49" fontId="9" fillId="0" borderId="44" applyFill="0" applyProtection="0">
      <alignment horizontal="right"/>
    </xf>
    <xf numFmtId="49" fontId="99" fillId="0" borderId="44" applyFill="0" applyProtection="0">
      <alignment horizontal="right"/>
    </xf>
    <xf numFmtId="0" fontId="120" fillId="28" borderId="44" applyNumberFormat="0" applyProtection="0">
      <alignment horizontal="right"/>
    </xf>
    <xf numFmtId="0" fontId="19" fillId="28" borderId="44" applyNumberFormat="0" applyProtection="0">
      <alignment horizontal="right"/>
    </xf>
    <xf numFmtId="0" fontId="121" fillId="28" borderId="0" applyNumberFormat="0" applyBorder="0" applyProtection="0">
      <alignment horizontal="left"/>
    </xf>
    <xf numFmtId="0" fontId="37" fillId="28" borderId="0" applyNumberFormat="0" applyBorder="0" applyProtection="0">
      <alignment horizontal="left"/>
    </xf>
    <xf numFmtId="0" fontId="120" fillId="28" borderId="44" applyNumberFormat="0" applyProtection="0">
      <alignment horizontal="left"/>
    </xf>
    <xf numFmtId="0" fontId="19" fillId="28" borderId="44" applyNumberFormat="0" applyProtection="0">
      <alignment horizontal="left"/>
    </xf>
    <xf numFmtId="0" fontId="99" fillId="0" borderId="44" applyNumberFormat="0" applyFill="0" applyProtection="0">
      <alignment horizontal="right"/>
    </xf>
    <xf numFmtId="0" fontId="9" fillId="0" borderId="44" applyNumberFormat="0" applyFill="0" applyProtection="0">
      <alignment horizontal="right"/>
    </xf>
    <xf numFmtId="0" fontId="99" fillId="0" borderId="44" applyNumberFormat="0" applyFill="0" applyProtection="0">
      <alignment horizontal="right"/>
    </xf>
    <xf numFmtId="0" fontId="122" fillId="20" borderId="0" applyNumberFormat="0" applyBorder="0" applyProtection="0">
      <alignment horizontal="left"/>
    </xf>
    <xf numFmtId="0" fontId="38" fillId="20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0" fontId="123" fillId="38" borderId="0" applyNumberFormat="0" applyBorder="0" applyProtection="0">
      <alignment horizontal="left"/>
    </xf>
    <xf numFmtId="49" fontId="99" fillId="0" borderId="44" applyFill="0" applyProtection="0">
      <alignment horizontal="right"/>
    </xf>
    <xf numFmtId="49" fontId="9" fillId="0" borderId="44" applyFill="0" applyProtection="0">
      <alignment horizontal="right"/>
    </xf>
    <xf numFmtId="49" fontId="99" fillId="0" borderId="44" applyFill="0" applyProtection="0">
      <alignment horizontal="right"/>
    </xf>
    <xf numFmtId="0" fontId="120" fillId="28" borderId="44" applyNumberFormat="0" applyProtection="0">
      <alignment horizontal="right"/>
    </xf>
    <xf numFmtId="0" fontId="19" fillId="28" borderId="44" applyNumberFormat="0" applyProtection="0">
      <alignment horizontal="right"/>
    </xf>
    <xf numFmtId="0" fontId="121" fillId="28" borderId="0" applyNumberFormat="0" applyBorder="0" applyProtection="0">
      <alignment horizontal="left"/>
    </xf>
    <xf numFmtId="0" fontId="37" fillId="28" borderId="0" applyNumberFormat="0" applyBorder="0" applyProtection="0">
      <alignment horizontal="left"/>
    </xf>
    <xf numFmtId="0" fontId="120" fillId="28" borderId="44" applyNumberFormat="0" applyProtection="0">
      <alignment horizontal="left"/>
    </xf>
    <xf numFmtId="0" fontId="19" fillId="28" borderId="44" applyNumberFormat="0" applyProtection="0">
      <alignment horizontal="left"/>
    </xf>
    <xf numFmtId="0" fontId="99" fillId="0" borderId="44" applyNumberFormat="0" applyFill="0" applyProtection="0">
      <alignment horizontal="right"/>
    </xf>
    <xf numFmtId="0" fontId="9" fillId="0" borderId="44" applyNumberFormat="0" applyFill="0" applyProtection="0">
      <alignment horizontal="right"/>
    </xf>
    <xf numFmtId="0" fontId="99" fillId="0" borderId="44" applyNumberFormat="0" applyFill="0" applyProtection="0">
      <alignment horizontal="right"/>
    </xf>
    <xf numFmtId="0" fontId="122" fillId="20" borderId="0" applyNumberFormat="0" applyBorder="0" applyProtection="0">
      <alignment horizontal="left"/>
    </xf>
    <xf numFmtId="0" fontId="38" fillId="20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0" fontId="123" fillId="38" borderId="0" applyNumberFormat="0" applyBorder="0" applyProtection="0">
      <alignment horizontal="left"/>
    </xf>
    <xf numFmtId="49" fontId="99" fillId="0" borderId="44" applyFill="0" applyProtection="0">
      <alignment horizontal="right"/>
    </xf>
    <xf numFmtId="49" fontId="9" fillId="0" borderId="44" applyFill="0" applyProtection="0">
      <alignment horizontal="right"/>
    </xf>
    <xf numFmtId="49" fontId="99" fillId="0" borderId="44" applyFill="0" applyProtection="0">
      <alignment horizontal="right"/>
    </xf>
    <xf numFmtId="0" fontId="9" fillId="0" borderId="44" applyNumberFormat="0" applyFill="0" applyProtection="0">
      <alignment horizontal="right"/>
    </xf>
    <xf numFmtId="0" fontId="120" fillId="28" borderId="44" applyNumberFormat="0" applyProtection="0">
      <alignment horizontal="right"/>
    </xf>
    <xf numFmtId="0" fontId="121" fillId="28" borderId="0" applyNumberFormat="0" applyBorder="0" applyProtection="0">
      <alignment horizontal="left"/>
    </xf>
    <xf numFmtId="0" fontId="37" fillId="28" borderId="0" applyNumberFormat="0" applyBorder="0" applyProtection="0">
      <alignment horizontal="left"/>
    </xf>
    <xf numFmtId="0" fontId="120" fillId="28" borderId="44" applyNumberFormat="0" applyProtection="0">
      <alignment horizontal="left"/>
    </xf>
    <xf numFmtId="0" fontId="99" fillId="0" borderId="44" applyNumberFormat="0" applyFill="0" applyProtection="0">
      <alignment horizontal="right"/>
    </xf>
    <xf numFmtId="0" fontId="99" fillId="0" borderId="44" applyNumberFormat="0" applyFill="0" applyProtection="0">
      <alignment horizontal="right"/>
    </xf>
    <xf numFmtId="0" fontId="122" fillId="20" borderId="0" applyNumberFormat="0" applyBorder="0" applyProtection="0">
      <alignment horizontal="left"/>
    </xf>
    <xf numFmtId="0" fontId="38" fillId="20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0" fontId="123" fillId="38" borderId="0" applyNumberFormat="0" applyBorder="0" applyProtection="0">
      <alignment horizontal="left"/>
    </xf>
    <xf numFmtId="49" fontId="99" fillId="0" borderId="44" applyFill="0" applyProtection="0">
      <alignment horizontal="right"/>
    </xf>
    <xf numFmtId="49" fontId="9" fillId="0" borderId="44" applyFill="0" applyProtection="0">
      <alignment horizontal="right"/>
    </xf>
    <xf numFmtId="49" fontId="99" fillId="0" borderId="44" applyFill="0" applyProtection="0">
      <alignment horizontal="right"/>
    </xf>
    <xf numFmtId="0" fontId="120" fillId="28" borderId="44" applyNumberFormat="0" applyProtection="0">
      <alignment horizontal="right"/>
    </xf>
    <xf numFmtId="0" fontId="19" fillId="28" borderId="44" applyNumberFormat="0" applyProtection="0">
      <alignment horizontal="right"/>
    </xf>
    <xf numFmtId="0" fontId="121" fillId="28" borderId="0" applyNumberFormat="0" applyBorder="0" applyProtection="0">
      <alignment horizontal="left"/>
    </xf>
    <xf numFmtId="0" fontId="37" fillId="28" borderId="0" applyNumberFormat="0" applyBorder="0" applyProtection="0">
      <alignment horizontal="left"/>
    </xf>
    <xf numFmtId="0" fontId="120" fillId="28" borderId="44" applyNumberFormat="0" applyProtection="0">
      <alignment horizontal="left"/>
    </xf>
    <xf numFmtId="0" fontId="19" fillId="28" borderId="44" applyNumberFormat="0" applyProtection="0">
      <alignment horizontal="left"/>
    </xf>
    <xf numFmtId="0" fontId="99" fillId="0" borderId="44" applyNumberFormat="0" applyFill="0" applyProtection="0">
      <alignment horizontal="right"/>
    </xf>
    <xf numFmtId="0" fontId="9" fillId="0" borderId="44" applyNumberFormat="0" applyFill="0" applyProtection="0">
      <alignment horizontal="right"/>
    </xf>
    <xf numFmtId="0" fontId="99" fillId="0" borderId="44" applyNumberFormat="0" applyFill="0" applyProtection="0">
      <alignment horizontal="right"/>
    </xf>
    <xf numFmtId="0" fontId="122" fillId="20" borderId="0" applyNumberFormat="0" applyBorder="0" applyProtection="0">
      <alignment horizontal="left"/>
    </xf>
    <xf numFmtId="0" fontId="38" fillId="20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0" fontId="123" fillId="38" borderId="0" applyNumberFormat="0" applyBorder="0" applyProtection="0">
      <alignment horizontal="left"/>
    </xf>
    <xf numFmtId="49" fontId="99" fillId="0" borderId="44" applyFill="0" applyProtection="0">
      <alignment horizontal="right"/>
    </xf>
    <xf numFmtId="49" fontId="9" fillId="0" borderId="44" applyFill="0" applyProtection="0">
      <alignment horizontal="right"/>
    </xf>
    <xf numFmtId="49" fontId="99" fillId="0" borderId="44" applyFill="0" applyProtection="0">
      <alignment horizontal="right"/>
    </xf>
    <xf numFmtId="0" fontId="120" fillId="28" borderId="44" applyNumberFormat="0" applyProtection="0">
      <alignment horizontal="right"/>
    </xf>
    <xf numFmtId="0" fontId="19" fillId="28" borderId="44" applyNumberFormat="0" applyProtection="0">
      <alignment horizontal="right"/>
    </xf>
    <xf numFmtId="0" fontId="121" fillId="28" borderId="0" applyNumberFormat="0" applyBorder="0" applyProtection="0">
      <alignment horizontal="left"/>
    </xf>
    <xf numFmtId="0" fontId="37" fillId="28" borderId="0" applyNumberFormat="0" applyBorder="0" applyProtection="0">
      <alignment horizontal="left"/>
    </xf>
    <xf numFmtId="0" fontId="120" fillId="28" borderId="44" applyNumberFormat="0" applyProtection="0">
      <alignment horizontal="left"/>
    </xf>
    <xf numFmtId="0" fontId="19" fillId="28" borderId="44" applyNumberFormat="0" applyProtection="0">
      <alignment horizontal="left"/>
    </xf>
    <xf numFmtId="0" fontId="99" fillId="0" borderId="44" applyNumberFormat="0" applyFill="0" applyProtection="0">
      <alignment horizontal="right"/>
    </xf>
    <xf numFmtId="0" fontId="9" fillId="0" borderId="44" applyNumberFormat="0" applyFill="0" applyProtection="0">
      <alignment horizontal="right"/>
    </xf>
    <xf numFmtId="0" fontId="99" fillId="0" borderId="44" applyNumberFormat="0" applyFill="0" applyProtection="0">
      <alignment horizontal="right"/>
    </xf>
    <xf numFmtId="0" fontId="122" fillId="20" borderId="0" applyNumberFormat="0" applyBorder="0" applyProtection="0">
      <alignment horizontal="left"/>
    </xf>
    <xf numFmtId="0" fontId="38" fillId="20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0" fontId="123" fillId="38" borderId="0" applyNumberFormat="0" applyBorder="0" applyProtection="0">
      <alignment horizontal="left"/>
    </xf>
    <xf numFmtId="49" fontId="99" fillId="0" borderId="44" applyFill="0" applyProtection="0">
      <alignment horizontal="right"/>
    </xf>
    <xf numFmtId="49" fontId="9" fillId="0" borderId="44" applyFill="0" applyProtection="0">
      <alignment horizontal="right"/>
    </xf>
    <xf numFmtId="49" fontId="99" fillId="0" borderId="44" applyFill="0" applyProtection="0">
      <alignment horizontal="right"/>
    </xf>
    <xf numFmtId="0" fontId="120" fillId="28" borderId="44" applyNumberFormat="0" applyProtection="0">
      <alignment horizontal="right"/>
    </xf>
    <xf numFmtId="0" fontId="19" fillId="28" borderId="44" applyNumberFormat="0" applyProtection="0">
      <alignment horizontal="right"/>
    </xf>
    <xf numFmtId="0" fontId="121" fillId="28" borderId="0" applyNumberFormat="0" applyBorder="0" applyProtection="0">
      <alignment horizontal="left"/>
    </xf>
    <xf numFmtId="0" fontId="37" fillId="28" borderId="0" applyNumberFormat="0" applyBorder="0" applyProtection="0">
      <alignment horizontal="left"/>
    </xf>
    <xf numFmtId="0" fontId="120" fillId="28" borderId="44" applyNumberFormat="0" applyProtection="0">
      <alignment horizontal="left"/>
    </xf>
    <xf numFmtId="0" fontId="19" fillId="28" borderId="44" applyNumberFormat="0" applyProtection="0">
      <alignment horizontal="left"/>
    </xf>
    <xf numFmtId="0" fontId="99" fillId="0" borderId="44" applyNumberFormat="0" applyFill="0" applyProtection="0">
      <alignment horizontal="right"/>
    </xf>
    <xf numFmtId="0" fontId="9" fillId="0" borderId="44" applyNumberFormat="0" applyFill="0" applyProtection="0">
      <alignment horizontal="right"/>
    </xf>
    <xf numFmtId="0" fontId="99" fillId="0" borderId="44" applyNumberFormat="0" applyFill="0" applyProtection="0">
      <alignment horizontal="right"/>
    </xf>
    <xf numFmtId="0" fontId="122" fillId="20" borderId="0" applyNumberFormat="0" applyBorder="0" applyProtection="0">
      <alignment horizontal="left"/>
    </xf>
    <xf numFmtId="0" fontId="38" fillId="20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0" fontId="123" fillId="38" borderId="0" applyNumberFormat="0" applyBorder="0" applyProtection="0">
      <alignment horizontal="left"/>
    </xf>
    <xf numFmtId="49" fontId="99" fillId="0" borderId="44" applyFill="0" applyProtection="0">
      <alignment horizontal="right"/>
    </xf>
    <xf numFmtId="49" fontId="9" fillId="0" borderId="44" applyFill="0" applyProtection="0">
      <alignment horizontal="right"/>
    </xf>
    <xf numFmtId="49" fontId="99" fillId="0" borderId="44" applyFill="0" applyProtection="0">
      <alignment horizontal="right"/>
    </xf>
    <xf numFmtId="0" fontId="120" fillId="28" borderId="44" applyNumberFormat="0" applyProtection="0">
      <alignment horizontal="right"/>
    </xf>
    <xf numFmtId="0" fontId="19" fillId="28" borderId="44" applyNumberFormat="0" applyProtection="0">
      <alignment horizontal="right"/>
    </xf>
    <xf numFmtId="0" fontId="121" fillId="28" borderId="0" applyNumberFormat="0" applyBorder="0" applyProtection="0">
      <alignment horizontal="left"/>
    </xf>
    <xf numFmtId="0" fontId="37" fillId="28" borderId="0" applyNumberFormat="0" applyBorder="0" applyProtection="0">
      <alignment horizontal="left"/>
    </xf>
    <xf numFmtId="0" fontId="120" fillId="28" borderId="44" applyNumberFormat="0" applyProtection="0">
      <alignment horizontal="left"/>
    </xf>
    <xf numFmtId="0" fontId="19" fillId="28" borderId="44" applyNumberFormat="0" applyProtection="0">
      <alignment horizontal="left"/>
    </xf>
    <xf numFmtId="0" fontId="99" fillId="0" borderId="44" applyNumberFormat="0" applyFill="0" applyProtection="0">
      <alignment horizontal="right"/>
    </xf>
    <xf numFmtId="0" fontId="9" fillId="0" borderId="44" applyNumberFormat="0" applyFill="0" applyProtection="0">
      <alignment horizontal="right"/>
    </xf>
    <xf numFmtId="0" fontId="99" fillId="0" borderId="44" applyNumberFormat="0" applyFill="0" applyProtection="0">
      <alignment horizontal="right"/>
    </xf>
    <xf numFmtId="0" fontId="122" fillId="20" borderId="0" applyNumberFormat="0" applyBorder="0" applyProtection="0">
      <alignment horizontal="left"/>
    </xf>
    <xf numFmtId="0" fontId="38" fillId="20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0" fontId="123" fillId="38" borderId="0" applyNumberFormat="0" applyBorder="0" applyProtection="0">
      <alignment horizontal="left"/>
    </xf>
    <xf numFmtId="49" fontId="99" fillId="0" borderId="44" applyFill="0" applyProtection="0">
      <alignment horizontal="right"/>
    </xf>
    <xf numFmtId="49" fontId="9" fillId="0" borderId="44" applyFill="0" applyProtection="0">
      <alignment horizontal="right"/>
    </xf>
    <xf numFmtId="49" fontId="99" fillId="0" borderId="44" applyFill="0" applyProtection="0">
      <alignment horizontal="right"/>
    </xf>
    <xf numFmtId="49" fontId="99" fillId="0" borderId="44" applyFill="0" applyProtection="0">
      <alignment horizontal="right"/>
    </xf>
    <xf numFmtId="49" fontId="9" fillId="0" borderId="44" applyFill="0" applyProtection="0">
      <alignment horizontal="right"/>
    </xf>
    <xf numFmtId="49" fontId="99" fillId="0" borderId="44" applyFill="0" applyProtection="0">
      <alignment horizontal="right"/>
    </xf>
    <xf numFmtId="0" fontId="120" fillId="28" borderId="44" applyNumberFormat="0" applyProtection="0">
      <alignment horizontal="right"/>
    </xf>
    <xf numFmtId="0" fontId="19" fillId="28" borderId="44" applyNumberFormat="0" applyProtection="0">
      <alignment horizontal="right"/>
    </xf>
    <xf numFmtId="0" fontId="121" fillId="28" borderId="0" applyNumberFormat="0" applyBorder="0" applyProtection="0">
      <alignment horizontal="left"/>
    </xf>
    <xf numFmtId="0" fontId="37" fillId="28" borderId="0" applyNumberFormat="0" applyBorder="0" applyProtection="0">
      <alignment horizontal="left"/>
    </xf>
    <xf numFmtId="0" fontId="120" fillId="28" borderId="44" applyNumberFormat="0" applyProtection="0">
      <alignment horizontal="left"/>
    </xf>
    <xf numFmtId="0" fontId="19" fillId="28" borderId="44" applyNumberFormat="0" applyProtection="0">
      <alignment horizontal="left"/>
    </xf>
    <xf numFmtId="0" fontId="99" fillId="0" borderId="44" applyNumberFormat="0" applyFill="0" applyProtection="0">
      <alignment horizontal="right"/>
    </xf>
    <xf numFmtId="0" fontId="9" fillId="0" borderId="44" applyNumberFormat="0" applyFill="0" applyProtection="0">
      <alignment horizontal="right"/>
    </xf>
    <xf numFmtId="0" fontId="99" fillId="0" borderId="44" applyNumberFormat="0" applyFill="0" applyProtection="0">
      <alignment horizontal="right"/>
    </xf>
    <xf numFmtId="0" fontId="122" fillId="20" borderId="0" applyNumberFormat="0" applyBorder="0" applyProtection="0">
      <alignment horizontal="left"/>
    </xf>
    <xf numFmtId="0" fontId="38" fillId="20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0" fontId="123" fillId="38" borderId="0" applyNumberFormat="0" applyBorder="0" applyProtection="0">
      <alignment horizontal="left"/>
    </xf>
    <xf numFmtId="49" fontId="99" fillId="0" borderId="44" applyFill="0" applyProtection="0">
      <alignment horizontal="right"/>
    </xf>
    <xf numFmtId="49" fontId="9" fillId="0" borderId="44" applyFill="0" applyProtection="0">
      <alignment horizontal="right"/>
    </xf>
    <xf numFmtId="49" fontId="99" fillId="0" borderId="44" applyFill="0" applyProtection="0">
      <alignment horizontal="right"/>
    </xf>
    <xf numFmtId="0" fontId="120" fillId="28" borderId="44" applyNumberFormat="0" applyProtection="0">
      <alignment horizontal="right"/>
    </xf>
    <xf numFmtId="0" fontId="19" fillId="28" borderId="44" applyNumberFormat="0" applyProtection="0">
      <alignment horizontal="right"/>
    </xf>
    <xf numFmtId="0" fontId="121" fillId="28" borderId="0" applyNumberFormat="0" applyBorder="0" applyProtection="0">
      <alignment horizontal="left"/>
    </xf>
    <xf numFmtId="0" fontId="37" fillId="28" borderId="0" applyNumberFormat="0" applyBorder="0" applyProtection="0">
      <alignment horizontal="left"/>
    </xf>
    <xf numFmtId="0" fontId="120" fillId="28" borderId="44" applyNumberFormat="0" applyProtection="0">
      <alignment horizontal="left"/>
    </xf>
    <xf numFmtId="0" fontId="19" fillId="28" borderId="44" applyNumberFormat="0" applyProtection="0">
      <alignment horizontal="left"/>
    </xf>
    <xf numFmtId="0" fontId="99" fillId="0" borderId="44" applyNumberFormat="0" applyFill="0" applyProtection="0">
      <alignment horizontal="right"/>
    </xf>
    <xf numFmtId="0" fontId="9" fillId="0" borderId="44" applyNumberFormat="0" applyFill="0" applyProtection="0">
      <alignment horizontal="right"/>
    </xf>
    <xf numFmtId="0" fontId="99" fillId="0" borderId="44" applyNumberFormat="0" applyFill="0" applyProtection="0">
      <alignment horizontal="right"/>
    </xf>
    <xf numFmtId="0" fontId="122" fillId="20" borderId="0" applyNumberFormat="0" applyBorder="0" applyProtection="0">
      <alignment horizontal="left"/>
    </xf>
    <xf numFmtId="0" fontId="38" fillId="20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0" fontId="123" fillId="38" borderId="0" applyNumberFormat="0" applyBorder="0" applyProtection="0">
      <alignment horizontal="left"/>
    </xf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3" fillId="0" borderId="0" applyNumberFormat="0" applyFill="0" applyBorder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5" fillId="0" borderId="9" applyNumberFormat="0" applyFill="0" applyAlignment="0" applyProtection="0"/>
    <xf numFmtId="0" fontId="25" fillId="0" borderId="0" applyNumberFormat="0" applyFill="0" applyBorder="0" applyAlignment="0" applyProtection="0"/>
    <xf numFmtId="0" fontId="29" fillId="0" borderId="10" applyNumberFormat="0" applyFill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6" fillId="96" borderId="3" applyNumberFormat="0" applyAlignment="0" applyProtection="0"/>
    <xf numFmtId="0" fontId="61" fillId="0" borderId="0" applyNumberForma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71" fillId="0" borderId="0" applyNumberFormat="0" applyFill="0" applyBorder="0" applyAlignment="0" applyProtection="0"/>
    <xf numFmtId="0" fontId="44" fillId="0" borderId="27" applyNumberFormat="0" applyFill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01" fillId="78" borderId="0" applyNumberFormat="0" applyBorder="0" applyAlignment="0" applyProtection="0"/>
    <xf numFmtId="0" fontId="102" fillId="99" borderId="1" applyNumberFormat="0" applyAlignment="0" applyProtection="0"/>
    <xf numFmtId="0" fontId="3" fillId="44" borderId="0" applyNumberFormat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75" fillId="0" borderId="0"/>
    <xf numFmtId="0" fontId="75" fillId="0" borderId="0"/>
    <xf numFmtId="0" fontId="75" fillId="0" borderId="0"/>
    <xf numFmtId="0" fontId="75" fillId="0" borderId="0"/>
    <xf numFmtId="0" fontId="56" fillId="0" borderId="0"/>
    <xf numFmtId="0" fontId="56" fillId="0" borderId="0"/>
    <xf numFmtId="0" fontId="103" fillId="0" borderId="0"/>
    <xf numFmtId="0" fontId="56" fillId="0" borderId="0"/>
    <xf numFmtId="0" fontId="103" fillId="0" borderId="0"/>
    <xf numFmtId="0" fontId="56" fillId="0" borderId="0"/>
    <xf numFmtId="0" fontId="75" fillId="0" borderId="0"/>
    <xf numFmtId="0" fontId="75" fillId="0" borderId="0"/>
    <xf numFmtId="0" fontId="9" fillId="0" borderId="0" applyNumberFormat="0" applyFont="0" applyFill="0" applyBorder="0" applyAlignment="0" applyProtection="0"/>
    <xf numFmtId="0" fontId="75" fillId="0" borderId="0"/>
    <xf numFmtId="0" fontId="75" fillId="0" borderId="0"/>
    <xf numFmtId="0" fontId="75" fillId="0" borderId="0"/>
    <xf numFmtId="0" fontId="9" fillId="0" borderId="0"/>
    <xf numFmtId="0" fontId="9" fillId="83" borderId="11" applyNumberFormat="0" applyFont="0" applyAlignment="0" applyProtection="0"/>
    <xf numFmtId="0" fontId="9" fillId="83" borderId="11" applyNumberFormat="0" applyFont="0" applyAlignment="0" applyProtection="0"/>
    <xf numFmtId="0" fontId="8" fillId="83" borderId="11" applyNumberFormat="0" applyFont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0" fontId="35" fillId="108" borderId="12" applyNumberFormat="0" applyAlignment="0" applyProtection="0"/>
    <xf numFmtId="0" fontId="35" fillId="95" borderId="12" applyNumberFormat="0" applyAlignment="0" applyProtection="0"/>
    <xf numFmtId="0" fontId="35" fillId="108" borderId="12" applyNumberFormat="0" applyAlignment="0" applyProtection="0"/>
    <xf numFmtId="0" fontId="35" fillId="108" borderId="12" applyNumberFormat="0" applyAlignment="0" applyProtection="0"/>
    <xf numFmtId="0" fontId="35" fillId="108" borderId="12" applyNumberForma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110" borderId="0" applyNumberFormat="0" applyFont="0" applyBorder="0" applyAlignment="0" applyProtection="0"/>
    <xf numFmtId="0" fontId="9" fillId="111" borderId="0" applyNumberFormat="0" applyFont="0" applyBorder="0" applyAlignment="0" applyProtection="0"/>
    <xf numFmtId="2" fontId="75" fillId="98" borderId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0" fontId="124" fillId="0" borderId="0"/>
    <xf numFmtId="43" fontId="124" fillId="0" borderId="0" applyFont="0" applyFill="0" applyBorder="0" applyAlignment="0" applyProtection="0"/>
    <xf numFmtId="0" fontId="8" fillId="0" borderId="0" applyFill="0" applyProtection="0"/>
    <xf numFmtId="0" fontId="8" fillId="0" borderId="0" applyFill="0" applyProtection="0"/>
    <xf numFmtId="43" fontId="9" fillId="0" borderId="0" applyFont="0" applyFill="0" applyBorder="0" applyAlignment="0" applyProtection="0"/>
    <xf numFmtId="0" fontId="75" fillId="0" borderId="0"/>
    <xf numFmtId="0" fontId="3" fillId="44" borderId="0" applyNumberFormat="0" applyBorder="0" applyAlignment="0" applyProtection="0"/>
    <xf numFmtId="0" fontId="87" fillId="51" borderId="0" applyNumberFormat="0" applyBorder="0" applyAlignment="0" applyProtection="0"/>
    <xf numFmtId="0" fontId="87" fillId="55" borderId="0" applyNumberFormat="0" applyBorder="0" applyAlignment="0" applyProtection="0"/>
    <xf numFmtId="0" fontId="87" fillId="59" borderId="0" applyNumberFormat="0" applyBorder="0" applyAlignment="0" applyProtection="0"/>
    <xf numFmtId="0" fontId="87" fillId="63" borderId="0" applyNumberFormat="0" applyBorder="0" applyAlignment="0" applyProtection="0"/>
    <xf numFmtId="0" fontId="87" fillId="67" borderId="0" applyNumberFormat="0" applyBorder="0" applyAlignment="0" applyProtection="0"/>
    <xf numFmtId="0" fontId="87" fillId="71" borderId="0" applyNumberFormat="0" applyBorder="0" applyAlignment="0" applyProtection="0"/>
    <xf numFmtId="0" fontId="8" fillId="0" borderId="0" applyFill="0" applyProtection="0"/>
    <xf numFmtId="0" fontId="9" fillId="0" borderId="0"/>
    <xf numFmtId="43" fontId="7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5" fillId="0" borderId="0" applyFont="0" applyFill="0" applyBorder="0" applyAlignment="0" applyProtection="0"/>
    <xf numFmtId="0" fontId="131" fillId="0" borderId="0" applyBorder="0"/>
    <xf numFmtId="0" fontId="131" fillId="0" borderId="0" applyBorder="0"/>
    <xf numFmtId="0" fontId="132" fillId="0" borderId="0"/>
    <xf numFmtId="43" fontId="132" fillId="0" borderId="0" applyFont="0" applyFill="0" applyBorder="0" applyAlignment="0" applyProtection="0"/>
    <xf numFmtId="9" fontId="132" fillId="0" borderId="0" applyFont="0" applyFill="0" applyBorder="0" applyAlignment="0" applyProtection="0"/>
  </cellStyleXfs>
  <cellXfs count="87">
    <xf numFmtId="0" fontId="0" fillId="0" borderId="0" xfId="0"/>
    <xf numFmtId="1" fontId="6" fillId="0" borderId="0" xfId="0" applyNumberFormat="1" applyFont="1"/>
    <xf numFmtId="0" fontId="6" fillId="0" borderId="0" xfId="0" applyFont="1"/>
    <xf numFmtId="0" fontId="9" fillId="0" borderId="0" xfId="12"/>
    <xf numFmtId="2" fontId="0" fillId="0" borderId="0" xfId="0" applyNumberFormat="1"/>
    <xf numFmtId="0" fontId="4" fillId="4" borderId="1" xfId="4"/>
    <xf numFmtId="0" fontId="7" fillId="0" borderId="0" xfId="0" applyFont="1"/>
    <xf numFmtId="0" fontId="47" fillId="3" borderId="28" xfId="3" applyFont="1" applyBorder="1"/>
    <xf numFmtId="0" fontId="48" fillId="0" borderId="0" xfId="0" applyFont="1"/>
    <xf numFmtId="0" fontId="49" fillId="0" borderId="0" xfId="0" applyFont="1"/>
    <xf numFmtId="180" fontId="0" fillId="0" borderId="0" xfId="0" applyNumberFormat="1"/>
    <xf numFmtId="0" fontId="2" fillId="3" borderId="0" xfId="3"/>
    <xf numFmtId="9" fontId="4" fillId="4" borderId="1" xfId="1" applyFont="1" applyFill="1" applyBorder="1"/>
    <xf numFmtId="0" fontId="50" fillId="0" borderId="0" xfId="0" applyFont="1"/>
    <xf numFmtId="1" fontId="0" fillId="0" borderId="0" xfId="0" applyNumberFormat="1"/>
    <xf numFmtId="1" fontId="0" fillId="0" borderId="0" xfId="0" applyNumberFormat="1" applyAlignment="1">
      <alignment horizontal="center"/>
    </xf>
    <xf numFmtId="9" fontId="0" fillId="0" borderId="0" xfId="1" applyFont="1"/>
    <xf numFmtId="0" fontId="5" fillId="42" borderId="29" xfId="0" applyFont="1" applyFill="1" applyBorder="1" applyAlignment="1">
      <alignment horizontal="center" vertical="center"/>
    </xf>
    <xf numFmtId="0" fontId="5" fillId="42" borderId="30" xfId="0" applyFont="1" applyFill="1" applyBorder="1" applyAlignment="1">
      <alignment horizontal="center" vertical="center"/>
    </xf>
    <xf numFmtId="0" fontId="5" fillId="42" borderId="14" xfId="0" applyFont="1" applyFill="1" applyBorder="1" applyAlignment="1">
      <alignment vertical="center"/>
    </xf>
    <xf numFmtId="0" fontId="5" fillId="42" borderId="30" xfId="0" applyFont="1" applyFill="1" applyBorder="1" applyAlignment="1">
      <alignment vertical="center"/>
    </xf>
    <xf numFmtId="0" fontId="51" fillId="2" borderId="0" xfId="2" applyFont="1"/>
    <xf numFmtId="181" fontId="0" fillId="0" borderId="0" xfId="0" applyNumberFormat="1"/>
    <xf numFmtId="187" fontId="0" fillId="0" borderId="0" xfId="0" applyNumberFormat="1"/>
    <xf numFmtId="0" fontId="0" fillId="0" borderId="0" xfId="0" applyAlignment="1">
      <alignment horizontal="right"/>
    </xf>
    <xf numFmtId="10" fontId="0" fillId="0" borderId="0" xfId="0" applyNumberFormat="1"/>
    <xf numFmtId="189" fontId="0" fillId="0" borderId="0" xfId="0" applyNumberFormat="1"/>
    <xf numFmtId="0" fontId="19" fillId="15" borderId="31" xfId="0" applyFont="1" applyFill="1" applyBorder="1" applyAlignment="1">
      <alignment horizontal="center"/>
    </xf>
    <xf numFmtId="0" fontId="19" fillId="15" borderId="32" xfId="0" applyFont="1" applyFill="1" applyBorder="1" applyAlignment="1">
      <alignment horizontal="center"/>
    </xf>
    <xf numFmtId="188" fontId="0" fillId="0" borderId="0" xfId="1" applyNumberFormat="1" applyFont="1"/>
    <xf numFmtId="188" fontId="0" fillId="0" borderId="0" xfId="0" applyNumberFormat="1"/>
    <xf numFmtId="10" fontId="0" fillId="43" borderId="0" xfId="0" applyNumberFormat="1" applyFill="1"/>
    <xf numFmtId="0" fontId="0" fillId="43" borderId="0" xfId="0" applyFill="1"/>
    <xf numFmtId="0" fontId="87" fillId="48" borderId="0" xfId="22503"/>
    <xf numFmtId="0" fontId="88" fillId="76" borderId="41" xfId="0" applyFont="1" applyFill="1" applyBorder="1" applyAlignment="1">
      <alignment vertical="center"/>
    </xf>
    <xf numFmtId="1" fontId="88" fillId="72" borderId="41" xfId="0" applyNumberFormat="1" applyFont="1" applyFill="1" applyBorder="1" applyAlignment="1">
      <alignment vertical="center"/>
    </xf>
    <xf numFmtId="11" fontId="0" fillId="0" borderId="0" xfId="0" applyNumberFormat="1"/>
    <xf numFmtId="2" fontId="90" fillId="0" borderId="0" xfId="0" applyNumberFormat="1" applyFont="1"/>
    <xf numFmtId="0" fontId="125" fillId="0" borderId="0" xfId="0" applyFont="1" applyAlignment="1">
      <alignment vertical="center" wrapText="1"/>
    </xf>
    <xf numFmtId="43" fontId="0" fillId="0" borderId="0" xfId="47091" applyFont="1"/>
    <xf numFmtId="0" fontId="126" fillId="42" borderId="29" xfId="0" applyFont="1" applyFill="1" applyBorder="1" applyAlignment="1">
      <alignment horizontal="center" vertical="center"/>
    </xf>
    <xf numFmtId="3" fontId="0" fillId="0" borderId="0" xfId="0" applyNumberFormat="1"/>
    <xf numFmtId="0" fontId="127" fillId="0" borderId="0" xfId="0" applyFont="1"/>
    <xf numFmtId="43" fontId="4" fillId="4" borderId="1" xfId="47091" applyFont="1" applyFill="1" applyBorder="1"/>
    <xf numFmtId="9" fontId="4" fillId="4" borderId="0" xfId="1" applyFont="1" applyFill="1" applyBorder="1"/>
    <xf numFmtId="0" fontId="49" fillId="0" borderId="0" xfId="0" applyFont="1" applyAlignment="1">
      <alignment wrapText="1"/>
    </xf>
    <xf numFmtId="0" fontId="128" fillId="0" borderId="0" xfId="0" applyFont="1" applyAlignment="1">
      <alignment horizontal="center"/>
    </xf>
    <xf numFmtId="9" fontId="128" fillId="0" borderId="0" xfId="1" applyFont="1" applyAlignment="1">
      <alignment horizontal="center"/>
    </xf>
    <xf numFmtId="0" fontId="130" fillId="0" borderId="0" xfId="0" applyFont="1"/>
    <xf numFmtId="0" fontId="129" fillId="73" borderId="0" xfId="0" applyFont="1" applyFill="1" applyAlignment="1">
      <alignment horizontal="center"/>
    </xf>
    <xf numFmtId="0" fontId="129" fillId="112" borderId="0" xfId="0" applyFont="1" applyFill="1" applyAlignment="1">
      <alignment horizontal="center"/>
    </xf>
    <xf numFmtId="43" fontId="4" fillId="4" borderId="0" xfId="1" applyNumberFormat="1" applyFont="1" applyFill="1" applyBorder="1"/>
    <xf numFmtId="43" fontId="4" fillId="4" borderId="0" xfId="47091" applyFont="1" applyFill="1" applyBorder="1"/>
    <xf numFmtId="4" fontId="0" fillId="0" borderId="0" xfId="0" applyNumberFormat="1"/>
    <xf numFmtId="181" fontId="90" fillId="0" borderId="0" xfId="0" applyNumberFormat="1" applyFont="1"/>
    <xf numFmtId="2" fontId="6" fillId="0" borderId="0" xfId="0" applyNumberFormat="1" applyFont="1"/>
    <xf numFmtId="1" fontId="0" fillId="43" borderId="0" xfId="0" applyNumberFormat="1" applyFill="1"/>
    <xf numFmtId="0" fontId="0" fillId="97" borderId="0" xfId="0" applyFill="1"/>
    <xf numFmtId="0" fontId="132" fillId="0" borderId="0" xfId="47094"/>
    <xf numFmtId="49" fontId="133" fillId="113" borderId="48" xfId="47094" applyNumberFormat="1" applyFont="1" applyFill="1" applyBorder="1" applyAlignment="1">
      <alignment horizontal="left" vertical="center"/>
    </xf>
    <xf numFmtId="49" fontId="134" fillId="114" borderId="48" xfId="47094" applyNumberFormat="1" applyFont="1" applyFill="1" applyBorder="1" applyAlignment="1">
      <alignment horizontal="left" vertical="center"/>
    </xf>
    <xf numFmtId="2" fontId="134" fillId="115" borderId="48" xfId="47094" applyNumberFormat="1" applyFont="1" applyFill="1" applyBorder="1" applyAlignment="1">
      <alignment horizontal="right" vertical="center"/>
    </xf>
    <xf numFmtId="9" fontId="132" fillId="0" borderId="0" xfId="47096" applyFont="1"/>
    <xf numFmtId="0" fontId="134" fillId="114" borderId="48" xfId="47094" applyFont="1" applyFill="1" applyBorder="1" applyAlignment="1">
      <alignment horizontal="left" vertical="center"/>
    </xf>
    <xf numFmtId="43" fontId="132" fillId="0" borderId="0" xfId="47095" applyFont="1"/>
    <xf numFmtId="43" fontId="134" fillId="114" borderId="49" xfId="47095" applyFont="1" applyFill="1" applyBorder="1" applyAlignment="1">
      <alignment horizontal="right" vertical="center"/>
    </xf>
    <xf numFmtId="43" fontId="134" fillId="114" borderId="0" xfId="47095" applyFont="1" applyFill="1" applyBorder="1" applyAlignment="1">
      <alignment horizontal="right" vertical="center"/>
    </xf>
    <xf numFmtId="43" fontId="132" fillId="97" borderId="0" xfId="47095" applyFont="1" applyFill="1"/>
    <xf numFmtId="0" fontId="137" fillId="0" borderId="0" xfId="0" applyFont="1"/>
    <xf numFmtId="1" fontId="137" fillId="0" borderId="0" xfId="0" applyNumberFormat="1" applyFont="1"/>
    <xf numFmtId="0" fontId="19" fillId="15" borderId="0" xfId="0" applyFont="1" applyFill="1" applyAlignment="1">
      <alignment horizontal="center"/>
    </xf>
    <xf numFmtId="178" fontId="0" fillId="0" borderId="0" xfId="1" applyNumberFormat="1" applyFont="1"/>
    <xf numFmtId="1" fontId="87" fillId="116" borderId="0" xfId="0" applyNumberFormat="1" applyFont="1" applyFill="1"/>
    <xf numFmtId="43" fontId="0" fillId="0" borderId="0" xfId="0" applyNumberFormat="1"/>
    <xf numFmtId="1" fontId="0" fillId="0" borderId="0" xfId="47091" applyNumberFormat="1" applyFont="1" applyFill="1"/>
    <xf numFmtId="2" fontId="141" fillId="117" borderId="48" xfId="47094" applyNumberFormat="1" applyFont="1" applyFill="1" applyBorder="1" applyAlignment="1">
      <alignment horizontal="right" vertical="center"/>
    </xf>
    <xf numFmtId="200" fontId="0" fillId="0" borderId="50" xfId="47091" applyNumberFormat="1" applyFont="1" applyBorder="1"/>
    <xf numFmtId="200" fontId="0" fillId="0" borderId="51" xfId="47091" applyNumberFormat="1" applyFont="1" applyBorder="1"/>
    <xf numFmtId="200" fontId="0" fillId="0" borderId="52" xfId="47091" applyNumberFormat="1" applyFont="1" applyBorder="1"/>
    <xf numFmtId="200" fontId="0" fillId="0" borderId="53" xfId="47091" applyNumberFormat="1" applyFont="1" applyBorder="1"/>
    <xf numFmtId="2" fontId="87" fillId="116" borderId="0" xfId="0" applyNumberFormat="1" applyFont="1" applyFill="1"/>
    <xf numFmtId="187" fontId="0" fillId="43" borderId="0" xfId="0" applyNumberFormat="1" applyFill="1"/>
    <xf numFmtId="187" fontId="87" fillId="116" borderId="0" xfId="0" applyNumberFormat="1" applyFont="1" applyFill="1"/>
    <xf numFmtId="9" fontId="140" fillId="43" borderId="0" xfId="47096" applyFont="1" applyFill="1"/>
    <xf numFmtId="178" fontId="140" fillId="43" borderId="0" xfId="47096" applyNumberFormat="1" applyFont="1" applyFill="1"/>
    <xf numFmtId="9" fontId="0" fillId="0" borderId="0" xfId="0" applyNumberFormat="1"/>
    <xf numFmtId="200" fontId="0" fillId="43" borderId="51" xfId="47091" applyNumberFormat="1" applyFont="1" applyFill="1" applyBorder="1"/>
  </cellXfs>
  <cellStyles count="47097">
    <cellStyle name="???????" xfId="487" xr:uid="{00000000-0005-0000-0000-0000EB010000}"/>
    <cellStyle name="??????? 2" xfId="23432" xr:uid="{8DF7BF75-1B9E-456D-A1EF-AACE758B9F9E}"/>
    <cellStyle name="20% - Accent1" xfId="22504" builtinId="30" customBuiltin="1"/>
    <cellStyle name="20% - Accent1 10" xfId="488" xr:uid="{00000000-0005-0000-0000-0000EC010000}"/>
    <cellStyle name="20% - Accent1 10 2" xfId="4830" xr:uid="{00000000-0005-0000-0000-0000E2120000}"/>
    <cellStyle name="20% - Accent1 10 2 2" xfId="23842" xr:uid="{04ACE490-A57A-4EBB-80EA-333301590968}"/>
    <cellStyle name="20% - Accent1 10 3" xfId="23433" xr:uid="{B3D86850-F8BD-4A54-B4D1-DE2452017789}"/>
    <cellStyle name="20% - Accent1 11" xfId="489" xr:uid="{00000000-0005-0000-0000-0000ED010000}"/>
    <cellStyle name="20% - Accent1 11 2" xfId="4831" xr:uid="{00000000-0005-0000-0000-0000E3120000}"/>
    <cellStyle name="20% - Accent1 11 2 2" xfId="23831" xr:uid="{7E1103AB-4A85-4656-8A26-A4C873CCD1F8}"/>
    <cellStyle name="20% - Accent1 11 3" xfId="23434" xr:uid="{7918E457-5A8E-463A-B64B-4E6078D11A56}"/>
    <cellStyle name="20% - Accent1 12" xfId="490" xr:uid="{00000000-0005-0000-0000-0000EE010000}"/>
    <cellStyle name="20% - Accent1 12 2" xfId="23435" xr:uid="{96B899C7-BAA9-4C01-A79C-61D31D599B68}"/>
    <cellStyle name="20% - Accent1 13" xfId="491" xr:uid="{00000000-0005-0000-0000-0000EF010000}"/>
    <cellStyle name="20% - Accent1 13 2" xfId="23436" xr:uid="{14DF40BD-6720-49DE-BD90-A257FA2981C6}"/>
    <cellStyle name="20% - Accent1 14" xfId="492" xr:uid="{00000000-0005-0000-0000-0000F0010000}"/>
    <cellStyle name="20% - Accent1 14 2" xfId="23437" xr:uid="{18C332AE-866F-4255-91D0-DD48192CE462}"/>
    <cellStyle name="20% - Accent1 15" xfId="493" xr:uid="{00000000-0005-0000-0000-0000F1010000}"/>
    <cellStyle name="20% - Accent1 15 2" xfId="23438" xr:uid="{4E0B7086-061A-4B40-8C6F-AE726F8C2638}"/>
    <cellStyle name="20% - Accent1 16" xfId="494" xr:uid="{00000000-0005-0000-0000-0000F2010000}"/>
    <cellStyle name="20% - Accent1 16 2" xfId="23439" xr:uid="{56CDF37A-9198-419B-AA57-DA4C6307A7CE}"/>
    <cellStyle name="20% - Accent1 17" xfId="495" xr:uid="{00000000-0005-0000-0000-0000F3010000}"/>
    <cellStyle name="20% - Accent1 17 2" xfId="23440" xr:uid="{D8094486-4D13-4225-87A9-C1202FD78F4F}"/>
    <cellStyle name="20% - Accent1 18" xfId="496" xr:uid="{00000000-0005-0000-0000-0000F4010000}"/>
    <cellStyle name="20% - Accent1 18 2" xfId="23441" xr:uid="{8E41D138-38F6-4D17-BC90-163FF295EBDD}"/>
    <cellStyle name="20% - Accent1 19" xfId="497" xr:uid="{00000000-0005-0000-0000-0000F5010000}"/>
    <cellStyle name="20% - Accent1 19 2" xfId="23442" xr:uid="{AEEB6AAA-AEF7-4E69-89B8-0483760A2967}"/>
    <cellStyle name="20% - Accent1 2" xfId="13" xr:uid="{00000000-0005-0000-0000-000011000000}"/>
    <cellStyle name="20% - Accent1 2 10" xfId="3389" xr:uid="{00000000-0005-0000-0000-0000410D0000}"/>
    <cellStyle name="20% - Accent1 2 10 2" xfId="22527" xr:uid="{4871287E-AE70-4635-B218-3E2B47E548DB}"/>
    <cellStyle name="20% - Accent1 2 11" xfId="3390" xr:uid="{00000000-0005-0000-0000-0000420D0000}"/>
    <cellStyle name="20% - Accent1 2 11 2" xfId="22528" xr:uid="{E38BA66A-2FFF-4552-8BA4-8823BF073DB4}"/>
    <cellStyle name="20% - Accent1 2 12" xfId="3391" xr:uid="{00000000-0005-0000-0000-0000430D0000}"/>
    <cellStyle name="20% - Accent1 2 12 2" xfId="22529" xr:uid="{90C8EBF2-DACF-4C0A-9EE1-C0BDE2D2BF79}"/>
    <cellStyle name="20% - Accent1 2 13" xfId="3392" xr:uid="{00000000-0005-0000-0000-0000440D0000}"/>
    <cellStyle name="20% - Accent1 2 13 2" xfId="22530" xr:uid="{0E0460AD-08AB-4A4B-94B3-826549303FD3}"/>
    <cellStyle name="20% - Accent1 2 14" xfId="3393" xr:uid="{00000000-0005-0000-0000-0000450D0000}"/>
    <cellStyle name="20% - Accent1 2 14 2" xfId="22531" xr:uid="{7FB4F222-7284-4F90-BE29-8BC488F6EF61}"/>
    <cellStyle name="20% - Accent1 2 15" xfId="3394" xr:uid="{00000000-0005-0000-0000-0000460D0000}"/>
    <cellStyle name="20% - Accent1 2 15 2" xfId="22532" xr:uid="{94E50D65-BCC7-4095-964C-8D45A1CC80B7}"/>
    <cellStyle name="20% - Accent1 2 16" xfId="4832" xr:uid="{00000000-0005-0000-0000-0000E4120000}"/>
    <cellStyle name="20% - Accent1 2 16 2" xfId="24844" xr:uid="{FFF2EDE3-2174-4E98-8B5A-21CA89E895C2}"/>
    <cellStyle name="20% - Accent1 2 17" xfId="23443" xr:uid="{F0CCACA9-2965-4CE9-A783-88619D25A6E9}"/>
    <cellStyle name="20% - Accent1 2 2" xfId="3395" xr:uid="{00000000-0005-0000-0000-0000470D0000}"/>
    <cellStyle name="20% - Accent1 2 2 2" xfId="22533" xr:uid="{F6ECEBDE-510B-4343-8152-4A3CEE7F2CFA}"/>
    <cellStyle name="20% - Accent1 2 3" xfId="3396" xr:uid="{00000000-0005-0000-0000-0000480D0000}"/>
    <cellStyle name="20% - Accent1 2 3 2" xfId="22534" xr:uid="{F7962241-5D76-48D1-991C-C53ACEED811E}"/>
    <cellStyle name="20% - Accent1 2 4" xfId="3397" xr:uid="{00000000-0005-0000-0000-0000490D0000}"/>
    <cellStyle name="20% - Accent1 2 4 2" xfId="22535" xr:uid="{5D53A189-6B8A-475C-AF26-C22625F29782}"/>
    <cellStyle name="20% - Accent1 2 5" xfId="3398" xr:uid="{00000000-0005-0000-0000-00004A0D0000}"/>
    <cellStyle name="20% - Accent1 2 5 2" xfId="22536" xr:uid="{274B217A-EC4E-4E79-85CB-7BF62F9CE157}"/>
    <cellStyle name="20% - Accent1 2 6" xfId="3399" xr:uid="{00000000-0005-0000-0000-00004B0D0000}"/>
    <cellStyle name="20% - Accent1 2 6 2" xfId="22537" xr:uid="{51326E41-D4C5-4887-A314-7CA65C19D59B}"/>
    <cellStyle name="20% - Accent1 2 7" xfId="3400" xr:uid="{00000000-0005-0000-0000-00004C0D0000}"/>
    <cellStyle name="20% - Accent1 2 7 2" xfId="22538" xr:uid="{563CD09D-CD9C-4C24-9A3B-737609324121}"/>
    <cellStyle name="20% - Accent1 2 8" xfId="3401" xr:uid="{00000000-0005-0000-0000-00004D0D0000}"/>
    <cellStyle name="20% - Accent1 2 8 2" xfId="22539" xr:uid="{98AFBB48-AB65-42F8-9885-3CF3DFD6ECB8}"/>
    <cellStyle name="20% - Accent1 2 9" xfId="3402" xr:uid="{00000000-0005-0000-0000-00004E0D0000}"/>
    <cellStyle name="20% - Accent1 2 9 2" xfId="22540" xr:uid="{8FF536D8-946F-4824-8356-63F0811EAEE7}"/>
    <cellStyle name="20% - Accent1 20" xfId="498" xr:uid="{00000000-0005-0000-0000-0000F6010000}"/>
    <cellStyle name="20% - Accent1 20 2" xfId="23444" xr:uid="{CC8EB1DD-1C46-4DA7-929F-5A5CA280741C}"/>
    <cellStyle name="20% - Accent1 21" xfId="499" xr:uid="{00000000-0005-0000-0000-0000F7010000}"/>
    <cellStyle name="20% - Accent1 21 2" xfId="23445" xr:uid="{A9BFCBD6-3331-4E23-B28B-D6ABF591D20D}"/>
    <cellStyle name="20% - Accent1 22" xfId="500" xr:uid="{00000000-0005-0000-0000-0000F8010000}"/>
    <cellStyle name="20% - Accent1 22 2" xfId="23446" xr:uid="{DF2C2768-DCAC-45A1-92EC-05007CC17640}"/>
    <cellStyle name="20% - Accent1 23" xfId="501" xr:uid="{00000000-0005-0000-0000-0000F9010000}"/>
    <cellStyle name="20% - Accent1 23 2" xfId="23447" xr:uid="{63225965-7458-4AE9-AB7C-3BCD96581DFF}"/>
    <cellStyle name="20% - Accent1 24" xfId="502" xr:uid="{00000000-0005-0000-0000-0000FA010000}"/>
    <cellStyle name="20% - Accent1 24 2" xfId="23448" xr:uid="{BE1DAE18-CF16-47F1-95C4-6322953BBA5A}"/>
    <cellStyle name="20% - Accent1 25" xfId="503" xr:uid="{00000000-0005-0000-0000-0000FB010000}"/>
    <cellStyle name="20% - Accent1 25 2" xfId="23449" xr:uid="{44914D6F-AF21-4069-8108-E69E5CB2DEF0}"/>
    <cellStyle name="20% - Accent1 26" xfId="504" xr:uid="{00000000-0005-0000-0000-0000FC010000}"/>
    <cellStyle name="20% - Accent1 26 2" xfId="23450" xr:uid="{F04DA4E5-8EAF-417A-B03E-88DEC588109A}"/>
    <cellStyle name="20% - Accent1 27" xfId="505" xr:uid="{00000000-0005-0000-0000-0000FD010000}"/>
    <cellStyle name="20% - Accent1 27 2" xfId="23451" xr:uid="{445D2308-E75B-4443-B7DF-5C70F5CBE730}"/>
    <cellStyle name="20% - Accent1 28" xfId="506" xr:uid="{00000000-0005-0000-0000-0000FE010000}"/>
    <cellStyle name="20% - Accent1 28 2" xfId="23452" xr:uid="{BD1D2E87-D221-4AF6-85D9-6F783E8FB608}"/>
    <cellStyle name="20% - Accent1 29" xfId="507" xr:uid="{00000000-0005-0000-0000-0000FF010000}"/>
    <cellStyle name="20% - Accent1 29 2" xfId="23453" xr:uid="{F1581B73-1064-44B2-83B5-E3AEDA080682}"/>
    <cellStyle name="20% - Accent1 3" xfId="14" xr:uid="{00000000-0005-0000-0000-000012000000}"/>
    <cellStyle name="20% - Accent1 3 2" xfId="508" xr:uid="{00000000-0005-0000-0000-000000020000}"/>
    <cellStyle name="20% - Accent1 3 2 2" xfId="4833" xr:uid="{00000000-0005-0000-0000-0000E5120000}"/>
    <cellStyle name="20% - Accent1 3 2 2 2" xfId="23793" xr:uid="{AA4E3F04-72E0-4B56-9D75-C09D81935100}"/>
    <cellStyle name="20% - Accent1 3 2 3" xfId="23454" xr:uid="{C3FB7E6F-7A17-46AD-9B24-A260F0CC18A7}"/>
    <cellStyle name="20% - Accent1 3 3" xfId="3403" xr:uid="{00000000-0005-0000-0000-00004F0D0000}"/>
    <cellStyle name="20% - Accent1 3 3 2" xfId="23455" xr:uid="{D6E4392A-10BC-448A-B898-C74A6834DDA8}"/>
    <cellStyle name="20% - Accent1 3 4" xfId="23456" xr:uid="{B61763BB-8B1B-454A-9DED-0E0D0D7C00F1}"/>
    <cellStyle name="20% - Accent1 3 5" xfId="27138" xr:uid="{63C9E30C-856B-4C19-92C1-67673FEDC64C}"/>
    <cellStyle name="20% - Accent1 3 6" xfId="22541" xr:uid="{74AF122C-E848-40C8-8233-9D24813F3B2C}"/>
    <cellStyle name="20% - Accent1 30" xfId="509" xr:uid="{00000000-0005-0000-0000-000001020000}"/>
    <cellStyle name="20% - Accent1 30 2" xfId="23457" xr:uid="{984207CB-DB45-4C6F-82FC-A73D942A1FDC}"/>
    <cellStyle name="20% - Accent1 31" xfId="510" xr:uid="{00000000-0005-0000-0000-000002020000}"/>
    <cellStyle name="20% - Accent1 31 2" xfId="23458" xr:uid="{9AEEA25D-29A1-4A71-86A2-1FAF1A3C117F}"/>
    <cellStyle name="20% - Accent1 32" xfId="511" xr:uid="{00000000-0005-0000-0000-000003020000}"/>
    <cellStyle name="20% - Accent1 32 2" xfId="23459" xr:uid="{46E2982E-B49C-43E8-BEE4-1E4E3185F5D7}"/>
    <cellStyle name="20% - Accent1 33" xfId="512" xr:uid="{00000000-0005-0000-0000-000004020000}"/>
    <cellStyle name="20% - Accent1 33 2" xfId="23460" xr:uid="{D680FF51-E702-4B62-A3E2-1A0D85CBE262}"/>
    <cellStyle name="20% - Accent1 34" xfId="513" xr:uid="{00000000-0005-0000-0000-000005020000}"/>
    <cellStyle name="20% - Accent1 34 2" xfId="23461" xr:uid="{FCB1E32A-9068-4577-8002-02B0CD5A4395}"/>
    <cellStyle name="20% - Accent1 35" xfId="514" xr:uid="{00000000-0005-0000-0000-000006020000}"/>
    <cellStyle name="20% - Accent1 35 2" xfId="23462" xr:uid="{D92491B9-045A-4B47-9E19-8DC0C1CDF0C1}"/>
    <cellStyle name="20% - Accent1 36" xfId="515" xr:uid="{00000000-0005-0000-0000-000007020000}"/>
    <cellStyle name="20% - Accent1 36 2" xfId="23463" xr:uid="{74BA1577-8224-4D88-A06D-A5773AF4C907}"/>
    <cellStyle name="20% - Accent1 37" xfId="516" xr:uid="{00000000-0005-0000-0000-000008020000}"/>
    <cellStyle name="20% - Accent1 37 2" xfId="23464" xr:uid="{49B8BE52-D7C6-467D-B897-7E94A90E7741}"/>
    <cellStyle name="20% - Accent1 38" xfId="517" xr:uid="{00000000-0005-0000-0000-000009020000}"/>
    <cellStyle name="20% - Accent1 38 2" xfId="23465" xr:uid="{8224414C-5F04-411C-9EE5-D4FFAD721526}"/>
    <cellStyle name="20% - Accent1 39" xfId="518" xr:uid="{00000000-0005-0000-0000-00000A020000}"/>
    <cellStyle name="20% - Accent1 39 2" xfId="23466" xr:uid="{EDE53434-B191-4D65-AAAC-7A152001EC77}"/>
    <cellStyle name="20% - Accent1 4" xfId="15" xr:uid="{00000000-0005-0000-0000-000013000000}"/>
    <cellStyle name="20% - Accent1 4 2" xfId="3404" xr:uid="{00000000-0005-0000-0000-0000500D0000}"/>
    <cellStyle name="20% - Accent1 4 2 2" xfId="23467" xr:uid="{9C2774A5-F8D8-4D24-A53B-3DAE7A6C74C1}"/>
    <cellStyle name="20% - Accent1 4 3" xfId="23468" xr:uid="{2D8ADC1C-23D1-4DEF-B139-2EEC79B90449}"/>
    <cellStyle name="20% - Accent1 4 4" xfId="22542" xr:uid="{F49B5F08-3004-49C9-8FB3-25DED98AC0CE}"/>
    <cellStyle name="20% - Accent1 40" xfId="519" xr:uid="{00000000-0005-0000-0000-00000B020000}"/>
    <cellStyle name="20% - Accent1 40 2" xfId="23469" xr:uid="{C5E93A17-8500-4D39-BB8A-F880956D57D3}"/>
    <cellStyle name="20% - Accent1 41" xfId="520" xr:uid="{00000000-0005-0000-0000-00000C020000}"/>
    <cellStyle name="20% - Accent1 41 2" xfId="23470" xr:uid="{6142AD82-74EE-4CA0-A7A1-71C452EA86CF}"/>
    <cellStyle name="20% - Accent1 42" xfId="521" xr:uid="{00000000-0005-0000-0000-00000D020000}"/>
    <cellStyle name="20% - Accent1 42 2" xfId="23471" xr:uid="{C831ADCA-486A-43CC-8781-BDBC1AA3AB53}"/>
    <cellStyle name="20% - Accent1 43" xfId="522" xr:uid="{00000000-0005-0000-0000-00000E020000}"/>
    <cellStyle name="20% - Accent1 43 2" xfId="23472" xr:uid="{92E05C19-B920-4B06-837C-7A5D75056AE0}"/>
    <cellStyle name="20% - Accent1 5" xfId="16" xr:uid="{00000000-0005-0000-0000-000014000000}"/>
    <cellStyle name="20% - Accent1 5 2" xfId="3405" xr:uid="{00000000-0005-0000-0000-0000510D0000}"/>
    <cellStyle name="20% - Accent1 5 2 2" xfId="23473" xr:uid="{5375D956-4233-4682-928B-025988AFA4C9}"/>
    <cellStyle name="20% - Accent1 5 3" xfId="23474" xr:uid="{A30B4384-F116-4A74-BCDC-ACB746968953}"/>
    <cellStyle name="20% - Accent1 5 4" xfId="22543" xr:uid="{E443075F-8D4A-44F1-A9C3-92120BA4D2EF}"/>
    <cellStyle name="20% - Accent1 6" xfId="523" xr:uid="{00000000-0005-0000-0000-00000F020000}"/>
    <cellStyle name="20% - Accent1 6 2" xfId="3406" xr:uid="{00000000-0005-0000-0000-0000520D0000}"/>
    <cellStyle name="20% - Accent1 6 2 2" xfId="23475" xr:uid="{0CDDFD80-68DA-4F9C-99AE-E7AC9B19E1E3}"/>
    <cellStyle name="20% - Accent1 6 3" xfId="23476" xr:uid="{C41434CB-5207-4A1E-8339-C3EEC4AE944E}"/>
    <cellStyle name="20% - Accent1 6 4" xfId="22544" xr:uid="{DFDF46DF-9F8B-4A66-B5F1-3459B86C6A3C}"/>
    <cellStyle name="20% - Accent1 7" xfId="524" xr:uid="{00000000-0005-0000-0000-000010020000}"/>
    <cellStyle name="20% - Accent1 7 2" xfId="3407" xr:uid="{00000000-0005-0000-0000-0000530D0000}"/>
    <cellStyle name="20% - Accent1 7 2 2" xfId="23478" xr:uid="{9BCEEF84-469D-4E4E-9C43-AB2B7CD5D4DA}"/>
    <cellStyle name="20% - Accent1 7 3" xfId="23479" xr:uid="{4DA56719-C94F-4AD8-87C2-E007E9DBE86E}"/>
    <cellStyle name="20% - Accent1 7 4" xfId="22545" xr:uid="{20DA043E-183A-44BF-8FE6-B0641ADBB47B}"/>
    <cellStyle name="20% - Accent1 8" xfId="525" xr:uid="{00000000-0005-0000-0000-000011020000}"/>
    <cellStyle name="20% - Accent1 8 2" xfId="3408" xr:uid="{00000000-0005-0000-0000-0000540D0000}"/>
    <cellStyle name="20% - Accent1 8 2 2" xfId="23480" xr:uid="{CFF12F93-B781-4A3D-B4E6-7F9C9FEF54DF}"/>
    <cellStyle name="20% - Accent1 8 3" xfId="23481" xr:uid="{D73A2AD4-2206-498C-B270-49BAFABCC324}"/>
    <cellStyle name="20% - Accent1 8 4" xfId="22546" xr:uid="{C376CE97-E80A-4D9B-9D76-D6E4D0CF4CB3}"/>
    <cellStyle name="20% - Accent1 9" xfId="526" xr:uid="{00000000-0005-0000-0000-000012020000}"/>
    <cellStyle name="20% - Accent1 9 2" xfId="4834" xr:uid="{00000000-0005-0000-0000-0000E6120000}"/>
    <cellStyle name="20% - Accent1 9 2 2" xfId="23685" xr:uid="{D059756F-BE67-4005-B36E-1B2144E0E9A0}"/>
    <cellStyle name="20% - Accent1 9 3" xfId="23482" xr:uid="{AF70B0C6-94E7-41DD-8EDF-09E3BCF09D76}"/>
    <cellStyle name="20% - Accent2" xfId="22507" builtinId="34" customBuiltin="1"/>
    <cellStyle name="20% - Accent2 10" xfId="527" xr:uid="{00000000-0005-0000-0000-000013020000}"/>
    <cellStyle name="20% - Accent2 10 2" xfId="4835" xr:uid="{00000000-0005-0000-0000-0000E7120000}"/>
    <cellStyle name="20% - Accent2 10 2 2" xfId="23684" xr:uid="{E46B0277-7BDA-46C7-8967-4DDF434C6268}"/>
    <cellStyle name="20% - Accent2 10 3" xfId="23483" xr:uid="{D2193ECB-5604-4259-B9CC-E691041EA0AB}"/>
    <cellStyle name="20% - Accent2 11" xfId="528" xr:uid="{00000000-0005-0000-0000-000014020000}"/>
    <cellStyle name="20% - Accent2 11 2" xfId="4836" xr:uid="{00000000-0005-0000-0000-0000E8120000}"/>
    <cellStyle name="20% - Accent2 11 2 2" xfId="23683" xr:uid="{524548C2-60F2-4D8A-8A73-3855054F656B}"/>
    <cellStyle name="20% - Accent2 11 3" xfId="23484" xr:uid="{A8014D4E-B4B7-457C-8148-56BE22D9A403}"/>
    <cellStyle name="20% - Accent2 12" xfId="529" xr:uid="{00000000-0005-0000-0000-000015020000}"/>
    <cellStyle name="20% - Accent2 12 2" xfId="23485" xr:uid="{CB3C7B60-8248-48B1-B131-7F6B06414A4E}"/>
    <cellStyle name="20% - Accent2 13" xfId="530" xr:uid="{00000000-0005-0000-0000-000016020000}"/>
    <cellStyle name="20% - Accent2 13 2" xfId="23486" xr:uid="{77DC7FE4-07FB-4708-BE33-2CED001EFA37}"/>
    <cellStyle name="20% - Accent2 14" xfId="531" xr:uid="{00000000-0005-0000-0000-000017020000}"/>
    <cellStyle name="20% - Accent2 14 2" xfId="23487" xr:uid="{FB90E424-E4A0-4EB1-AF34-00FFE10E09D7}"/>
    <cellStyle name="20% - Accent2 15" xfId="532" xr:uid="{00000000-0005-0000-0000-000018020000}"/>
    <cellStyle name="20% - Accent2 15 2" xfId="23488" xr:uid="{80DE93B8-4C0B-40ED-BBB1-BEDAF066B878}"/>
    <cellStyle name="20% - Accent2 16" xfId="533" xr:uid="{00000000-0005-0000-0000-000019020000}"/>
    <cellStyle name="20% - Accent2 16 2" xfId="23489" xr:uid="{5EE3C872-816F-4545-A93A-F8C1961F6B1A}"/>
    <cellStyle name="20% - Accent2 17" xfId="534" xr:uid="{00000000-0005-0000-0000-00001A020000}"/>
    <cellStyle name="20% - Accent2 17 2" xfId="23490" xr:uid="{4E2A4051-2575-4E12-9D12-E3B7705EB81D}"/>
    <cellStyle name="20% - Accent2 18" xfId="535" xr:uid="{00000000-0005-0000-0000-00001B020000}"/>
    <cellStyle name="20% - Accent2 18 2" xfId="23491" xr:uid="{6DBF983E-53AF-4C9D-8BBD-7CE37ECA0FE1}"/>
    <cellStyle name="20% - Accent2 19" xfId="536" xr:uid="{00000000-0005-0000-0000-00001C020000}"/>
    <cellStyle name="20% - Accent2 19 2" xfId="23492" xr:uid="{1AA58E3A-83B4-4B87-A54A-9B5D492A9C5D}"/>
    <cellStyle name="20% - Accent2 2" xfId="17" xr:uid="{00000000-0005-0000-0000-000015000000}"/>
    <cellStyle name="20% - Accent2 2 10" xfId="3409" xr:uid="{00000000-0005-0000-0000-0000550D0000}"/>
    <cellStyle name="20% - Accent2 2 10 2" xfId="22547" xr:uid="{C953B371-7FEF-4C60-B1B6-7A3DEECEAB18}"/>
    <cellStyle name="20% - Accent2 2 11" xfId="3410" xr:uid="{00000000-0005-0000-0000-0000560D0000}"/>
    <cellStyle name="20% - Accent2 2 11 2" xfId="22548" xr:uid="{7008DC4D-34FD-4B68-88F9-03CD0D037AE2}"/>
    <cellStyle name="20% - Accent2 2 12" xfId="3411" xr:uid="{00000000-0005-0000-0000-0000570D0000}"/>
    <cellStyle name="20% - Accent2 2 12 2" xfId="22549" xr:uid="{77154A02-FD71-4969-9B14-09B24E44268F}"/>
    <cellStyle name="20% - Accent2 2 13" xfId="3412" xr:uid="{00000000-0005-0000-0000-0000580D0000}"/>
    <cellStyle name="20% - Accent2 2 13 2" xfId="22550" xr:uid="{5FBD1C5E-B984-4864-AD3A-62B0FF1AC3EF}"/>
    <cellStyle name="20% - Accent2 2 14" xfId="3413" xr:uid="{00000000-0005-0000-0000-0000590D0000}"/>
    <cellStyle name="20% - Accent2 2 14 2" xfId="22551" xr:uid="{DC608A80-D923-4C76-8F61-90741659684B}"/>
    <cellStyle name="20% - Accent2 2 15" xfId="3414" xr:uid="{00000000-0005-0000-0000-00005A0D0000}"/>
    <cellStyle name="20% - Accent2 2 15 2" xfId="22552" xr:uid="{52E5ED20-A7D2-49EC-A636-C4C8D4912785}"/>
    <cellStyle name="20% - Accent2 2 16" xfId="4837" xr:uid="{00000000-0005-0000-0000-0000E9120000}"/>
    <cellStyle name="20% - Accent2 2 16 2" xfId="23645" xr:uid="{D01EBFE7-2C98-456C-B759-F8CB1D1C33E6}"/>
    <cellStyle name="20% - Accent2 2 17" xfId="23493" xr:uid="{17944ED5-3622-47BC-B9EC-DEB47F1A357A}"/>
    <cellStyle name="20% - Accent2 2 2" xfId="3415" xr:uid="{00000000-0005-0000-0000-00005B0D0000}"/>
    <cellStyle name="20% - Accent2 2 2 2" xfId="22553" xr:uid="{FC176FEE-6F37-47BF-9350-F6C911587C5B}"/>
    <cellStyle name="20% - Accent2 2 3" xfId="3416" xr:uid="{00000000-0005-0000-0000-00005C0D0000}"/>
    <cellStyle name="20% - Accent2 2 3 2" xfId="22554" xr:uid="{7A295291-28A9-455C-B875-B5A6EC6DB7C9}"/>
    <cellStyle name="20% - Accent2 2 4" xfId="3417" xr:uid="{00000000-0005-0000-0000-00005D0D0000}"/>
    <cellStyle name="20% - Accent2 2 4 2" xfId="22555" xr:uid="{E6F5B133-6A24-483B-B678-420B3E112C5A}"/>
    <cellStyle name="20% - Accent2 2 5" xfId="3418" xr:uid="{00000000-0005-0000-0000-00005E0D0000}"/>
    <cellStyle name="20% - Accent2 2 5 2" xfId="22556" xr:uid="{01611CE2-75C3-4695-BBC0-8D3FAF410324}"/>
    <cellStyle name="20% - Accent2 2 6" xfId="3419" xr:uid="{00000000-0005-0000-0000-00005F0D0000}"/>
    <cellStyle name="20% - Accent2 2 6 2" xfId="22557" xr:uid="{C894F66A-0C8C-4B06-8183-2F0B55AC8C68}"/>
    <cellStyle name="20% - Accent2 2 7" xfId="3420" xr:uid="{00000000-0005-0000-0000-0000600D0000}"/>
    <cellStyle name="20% - Accent2 2 7 2" xfId="22558" xr:uid="{D7E8FA1E-8804-4B9C-A578-F6DF653B4EEC}"/>
    <cellStyle name="20% - Accent2 2 8" xfId="3421" xr:uid="{00000000-0005-0000-0000-0000610D0000}"/>
    <cellStyle name="20% - Accent2 2 8 2" xfId="22559" xr:uid="{F7F71EF3-1A1E-4A27-B01D-EA7ED18C6592}"/>
    <cellStyle name="20% - Accent2 2 9" xfId="3422" xr:uid="{00000000-0005-0000-0000-0000620D0000}"/>
    <cellStyle name="20% - Accent2 2 9 2" xfId="22560" xr:uid="{66921DE9-1268-4E36-8A9E-64D172116C34}"/>
    <cellStyle name="20% - Accent2 20" xfId="537" xr:uid="{00000000-0005-0000-0000-00001D020000}"/>
    <cellStyle name="20% - Accent2 20 2" xfId="23495" xr:uid="{415AE699-A75C-49B6-8448-4C4018C75826}"/>
    <cellStyle name="20% - Accent2 21" xfId="538" xr:uid="{00000000-0005-0000-0000-00001E020000}"/>
    <cellStyle name="20% - Accent2 21 2" xfId="23496" xr:uid="{A6CF74A9-1F10-4198-A856-0D279AACB5ED}"/>
    <cellStyle name="20% - Accent2 22" xfId="539" xr:uid="{00000000-0005-0000-0000-00001F020000}"/>
    <cellStyle name="20% - Accent2 22 2" xfId="23497" xr:uid="{E24E7656-98B6-4236-9725-8923453C4900}"/>
    <cellStyle name="20% - Accent2 23" xfId="540" xr:uid="{00000000-0005-0000-0000-000020020000}"/>
    <cellStyle name="20% - Accent2 23 2" xfId="23498" xr:uid="{DBA7F04E-7CA4-4C06-B266-9F37CFFB990E}"/>
    <cellStyle name="20% - Accent2 24" xfId="541" xr:uid="{00000000-0005-0000-0000-000021020000}"/>
    <cellStyle name="20% - Accent2 24 2" xfId="23499" xr:uid="{24002185-1B48-4A26-AC1E-1B3D3ACBA40A}"/>
    <cellStyle name="20% - Accent2 25" xfId="542" xr:uid="{00000000-0005-0000-0000-000022020000}"/>
    <cellStyle name="20% - Accent2 25 2" xfId="23500" xr:uid="{1D991C4D-A1B7-4C91-9CAE-DBB2126888D9}"/>
    <cellStyle name="20% - Accent2 26" xfId="543" xr:uid="{00000000-0005-0000-0000-000023020000}"/>
    <cellStyle name="20% - Accent2 26 2" xfId="23501" xr:uid="{1DF66F32-92C4-4BE8-B0B7-E3BA24014022}"/>
    <cellStyle name="20% - Accent2 27" xfId="544" xr:uid="{00000000-0005-0000-0000-000024020000}"/>
    <cellStyle name="20% - Accent2 27 2" xfId="23502" xr:uid="{E1A27442-9A37-4B6A-91B7-31C7A8DD659E}"/>
    <cellStyle name="20% - Accent2 28" xfId="545" xr:uid="{00000000-0005-0000-0000-000025020000}"/>
    <cellStyle name="20% - Accent2 28 2" xfId="23503" xr:uid="{6F4B71FF-EBB0-4109-8C01-980AFCBAE8E9}"/>
    <cellStyle name="20% - Accent2 29" xfId="546" xr:uid="{00000000-0005-0000-0000-000026020000}"/>
    <cellStyle name="20% - Accent2 29 2" xfId="23504" xr:uid="{DD1FAF4D-61B5-4224-8A93-22FD121F37EC}"/>
    <cellStyle name="20% - Accent2 3" xfId="18" xr:uid="{00000000-0005-0000-0000-000016000000}"/>
    <cellStyle name="20% - Accent2 3 2" xfId="547" xr:uid="{00000000-0005-0000-0000-000027020000}"/>
    <cellStyle name="20% - Accent2 3 2 2" xfId="4838" xr:uid="{00000000-0005-0000-0000-0000EA120000}"/>
    <cellStyle name="20% - Accent2 3 2 2 2" xfId="23595" xr:uid="{B543E053-2076-43D8-9A91-597954D60EC1}"/>
    <cellStyle name="20% - Accent2 3 2 3" xfId="23506" xr:uid="{29E6014B-543D-4673-B8B3-2FF058EE0184}"/>
    <cellStyle name="20% - Accent2 3 3" xfId="3423" xr:uid="{00000000-0005-0000-0000-0000630D0000}"/>
    <cellStyle name="20% - Accent2 3 3 2" xfId="23507" xr:uid="{74283542-CAE6-46EF-8DBA-3E5DAF0CD591}"/>
    <cellStyle name="20% - Accent2 3 4" xfId="23508" xr:uid="{ED9C501E-04DA-4B4A-B8FC-7F5C7B393710}"/>
    <cellStyle name="20% - Accent2 3 5" xfId="27139" xr:uid="{2F407642-70F0-46C0-BBA7-526934BADB34}"/>
    <cellStyle name="20% - Accent2 3 6" xfId="22561" xr:uid="{63E0A056-905F-4376-85F6-C605F532C652}"/>
    <cellStyle name="20% - Accent2 30" xfId="548" xr:uid="{00000000-0005-0000-0000-000028020000}"/>
    <cellStyle name="20% - Accent2 30 2" xfId="23509" xr:uid="{0218B3D6-3CE0-4EF1-8225-A2EFADAF0A13}"/>
    <cellStyle name="20% - Accent2 31" xfId="549" xr:uid="{00000000-0005-0000-0000-000029020000}"/>
    <cellStyle name="20% - Accent2 31 2" xfId="23510" xr:uid="{3C1C1689-00A4-472D-A34B-5FAD5520C773}"/>
    <cellStyle name="20% - Accent2 32" xfId="550" xr:uid="{00000000-0005-0000-0000-00002A020000}"/>
    <cellStyle name="20% - Accent2 32 2" xfId="23511" xr:uid="{3BAA2508-540B-491E-AC1E-0F9E27977ED1}"/>
    <cellStyle name="20% - Accent2 33" xfId="551" xr:uid="{00000000-0005-0000-0000-00002B020000}"/>
    <cellStyle name="20% - Accent2 33 2" xfId="23512" xr:uid="{F19A4646-7CE4-4D5A-A16C-1F1B8C249F29}"/>
    <cellStyle name="20% - Accent2 34" xfId="552" xr:uid="{00000000-0005-0000-0000-00002C020000}"/>
    <cellStyle name="20% - Accent2 34 2" xfId="23513" xr:uid="{76A31E3C-A1F8-433B-8E60-37ED846ADBCE}"/>
    <cellStyle name="20% - Accent2 35" xfId="553" xr:uid="{00000000-0005-0000-0000-00002D020000}"/>
    <cellStyle name="20% - Accent2 35 2" xfId="23514" xr:uid="{8A1629B1-835F-4DE3-A07A-346C116E38EB}"/>
    <cellStyle name="20% - Accent2 36" xfId="554" xr:uid="{00000000-0005-0000-0000-00002E020000}"/>
    <cellStyle name="20% - Accent2 36 2" xfId="23515" xr:uid="{F7704A37-594B-4A1D-9602-9DE61B32C111}"/>
    <cellStyle name="20% - Accent2 37" xfId="555" xr:uid="{00000000-0005-0000-0000-00002F020000}"/>
    <cellStyle name="20% - Accent2 37 2" xfId="23516" xr:uid="{033A433E-6DA0-4174-881A-834F0569B4AA}"/>
    <cellStyle name="20% - Accent2 38" xfId="556" xr:uid="{00000000-0005-0000-0000-000030020000}"/>
    <cellStyle name="20% - Accent2 38 2" xfId="23517" xr:uid="{D90100DC-27AC-4305-B488-E6BF0B2AE50F}"/>
    <cellStyle name="20% - Accent2 39" xfId="557" xr:uid="{00000000-0005-0000-0000-000031020000}"/>
    <cellStyle name="20% - Accent2 39 2" xfId="23518" xr:uid="{E5573A65-AC56-4C5E-856A-C7E9CE0F5E73}"/>
    <cellStyle name="20% - Accent2 4" xfId="19" xr:uid="{00000000-0005-0000-0000-000017000000}"/>
    <cellStyle name="20% - Accent2 4 2" xfId="3424" xr:uid="{00000000-0005-0000-0000-0000640D0000}"/>
    <cellStyle name="20% - Accent2 4 2 2" xfId="23519" xr:uid="{5E9151B9-4322-47F2-9DF8-9449A138D059}"/>
    <cellStyle name="20% - Accent2 4 3" xfId="23520" xr:uid="{98DFE3CA-0E82-4B79-9608-D341E9137666}"/>
    <cellStyle name="20% - Accent2 4 4" xfId="22562" xr:uid="{8872CFEF-D084-4789-B080-2651DF9D8FFA}"/>
    <cellStyle name="20% - Accent2 40" xfId="558" xr:uid="{00000000-0005-0000-0000-000032020000}"/>
    <cellStyle name="20% - Accent2 40 2" xfId="23521" xr:uid="{9A824E40-83DD-4CF4-9ED1-888069CB1BBD}"/>
    <cellStyle name="20% - Accent2 41" xfId="559" xr:uid="{00000000-0005-0000-0000-000033020000}"/>
    <cellStyle name="20% - Accent2 41 2" xfId="23522" xr:uid="{4145A709-26C4-48C1-840B-8FC58B3802CE}"/>
    <cellStyle name="20% - Accent2 42" xfId="560" xr:uid="{00000000-0005-0000-0000-000034020000}"/>
    <cellStyle name="20% - Accent2 42 2" xfId="23523" xr:uid="{0E000B8B-2562-4286-8D17-DC1D5398C5D3}"/>
    <cellStyle name="20% - Accent2 43" xfId="561" xr:uid="{00000000-0005-0000-0000-000035020000}"/>
    <cellStyle name="20% - Accent2 43 2" xfId="23524" xr:uid="{A0B30DAD-DA0F-4F80-9AA4-DA23A1BEE884}"/>
    <cellStyle name="20% - Accent2 5" xfId="20" xr:uid="{00000000-0005-0000-0000-000018000000}"/>
    <cellStyle name="20% - Accent2 5 2" xfId="3425" xr:uid="{00000000-0005-0000-0000-0000650D0000}"/>
    <cellStyle name="20% - Accent2 5 2 2" xfId="23526" xr:uid="{E4779B99-3C6F-41FA-AA0B-84EF7DFED172}"/>
    <cellStyle name="20% - Accent2 5 3" xfId="23527" xr:uid="{1D23FBB8-4E59-405D-AA2E-CFE439BA6777}"/>
    <cellStyle name="20% - Accent2 5 4" xfId="22563" xr:uid="{B8F77AF0-E83D-4D60-93E4-7D0A6F8F1797}"/>
    <cellStyle name="20% - Accent2 6" xfId="562" xr:uid="{00000000-0005-0000-0000-000036020000}"/>
    <cellStyle name="20% - Accent2 6 2" xfId="3426" xr:uid="{00000000-0005-0000-0000-0000660D0000}"/>
    <cellStyle name="20% - Accent2 6 2 2" xfId="23528" xr:uid="{049751FB-1D43-46D9-B185-818515556CB4}"/>
    <cellStyle name="20% - Accent2 6 3" xfId="23529" xr:uid="{666D119A-578F-4ABD-8746-1768FDD4D2B1}"/>
    <cellStyle name="20% - Accent2 6 4" xfId="22564" xr:uid="{96329605-AAED-4913-899B-D8E5D385A0C2}"/>
    <cellStyle name="20% - Accent2 7" xfId="563" xr:uid="{00000000-0005-0000-0000-000037020000}"/>
    <cellStyle name="20% - Accent2 7 2" xfId="3427" xr:uid="{00000000-0005-0000-0000-0000670D0000}"/>
    <cellStyle name="20% - Accent2 7 2 2" xfId="23530" xr:uid="{F592F24A-F768-416D-BA4F-C7434F54DE10}"/>
    <cellStyle name="20% - Accent2 7 3" xfId="23531" xr:uid="{61FA9CE3-BAC0-442E-98CA-73BFABE9877E}"/>
    <cellStyle name="20% - Accent2 7 4" xfId="22565" xr:uid="{A670EC9F-AEC7-4C0A-AF87-F8932ED72A3C}"/>
    <cellStyle name="20% - Accent2 8" xfId="564" xr:uid="{00000000-0005-0000-0000-000038020000}"/>
    <cellStyle name="20% - Accent2 8 2" xfId="3428" xr:uid="{00000000-0005-0000-0000-0000680D0000}"/>
    <cellStyle name="20% - Accent2 8 2 2" xfId="23532" xr:uid="{2B5C5A41-770D-4E82-BFA2-7CF35D687875}"/>
    <cellStyle name="20% - Accent2 8 3" xfId="23533" xr:uid="{BEC15851-8AAB-4A8F-BF0F-8EAE6F1B9DFA}"/>
    <cellStyle name="20% - Accent2 8 4" xfId="22566" xr:uid="{0FC98720-F694-413A-BCBC-5E57B148DE68}"/>
    <cellStyle name="20% - Accent2 9" xfId="565" xr:uid="{00000000-0005-0000-0000-000039020000}"/>
    <cellStyle name="20% - Accent2 9 2" xfId="4839" xr:uid="{00000000-0005-0000-0000-0000EB120000}"/>
    <cellStyle name="20% - Accent2 9 2 2" xfId="23525" xr:uid="{67DDE469-B8DA-44E1-9457-4DB8F43F29CA}"/>
    <cellStyle name="20% - Accent2 9 3" xfId="23534" xr:uid="{EA2662CF-12C7-4E01-A65F-7F13EE6D2C7D}"/>
    <cellStyle name="20% - Accent3" xfId="22510" builtinId="38" customBuiltin="1"/>
    <cellStyle name="20% - Accent3 10" xfId="566" xr:uid="{00000000-0005-0000-0000-00003A020000}"/>
    <cellStyle name="20% - Accent3 10 2" xfId="4840" xr:uid="{00000000-0005-0000-0000-0000EC120000}"/>
    <cellStyle name="20% - Accent3 10 2 2" xfId="23505" xr:uid="{086899AB-3B5D-4842-92A2-F4827C497105}"/>
    <cellStyle name="20% - Accent3 10 3" xfId="23535" xr:uid="{A5274422-BD68-47C1-9CBE-51BE7D3EEBF8}"/>
    <cellStyle name="20% - Accent3 11" xfId="567" xr:uid="{00000000-0005-0000-0000-00003B020000}"/>
    <cellStyle name="20% - Accent3 11 2" xfId="4841" xr:uid="{00000000-0005-0000-0000-0000ED120000}"/>
    <cellStyle name="20% - Accent3 11 2 2" xfId="23494" xr:uid="{2C5668B8-CD9F-4959-BE7E-D4F800941EB2}"/>
    <cellStyle name="20% - Accent3 11 3" xfId="23536" xr:uid="{491BB070-B1F6-4904-8E62-8CAD57E083B7}"/>
    <cellStyle name="20% - Accent3 12" xfId="568" xr:uid="{00000000-0005-0000-0000-00003C020000}"/>
    <cellStyle name="20% - Accent3 12 2" xfId="23537" xr:uid="{833D4216-BD72-4EA0-B606-305FA1C5E38F}"/>
    <cellStyle name="20% - Accent3 13" xfId="569" xr:uid="{00000000-0005-0000-0000-00003D020000}"/>
    <cellStyle name="20% - Accent3 13 2" xfId="23538" xr:uid="{640E8DF6-A608-4CC0-B120-D7B31711310C}"/>
    <cellStyle name="20% - Accent3 14" xfId="570" xr:uid="{00000000-0005-0000-0000-00003E020000}"/>
    <cellStyle name="20% - Accent3 14 2" xfId="23539" xr:uid="{C1C8A355-B56D-4781-A08F-3ED6D9E44F56}"/>
    <cellStyle name="20% - Accent3 15" xfId="571" xr:uid="{00000000-0005-0000-0000-00003F020000}"/>
    <cellStyle name="20% - Accent3 15 2" xfId="23540" xr:uid="{4964115D-518D-414A-A506-9C00749C46C9}"/>
    <cellStyle name="20% - Accent3 16" xfId="572" xr:uid="{00000000-0005-0000-0000-000040020000}"/>
    <cellStyle name="20% - Accent3 16 2" xfId="23541" xr:uid="{9D9C2FD1-F555-4743-ACAC-00498D691079}"/>
    <cellStyle name="20% - Accent3 17" xfId="573" xr:uid="{00000000-0005-0000-0000-000041020000}"/>
    <cellStyle name="20% - Accent3 17 2" xfId="23542" xr:uid="{7C42E909-5A00-4B55-B7FA-9E9E17FCB6C6}"/>
    <cellStyle name="20% - Accent3 18" xfId="574" xr:uid="{00000000-0005-0000-0000-000042020000}"/>
    <cellStyle name="20% - Accent3 18 2" xfId="23543" xr:uid="{75A221C2-D9CC-467C-8D16-C5A8C7AFC8D8}"/>
    <cellStyle name="20% - Accent3 19" xfId="575" xr:uid="{00000000-0005-0000-0000-000043020000}"/>
    <cellStyle name="20% - Accent3 19 2" xfId="23544" xr:uid="{0E51AA5D-0B00-4906-AC6F-C2C09EBA07C6}"/>
    <cellStyle name="20% - Accent3 2" xfId="21" xr:uid="{00000000-0005-0000-0000-000019000000}"/>
    <cellStyle name="20% - Accent3 2 10" xfId="3429" xr:uid="{00000000-0005-0000-0000-0000690D0000}"/>
    <cellStyle name="20% - Accent3 2 10 2" xfId="22567" xr:uid="{1FE1838C-3797-4EA1-B60C-828502398A5C}"/>
    <cellStyle name="20% - Accent3 2 11" xfId="3430" xr:uid="{00000000-0005-0000-0000-00006A0D0000}"/>
    <cellStyle name="20% - Accent3 2 11 2" xfId="22568" xr:uid="{52897E47-55AF-41DF-B8DE-2A05B8CDDCFB}"/>
    <cellStyle name="20% - Accent3 2 12" xfId="3431" xr:uid="{00000000-0005-0000-0000-00006B0D0000}"/>
    <cellStyle name="20% - Accent3 2 12 2" xfId="22569" xr:uid="{B1539B19-4E3C-4C84-82EF-2F3A33523458}"/>
    <cellStyle name="20% - Accent3 2 13" xfId="3432" xr:uid="{00000000-0005-0000-0000-00006C0D0000}"/>
    <cellStyle name="20% - Accent3 2 13 2" xfId="22570" xr:uid="{FF902ADD-0FD1-478F-8E05-F9700BCBA1EF}"/>
    <cellStyle name="20% - Accent3 2 14" xfId="3433" xr:uid="{00000000-0005-0000-0000-00006D0D0000}"/>
    <cellStyle name="20% - Accent3 2 14 2" xfId="22571" xr:uid="{36FC79CF-5901-4D25-BF1C-5815D871CC3D}"/>
    <cellStyle name="20% - Accent3 2 15" xfId="3434" xr:uid="{00000000-0005-0000-0000-00006E0D0000}"/>
    <cellStyle name="20% - Accent3 2 15 2" xfId="22572" xr:uid="{160B1284-80B9-4A7A-B8FF-495EEB36A1AF}"/>
    <cellStyle name="20% - Accent3 2 16" xfId="4842" xr:uid="{00000000-0005-0000-0000-0000EE120000}"/>
    <cellStyle name="20% - Accent3 2 16 2" xfId="23477" xr:uid="{22F1BE13-6E1C-41B4-B5D8-CB95334A4093}"/>
    <cellStyle name="20% - Accent3 2 17" xfId="23545" xr:uid="{A1C81D9B-D64E-4F06-8469-716BD8C7F196}"/>
    <cellStyle name="20% - Accent3 2 2" xfId="3435" xr:uid="{00000000-0005-0000-0000-00006F0D0000}"/>
    <cellStyle name="20% - Accent3 2 2 2" xfId="22573" xr:uid="{69D093ED-89FA-4934-8295-5BCCB40D8B6D}"/>
    <cellStyle name="20% - Accent3 2 3" xfId="3436" xr:uid="{00000000-0005-0000-0000-0000700D0000}"/>
    <cellStyle name="20% - Accent3 2 3 2" xfId="22574" xr:uid="{4875D1F0-1EFE-4739-9D24-F74DFF1B30AB}"/>
    <cellStyle name="20% - Accent3 2 4" xfId="3437" xr:uid="{00000000-0005-0000-0000-0000710D0000}"/>
    <cellStyle name="20% - Accent3 2 4 2" xfId="22575" xr:uid="{9D13B312-22C7-4993-B06D-558F0C370772}"/>
    <cellStyle name="20% - Accent3 2 5" xfId="3438" xr:uid="{00000000-0005-0000-0000-0000720D0000}"/>
    <cellStyle name="20% - Accent3 2 5 2" xfId="22576" xr:uid="{35E6A549-546A-4669-98F3-F6AC8B561A57}"/>
    <cellStyle name="20% - Accent3 2 6" xfId="3439" xr:uid="{00000000-0005-0000-0000-0000730D0000}"/>
    <cellStyle name="20% - Accent3 2 6 2" xfId="22577" xr:uid="{22146619-3583-4E7F-B689-3FA19A6D6F1B}"/>
    <cellStyle name="20% - Accent3 2 7" xfId="3440" xr:uid="{00000000-0005-0000-0000-0000740D0000}"/>
    <cellStyle name="20% - Accent3 2 7 2" xfId="22578" xr:uid="{228AF2CE-CEF6-4743-8C5D-E79767794D77}"/>
    <cellStyle name="20% - Accent3 2 8" xfId="3441" xr:uid="{00000000-0005-0000-0000-0000750D0000}"/>
    <cellStyle name="20% - Accent3 2 8 2" xfId="22579" xr:uid="{CA980DDB-E60E-4C40-A317-03B57A7F3899}"/>
    <cellStyle name="20% - Accent3 2 9" xfId="3442" xr:uid="{00000000-0005-0000-0000-0000760D0000}"/>
    <cellStyle name="20% - Accent3 2 9 2" xfId="22580" xr:uid="{A56E101F-AE88-4546-A100-1CD0CA0B1127}"/>
    <cellStyle name="20% - Accent3 20" xfId="576" xr:uid="{00000000-0005-0000-0000-000044020000}"/>
    <cellStyle name="20% - Accent3 20 2" xfId="23546" xr:uid="{BE1CF7AD-189D-4929-9EA8-016F7DE8891F}"/>
    <cellStyle name="20% - Accent3 21" xfId="577" xr:uid="{00000000-0005-0000-0000-000045020000}"/>
    <cellStyle name="20% - Accent3 21 2" xfId="23547" xr:uid="{F9D556CF-125B-4213-8C03-18CC2F1C088A}"/>
    <cellStyle name="20% - Accent3 22" xfId="578" xr:uid="{00000000-0005-0000-0000-000046020000}"/>
    <cellStyle name="20% - Accent3 22 2" xfId="23548" xr:uid="{91961B6D-7EB1-4BAE-B237-3BB38D2F09B9}"/>
    <cellStyle name="20% - Accent3 23" xfId="579" xr:uid="{00000000-0005-0000-0000-000047020000}"/>
    <cellStyle name="20% - Accent3 23 2" xfId="23549" xr:uid="{6CAFF42F-C508-4980-A3B8-29F25D97069B}"/>
    <cellStyle name="20% - Accent3 24" xfId="580" xr:uid="{00000000-0005-0000-0000-000048020000}"/>
    <cellStyle name="20% - Accent3 24 2" xfId="23550" xr:uid="{C650F44F-0871-4E91-B3DA-BAA793597C9F}"/>
    <cellStyle name="20% - Accent3 25" xfId="581" xr:uid="{00000000-0005-0000-0000-000049020000}"/>
    <cellStyle name="20% - Accent3 25 2" xfId="23551" xr:uid="{BC151CD1-8ECE-489F-B0DF-8C22D5921CAC}"/>
    <cellStyle name="20% - Accent3 26" xfId="582" xr:uid="{00000000-0005-0000-0000-00004A020000}"/>
    <cellStyle name="20% - Accent3 26 2" xfId="23552" xr:uid="{6589014A-704F-4944-8CDE-C167ACEA3F60}"/>
    <cellStyle name="20% - Accent3 27" xfId="583" xr:uid="{00000000-0005-0000-0000-00004B020000}"/>
    <cellStyle name="20% - Accent3 27 2" xfId="23553" xr:uid="{CB5773CC-99D3-4235-B298-1EA3E4675C36}"/>
    <cellStyle name="20% - Accent3 28" xfId="584" xr:uid="{00000000-0005-0000-0000-00004C020000}"/>
    <cellStyle name="20% - Accent3 28 2" xfId="23554" xr:uid="{CEC152CB-DB0D-4182-9C5B-D42D03308EF9}"/>
    <cellStyle name="20% - Accent3 29" xfId="585" xr:uid="{00000000-0005-0000-0000-00004D020000}"/>
    <cellStyle name="20% - Accent3 29 2" xfId="23555" xr:uid="{88C27F62-8011-4258-A619-2BAD4BD10B2B}"/>
    <cellStyle name="20% - Accent3 3" xfId="22" xr:uid="{00000000-0005-0000-0000-00001A000000}"/>
    <cellStyle name="20% - Accent3 3 2" xfId="586" xr:uid="{00000000-0005-0000-0000-00004E020000}"/>
    <cellStyle name="20% - Accent3 3 2 2" xfId="4843" xr:uid="{00000000-0005-0000-0000-0000EF120000}"/>
    <cellStyle name="20% - Accent3 3 2 2 2" xfId="28186" xr:uid="{173AD8BC-9A69-4C2B-B72A-F9902308C7DD}"/>
    <cellStyle name="20% - Accent3 3 2 3" xfId="23556" xr:uid="{41CC2A7E-9FB4-4938-949C-698A5F05F7A3}"/>
    <cellStyle name="20% - Accent3 3 3" xfId="3443" xr:uid="{00000000-0005-0000-0000-0000770D0000}"/>
    <cellStyle name="20% - Accent3 3 3 2" xfId="23557" xr:uid="{EC976A50-E82B-4AFC-928E-DDD82F5FD23C}"/>
    <cellStyle name="20% - Accent3 3 4" xfId="23558" xr:uid="{9D370619-CE29-4123-85B5-6868CE1F7FBB}"/>
    <cellStyle name="20% - Accent3 3 5" xfId="27140" xr:uid="{88A26FDB-18BA-48EC-91E6-5780D2CF8E45}"/>
    <cellStyle name="20% - Accent3 3 6" xfId="22581" xr:uid="{80A07A3E-D81D-4F82-BDEC-C0AF8634947C}"/>
    <cellStyle name="20% - Accent3 30" xfId="587" xr:uid="{00000000-0005-0000-0000-00004F020000}"/>
    <cellStyle name="20% - Accent3 30 2" xfId="23559" xr:uid="{6FF4D43F-7956-4FE7-8863-F1CA3A1D50A9}"/>
    <cellStyle name="20% - Accent3 31" xfId="588" xr:uid="{00000000-0005-0000-0000-000050020000}"/>
    <cellStyle name="20% - Accent3 31 2" xfId="23560" xr:uid="{9FB24E53-47D9-4082-87FD-CEED6D2A64F4}"/>
    <cellStyle name="20% - Accent3 32" xfId="589" xr:uid="{00000000-0005-0000-0000-000051020000}"/>
    <cellStyle name="20% - Accent3 32 2" xfId="23561" xr:uid="{44BFF696-EE48-4014-819F-E2470A8DD02B}"/>
    <cellStyle name="20% - Accent3 33" xfId="590" xr:uid="{00000000-0005-0000-0000-000052020000}"/>
    <cellStyle name="20% - Accent3 33 2" xfId="23562" xr:uid="{BCA0D037-94FE-4021-B819-F048403FA1D5}"/>
    <cellStyle name="20% - Accent3 34" xfId="591" xr:uid="{00000000-0005-0000-0000-000053020000}"/>
    <cellStyle name="20% - Accent3 34 2" xfId="23563" xr:uid="{1371B5A2-337F-4CCC-865B-41442D7C24BC}"/>
    <cellStyle name="20% - Accent3 35" xfId="592" xr:uid="{00000000-0005-0000-0000-000054020000}"/>
    <cellStyle name="20% - Accent3 35 2" xfId="23564" xr:uid="{7AEF4E16-E7DF-4A8A-95E2-9E45AC5128BF}"/>
    <cellStyle name="20% - Accent3 36" xfId="593" xr:uid="{00000000-0005-0000-0000-000055020000}"/>
    <cellStyle name="20% - Accent3 36 2" xfId="23565" xr:uid="{CD4828D2-6CF3-4DD8-8216-9B18F7F43E74}"/>
    <cellStyle name="20% - Accent3 37" xfId="594" xr:uid="{00000000-0005-0000-0000-000056020000}"/>
    <cellStyle name="20% - Accent3 37 2" xfId="23566" xr:uid="{88C7B24F-4C04-401F-9A1E-06F2B8F95779}"/>
    <cellStyle name="20% - Accent3 38" xfId="595" xr:uid="{00000000-0005-0000-0000-000057020000}"/>
    <cellStyle name="20% - Accent3 38 2" xfId="23567" xr:uid="{FF154DFC-8C71-4B39-9A2F-C4B8EE4FF30B}"/>
    <cellStyle name="20% - Accent3 39" xfId="596" xr:uid="{00000000-0005-0000-0000-000058020000}"/>
    <cellStyle name="20% - Accent3 39 2" xfId="23568" xr:uid="{D662F4AC-45E6-49FE-B97C-37298F5573F5}"/>
    <cellStyle name="20% - Accent3 4" xfId="23" xr:uid="{00000000-0005-0000-0000-00001B000000}"/>
    <cellStyle name="20% - Accent3 4 2" xfId="3444" xr:uid="{00000000-0005-0000-0000-0000780D0000}"/>
    <cellStyle name="20% - Accent3 4 2 2" xfId="23569" xr:uid="{192CBC2E-5DD7-45E5-969A-8BC4FD11ABD3}"/>
    <cellStyle name="20% - Accent3 4 3" xfId="23570" xr:uid="{D6168CD8-D6FC-44AC-9B24-F49AFD9A5CAF}"/>
    <cellStyle name="20% - Accent3 4 4" xfId="22582" xr:uid="{3CBE3AC9-E890-4462-A7AC-AC867A136C03}"/>
    <cellStyle name="20% - Accent3 40" xfId="597" xr:uid="{00000000-0005-0000-0000-000059020000}"/>
    <cellStyle name="20% - Accent3 40 2" xfId="23571" xr:uid="{BD3DBFD1-6EDA-4827-B2A4-FFD5FDBE1C36}"/>
    <cellStyle name="20% - Accent3 41" xfId="598" xr:uid="{00000000-0005-0000-0000-00005A020000}"/>
    <cellStyle name="20% - Accent3 41 2" xfId="23572" xr:uid="{40DA45B2-10A6-42AA-B772-D19A5B181DAD}"/>
    <cellStyle name="20% - Accent3 42" xfId="599" xr:uid="{00000000-0005-0000-0000-00005B020000}"/>
    <cellStyle name="20% - Accent3 42 2" xfId="23573" xr:uid="{B14DB8B0-61C5-4661-8A76-0073EA07DBE3}"/>
    <cellStyle name="20% - Accent3 43" xfId="600" xr:uid="{00000000-0005-0000-0000-00005C020000}"/>
    <cellStyle name="20% - Accent3 43 2" xfId="23574" xr:uid="{2CDB4822-4E30-47EE-8F8A-7BAD7337FE55}"/>
    <cellStyle name="20% - Accent3 44" xfId="28187" xr:uid="{7D378CD1-B4AE-408D-A28B-D4FC83408778}"/>
    <cellStyle name="20% - Accent3 5" xfId="24" xr:uid="{00000000-0005-0000-0000-00001C000000}"/>
    <cellStyle name="20% - Accent3 5 2" xfId="3445" xr:uid="{00000000-0005-0000-0000-0000790D0000}"/>
    <cellStyle name="20% - Accent3 5 2 2" xfId="23575" xr:uid="{346DCB14-803E-4337-99FB-9C93BFF73A96}"/>
    <cellStyle name="20% - Accent3 5 3" xfId="23576" xr:uid="{45BABE75-CC26-4332-A6B7-E20807016F55}"/>
    <cellStyle name="20% - Accent3 5 4" xfId="22583" xr:uid="{9FF73B1C-2307-48F8-87B6-5EDC0D13B34E}"/>
    <cellStyle name="20% - Accent3 6" xfId="601" xr:uid="{00000000-0005-0000-0000-00005D020000}"/>
    <cellStyle name="20% - Accent3 6 2" xfId="3446" xr:uid="{00000000-0005-0000-0000-00007A0D0000}"/>
    <cellStyle name="20% - Accent3 6 2 2" xfId="23577" xr:uid="{809B8059-5F76-48CC-969D-2E2CBD8D10BF}"/>
    <cellStyle name="20% - Accent3 6 3" xfId="23578" xr:uid="{68004857-45AD-4D6B-8553-9068E03C993D}"/>
    <cellStyle name="20% - Accent3 6 4" xfId="22584" xr:uid="{19E1D0C0-F78C-4697-B161-3B1043E9CB63}"/>
    <cellStyle name="20% - Accent3 7" xfId="602" xr:uid="{00000000-0005-0000-0000-00005E020000}"/>
    <cellStyle name="20% - Accent3 7 2" xfId="3447" xr:uid="{00000000-0005-0000-0000-00007B0D0000}"/>
    <cellStyle name="20% - Accent3 7 2 2" xfId="23579" xr:uid="{268B5270-B035-41E3-9706-73DB035DE1C7}"/>
    <cellStyle name="20% - Accent3 7 3" xfId="23580" xr:uid="{11DD1623-E50C-4C72-8C29-3ABBD7813495}"/>
    <cellStyle name="20% - Accent3 7 4" xfId="22585" xr:uid="{AC425137-FA1A-4003-88DF-E530B8EC1054}"/>
    <cellStyle name="20% - Accent3 8" xfId="603" xr:uid="{00000000-0005-0000-0000-00005F020000}"/>
    <cellStyle name="20% - Accent3 8 2" xfId="3448" xr:uid="{00000000-0005-0000-0000-00007C0D0000}"/>
    <cellStyle name="20% - Accent3 8 2 2" xfId="23581" xr:uid="{B82B7435-5BC4-4A90-8A0F-D183B39AE78B}"/>
    <cellStyle name="20% - Accent3 8 3" xfId="23582" xr:uid="{4A0C0929-E96A-4E36-B45A-E5140BCBDDDF}"/>
    <cellStyle name="20% - Accent3 8 4" xfId="22586" xr:uid="{BB30F4BA-B754-4299-8946-5F1EF6C18943}"/>
    <cellStyle name="20% - Accent3 9" xfId="604" xr:uid="{00000000-0005-0000-0000-000060020000}"/>
    <cellStyle name="20% - Accent3 9 2" xfId="4844" xr:uid="{00000000-0005-0000-0000-0000F0120000}"/>
    <cellStyle name="20% - Accent3 9 2 2" xfId="28188" xr:uid="{19A53E79-9246-4E28-81B0-2378DAFD4AD5}"/>
    <cellStyle name="20% - Accent3 9 3" xfId="23583" xr:uid="{8E60A821-A561-4A28-9ABA-0F67420B9511}"/>
    <cellStyle name="20% - Accent4" xfId="22513" builtinId="42" customBuiltin="1"/>
    <cellStyle name="20% - Accent4 10" xfId="605" xr:uid="{00000000-0005-0000-0000-000061020000}"/>
    <cellStyle name="20% - Accent4 10 2" xfId="4845" xr:uid="{00000000-0005-0000-0000-0000F1120000}"/>
    <cellStyle name="20% - Accent4 10 2 2" xfId="28189" xr:uid="{CF4D2017-2E2B-4597-9DFC-123CD5004CC1}"/>
    <cellStyle name="20% - Accent4 10 3" xfId="23584" xr:uid="{DE6EE385-3235-426C-AA2D-AAB3896DAB83}"/>
    <cellStyle name="20% - Accent4 11" xfId="606" xr:uid="{00000000-0005-0000-0000-000062020000}"/>
    <cellStyle name="20% - Accent4 11 2" xfId="4846" xr:uid="{00000000-0005-0000-0000-0000F2120000}"/>
    <cellStyle name="20% - Accent4 11 2 2" xfId="28190" xr:uid="{F5101548-BAAD-47B5-88C3-2B4F712FAC7D}"/>
    <cellStyle name="20% - Accent4 11 3" xfId="23585" xr:uid="{8EB5B7D9-7B23-4BE1-9DCA-05C8AFC50A5D}"/>
    <cellStyle name="20% - Accent4 12" xfId="607" xr:uid="{00000000-0005-0000-0000-000063020000}"/>
    <cellStyle name="20% - Accent4 12 2" xfId="23586" xr:uid="{88979028-BA7A-4D37-8176-11A36332EFDF}"/>
    <cellStyle name="20% - Accent4 13" xfId="608" xr:uid="{00000000-0005-0000-0000-000064020000}"/>
    <cellStyle name="20% - Accent4 13 2" xfId="23587" xr:uid="{14AA2978-9B12-4005-A1B8-AE51FF3E9177}"/>
    <cellStyle name="20% - Accent4 14" xfId="609" xr:uid="{00000000-0005-0000-0000-000065020000}"/>
    <cellStyle name="20% - Accent4 14 2" xfId="23588" xr:uid="{8646C59F-1BE7-4B78-9F46-86AB5DE110EC}"/>
    <cellStyle name="20% - Accent4 15" xfId="610" xr:uid="{00000000-0005-0000-0000-000066020000}"/>
    <cellStyle name="20% - Accent4 15 2" xfId="23589" xr:uid="{D9647B34-E90A-403D-B59C-1C9320822DAD}"/>
    <cellStyle name="20% - Accent4 16" xfId="611" xr:uid="{00000000-0005-0000-0000-000067020000}"/>
    <cellStyle name="20% - Accent4 16 2" xfId="23590" xr:uid="{706DA344-B825-401F-B719-7505CBB3E8C6}"/>
    <cellStyle name="20% - Accent4 17" xfId="612" xr:uid="{00000000-0005-0000-0000-000068020000}"/>
    <cellStyle name="20% - Accent4 17 2" xfId="23591" xr:uid="{AC432B46-2A61-400E-A6A2-B48D1D6F7DE0}"/>
    <cellStyle name="20% - Accent4 18" xfId="613" xr:uid="{00000000-0005-0000-0000-000069020000}"/>
    <cellStyle name="20% - Accent4 18 2" xfId="23592" xr:uid="{3ACD6F48-DCD4-494A-9FF5-1D1DA8A9EA0C}"/>
    <cellStyle name="20% - Accent4 19" xfId="614" xr:uid="{00000000-0005-0000-0000-00006A020000}"/>
    <cellStyle name="20% - Accent4 19 2" xfId="23593" xr:uid="{0FD85380-53CA-44A4-8CF1-96002F9CDA90}"/>
    <cellStyle name="20% - Accent4 2" xfId="25" xr:uid="{00000000-0005-0000-0000-00001D000000}"/>
    <cellStyle name="20% - Accent4 2 10" xfId="3449" xr:uid="{00000000-0005-0000-0000-00007D0D0000}"/>
    <cellStyle name="20% - Accent4 2 10 2" xfId="22587" xr:uid="{1A7E3086-F2C3-4ED9-8E4C-97D6B9EAEB55}"/>
    <cellStyle name="20% - Accent4 2 11" xfId="3450" xr:uid="{00000000-0005-0000-0000-00007E0D0000}"/>
    <cellStyle name="20% - Accent4 2 11 2" xfId="22588" xr:uid="{6E0EDDC8-F6B3-4567-A6AA-6E62C109194B}"/>
    <cellStyle name="20% - Accent4 2 12" xfId="3451" xr:uid="{00000000-0005-0000-0000-00007F0D0000}"/>
    <cellStyle name="20% - Accent4 2 12 2" xfId="22589" xr:uid="{7C66D0F3-4D75-49D9-BDE4-21E52F484999}"/>
    <cellStyle name="20% - Accent4 2 13" xfId="3452" xr:uid="{00000000-0005-0000-0000-0000800D0000}"/>
    <cellStyle name="20% - Accent4 2 13 2" xfId="22590" xr:uid="{BAFF3EBA-D73C-45EB-AD82-D8784210C32B}"/>
    <cellStyle name="20% - Accent4 2 14" xfId="3453" xr:uid="{00000000-0005-0000-0000-0000810D0000}"/>
    <cellStyle name="20% - Accent4 2 14 2" xfId="22591" xr:uid="{336B91BC-70A0-41E0-A63A-4135C057D2F2}"/>
    <cellStyle name="20% - Accent4 2 15" xfId="3454" xr:uid="{00000000-0005-0000-0000-0000820D0000}"/>
    <cellStyle name="20% - Accent4 2 15 2" xfId="22592" xr:uid="{E08AB8B9-A5D4-41C6-A685-49698DD203F0}"/>
    <cellStyle name="20% - Accent4 2 16" xfId="4847" xr:uid="{00000000-0005-0000-0000-0000F3120000}"/>
    <cellStyle name="20% - Accent4 2 16 2" xfId="28191" xr:uid="{0F367659-0556-41D0-971E-AB3C280412D2}"/>
    <cellStyle name="20% - Accent4 2 17" xfId="23594" xr:uid="{4CE02142-C090-4157-982B-63E54FFC7007}"/>
    <cellStyle name="20% - Accent4 2 2" xfId="3455" xr:uid="{00000000-0005-0000-0000-0000830D0000}"/>
    <cellStyle name="20% - Accent4 2 2 2" xfId="22593" xr:uid="{355F37AB-A843-413A-ADB0-5B90DC4C4838}"/>
    <cellStyle name="20% - Accent4 2 3" xfId="3456" xr:uid="{00000000-0005-0000-0000-0000840D0000}"/>
    <cellStyle name="20% - Accent4 2 3 2" xfId="22594" xr:uid="{65330F3A-2FE2-4218-9FF2-E413AEC9E5C3}"/>
    <cellStyle name="20% - Accent4 2 4" xfId="3457" xr:uid="{00000000-0005-0000-0000-0000850D0000}"/>
    <cellStyle name="20% - Accent4 2 4 2" xfId="22595" xr:uid="{09EC4A6C-695E-4C50-A0D8-5DF104D3EF37}"/>
    <cellStyle name="20% - Accent4 2 5" xfId="3458" xr:uid="{00000000-0005-0000-0000-0000860D0000}"/>
    <cellStyle name="20% - Accent4 2 5 2" xfId="22596" xr:uid="{6CE0477F-A302-42A8-B46D-D98373ED5EB7}"/>
    <cellStyle name="20% - Accent4 2 6" xfId="3459" xr:uid="{00000000-0005-0000-0000-0000870D0000}"/>
    <cellStyle name="20% - Accent4 2 6 2" xfId="22597" xr:uid="{3B0EDA35-D871-461C-8788-1D87EB9E3F7D}"/>
    <cellStyle name="20% - Accent4 2 7" xfId="3460" xr:uid="{00000000-0005-0000-0000-0000880D0000}"/>
    <cellStyle name="20% - Accent4 2 7 2" xfId="22598" xr:uid="{3EC473EC-B721-4858-ACD5-FAEA42F752E1}"/>
    <cellStyle name="20% - Accent4 2 8" xfId="3461" xr:uid="{00000000-0005-0000-0000-0000890D0000}"/>
    <cellStyle name="20% - Accent4 2 8 2" xfId="22599" xr:uid="{D0BCDE21-52A5-4A7C-97C0-CCEDA5857B61}"/>
    <cellStyle name="20% - Accent4 2 9" xfId="3462" xr:uid="{00000000-0005-0000-0000-00008A0D0000}"/>
    <cellStyle name="20% - Accent4 2 9 2" xfId="22600" xr:uid="{87AD832D-F2AD-4BD2-9D02-0983DBCEEAAA}"/>
    <cellStyle name="20% - Accent4 20" xfId="615" xr:uid="{00000000-0005-0000-0000-00006B020000}"/>
    <cellStyle name="20% - Accent4 20 2" xfId="23596" xr:uid="{CEB3E125-685C-4D27-8190-30E826AF6540}"/>
    <cellStyle name="20% - Accent4 21" xfId="616" xr:uid="{00000000-0005-0000-0000-00006C020000}"/>
    <cellStyle name="20% - Accent4 21 2" xfId="23597" xr:uid="{10F84B32-037B-4D0C-A5FD-2645163A9146}"/>
    <cellStyle name="20% - Accent4 22" xfId="617" xr:uid="{00000000-0005-0000-0000-00006D020000}"/>
    <cellStyle name="20% - Accent4 22 2" xfId="23598" xr:uid="{CDBDDD48-C3BD-4711-A679-C1A65C22098D}"/>
    <cellStyle name="20% - Accent4 23" xfId="618" xr:uid="{00000000-0005-0000-0000-00006E020000}"/>
    <cellStyle name="20% - Accent4 23 2" xfId="23599" xr:uid="{5E7C6CF3-B9C9-4EFF-8F9F-9E6E0C60AC99}"/>
    <cellStyle name="20% - Accent4 24" xfId="619" xr:uid="{00000000-0005-0000-0000-00006F020000}"/>
    <cellStyle name="20% - Accent4 24 2" xfId="23600" xr:uid="{C277E988-FBF4-4AE3-870C-A3E6C8A073EE}"/>
    <cellStyle name="20% - Accent4 25" xfId="620" xr:uid="{00000000-0005-0000-0000-000070020000}"/>
    <cellStyle name="20% - Accent4 25 2" xfId="23601" xr:uid="{8FC48BCD-E019-4E55-A905-17F46E274A30}"/>
    <cellStyle name="20% - Accent4 26" xfId="621" xr:uid="{00000000-0005-0000-0000-000071020000}"/>
    <cellStyle name="20% - Accent4 26 2" xfId="23602" xr:uid="{654C0BE9-E929-4A27-879E-67515BB24A46}"/>
    <cellStyle name="20% - Accent4 27" xfId="622" xr:uid="{00000000-0005-0000-0000-000072020000}"/>
    <cellStyle name="20% - Accent4 27 2" xfId="23603" xr:uid="{35E7F6B8-031C-4A4C-B01D-E1BA14A68A21}"/>
    <cellStyle name="20% - Accent4 28" xfId="623" xr:uid="{00000000-0005-0000-0000-000073020000}"/>
    <cellStyle name="20% - Accent4 28 2" xfId="23604" xr:uid="{D7463182-2E5D-4F42-8503-CFE10FAC8E34}"/>
    <cellStyle name="20% - Accent4 29" xfId="624" xr:uid="{00000000-0005-0000-0000-000074020000}"/>
    <cellStyle name="20% - Accent4 29 2" xfId="23605" xr:uid="{8139C4AE-75D1-4CD2-A073-1FD33276431D}"/>
    <cellStyle name="20% - Accent4 3" xfId="26" xr:uid="{00000000-0005-0000-0000-00001E000000}"/>
    <cellStyle name="20% - Accent4 3 2" xfId="625" xr:uid="{00000000-0005-0000-0000-000075020000}"/>
    <cellStyle name="20% - Accent4 3 2 2" xfId="4848" xr:uid="{00000000-0005-0000-0000-0000F4120000}"/>
    <cellStyle name="20% - Accent4 3 2 2 2" xfId="28192" xr:uid="{4BE83290-8F3F-4F97-BF03-FE0D89FB59DC}"/>
    <cellStyle name="20% - Accent4 3 2 3" xfId="23606" xr:uid="{31023FD5-40EE-41F1-A121-30255110D118}"/>
    <cellStyle name="20% - Accent4 3 3" xfId="3463" xr:uid="{00000000-0005-0000-0000-00008B0D0000}"/>
    <cellStyle name="20% - Accent4 3 3 2" xfId="23607" xr:uid="{B0B8700D-C36E-4F3B-8C3C-F53AF2EB7F73}"/>
    <cellStyle name="20% - Accent4 3 4" xfId="23608" xr:uid="{379AC81C-CB05-4A9B-9BBE-59B9E7619377}"/>
    <cellStyle name="20% - Accent4 3 5" xfId="27141" xr:uid="{ED90E689-F268-4836-81DB-0EBA1B5C349F}"/>
    <cellStyle name="20% - Accent4 3 6" xfId="22601" xr:uid="{8FA844A3-96F0-439C-B5E6-4A8CDEDD6D66}"/>
    <cellStyle name="20% - Accent4 30" xfId="626" xr:uid="{00000000-0005-0000-0000-000076020000}"/>
    <cellStyle name="20% - Accent4 30 2" xfId="23609" xr:uid="{F82AC565-A296-4219-9943-C31E83C0AFDC}"/>
    <cellStyle name="20% - Accent4 31" xfId="627" xr:uid="{00000000-0005-0000-0000-000077020000}"/>
    <cellStyle name="20% - Accent4 31 2" xfId="23610" xr:uid="{CC18B93D-2D82-42E2-9A01-E86E90A54742}"/>
    <cellStyle name="20% - Accent4 32" xfId="628" xr:uid="{00000000-0005-0000-0000-000078020000}"/>
    <cellStyle name="20% - Accent4 32 2" xfId="23611" xr:uid="{384AEE56-44F3-49E1-A6C9-3316D8E93985}"/>
    <cellStyle name="20% - Accent4 33" xfId="629" xr:uid="{00000000-0005-0000-0000-000079020000}"/>
    <cellStyle name="20% - Accent4 33 2" xfId="23612" xr:uid="{D8818225-2553-4F39-BD58-96353E7BC604}"/>
    <cellStyle name="20% - Accent4 34" xfId="630" xr:uid="{00000000-0005-0000-0000-00007A020000}"/>
    <cellStyle name="20% - Accent4 34 2" xfId="23613" xr:uid="{617CE348-9F4D-4986-9801-160C6ABD69AA}"/>
    <cellStyle name="20% - Accent4 35" xfId="631" xr:uid="{00000000-0005-0000-0000-00007B020000}"/>
    <cellStyle name="20% - Accent4 35 2" xfId="23614" xr:uid="{923C6F67-8842-4382-B14D-AF7B87A33D80}"/>
    <cellStyle name="20% - Accent4 36" xfId="632" xr:uid="{00000000-0005-0000-0000-00007C020000}"/>
    <cellStyle name="20% - Accent4 36 2" xfId="23615" xr:uid="{E57AF398-159A-47BD-9682-C3F75FC92CFD}"/>
    <cellStyle name="20% - Accent4 37" xfId="633" xr:uid="{00000000-0005-0000-0000-00007D020000}"/>
    <cellStyle name="20% - Accent4 37 2" xfId="23616" xr:uid="{037D8B89-088E-4012-8B1A-217AADFD8E24}"/>
    <cellStyle name="20% - Accent4 38" xfId="634" xr:uid="{00000000-0005-0000-0000-00007E020000}"/>
    <cellStyle name="20% - Accent4 38 2" xfId="23617" xr:uid="{0BD4BF7C-F387-4598-9977-43D74D9E2E0F}"/>
    <cellStyle name="20% - Accent4 39" xfId="635" xr:uid="{00000000-0005-0000-0000-00007F020000}"/>
    <cellStyle name="20% - Accent4 39 2" xfId="23618" xr:uid="{19F39097-6787-46DF-A3B6-1B5C04DD0535}"/>
    <cellStyle name="20% - Accent4 4" xfId="27" xr:uid="{00000000-0005-0000-0000-00001F000000}"/>
    <cellStyle name="20% - Accent4 4 2" xfId="3464" xr:uid="{00000000-0005-0000-0000-00008C0D0000}"/>
    <cellStyle name="20% - Accent4 4 2 2" xfId="23619" xr:uid="{3F6BEBD4-CCFA-4654-B328-0AB5918E5BBF}"/>
    <cellStyle name="20% - Accent4 4 3" xfId="23620" xr:uid="{ED280E7D-6AF2-4246-B3EC-D98B5ACCBAFD}"/>
    <cellStyle name="20% - Accent4 4 4" xfId="22602" xr:uid="{3511E16C-E17C-4323-83E9-AD769DCDF402}"/>
    <cellStyle name="20% - Accent4 40" xfId="636" xr:uid="{00000000-0005-0000-0000-000080020000}"/>
    <cellStyle name="20% - Accent4 40 2" xfId="23621" xr:uid="{4830D777-831E-4DC4-AC04-2A3A1A2A89B7}"/>
    <cellStyle name="20% - Accent4 41" xfId="637" xr:uid="{00000000-0005-0000-0000-000081020000}"/>
    <cellStyle name="20% - Accent4 41 2" xfId="23622" xr:uid="{3332AEC7-488D-43A6-BD10-6D3E43F76B19}"/>
    <cellStyle name="20% - Accent4 42" xfId="638" xr:uid="{00000000-0005-0000-0000-000082020000}"/>
    <cellStyle name="20% - Accent4 42 2" xfId="23623" xr:uid="{5647BF74-E2A7-487C-BFFF-E0A36AC032C4}"/>
    <cellStyle name="20% - Accent4 43" xfId="639" xr:uid="{00000000-0005-0000-0000-000083020000}"/>
    <cellStyle name="20% - Accent4 43 2" xfId="23624" xr:uid="{4C38EB7E-CB92-490D-9D3C-F381283B8C9F}"/>
    <cellStyle name="20% - Accent4 5" xfId="28" xr:uid="{00000000-0005-0000-0000-000020000000}"/>
    <cellStyle name="20% - Accent4 5 2" xfId="3465" xr:uid="{00000000-0005-0000-0000-00008D0D0000}"/>
    <cellStyle name="20% - Accent4 5 2 2" xfId="23625" xr:uid="{ECDC70AE-EEA5-4667-AD9E-7E3129741033}"/>
    <cellStyle name="20% - Accent4 5 3" xfId="23626" xr:uid="{7F360B7E-76B1-446D-B974-CB224BD28F2B}"/>
    <cellStyle name="20% - Accent4 5 4" xfId="22603" xr:uid="{BC4A56D4-3E0C-47A1-8CC5-A9BD3DA09159}"/>
    <cellStyle name="20% - Accent4 6" xfId="640" xr:uid="{00000000-0005-0000-0000-000084020000}"/>
    <cellStyle name="20% - Accent4 6 2" xfId="3466" xr:uid="{00000000-0005-0000-0000-00008E0D0000}"/>
    <cellStyle name="20% - Accent4 6 2 2" xfId="23627" xr:uid="{C035760A-C287-42D5-B9F4-2AFA417009CB}"/>
    <cellStyle name="20% - Accent4 6 3" xfId="23628" xr:uid="{90F67F34-E11A-48ED-A81F-7CE39F4019EB}"/>
    <cellStyle name="20% - Accent4 6 4" xfId="22604" xr:uid="{F54A7E25-4B3D-4420-9528-7FBA4EDCE3B6}"/>
    <cellStyle name="20% - Accent4 7" xfId="641" xr:uid="{00000000-0005-0000-0000-000085020000}"/>
    <cellStyle name="20% - Accent4 7 2" xfId="3467" xr:uid="{00000000-0005-0000-0000-00008F0D0000}"/>
    <cellStyle name="20% - Accent4 7 2 2" xfId="23629" xr:uid="{C5918BD1-0103-4ED1-BB14-0ED8F2DB1AA4}"/>
    <cellStyle name="20% - Accent4 7 3" xfId="23630" xr:uid="{7F09DDBE-D878-4419-AFFD-F1C7EB4F7E91}"/>
    <cellStyle name="20% - Accent4 7 4" xfId="22605" xr:uid="{DC09423B-BEEF-412E-A8AE-81F49451B2FE}"/>
    <cellStyle name="20% - Accent4 8" xfId="642" xr:uid="{00000000-0005-0000-0000-000086020000}"/>
    <cellStyle name="20% - Accent4 8 2" xfId="3468" xr:uid="{00000000-0005-0000-0000-0000900D0000}"/>
    <cellStyle name="20% - Accent4 8 2 2" xfId="23631" xr:uid="{BD00B325-1799-4F3D-A3D6-DE8700C75ECD}"/>
    <cellStyle name="20% - Accent4 8 3" xfId="23632" xr:uid="{378A961C-C4E1-4929-9A91-FB06828F15BC}"/>
    <cellStyle name="20% - Accent4 8 4" xfId="22606" xr:uid="{D916CD91-51E4-46D4-9A51-9467BB2B5D3E}"/>
    <cellStyle name="20% - Accent4 9" xfId="643" xr:uid="{00000000-0005-0000-0000-000087020000}"/>
    <cellStyle name="20% - Accent4 9 2" xfId="4849" xr:uid="{00000000-0005-0000-0000-0000F5120000}"/>
    <cellStyle name="20% - Accent4 9 2 2" xfId="24843" xr:uid="{E5F48611-2351-43C5-8C0D-7D2363EC51A2}"/>
    <cellStyle name="20% - Accent4 9 3" xfId="23633" xr:uid="{3D3C33E5-C9E3-4A62-A183-7D48A7E2989A}"/>
    <cellStyle name="20% - Accent5" xfId="22516" builtinId="46" customBuiltin="1"/>
    <cellStyle name="20% - Accent5 10" xfId="644" xr:uid="{00000000-0005-0000-0000-000088020000}"/>
    <cellStyle name="20% - Accent5 10 2" xfId="4850" xr:uid="{00000000-0005-0000-0000-0000F6120000}"/>
    <cellStyle name="20% - Accent5 10 2 2" xfId="28193" xr:uid="{3936C439-DE2E-4733-B97B-691715F7858E}"/>
    <cellStyle name="20% - Accent5 10 3" xfId="23634" xr:uid="{E4F50D02-5109-4A67-9732-B2B15591DEFF}"/>
    <cellStyle name="20% - Accent5 11" xfId="645" xr:uid="{00000000-0005-0000-0000-000089020000}"/>
    <cellStyle name="20% - Accent5 11 2" xfId="4851" xr:uid="{00000000-0005-0000-0000-0000F7120000}"/>
    <cellStyle name="20% - Accent5 11 2 2" xfId="24842" xr:uid="{5FBD18EA-EE70-41D1-83EF-D01F09AE911E}"/>
    <cellStyle name="20% - Accent5 11 3" xfId="23635" xr:uid="{DD14C9A9-03E9-4FA6-A2EB-FD122BEF543A}"/>
    <cellStyle name="20% - Accent5 12" xfId="646" xr:uid="{00000000-0005-0000-0000-00008A020000}"/>
    <cellStyle name="20% - Accent5 12 2" xfId="23636" xr:uid="{2FB880B9-98B4-45B2-881A-7EF9DA60775F}"/>
    <cellStyle name="20% - Accent5 13" xfId="647" xr:uid="{00000000-0005-0000-0000-00008B020000}"/>
    <cellStyle name="20% - Accent5 13 2" xfId="23637" xr:uid="{50491BA6-3122-41B3-8745-6D2F54ADA2D0}"/>
    <cellStyle name="20% - Accent5 14" xfId="648" xr:uid="{00000000-0005-0000-0000-00008C020000}"/>
    <cellStyle name="20% - Accent5 14 2" xfId="23638" xr:uid="{F78E599A-C314-44D9-8CDB-78F2EE34F9E7}"/>
    <cellStyle name="20% - Accent5 15" xfId="649" xr:uid="{00000000-0005-0000-0000-00008D020000}"/>
    <cellStyle name="20% - Accent5 15 2" xfId="23639" xr:uid="{344B7BBF-6E46-4967-9D57-7644657141FF}"/>
    <cellStyle name="20% - Accent5 16" xfId="650" xr:uid="{00000000-0005-0000-0000-00008E020000}"/>
    <cellStyle name="20% - Accent5 16 2" xfId="23640" xr:uid="{BBC9BC91-228C-4943-8D94-EB8E4418CFE5}"/>
    <cellStyle name="20% - Accent5 17" xfId="651" xr:uid="{00000000-0005-0000-0000-00008F020000}"/>
    <cellStyle name="20% - Accent5 17 2" xfId="23641" xr:uid="{B587C139-86DC-47D4-BCCC-FFB61B379639}"/>
    <cellStyle name="20% - Accent5 18" xfId="652" xr:uid="{00000000-0005-0000-0000-000090020000}"/>
    <cellStyle name="20% - Accent5 18 2" xfId="23642" xr:uid="{FBE32E40-36AC-4F75-8DFA-32DF488BA3B8}"/>
    <cellStyle name="20% - Accent5 19" xfId="653" xr:uid="{00000000-0005-0000-0000-000091020000}"/>
    <cellStyle name="20% - Accent5 19 2" xfId="23643" xr:uid="{5D5AF093-01AB-45D9-B88C-DA0B4F7CB2B5}"/>
    <cellStyle name="20% - Accent5 2" xfId="29" xr:uid="{00000000-0005-0000-0000-000021000000}"/>
    <cellStyle name="20% - Accent5 2 10" xfId="3469" xr:uid="{00000000-0005-0000-0000-0000910D0000}"/>
    <cellStyle name="20% - Accent5 2 10 2" xfId="22607" xr:uid="{57C8FE92-2932-4AD4-B0A4-750030AC9F4E}"/>
    <cellStyle name="20% - Accent5 2 11" xfId="3470" xr:uid="{00000000-0005-0000-0000-0000920D0000}"/>
    <cellStyle name="20% - Accent5 2 11 2" xfId="22608" xr:uid="{A8F2CA6A-A396-4771-94FA-36D01733835F}"/>
    <cellStyle name="20% - Accent5 2 12" xfId="3471" xr:uid="{00000000-0005-0000-0000-0000930D0000}"/>
    <cellStyle name="20% - Accent5 2 12 2" xfId="22609" xr:uid="{7453372A-ADED-466E-98AB-65FA0C15F603}"/>
    <cellStyle name="20% - Accent5 2 13" xfId="3472" xr:uid="{00000000-0005-0000-0000-0000940D0000}"/>
    <cellStyle name="20% - Accent5 2 13 2" xfId="22610" xr:uid="{4F59C3D9-2037-4370-AE5B-A3E9B5A3C5BC}"/>
    <cellStyle name="20% - Accent5 2 14" xfId="3473" xr:uid="{00000000-0005-0000-0000-0000950D0000}"/>
    <cellStyle name="20% - Accent5 2 14 2" xfId="22611" xr:uid="{0C3A3587-F840-4DC5-BFEA-3EA382D6DE36}"/>
    <cellStyle name="20% - Accent5 2 15" xfId="3474" xr:uid="{00000000-0005-0000-0000-0000960D0000}"/>
    <cellStyle name="20% - Accent5 2 15 2" xfId="22612" xr:uid="{A8B92DF9-9546-4729-B7A3-36C3DF7C2A27}"/>
    <cellStyle name="20% - Accent5 2 16" xfId="23644" xr:uid="{DBA39D84-87E4-4097-BEFC-03223DFE9B3F}"/>
    <cellStyle name="20% - Accent5 2 2" xfId="3475" xr:uid="{00000000-0005-0000-0000-0000970D0000}"/>
    <cellStyle name="20% - Accent5 2 2 2" xfId="22613" xr:uid="{0C05EE50-BE25-4543-8066-2940D977FCED}"/>
    <cellStyle name="20% - Accent5 2 3" xfId="3476" xr:uid="{00000000-0005-0000-0000-0000980D0000}"/>
    <cellStyle name="20% - Accent5 2 3 2" xfId="22614" xr:uid="{F4C2FCA4-4B16-4B7B-B9B7-BD12FEA18345}"/>
    <cellStyle name="20% - Accent5 2 4" xfId="3477" xr:uid="{00000000-0005-0000-0000-0000990D0000}"/>
    <cellStyle name="20% - Accent5 2 4 2" xfId="22615" xr:uid="{408DC930-BD3A-4172-933F-D0D2C147B26B}"/>
    <cellStyle name="20% - Accent5 2 5" xfId="3478" xr:uid="{00000000-0005-0000-0000-00009A0D0000}"/>
    <cellStyle name="20% - Accent5 2 5 2" xfId="22616" xr:uid="{C862AAB9-25AF-4995-9E86-A9EF66DB4D2B}"/>
    <cellStyle name="20% - Accent5 2 6" xfId="3479" xr:uid="{00000000-0005-0000-0000-00009B0D0000}"/>
    <cellStyle name="20% - Accent5 2 6 2" xfId="22617" xr:uid="{AF1A1F70-EB90-4F1C-86BE-D3734F01AE91}"/>
    <cellStyle name="20% - Accent5 2 7" xfId="3480" xr:uid="{00000000-0005-0000-0000-00009C0D0000}"/>
    <cellStyle name="20% - Accent5 2 7 2" xfId="22618" xr:uid="{07A8D502-5697-4FB3-A0A7-998F90D2CFCF}"/>
    <cellStyle name="20% - Accent5 2 8" xfId="3481" xr:uid="{00000000-0005-0000-0000-00009D0D0000}"/>
    <cellStyle name="20% - Accent5 2 8 2" xfId="22619" xr:uid="{BC3AC3F8-7D59-40EE-8692-9BAB0CCE2DA4}"/>
    <cellStyle name="20% - Accent5 2 9" xfId="3482" xr:uid="{00000000-0005-0000-0000-00009E0D0000}"/>
    <cellStyle name="20% - Accent5 2 9 2" xfId="22620" xr:uid="{0D0AADC9-54A9-44A8-A998-82208AFF65CE}"/>
    <cellStyle name="20% - Accent5 20" xfId="654" xr:uid="{00000000-0005-0000-0000-000092020000}"/>
    <cellStyle name="20% - Accent5 20 2" xfId="23646" xr:uid="{5A4056B7-D8CD-4F0B-A823-9F3C79879AFB}"/>
    <cellStyle name="20% - Accent5 21" xfId="655" xr:uid="{00000000-0005-0000-0000-000093020000}"/>
    <cellStyle name="20% - Accent5 21 2" xfId="23647" xr:uid="{C872C4A5-FA3D-47EB-8349-64AB23F3BC22}"/>
    <cellStyle name="20% - Accent5 22" xfId="656" xr:uid="{00000000-0005-0000-0000-000094020000}"/>
    <cellStyle name="20% - Accent5 22 2" xfId="23648" xr:uid="{B61892E7-923A-4FEA-9E02-7FF962AB11B8}"/>
    <cellStyle name="20% - Accent5 23" xfId="657" xr:uid="{00000000-0005-0000-0000-000095020000}"/>
    <cellStyle name="20% - Accent5 23 2" xfId="23649" xr:uid="{102EAE05-215C-4796-9C03-58D7918AC410}"/>
    <cellStyle name="20% - Accent5 24" xfId="658" xr:uid="{00000000-0005-0000-0000-000096020000}"/>
    <cellStyle name="20% - Accent5 24 2" xfId="23650" xr:uid="{951D8C61-0F5A-49D9-8C22-B012E7ECEB79}"/>
    <cellStyle name="20% - Accent5 25" xfId="659" xr:uid="{00000000-0005-0000-0000-000097020000}"/>
    <cellStyle name="20% - Accent5 25 2" xfId="23651" xr:uid="{CC4F12EB-8E85-4A17-9D4E-4B042B2694C0}"/>
    <cellStyle name="20% - Accent5 26" xfId="660" xr:uid="{00000000-0005-0000-0000-000098020000}"/>
    <cellStyle name="20% - Accent5 26 2" xfId="23652" xr:uid="{EFF9CBD9-E99A-4D24-BD6F-1FB01CD7345D}"/>
    <cellStyle name="20% - Accent5 27" xfId="661" xr:uid="{00000000-0005-0000-0000-000099020000}"/>
    <cellStyle name="20% - Accent5 27 2" xfId="23653" xr:uid="{3404F432-D8D0-46E5-A74F-06732057BBA7}"/>
    <cellStyle name="20% - Accent5 28" xfId="662" xr:uid="{00000000-0005-0000-0000-00009A020000}"/>
    <cellStyle name="20% - Accent5 28 2" xfId="23654" xr:uid="{81EB87D8-B614-4C60-BE77-D4A74E78A03F}"/>
    <cellStyle name="20% - Accent5 29" xfId="663" xr:uid="{00000000-0005-0000-0000-00009B020000}"/>
    <cellStyle name="20% - Accent5 29 2" xfId="23655" xr:uid="{B1DF61B3-04CD-4FB6-BE6D-5EF9D66A9D2E}"/>
    <cellStyle name="20% - Accent5 3" xfId="30" xr:uid="{00000000-0005-0000-0000-000022000000}"/>
    <cellStyle name="20% - Accent5 3 2" xfId="664" xr:uid="{00000000-0005-0000-0000-00009C020000}"/>
    <cellStyle name="20% - Accent5 3 2 2" xfId="23656" xr:uid="{1B0405DC-F3F6-4268-B57F-698CAA2AED77}"/>
    <cellStyle name="20% - Accent5 3 3" xfId="22621" xr:uid="{FF536D75-222E-4A2D-A849-04743D6AA0FA}"/>
    <cellStyle name="20% - Accent5 30" xfId="665" xr:uid="{00000000-0005-0000-0000-00009D020000}"/>
    <cellStyle name="20% - Accent5 30 2" xfId="23657" xr:uid="{D4EBAAE4-E3EF-4AFC-8ADE-F23CEE4CE0F8}"/>
    <cellStyle name="20% - Accent5 31" xfId="666" xr:uid="{00000000-0005-0000-0000-00009E020000}"/>
    <cellStyle name="20% - Accent5 31 2" xfId="23658" xr:uid="{C4532F3E-E976-4D8A-AB8F-9FC59181A23D}"/>
    <cellStyle name="20% - Accent5 32" xfId="667" xr:uid="{00000000-0005-0000-0000-00009F020000}"/>
    <cellStyle name="20% - Accent5 32 2" xfId="23659" xr:uid="{A2F6F14C-F2E5-4965-87FE-3BCFA382AA82}"/>
    <cellStyle name="20% - Accent5 33" xfId="668" xr:uid="{00000000-0005-0000-0000-0000A0020000}"/>
    <cellStyle name="20% - Accent5 33 2" xfId="23660" xr:uid="{5EAA4F5D-F97E-41AD-AD8D-39F384397DD7}"/>
    <cellStyle name="20% - Accent5 34" xfId="669" xr:uid="{00000000-0005-0000-0000-0000A1020000}"/>
    <cellStyle name="20% - Accent5 34 2" xfId="23661" xr:uid="{7B545049-00F2-4EA3-AEAF-D065A7CF10A4}"/>
    <cellStyle name="20% - Accent5 35" xfId="670" xr:uid="{00000000-0005-0000-0000-0000A2020000}"/>
    <cellStyle name="20% - Accent5 35 2" xfId="23662" xr:uid="{C4D3A968-7943-4EFE-B2E9-28AC391D4511}"/>
    <cellStyle name="20% - Accent5 36" xfId="671" xr:uid="{00000000-0005-0000-0000-0000A3020000}"/>
    <cellStyle name="20% - Accent5 36 2" xfId="23663" xr:uid="{8156AFD8-F85E-4C44-9E1A-1879649D6F2F}"/>
    <cellStyle name="20% - Accent5 37" xfId="672" xr:uid="{00000000-0005-0000-0000-0000A4020000}"/>
    <cellStyle name="20% - Accent5 37 2" xfId="23664" xr:uid="{4D4C9087-CA1F-4F61-896B-C74E9253DAF5}"/>
    <cellStyle name="20% - Accent5 38" xfId="673" xr:uid="{00000000-0005-0000-0000-0000A5020000}"/>
    <cellStyle name="20% - Accent5 38 2" xfId="23665" xr:uid="{5CAB15A6-B526-47F1-B58E-B3C3E36CCEC5}"/>
    <cellStyle name="20% - Accent5 39" xfId="674" xr:uid="{00000000-0005-0000-0000-0000A6020000}"/>
    <cellStyle name="20% - Accent5 39 2" xfId="23666" xr:uid="{AE7B834F-22D0-4432-95B9-BC064DAB76D3}"/>
    <cellStyle name="20% - Accent5 4" xfId="31" xr:uid="{00000000-0005-0000-0000-000023000000}"/>
    <cellStyle name="20% - Accent5 4 2" xfId="22622" xr:uid="{F5058C48-FD0A-4A4D-A868-7966C50FFCF5}"/>
    <cellStyle name="20% - Accent5 40" xfId="675" xr:uid="{00000000-0005-0000-0000-0000A7020000}"/>
    <cellStyle name="20% - Accent5 40 2" xfId="23667" xr:uid="{F4A6F913-DB43-4C72-890A-1BF7E1CBE6C4}"/>
    <cellStyle name="20% - Accent5 41" xfId="676" xr:uid="{00000000-0005-0000-0000-0000A8020000}"/>
    <cellStyle name="20% - Accent5 41 2" xfId="23668" xr:uid="{576DB86B-8F38-4700-8682-3DCEA5363B49}"/>
    <cellStyle name="20% - Accent5 42" xfId="677" xr:uid="{00000000-0005-0000-0000-0000A9020000}"/>
    <cellStyle name="20% - Accent5 42 2" xfId="23669" xr:uid="{D8A9AB87-F3B2-4D8D-A3D2-FF30530206E8}"/>
    <cellStyle name="20% - Accent5 43" xfId="678" xr:uid="{00000000-0005-0000-0000-0000AA020000}"/>
    <cellStyle name="20% - Accent5 43 2" xfId="23670" xr:uid="{8A05B818-07E7-4901-B212-7595CFECFF0F}"/>
    <cellStyle name="20% - Accent5 5" xfId="32" xr:uid="{00000000-0005-0000-0000-000024000000}"/>
    <cellStyle name="20% - Accent5 5 2" xfId="22623" xr:uid="{B5B7B337-CB83-4C08-AAD7-078801EA109F}"/>
    <cellStyle name="20% - Accent5 6" xfId="679" xr:uid="{00000000-0005-0000-0000-0000AB020000}"/>
    <cellStyle name="20% - Accent5 6 2" xfId="22624" xr:uid="{08CDA3C4-8164-4463-BA4A-D0B9A2A02BF6}"/>
    <cellStyle name="20% - Accent5 7" xfId="680" xr:uid="{00000000-0005-0000-0000-0000AC020000}"/>
    <cellStyle name="20% - Accent5 7 2" xfId="22625" xr:uid="{737E2032-C3EC-4009-82A7-9789F12B8C7D}"/>
    <cellStyle name="20% - Accent5 8" xfId="681" xr:uid="{00000000-0005-0000-0000-0000AD020000}"/>
    <cellStyle name="20% - Accent5 8 2" xfId="22626" xr:uid="{07F10650-E2F4-4354-9CCF-2C0920056DE0}"/>
    <cellStyle name="20% - Accent5 9" xfId="682" xr:uid="{00000000-0005-0000-0000-0000AE020000}"/>
    <cellStyle name="20% - Accent5 9 2" xfId="4852" xr:uid="{00000000-0005-0000-0000-0000F8120000}"/>
    <cellStyle name="20% - Accent5 9 2 2" xfId="28194" xr:uid="{244EECDD-FABC-4AE4-995B-6A23472C3DBB}"/>
    <cellStyle name="20% - Accent5 9 3" xfId="23671" xr:uid="{E4435430-E5FD-477B-8B2C-8110BBF26C66}"/>
    <cellStyle name="20% - Accent6" xfId="22519" builtinId="50" customBuiltin="1"/>
    <cellStyle name="20% - Accent6 10" xfId="683" xr:uid="{00000000-0005-0000-0000-0000AF020000}"/>
    <cellStyle name="20% - Accent6 10 2" xfId="4853" xr:uid="{00000000-0005-0000-0000-0000F9120000}"/>
    <cellStyle name="20% - Accent6 10 2 2" xfId="28195" xr:uid="{639E1518-0CA0-4541-8800-D6493AC7CB75}"/>
    <cellStyle name="20% - Accent6 10 3" xfId="23672" xr:uid="{BD3B3A6B-C07B-45BA-AA9E-EF67C7756EFB}"/>
    <cellStyle name="20% - Accent6 11" xfId="684" xr:uid="{00000000-0005-0000-0000-0000B0020000}"/>
    <cellStyle name="20% - Accent6 11 2" xfId="4854" xr:uid="{00000000-0005-0000-0000-0000FA120000}"/>
    <cellStyle name="20% - Accent6 11 2 2" xfId="28196" xr:uid="{3C68B401-F440-4284-8343-DC3706651954}"/>
    <cellStyle name="20% - Accent6 11 3" xfId="23673" xr:uid="{A0718C99-A031-4971-B1A8-42B96F4FC7EB}"/>
    <cellStyle name="20% - Accent6 12" xfId="685" xr:uid="{00000000-0005-0000-0000-0000B1020000}"/>
    <cellStyle name="20% - Accent6 12 2" xfId="23674" xr:uid="{2F0D1158-5EF6-4602-A85A-2907C0BC6556}"/>
    <cellStyle name="20% - Accent6 13" xfId="686" xr:uid="{00000000-0005-0000-0000-0000B2020000}"/>
    <cellStyle name="20% - Accent6 13 2" xfId="23675" xr:uid="{FADD3717-D3B4-4F4B-A06B-5DBACA8E0D6B}"/>
    <cellStyle name="20% - Accent6 14" xfId="687" xr:uid="{00000000-0005-0000-0000-0000B3020000}"/>
    <cellStyle name="20% - Accent6 14 2" xfId="23676" xr:uid="{A7C116B2-2084-4E83-AD01-A6E3FC803880}"/>
    <cellStyle name="20% - Accent6 15" xfId="688" xr:uid="{00000000-0005-0000-0000-0000B4020000}"/>
    <cellStyle name="20% - Accent6 15 2" xfId="23677" xr:uid="{3BED677F-28FD-4880-8BC3-30F4B2D17B28}"/>
    <cellStyle name="20% - Accent6 16" xfId="689" xr:uid="{00000000-0005-0000-0000-0000B5020000}"/>
    <cellStyle name="20% - Accent6 16 2" xfId="23678" xr:uid="{4ACD4E16-71D3-424B-B48F-0DB909DA8129}"/>
    <cellStyle name="20% - Accent6 17" xfId="690" xr:uid="{00000000-0005-0000-0000-0000B6020000}"/>
    <cellStyle name="20% - Accent6 17 2" xfId="23679" xr:uid="{6AAB7EFD-2722-4861-B7E4-7BED20DFCC8B}"/>
    <cellStyle name="20% - Accent6 18" xfId="691" xr:uid="{00000000-0005-0000-0000-0000B7020000}"/>
    <cellStyle name="20% - Accent6 18 2" xfId="23680" xr:uid="{8B7FA15F-A138-4897-BC71-CDB7BFDA6286}"/>
    <cellStyle name="20% - Accent6 19" xfId="692" xr:uid="{00000000-0005-0000-0000-0000B8020000}"/>
    <cellStyle name="20% - Accent6 19 2" xfId="23681" xr:uid="{B4E6813D-0731-43E3-B346-3802B06DD0BC}"/>
    <cellStyle name="20% - Accent6 2" xfId="33" xr:uid="{00000000-0005-0000-0000-000025000000}"/>
    <cellStyle name="20% - Accent6 2 10" xfId="3483" xr:uid="{00000000-0005-0000-0000-00009F0D0000}"/>
    <cellStyle name="20% - Accent6 2 10 2" xfId="22627" xr:uid="{74B5DDC1-82AE-4173-9616-FC74020DBC8B}"/>
    <cellStyle name="20% - Accent6 2 11" xfId="3484" xr:uid="{00000000-0005-0000-0000-0000A00D0000}"/>
    <cellStyle name="20% - Accent6 2 11 2" xfId="22628" xr:uid="{01FF3677-E59D-490F-AC58-F25D51F4BC75}"/>
    <cellStyle name="20% - Accent6 2 12" xfId="3485" xr:uid="{00000000-0005-0000-0000-0000A10D0000}"/>
    <cellStyle name="20% - Accent6 2 12 2" xfId="22629" xr:uid="{7800D213-0AAB-499C-8BDF-A8A0297ED846}"/>
    <cellStyle name="20% - Accent6 2 13" xfId="3486" xr:uid="{00000000-0005-0000-0000-0000A20D0000}"/>
    <cellStyle name="20% - Accent6 2 13 2" xfId="22630" xr:uid="{6AAF4D5A-9C57-4D30-BB74-5101F1895FAC}"/>
    <cellStyle name="20% - Accent6 2 14" xfId="3487" xr:uid="{00000000-0005-0000-0000-0000A30D0000}"/>
    <cellStyle name="20% - Accent6 2 14 2" xfId="22631" xr:uid="{3A8DD599-372A-4AF0-AB04-3A822006CB79}"/>
    <cellStyle name="20% - Accent6 2 15" xfId="3488" xr:uid="{00000000-0005-0000-0000-0000A40D0000}"/>
    <cellStyle name="20% - Accent6 2 15 2" xfId="22632" xr:uid="{1034B3BF-BC67-49EF-9B18-2F845FF2CD77}"/>
    <cellStyle name="20% - Accent6 2 16" xfId="4855" xr:uid="{00000000-0005-0000-0000-0000FB120000}"/>
    <cellStyle name="20% - Accent6 2 16 2" xfId="28197" xr:uid="{2D5E9575-4A31-477B-AF03-48C4BCE0C97B}"/>
    <cellStyle name="20% - Accent6 2 17" xfId="23682" xr:uid="{7DAD0C93-12BE-4030-9D90-80500E2DB71F}"/>
    <cellStyle name="20% - Accent6 2 2" xfId="3489" xr:uid="{00000000-0005-0000-0000-0000A50D0000}"/>
    <cellStyle name="20% - Accent6 2 2 2" xfId="22633" xr:uid="{4E62B5D9-5F42-4B01-B47F-AAAFA1621F12}"/>
    <cellStyle name="20% - Accent6 2 3" xfId="3490" xr:uid="{00000000-0005-0000-0000-0000A60D0000}"/>
    <cellStyle name="20% - Accent6 2 3 2" xfId="22634" xr:uid="{8CE50ECF-4633-40D1-AA13-3750AE82EB08}"/>
    <cellStyle name="20% - Accent6 2 4" xfId="3491" xr:uid="{00000000-0005-0000-0000-0000A70D0000}"/>
    <cellStyle name="20% - Accent6 2 4 2" xfId="22635" xr:uid="{AE277CEC-AEB4-49C3-BC73-403F18479830}"/>
    <cellStyle name="20% - Accent6 2 5" xfId="3492" xr:uid="{00000000-0005-0000-0000-0000A80D0000}"/>
    <cellStyle name="20% - Accent6 2 5 2" xfId="22636" xr:uid="{24D1E80E-DF4B-48CE-BB8E-262BAEF42FC5}"/>
    <cellStyle name="20% - Accent6 2 6" xfId="3493" xr:uid="{00000000-0005-0000-0000-0000A90D0000}"/>
    <cellStyle name="20% - Accent6 2 6 2" xfId="22637" xr:uid="{3D6BC378-8A2D-4AB8-B654-106D3D2E976D}"/>
    <cellStyle name="20% - Accent6 2 7" xfId="3494" xr:uid="{00000000-0005-0000-0000-0000AA0D0000}"/>
    <cellStyle name="20% - Accent6 2 7 2" xfId="22638" xr:uid="{03BECD40-3567-4D84-BDDE-A7449AA73192}"/>
    <cellStyle name="20% - Accent6 2 8" xfId="3495" xr:uid="{00000000-0005-0000-0000-0000AB0D0000}"/>
    <cellStyle name="20% - Accent6 2 8 2" xfId="22639" xr:uid="{5D927828-7329-4BE7-A35A-77A8B100462B}"/>
    <cellStyle name="20% - Accent6 2 9" xfId="3496" xr:uid="{00000000-0005-0000-0000-0000AC0D0000}"/>
    <cellStyle name="20% - Accent6 2 9 2" xfId="22640" xr:uid="{56F01E41-323A-4185-B253-363835B25C32}"/>
    <cellStyle name="20% - Accent6 20" xfId="693" xr:uid="{00000000-0005-0000-0000-0000B9020000}"/>
    <cellStyle name="20% - Accent6 20 2" xfId="23686" xr:uid="{19B508DF-8C44-4ADA-84FE-7F825360A7E3}"/>
    <cellStyle name="20% - Accent6 21" xfId="694" xr:uid="{00000000-0005-0000-0000-0000BA020000}"/>
    <cellStyle name="20% - Accent6 21 2" xfId="23687" xr:uid="{F37A74B2-62A6-4A39-94A4-7FC367194859}"/>
    <cellStyle name="20% - Accent6 22" xfId="695" xr:uid="{00000000-0005-0000-0000-0000BB020000}"/>
    <cellStyle name="20% - Accent6 22 2" xfId="23688" xr:uid="{376934AF-E133-44F6-9FA8-8960938959C4}"/>
    <cellStyle name="20% - Accent6 23" xfId="696" xr:uid="{00000000-0005-0000-0000-0000BC020000}"/>
    <cellStyle name="20% - Accent6 23 2" xfId="23689" xr:uid="{A1F81FF6-D7E7-45B2-A2C7-2DC36B802C2D}"/>
    <cellStyle name="20% - Accent6 24" xfId="697" xr:uid="{00000000-0005-0000-0000-0000BD020000}"/>
    <cellStyle name="20% - Accent6 24 2" xfId="23690" xr:uid="{904B101C-5271-42CB-B186-70AA0AD198DF}"/>
    <cellStyle name="20% - Accent6 25" xfId="698" xr:uid="{00000000-0005-0000-0000-0000BE020000}"/>
    <cellStyle name="20% - Accent6 25 2" xfId="23691" xr:uid="{F7985386-8BEE-4557-ADC4-2A88DA9E1E93}"/>
    <cellStyle name="20% - Accent6 26" xfId="699" xr:uid="{00000000-0005-0000-0000-0000BF020000}"/>
    <cellStyle name="20% - Accent6 26 2" xfId="23692" xr:uid="{A9EC8870-EB08-42EB-B5A4-6C8F5DF39599}"/>
    <cellStyle name="20% - Accent6 27" xfId="700" xr:uid="{00000000-0005-0000-0000-0000C0020000}"/>
    <cellStyle name="20% - Accent6 27 2" xfId="23693" xr:uid="{F8551E1B-5108-45F9-B95A-88E5B2405234}"/>
    <cellStyle name="20% - Accent6 28" xfId="701" xr:uid="{00000000-0005-0000-0000-0000C1020000}"/>
    <cellStyle name="20% - Accent6 28 2" xfId="23694" xr:uid="{7DB1BAAF-F9BF-4468-8855-86ADDE04677E}"/>
    <cellStyle name="20% - Accent6 29" xfId="702" xr:uid="{00000000-0005-0000-0000-0000C2020000}"/>
    <cellStyle name="20% - Accent6 29 2" xfId="23695" xr:uid="{163CADEF-E789-4F84-869D-87EBAF8794CB}"/>
    <cellStyle name="20% - Accent6 3" xfId="34" xr:uid="{00000000-0005-0000-0000-000026000000}"/>
    <cellStyle name="20% - Accent6 3 2" xfId="703" xr:uid="{00000000-0005-0000-0000-0000C3020000}"/>
    <cellStyle name="20% - Accent6 3 2 2" xfId="4856" xr:uid="{00000000-0005-0000-0000-0000FC120000}"/>
    <cellStyle name="20% - Accent6 3 2 2 2" xfId="28198" xr:uid="{C3E81794-02C8-4C5C-A193-BCE868495ACF}"/>
    <cellStyle name="20% - Accent6 3 2 3" xfId="23696" xr:uid="{6305E12D-7F1C-473B-9707-03F5D628D1C6}"/>
    <cellStyle name="20% - Accent6 3 3" xfId="3497" xr:uid="{00000000-0005-0000-0000-0000AD0D0000}"/>
    <cellStyle name="20% - Accent6 3 3 2" xfId="23697" xr:uid="{E33730B6-52E0-4DAF-917F-3ACDA19D386A}"/>
    <cellStyle name="20% - Accent6 3 4" xfId="23698" xr:uid="{422052F2-4498-4183-B8C7-8513E9EE662D}"/>
    <cellStyle name="20% - Accent6 3 5" xfId="22641" xr:uid="{49DAF871-5AC5-4C41-A3D5-65DFC34F053C}"/>
    <cellStyle name="20% - Accent6 30" xfId="704" xr:uid="{00000000-0005-0000-0000-0000C4020000}"/>
    <cellStyle name="20% - Accent6 30 2" xfId="23699" xr:uid="{AFA420EE-1D82-4AA0-8ED4-4A5AF10EA5F5}"/>
    <cellStyle name="20% - Accent6 31" xfId="705" xr:uid="{00000000-0005-0000-0000-0000C5020000}"/>
    <cellStyle name="20% - Accent6 31 2" xfId="23700" xr:uid="{AA5511D3-7A90-44A7-8656-C0A3FA76BA10}"/>
    <cellStyle name="20% - Accent6 32" xfId="706" xr:uid="{00000000-0005-0000-0000-0000C6020000}"/>
    <cellStyle name="20% - Accent6 32 2" xfId="23701" xr:uid="{A99247B4-0260-46B3-A342-4BB9B82955B7}"/>
    <cellStyle name="20% - Accent6 33" xfId="707" xr:uid="{00000000-0005-0000-0000-0000C7020000}"/>
    <cellStyle name="20% - Accent6 33 2" xfId="23702" xr:uid="{8907AC59-3A87-41E2-92A8-7A6C9F58B77B}"/>
    <cellStyle name="20% - Accent6 34" xfId="708" xr:uid="{00000000-0005-0000-0000-0000C8020000}"/>
    <cellStyle name="20% - Accent6 34 2" xfId="23703" xr:uid="{D5D6C185-82AC-4A25-B398-3C2EFC72F3CC}"/>
    <cellStyle name="20% - Accent6 35" xfId="709" xr:uid="{00000000-0005-0000-0000-0000C9020000}"/>
    <cellStyle name="20% - Accent6 35 2" xfId="23704" xr:uid="{78750EA4-4144-49D8-982C-C63CB95AAB28}"/>
    <cellStyle name="20% - Accent6 36" xfId="710" xr:uid="{00000000-0005-0000-0000-0000CA020000}"/>
    <cellStyle name="20% - Accent6 36 2" xfId="23705" xr:uid="{FB5CD02D-9D10-4826-850A-16A0C0829919}"/>
    <cellStyle name="20% - Accent6 37" xfId="711" xr:uid="{00000000-0005-0000-0000-0000CB020000}"/>
    <cellStyle name="20% - Accent6 37 2" xfId="23706" xr:uid="{0DFA0C19-1287-4FAB-9EEE-247C4B138E6D}"/>
    <cellStyle name="20% - Accent6 38" xfId="712" xr:uid="{00000000-0005-0000-0000-0000CC020000}"/>
    <cellStyle name="20% - Accent6 38 2" xfId="23707" xr:uid="{9921BB6B-ED5F-4366-B373-9E95C1EF3085}"/>
    <cellStyle name="20% - Accent6 39" xfId="713" xr:uid="{00000000-0005-0000-0000-0000CD020000}"/>
    <cellStyle name="20% - Accent6 39 2" xfId="23708" xr:uid="{39EC72A4-3A2F-4173-BDFA-D72A123DE58D}"/>
    <cellStyle name="20% - Accent6 4" xfId="35" xr:uid="{00000000-0005-0000-0000-000027000000}"/>
    <cellStyle name="20% - Accent6 4 2" xfId="3498" xr:uid="{00000000-0005-0000-0000-0000AE0D0000}"/>
    <cellStyle name="20% - Accent6 4 2 2" xfId="23709" xr:uid="{01D942CE-84E7-4F56-85F4-45FA443D3C6A}"/>
    <cellStyle name="20% - Accent6 4 3" xfId="23710" xr:uid="{CB7F3B33-1C08-42FA-90EC-FE2E190F5E28}"/>
    <cellStyle name="20% - Accent6 4 4" xfId="22642" xr:uid="{193CACF4-2DC4-4CB5-9883-D84D0B4E9DD7}"/>
    <cellStyle name="20% - Accent6 40" xfId="714" xr:uid="{00000000-0005-0000-0000-0000CE020000}"/>
    <cellStyle name="20% - Accent6 40 2" xfId="23711" xr:uid="{D05DE0CC-6606-42C1-8A33-8E5934D9CDA3}"/>
    <cellStyle name="20% - Accent6 41" xfId="715" xr:uid="{00000000-0005-0000-0000-0000CF020000}"/>
    <cellStyle name="20% - Accent6 41 2" xfId="23712" xr:uid="{8E0707F2-1317-40EC-A5C2-BD1153FD0306}"/>
    <cellStyle name="20% - Accent6 42" xfId="716" xr:uid="{00000000-0005-0000-0000-0000D0020000}"/>
    <cellStyle name="20% - Accent6 42 2" xfId="23713" xr:uid="{AF956167-6C90-40A5-83AC-3B8278492839}"/>
    <cellStyle name="20% - Accent6 43" xfId="717" xr:uid="{00000000-0005-0000-0000-0000D1020000}"/>
    <cellStyle name="20% - Accent6 43 2" xfId="23714" xr:uid="{73DDAB6D-6BD2-40F9-A5C6-68A40EBB0A63}"/>
    <cellStyle name="20% - Accent6 44" xfId="718" xr:uid="{00000000-0005-0000-0000-0000D2020000}"/>
    <cellStyle name="20% - Accent6 44 2" xfId="4857" xr:uid="{00000000-0005-0000-0000-0000FD120000}"/>
    <cellStyle name="20% - Accent6 44 2 2" xfId="27431" xr:uid="{0164619C-8F95-4BF9-B67E-57CE58537735}"/>
    <cellStyle name="20% - Accent6 44 2 2 2" xfId="28199" xr:uid="{3D42E2AD-58BA-417B-AF62-7F90853D9E12}"/>
    <cellStyle name="20% - Accent6 44 2 2 2 2" xfId="28200" xr:uid="{EA6FA841-E472-4098-B373-7E233FBD9FD9}"/>
    <cellStyle name="20% - Accent6 44 2 2 3" xfId="28201" xr:uid="{2ED594D6-3C01-4BAD-805E-DFA3755D4AB0}"/>
    <cellStyle name="20% - Accent6 44 2 3" xfId="24841" xr:uid="{A0CF9D00-3771-4481-B820-C3D13E06BEEC}"/>
    <cellStyle name="20% - Accent6 44 2 3 2" xfId="28202" xr:uid="{7FBCF21D-1A25-4840-8667-DCC87808AC9C}"/>
    <cellStyle name="20% - Accent6 44 2 3 2 2" xfId="28203" xr:uid="{511BA780-36A9-4F90-BC2F-8BB434CF5693}"/>
    <cellStyle name="20% - Accent6 44 2 3 3" xfId="24840" xr:uid="{91EE1953-3848-4C99-8F2D-199758907E01}"/>
    <cellStyle name="20% - Accent6 44 2 4" xfId="28204" xr:uid="{3D42BF81-AC55-46B6-96B0-F52973BDBB5E}"/>
    <cellStyle name="20% - Accent6 44 2 4 2" xfId="28205" xr:uid="{BA9110BB-7AC6-4C5E-916B-E8357C668ACD}"/>
    <cellStyle name="20% - Accent6 44 2 5" xfId="24839" xr:uid="{0AEBE90D-DAB7-4F5A-A1D9-5AE4EB294C92}"/>
    <cellStyle name="20% - Accent6 44 2 6" xfId="23716" xr:uid="{5F03327B-32EB-463D-9557-79AA1C06F5F0}"/>
    <cellStyle name="20% - Accent6 44 3" xfId="27430" xr:uid="{6F2312FE-1E85-4C6F-B3B3-B0B703FCBA50}"/>
    <cellStyle name="20% - Accent6 44 3 2" xfId="28206" xr:uid="{97305D1B-CE15-42D1-80CE-032D493A5667}"/>
    <cellStyle name="20% - Accent6 44 3 2 2" xfId="28207" xr:uid="{B89963D8-47F5-480A-9EC9-DC69BC583508}"/>
    <cellStyle name="20% - Accent6 44 3 3" xfId="24838" xr:uid="{78278A92-9E4C-4F9D-8958-F1088DE9A459}"/>
    <cellStyle name="20% - Accent6 44 4" xfId="28208" xr:uid="{33B8B499-2113-422A-B95F-46781E8ECA9C}"/>
    <cellStyle name="20% - Accent6 44 4 2" xfId="28209" xr:uid="{98528DE6-B56D-46D8-95F7-D87C797479BF}"/>
    <cellStyle name="20% - Accent6 44 4 2 2" xfId="28210" xr:uid="{3059FF47-1591-4C3A-82B5-B320815E442F}"/>
    <cellStyle name="20% - Accent6 44 4 3" xfId="28211" xr:uid="{32167E96-A908-4938-9464-5F071F6773B5}"/>
    <cellStyle name="20% - Accent6 44 5" xfId="28212" xr:uid="{B61B3E4E-C608-4F6B-B533-78300FAACC83}"/>
    <cellStyle name="20% - Accent6 44 5 2" xfId="28213" xr:uid="{6C8F6D60-6823-423A-9093-246622F83639}"/>
    <cellStyle name="20% - Accent6 44 6" xfId="28214" xr:uid="{7EFA8A0F-B06B-4054-AB12-DB77010E8234}"/>
    <cellStyle name="20% - Accent6 44 7" xfId="23715" xr:uid="{70C16698-2F38-4302-B1C7-04481193A07F}"/>
    <cellStyle name="20% - Accent6 5" xfId="36" xr:uid="{00000000-0005-0000-0000-000028000000}"/>
    <cellStyle name="20% - Accent6 5 2" xfId="3499" xr:uid="{00000000-0005-0000-0000-0000AF0D0000}"/>
    <cellStyle name="20% - Accent6 5 2 2" xfId="23717" xr:uid="{0215AF49-9317-427E-9E4C-6321E6E74E10}"/>
    <cellStyle name="20% - Accent6 5 3" xfId="23718" xr:uid="{DE19195E-ECE3-4172-A9F9-E68C42F6A56C}"/>
    <cellStyle name="20% - Accent6 5 4" xfId="22643" xr:uid="{A559AC94-DCF4-4834-90BB-CC1E97E35520}"/>
    <cellStyle name="20% - Accent6 6" xfId="719" xr:uid="{00000000-0005-0000-0000-0000D3020000}"/>
    <cellStyle name="20% - Accent6 6 2" xfId="3500" xr:uid="{00000000-0005-0000-0000-0000B00D0000}"/>
    <cellStyle name="20% - Accent6 6 2 2" xfId="23719" xr:uid="{FFD081FD-9C01-4587-AACE-BFF890163956}"/>
    <cellStyle name="20% - Accent6 6 3" xfId="23720" xr:uid="{A4A66944-0ECE-4C11-B335-907B1B8E3F4C}"/>
    <cellStyle name="20% - Accent6 6 4" xfId="22644" xr:uid="{03E9DE7F-A6E8-4EFC-BD89-EC20C0DFBAF3}"/>
    <cellStyle name="20% - Accent6 7" xfId="720" xr:uid="{00000000-0005-0000-0000-0000D4020000}"/>
    <cellStyle name="20% - Accent6 7 2" xfId="3501" xr:uid="{00000000-0005-0000-0000-0000B10D0000}"/>
    <cellStyle name="20% - Accent6 7 2 2" xfId="23721" xr:uid="{C4BB36F8-4813-44DF-98E6-B8D848AF8AC0}"/>
    <cellStyle name="20% - Accent6 7 3" xfId="23722" xr:uid="{D5702224-D61E-47B9-A4A9-CF970EDE06A9}"/>
    <cellStyle name="20% - Accent6 7 4" xfId="22645" xr:uid="{7B430A3C-9D5B-48AC-B4A9-3EEDF6730F5E}"/>
    <cellStyle name="20% - Accent6 8" xfId="721" xr:uid="{00000000-0005-0000-0000-0000D5020000}"/>
    <cellStyle name="20% - Accent6 8 2" xfId="3502" xr:uid="{00000000-0005-0000-0000-0000B20D0000}"/>
    <cellStyle name="20% - Accent6 8 2 2" xfId="23723" xr:uid="{38023A64-CB3B-48D0-8F55-41AF04A492D8}"/>
    <cellStyle name="20% - Accent6 8 3" xfId="23724" xr:uid="{D991F3B7-631A-4118-986B-C0F7C7CEF247}"/>
    <cellStyle name="20% - Accent6 8 4" xfId="22646" xr:uid="{4A41A7B9-E131-4F6E-9549-D3215E6E884B}"/>
    <cellStyle name="20% - Accent6 9" xfId="722" xr:uid="{00000000-0005-0000-0000-0000D6020000}"/>
    <cellStyle name="20% - Accent6 9 2" xfId="4858" xr:uid="{00000000-0005-0000-0000-0000FE120000}"/>
    <cellStyle name="20% - Accent6 9 2 2" xfId="28215" xr:uid="{8856390B-090F-4054-BB08-8A22DD80E77B}"/>
    <cellStyle name="20% - Accent6 9 3" xfId="23725" xr:uid="{27C3D7F7-6FFB-4211-8569-8D8882AD19D5}"/>
    <cellStyle name="20% - Akzent1" xfId="723" xr:uid="{00000000-0005-0000-0000-0000D7020000}"/>
    <cellStyle name="20% - Akzent1 2" xfId="23726" xr:uid="{4E814DFE-BB3B-461A-A29B-6845FB964D88}"/>
    <cellStyle name="20% - Akzent2" xfId="724" xr:uid="{00000000-0005-0000-0000-0000D8020000}"/>
    <cellStyle name="20% - Akzent2 2" xfId="23727" xr:uid="{90DC841A-0F70-4201-81EC-52244F61DEBA}"/>
    <cellStyle name="20% - Akzent3" xfId="725" xr:uid="{00000000-0005-0000-0000-0000D9020000}"/>
    <cellStyle name="20% - Akzent3 2" xfId="23728" xr:uid="{D0D9D747-B589-471D-80D4-B49D80035BE7}"/>
    <cellStyle name="20% - Akzent4" xfId="726" xr:uid="{00000000-0005-0000-0000-0000DA020000}"/>
    <cellStyle name="20% - Akzent4 2" xfId="23729" xr:uid="{0C01BBB3-AA00-4EF9-AF0C-A5ED72CEB0BC}"/>
    <cellStyle name="20% - Akzent5" xfId="727" xr:uid="{00000000-0005-0000-0000-0000DB020000}"/>
    <cellStyle name="20% - Akzent5 2" xfId="23730" xr:uid="{88F12F4F-607E-47EA-96E3-6B4425CAE068}"/>
    <cellStyle name="20% - Akzent6" xfId="728" xr:uid="{00000000-0005-0000-0000-0000DC020000}"/>
    <cellStyle name="20% - Akzent6 2" xfId="23731" xr:uid="{2E9137B1-BEE5-4CBA-9917-71722350D657}"/>
    <cellStyle name="2x indented GHG Textfiels" xfId="729" xr:uid="{00000000-0005-0000-0000-0000DD020000}"/>
    <cellStyle name="2x indented GHG Textfiels 2" xfId="23732" xr:uid="{01924C31-7E1F-4DA9-948A-F22EF333E019}"/>
    <cellStyle name="40% - Accent1" xfId="22505" builtinId="31" customBuiltin="1"/>
    <cellStyle name="40% - Accent1 10" xfId="730" xr:uid="{00000000-0005-0000-0000-0000DE020000}"/>
    <cellStyle name="40% - Accent1 10 2" xfId="4859" xr:uid="{00000000-0005-0000-0000-0000FF120000}"/>
    <cellStyle name="40% - Accent1 10 2 2" xfId="30403" xr:uid="{06C4B8E4-F0A2-4A6B-B87C-8A5D0F1A38E9}"/>
    <cellStyle name="40% - Accent1 10 3" xfId="23733" xr:uid="{E1F67FAC-3CE2-4CA7-ABB7-DBD0E37E58E8}"/>
    <cellStyle name="40% - Accent1 11" xfId="731" xr:uid="{00000000-0005-0000-0000-0000DF020000}"/>
    <cellStyle name="40% - Accent1 11 2" xfId="4860" xr:uid="{00000000-0005-0000-0000-000000130000}"/>
    <cellStyle name="40% - Accent1 11 2 2" xfId="30404" xr:uid="{1B7E2865-873C-4D8F-AEB2-8C67383D276E}"/>
    <cellStyle name="40% - Accent1 11 3" xfId="23734" xr:uid="{6A1AF6BD-8160-4335-A70A-E880415861C8}"/>
    <cellStyle name="40% - Accent1 12" xfId="732" xr:uid="{00000000-0005-0000-0000-0000E0020000}"/>
    <cellStyle name="40% - Accent1 12 2" xfId="23735" xr:uid="{5B686DAB-D5FF-464D-A943-4F8925286B4D}"/>
    <cellStyle name="40% - Accent1 13" xfId="733" xr:uid="{00000000-0005-0000-0000-0000E1020000}"/>
    <cellStyle name="40% - Accent1 13 2" xfId="23736" xr:uid="{F45FFA6B-BE32-4D41-9569-335B9FF47FC1}"/>
    <cellStyle name="40% - Accent1 14" xfId="734" xr:uid="{00000000-0005-0000-0000-0000E2020000}"/>
    <cellStyle name="40% - Accent1 14 2" xfId="23737" xr:uid="{CF3A2C2C-4289-4C33-A333-85A2BEE3ACFB}"/>
    <cellStyle name="40% - Accent1 15" xfId="735" xr:uid="{00000000-0005-0000-0000-0000E3020000}"/>
    <cellStyle name="40% - Accent1 15 2" xfId="23738" xr:uid="{2AE13881-F9E6-456A-9907-CFE6E83296FB}"/>
    <cellStyle name="40% - Accent1 16" xfId="736" xr:uid="{00000000-0005-0000-0000-0000E4020000}"/>
    <cellStyle name="40% - Accent1 16 2" xfId="23739" xr:uid="{64929B64-A9AB-47FC-9BA9-CFFCED6EF474}"/>
    <cellStyle name="40% - Accent1 17" xfId="737" xr:uid="{00000000-0005-0000-0000-0000E5020000}"/>
    <cellStyle name="40% - Accent1 17 2" xfId="23740" xr:uid="{28B00BD4-8402-46F1-B0B6-A21E2519766E}"/>
    <cellStyle name="40% - Accent1 18" xfId="738" xr:uid="{00000000-0005-0000-0000-0000E6020000}"/>
    <cellStyle name="40% - Accent1 18 2" xfId="23741" xr:uid="{3DA63960-728C-4D05-8748-04832D1C1D78}"/>
    <cellStyle name="40% - Accent1 19" xfId="739" xr:uid="{00000000-0005-0000-0000-0000E7020000}"/>
    <cellStyle name="40% - Accent1 19 2" xfId="23742" xr:uid="{8EA2F9C9-72AF-42E4-A835-831F5446B899}"/>
    <cellStyle name="40% - Accent1 2" xfId="37" xr:uid="{00000000-0005-0000-0000-000029000000}"/>
    <cellStyle name="40% - Accent1 2 10" xfId="3503" xr:uid="{00000000-0005-0000-0000-0000B30D0000}"/>
    <cellStyle name="40% - Accent1 2 10 2" xfId="22647" xr:uid="{216256D0-E4F1-4445-94A7-049782309F8F}"/>
    <cellStyle name="40% - Accent1 2 11" xfId="3504" xr:uid="{00000000-0005-0000-0000-0000B40D0000}"/>
    <cellStyle name="40% - Accent1 2 11 2" xfId="22648" xr:uid="{C6325634-266A-42DE-8F1A-9652C90CBA73}"/>
    <cellStyle name="40% - Accent1 2 12" xfId="3505" xr:uid="{00000000-0005-0000-0000-0000B50D0000}"/>
    <cellStyle name="40% - Accent1 2 12 2" xfId="22649" xr:uid="{BAABC5DB-72BC-44E6-9503-BB5595EE08AD}"/>
    <cellStyle name="40% - Accent1 2 13" xfId="3506" xr:uid="{00000000-0005-0000-0000-0000B60D0000}"/>
    <cellStyle name="40% - Accent1 2 13 2" xfId="22650" xr:uid="{51EF00CF-AA91-43A1-AFAB-6AF390E196EF}"/>
    <cellStyle name="40% - Accent1 2 14" xfId="3507" xr:uid="{00000000-0005-0000-0000-0000B70D0000}"/>
    <cellStyle name="40% - Accent1 2 14 2" xfId="22651" xr:uid="{5E95C3C5-7DF6-49E6-9A93-7FD593F1A1CC}"/>
    <cellStyle name="40% - Accent1 2 15" xfId="3508" xr:uid="{00000000-0005-0000-0000-0000B80D0000}"/>
    <cellStyle name="40% - Accent1 2 15 2" xfId="22652" xr:uid="{C533D68B-2786-4C72-8CBC-FEEC6F43334B}"/>
    <cellStyle name="40% - Accent1 2 16" xfId="4861" xr:uid="{00000000-0005-0000-0000-000001130000}"/>
    <cellStyle name="40% - Accent1 2 16 2" xfId="28216" xr:uid="{63CD744A-9A2D-4964-ABA5-2CBDFE85F9E8}"/>
    <cellStyle name="40% - Accent1 2 17" xfId="23743" xr:uid="{5E36DC21-7F3D-4B6F-97EE-59DA781138E5}"/>
    <cellStyle name="40% - Accent1 2 2" xfId="3509" xr:uid="{00000000-0005-0000-0000-0000B90D0000}"/>
    <cellStyle name="40% - Accent1 2 2 2" xfId="22653" xr:uid="{E9C8A4A8-D57F-44F7-AF76-BB2A0C85DFF5}"/>
    <cellStyle name="40% - Accent1 2 3" xfId="3510" xr:uid="{00000000-0005-0000-0000-0000BA0D0000}"/>
    <cellStyle name="40% - Accent1 2 3 2" xfId="22654" xr:uid="{46434D8C-EE45-4CB5-81F1-DB0200D89B17}"/>
    <cellStyle name="40% - Accent1 2 4" xfId="3511" xr:uid="{00000000-0005-0000-0000-0000BB0D0000}"/>
    <cellStyle name="40% - Accent1 2 4 2" xfId="22655" xr:uid="{23C5E188-D146-4CBF-9755-A5CD9C9E8D7F}"/>
    <cellStyle name="40% - Accent1 2 5" xfId="3512" xr:uid="{00000000-0005-0000-0000-0000BC0D0000}"/>
    <cellStyle name="40% - Accent1 2 5 2" xfId="22656" xr:uid="{CE36D118-F9B6-42F1-9DDB-6AD5B02061FB}"/>
    <cellStyle name="40% - Accent1 2 6" xfId="3513" xr:uid="{00000000-0005-0000-0000-0000BD0D0000}"/>
    <cellStyle name="40% - Accent1 2 6 2" xfId="22657" xr:uid="{FD7C4A4A-FF93-40A4-83B1-AFBC0565DB48}"/>
    <cellStyle name="40% - Accent1 2 7" xfId="3514" xr:uid="{00000000-0005-0000-0000-0000BE0D0000}"/>
    <cellStyle name="40% - Accent1 2 7 2" xfId="22658" xr:uid="{729AA24B-9C6F-4745-BACE-21D6F293B229}"/>
    <cellStyle name="40% - Accent1 2 8" xfId="3515" xr:uid="{00000000-0005-0000-0000-0000BF0D0000}"/>
    <cellStyle name="40% - Accent1 2 8 2" xfId="22659" xr:uid="{9EA19829-B49A-4499-AB96-C4BD67C2A979}"/>
    <cellStyle name="40% - Accent1 2 9" xfId="3516" xr:uid="{00000000-0005-0000-0000-0000C00D0000}"/>
    <cellStyle name="40% - Accent1 2 9 2" xfId="22660" xr:uid="{18B127E2-D3C5-40F5-9FF1-AA07CD2E0123}"/>
    <cellStyle name="40% - Accent1 20" xfId="740" xr:uid="{00000000-0005-0000-0000-0000E8020000}"/>
    <cellStyle name="40% - Accent1 20 2" xfId="23744" xr:uid="{0A96E9E7-835D-40D9-B234-9E084C26FE38}"/>
    <cellStyle name="40% - Accent1 21" xfId="741" xr:uid="{00000000-0005-0000-0000-0000E9020000}"/>
    <cellStyle name="40% - Accent1 21 2" xfId="23745" xr:uid="{6226E28C-BF11-40F5-848A-756E290C31FC}"/>
    <cellStyle name="40% - Accent1 22" xfId="742" xr:uid="{00000000-0005-0000-0000-0000EA020000}"/>
    <cellStyle name="40% - Accent1 22 2" xfId="23746" xr:uid="{1FBB80F1-F2E8-4EAF-A6C1-DCB230CECDC6}"/>
    <cellStyle name="40% - Accent1 23" xfId="743" xr:uid="{00000000-0005-0000-0000-0000EB020000}"/>
    <cellStyle name="40% - Accent1 23 2" xfId="23747" xr:uid="{E0D78441-A2C6-43B8-8B79-89916B50E7EB}"/>
    <cellStyle name="40% - Accent1 24" xfId="744" xr:uid="{00000000-0005-0000-0000-0000EC020000}"/>
    <cellStyle name="40% - Accent1 24 2" xfId="23748" xr:uid="{17651E40-5CA6-441D-86ED-88389852C5F5}"/>
    <cellStyle name="40% - Accent1 25" xfId="745" xr:uid="{00000000-0005-0000-0000-0000ED020000}"/>
    <cellStyle name="40% - Accent1 25 2" xfId="23749" xr:uid="{8003521F-FD3B-4BD5-832A-E96D8AF4E7DA}"/>
    <cellStyle name="40% - Accent1 26" xfId="746" xr:uid="{00000000-0005-0000-0000-0000EE020000}"/>
    <cellStyle name="40% - Accent1 26 2" xfId="23750" xr:uid="{DDBAB432-632B-463E-B8EC-679D71F3582A}"/>
    <cellStyle name="40% - Accent1 27" xfId="747" xr:uid="{00000000-0005-0000-0000-0000EF020000}"/>
    <cellStyle name="40% - Accent1 27 2" xfId="23751" xr:uid="{30C16162-FB82-4BB0-9CC5-502DDCF063CA}"/>
    <cellStyle name="40% - Accent1 28" xfId="748" xr:uid="{00000000-0005-0000-0000-0000F0020000}"/>
    <cellStyle name="40% - Accent1 28 2" xfId="23752" xr:uid="{00E93ED1-F629-442D-B9B9-B962A0BCDF8A}"/>
    <cellStyle name="40% - Accent1 29" xfId="749" xr:uid="{00000000-0005-0000-0000-0000F1020000}"/>
    <cellStyle name="40% - Accent1 29 2" xfId="23753" xr:uid="{E715322D-E5AD-4837-B492-F259080406DD}"/>
    <cellStyle name="40% - Accent1 3" xfId="38" xr:uid="{00000000-0005-0000-0000-00002A000000}"/>
    <cellStyle name="40% - Accent1 3 2" xfId="750" xr:uid="{00000000-0005-0000-0000-0000F2020000}"/>
    <cellStyle name="40% - Accent1 3 2 2" xfId="4862" xr:uid="{00000000-0005-0000-0000-000002130000}"/>
    <cellStyle name="40% - Accent1 3 2 2 2" xfId="28217" xr:uid="{A5E72F27-89DC-4F53-9CE9-3FC5D496B955}"/>
    <cellStyle name="40% - Accent1 3 2 3" xfId="23754" xr:uid="{D6B77BEC-917D-4921-9D87-6C8545F773AD}"/>
    <cellStyle name="40% - Accent1 3 3" xfId="3517" xr:uid="{00000000-0005-0000-0000-0000C10D0000}"/>
    <cellStyle name="40% - Accent1 3 3 2" xfId="23755" xr:uid="{CD267FCB-7316-49B8-9114-36F0007A3265}"/>
    <cellStyle name="40% - Accent1 3 4" xfId="23756" xr:uid="{C78FC052-AF9D-4DDE-972D-58208C3CBEA1}"/>
    <cellStyle name="40% - Accent1 3 5" xfId="22661" xr:uid="{6BCFC9DA-48F9-4DA0-A211-06CCDC84A345}"/>
    <cellStyle name="40% - Accent1 30" xfId="751" xr:uid="{00000000-0005-0000-0000-0000F3020000}"/>
    <cellStyle name="40% - Accent1 30 2" xfId="23757" xr:uid="{366A838E-4C35-4091-BA80-915A52C213C6}"/>
    <cellStyle name="40% - Accent1 31" xfId="752" xr:uid="{00000000-0005-0000-0000-0000F4020000}"/>
    <cellStyle name="40% - Accent1 31 2" xfId="23758" xr:uid="{1834B40D-D9FD-4400-88BE-910E88B05941}"/>
    <cellStyle name="40% - Accent1 32" xfId="753" xr:uid="{00000000-0005-0000-0000-0000F5020000}"/>
    <cellStyle name="40% - Accent1 32 2" xfId="23759" xr:uid="{EAB7DD92-C2C3-4B67-9FC1-F3A61EC850A4}"/>
    <cellStyle name="40% - Accent1 33" xfId="754" xr:uid="{00000000-0005-0000-0000-0000F6020000}"/>
    <cellStyle name="40% - Accent1 33 2" xfId="23760" xr:uid="{FAE552AB-8CE8-47C8-A34F-7EB1607B9800}"/>
    <cellStyle name="40% - Accent1 34" xfId="755" xr:uid="{00000000-0005-0000-0000-0000F7020000}"/>
    <cellStyle name="40% - Accent1 34 2" xfId="23761" xr:uid="{3DAAFF5D-5B8E-4A49-A80F-EADBE656FCC7}"/>
    <cellStyle name="40% - Accent1 35" xfId="756" xr:uid="{00000000-0005-0000-0000-0000F8020000}"/>
    <cellStyle name="40% - Accent1 35 2" xfId="23762" xr:uid="{CA20B193-AD2E-4E21-86F2-19D8BAC1B689}"/>
    <cellStyle name="40% - Accent1 36" xfId="757" xr:uid="{00000000-0005-0000-0000-0000F9020000}"/>
    <cellStyle name="40% - Accent1 36 2" xfId="23763" xr:uid="{CB61EB11-F3ED-4599-9737-C76FFD00FA73}"/>
    <cellStyle name="40% - Accent1 37" xfId="758" xr:uid="{00000000-0005-0000-0000-0000FA020000}"/>
    <cellStyle name="40% - Accent1 37 2" xfId="23764" xr:uid="{6038C222-459C-4A90-9CE9-9E7022EAB624}"/>
    <cellStyle name="40% - Accent1 38" xfId="759" xr:uid="{00000000-0005-0000-0000-0000FB020000}"/>
    <cellStyle name="40% - Accent1 38 2" xfId="23765" xr:uid="{6A01D4EE-8B96-4360-9FEC-8A3C2F55335E}"/>
    <cellStyle name="40% - Accent1 39" xfId="760" xr:uid="{00000000-0005-0000-0000-0000FC020000}"/>
    <cellStyle name="40% - Accent1 39 2" xfId="23766" xr:uid="{0BC1FCF8-1D38-4196-B799-40F40490185B}"/>
    <cellStyle name="40% - Accent1 4" xfId="39" xr:uid="{00000000-0005-0000-0000-00002B000000}"/>
    <cellStyle name="40% - Accent1 4 2" xfId="3518" xr:uid="{00000000-0005-0000-0000-0000C20D0000}"/>
    <cellStyle name="40% - Accent1 4 2 2" xfId="23767" xr:uid="{DD93F70E-950D-47F6-A024-67874182CD7A}"/>
    <cellStyle name="40% - Accent1 4 3" xfId="23768" xr:uid="{167F6E2F-EB1B-494F-A4A1-2C4341723886}"/>
    <cellStyle name="40% - Accent1 4 4" xfId="22662" xr:uid="{1BEBFA9A-E961-41B0-89CE-7C553C396E0C}"/>
    <cellStyle name="40% - Accent1 40" xfId="761" xr:uid="{00000000-0005-0000-0000-0000FD020000}"/>
    <cellStyle name="40% - Accent1 40 2" xfId="23769" xr:uid="{3E2FD15E-BCB2-4196-A8E5-72BAB72FBD95}"/>
    <cellStyle name="40% - Accent1 41" xfId="762" xr:uid="{00000000-0005-0000-0000-0000FE020000}"/>
    <cellStyle name="40% - Accent1 41 2" xfId="23770" xr:uid="{8995DA06-796A-477D-8A21-D92F27E100BF}"/>
    <cellStyle name="40% - Accent1 42" xfId="763" xr:uid="{00000000-0005-0000-0000-0000FF020000}"/>
    <cellStyle name="40% - Accent1 42 2" xfId="23771" xr:uid="{63295A5A-DCEF-49DE-AE8C-238BD0746D74}"/>
    <cellStyle name="40% - Accent1 43" xfId="764" xr:uid="{00000000-0005-0000-0000-000000030000}"/>
    <cellStyle name="40% - Accent1 43 2" xfId="23772" xr:uid="{348177A9-2030-48E8-8B07-E9154420F1C7}"/>
    <cellStyle name="40% - Accent1 5" xfId="40" xr:uid="{00000000-0005-0000-0000-00002C000000}"/>
    <cellStyle name="40% - Accent1 5 2" xfId="3519" xr:uid="{00000000-0005-0000-0000-0000C30D0000}"/>
    <cellStyle name="40% - Accent1 5 2 2" xfId="23773" xr:uid="{8D299386-C259-4346-A8BB-92E1D3B7C2C3}"/>
    <cellStyle name="40% - Accent1 5 3" xfId="23774" xr:uid="{F902D1A3-B47E-4228-9039-927F4C907929}"/>
    <cellStyle name="40% - Accent1 5 4" xfId="22663" xr:uid="{0BD59403-E450-4371-B107-B678A543E936}"/>
    <cellStyle name="40% - Accent1 6" xfId="765" xr:uid="{00000000-0005-0000-0000-000001030000}"/>
    <cellStyle name="40% - Accent1 6 2" xfId="3520" xr:uid="{00000000-0005-0000-0000-0000C40D0000}"/>
    <cellStyle name="40% - Accent1 6 2 2" xfId="23775" xr:uid="{C8F06104-4969-421C-A9EC-42D802AEABF4}"/>
    <cellStyle name="40% - Accent1 6 3" xfId="23776" xr:uid="{EB999192-1961-4B0E-B37C-60867BBE09DB}"/>
    <cellStyle name="40% - Accent1 6 4" xfId="22664" xr:uid="{6C85BBEF-8CCC-4AFC-A0B6-1421DDFEEF7F}"/>
    <cellStyle name="40% - Accent1 7" xfId="766" xr:uid="{00000000-0005-0000-0000-000002030000}"/>
    <cellStyle name="40% - Accent1 7 2" xfId="3521" xr:uid="{00000000-0005-0000-0000-0000C50D0000}"/>
    <cellStyle name="40% - Accent1 7 2 2" xfId="23777" xr:uid="{1324456A-FE75-40B0-BFAC-D2ABDFD32D5B}"/>
    <cellStyle name="40% - Accent1 7 3" xfId="23778" xr:uid="{BB033F9A-8175-43B5-8488-6496586294EC}"/>
    <cellStyle name="40% - Accent1 7 4" xfId="22665" xr:uid="{615E3CDB-36D8-4508-AC03-04F87E38B779}"/>
    <cellStyle name="40% - Accent1 8" xfId="767" xr:uid="{00000000-0005-0000-0000-000003030000}"/>
    <cellStyle name="40% - Accent1 8 2" xfId="3522" xr:uid="{00000000-0005-0000-0000-0000C60D0000}"/>
    <cellStyle name="40% - Accent1 8 2 2" xfId="23779" xr:uid="{62B2AF3A-7836-4D7E-8ABA-2D81E20D7A89}"/>
    <cellStyle name="40% - Accent1 8 3" xfId="23780" xr:uid="{AD5D0F4C-FB3B-4F99-9FC9-FB0CBC2B04F0}"/>
    <cellStyle name="40% - Accent1 8 4" xfId="22666" xr:uid="{F4D4F1FE-9AF2-4BB4-BC4F-9FBC6C343E5A}"/>
    <cellStyle name="40% - Accent1 9" xfId="768" xr:uid="{00000000-0005-0000-0000-000004030000}"/>
    <cellStyle name="40% - Accent1 9 2" xfId="4863" xr:uid="{00000000-0005-0000-0000-000003130000}"/>
    <cellStyle name="40% - Accent1 9 2 2" xfId="28218" xr:uid="{3BAA4061-A0AA-4C49-B410-F9DE5CF79DB7}"/>
    <cellStyle name="40% - Accent1 9 3" xfId="23781" xr:uid="{33BE1B38-A97F-4FEC-86B1-48B60BEC431A}"/>
    <cellStyle name="40% - Accent2" xfId="22508" builtinId="35" customBuiltin="1"/>
    <cellStyle name="40% - Accent2 10" xfId="769" xr:uid="{00000000-0005-0000-0000-000005030000}"/>
    <cellStyle name="40% - Accent2 10 2" xfId="4864" xr:uid="{00000000-0005-0000-0000-000004130000}"/>
    <cellStyle name="40% - Accent2 10 2 2" xfId="28219" xr:uid="{C10D7202-003C-4929-B198-CECD9049DFEB}"/>
    <cellStyle name="40% - Accent2 10 3" xfId="23782" xr:uid="{A76C3A2C-6A34-4A01-8981-CF8AB443E979}"/>
    <cellStyle name="40% - Accent2 11" xfId="770" xr:uid="{00000000-0005-0000-0000-000006030000}"/>
    <cellStyle name="40% - Accent2 11 2" xfId="4865" xr:uid="{00000000-0005-0000-0000-000005130000}"/>
    <cellStyle name="40% - Accent2 11 2 2" xfId="28220" xr:uid="{B24009A9-1208-4F90-9C9D-DBDC50C3DE4F}"/>
    <cellStyle name="40% - Accent2 11 3" xfId="23783" xr:uid="{5A5BE55B-FCCC-4779-ADD0-A865056EAA72}"/>
    <cellStyle name="40% - Accent2 12" xfId="771" xr:uid="{00000000-0005-0000-0000-000007030000}"/>
    <cellStyle name="40% - Accent2 12 2" xfId="23784" xr:uid="{225E3FCB-20FB-4F4B-AD57-DF283014AC8D}"/>
    <cellStyle name="40% - Accent2 13" xfId="772" xr:uid="{00000000-0005-0000-0000-000008030000}"/>
    <cellStyle name="40% - Accent2 13 2" xfId="23785" xr:uid="{5890732D-F923-4CEB-84B5-7F7ED57E2568}"/>
    <cellStyle name="40% - Accent2 14" xfId="773" xr:uid="{00000000-0005-0000-0000-000009030000}"/>
    <cellStyle name="40% - Accent2 14 2" xfId="23786" xr:uid="{078570BC-DC3D-4342-A3FB-AD45D602353D}"/>
    <cellStyle name="40% - Accent2 15" xfId="774" xr:uid="{00000000-0005-0000-0000-00000A030000}"/>
    <cellStyle name="40% - Accent2 15 2" xfId="23787" xr:uid="{0746C95A-01CB-43E7-88DB-EFED3023C6EF}"/>
    <cellStyle name="40% - Accent2 16" xfId="775" xr:uid="{00000000-0005-0000-0000-00000B030000}"/>
    <cellStyle name="40% - Accent2 16 2" xfId="23788" xr:uid="{6D92D40E-19B0-4C01-A0CB-574115792B14}"/>
    <cellStyle name="40% - Accent2 17" xfId="776" xr:uid="{00000000-0005-0000-0000-00000C030000}"/>
    <cellStyle name="40% - Accent2 17 2" xfId="23789" xr:uid="{02E36903-8401-47AA-BF27-9018A5B70749}"/>
    <cellStyle name="40% - Accent2 18" xfId="777" xr:uid="{00000000-0005-0000-0000-00000D030000}"/>
    <cellStyle name="40% - Accent2 18 2" xfId="23790" xr:uid="{663BCD50-8E3B-4C8E-BDE3-176E12BC1AB0}"/>
    <cellStyle name="40% - Accent2 19" xfId="778" xr:uid="{00000000-0005-0000-0000-00000E030000}"/>
    <cellStyle name="40% - Accent2 19 2" xfId="23791" xr:uid="{52638DDF-5699-4ACA-A395-83AAFBF8EE17}"/>
    <cellStyle name="40% - Accent2 2" xfId="41" xr:uid="{00000000-0005-0000-0000-00002D000000}"/>
    <cellStyle name="40% - Accent2 2 10" xfId="3523" xr:uid="{00000000-0005-0000-0000-0000C70D0000}"/>
    <cellStyle name="40% - Accent2 2 10 2" xfId="22667" xr:uid="{10F8FC38-0C84-48D1-958C-CB74BF72BD50}"/>
    <cellStyle name="40% - Accent2 2 11" xfId="3524" xr:uid="{00000000-0005-0000-0000-0000C80D0000}"/>
    <cellStyle name="40% - Accent2 2 11 2" xfId="22668" xr:uid="{C73AAE2B-189B-4311-84B6-E8DEC1A85F95}"/>
    <cellStyle name="40% - Accent2 2 12" xfId="3525" xr:uid="{00000000-0005-0000-0000-0000C90D0000}"/>
    <cellStyle name="40% - Accent2 2 12 2" xfId="22669" xr:uid="{4919D6F8-D084-4C9A-887A-58B77472F36F}"/>
    <cellStyle name="40% - Accent2 2 13" xfId="3526" xr:uid="{00000000-0005-0000-0000-0000CA0D0000}"/>
    <cellStyle name="40% - Accent2 2 13 2" xfId="22670" xr:uid="{1935A758-EBF9-4BE9-B9A2-09107A23DCE0}"/>
    <cellStyle name="40% - Accent2 2 14" xfId="3527" xr:uid="{00000000-0005-0000-0000-0000CB0D0000}"/>
    <cellStyle name="40% - Accent2 2 14 2" xfId="22671" xr:uid="{E2959D22-FF53-4FA7-9588-A9EDB4BCBD42}"/>
    <cellStyle name="40% - Accent2 2 15" xfId="3528" xr:uid="{00000000-0005-0000-0000-0000CC0D0000}"/>
    <cellStyle name="40% - Accent2 2 15 2" xfId="22672" xr:uid="{CC51124E-2BE3-43BB-AE17-EA639EC3ECF8}"/>
    <cellStyle name="40% - Accent2 2 16" xfId="41411" xr:uid="{1EB8A845-236A-4022-A880-ED53D63DECEC}"/>
    <cellStyle name="40% - Accent2 2 17" xfId="23792" xr:uid="{D7A0C633-37D4-4179-A847-CB53359EEAD8}"/>
    <cellStyle name="40% - Accent2 2 2" xfId="42" xr:uid="{00000000-0005-0000-0000-00002E000000}"/>
    <cellStyle name="40% - Accent2 2 2 2" xfId="3529" xr:uid="{00000000-0005-0000-0000-0000CD0D0000}"/>
    <cellStyle name="40% - Accent2 2 2 3" xfId="22673" xr:uid="{7225A500-281D-42F6-93D0-18FEB0AE23D3}"/>
    <cellStyle name="40% - Accent2 2 3" xfId="3530" xr:uid="{00000000-0005-0000-0000-0000CE0D0000}"/>
    <cellStyle name="40% - Accent2 2 3 2" xfId="22674" xr:uid="{5AAAB645-DE2A-439E-A769-D32CE5E346CC}"/>
    <cellStyle name="40% - Accent2 2 4" xfId="3531" xr:uid="{00000000-0005-0000-0000-0000CF0D0000}"/>
    <cellStyle name="40% - Accent2 2 4 2" xfId="22675" xr:uid="{B88D89B5-34EB-44D5-AE37-469FA5246374}"/>
    <cellStyle name="40% - Accent2 2 5" xfId="3532" xr:uid="{00000000-0005-0000-0000-0000D00D0000}"/>
    <cellStyle name="40% - Accent2 2 5 2" xfId="22676" xr:uid="{2D946A5F-8C55-4356-94A3-B89EDFDB9EB7}"/>
    <cellStyle name="40% - Accent2 2 6" xfId="3533" xr:uid="{00000000-0005-0000-0000-0000D10D0000}"/>
    <cellStyle name="40% - Accent2 2 6 2" xfId="22677" xr:uid="{A9707D54-DB8E-4D52-93AC-D75D5AFBD612}"/>
    <cellStyle name="40% - Accent2 2 7" xfId="3534" xr:uid="{00000000-0005-0000-0000-0000D20D0000}"/>
    <cellStyle name="40% - Accent2 2 7 2" xfId="22678" xr:uid="{88A88AEA-34D8-45E4-A504-337ECB07FD2C}"/>
    <cellStyle name="40% - Accent2 2 8" xfId="3535" xr:uid="{00000000-0005-0000-0000-0000D30D0000}"/>
    <cellStyle name="40% - Accent2 2 8 2" xfId="22679" xr:uid="{565CBFD7-D844-46AA-8A43-9BB68C23FA1F}"/>
    <cellStyle name="40% - Accent2 2 9" xfId="3536" xr:uid="{00000000-0005-0000-0000-0000D40D0000}"/>
    <cellStyle name="40% - Accent2 2 9 2" xfId="22680" xr:uid="{26E8312E-C326-4634-A380-CAEC336B24D8}"/>
    <cellStyle name="40% - Accent2 20" xfId="779" xr:uid="{00000000-0005-0000-0000-00000F030000}"/>
    <cellStyle name="40% - Accent2 20 2" xfId="23794" xr:uid="{2CD0D0DB-D9FF-4465-AADC-A7C35823EF6B}"/>
    <cellStyle name="40% - Accent2 21" xfId="780" xr:uid="{00000000-0005-0000-0000-000010030000}"/>
    <cellStyle name="40% - Accent2 21 2" xfId="23795" xr:uid="{B4001C8A-DB29-4DD7-B789-BFCC5A0F26AC}"/>
    <cellStyle name="40% - Accent2 22" xfId="781" xr:uid="{00000000-0005-0000-0000-000011030000}"/>
    <cellStyle name="40% - Accent2 22 2" xfId="23796" xr:uid="{9B1B76B8-464C-4248-B1D1-CBC448000576}"/>
    <cellStyle name="40% - Accent2 23" xfId="782" xr:uid="{00000000-0005-0000-0000-000012030000}"/>
    <cellStyle name="40% - Accent2 23 2" xfId="23797" xr:uid="{D730E44A-7B4D-4403-BE6A-D495208B8608}"/>
    <cellStyle name="40% - Accent2 24" xfId="783" xr:uid="{00000000-0005-0000-0000-000013030000}"/>
    <cellStyle name="40% - Accent2 24 2" xfId="23798" xr:uid="{189183B4-EA6D-4628-9767-B0586D9E276E}"/>
    <cellStyle name="40% - Accent2 25" xfId="784" xr:uid="{00000000-0005-0000-0000-000014030000}"/>
    <cellStyle name="40% - Accent2 25 2" xfId="23799" xr:uid="{D56D4BDC-9582-437F-B1CA-F78B3FE3EF18}"/>
    <cellStyle name="40% - Accent2 26" xfId="785" xr:uid="{00000000-0005-0000-0000-000015030000}"/>
    <cellStyle name="40% - Accent2 26 2" xfId="23800" xr:uid="{FB44D0C9-00A4-4460-A8D3-7E66ECC7921D}"/>
    <cellStyle name="40% - Accent2 27" xfId="786" xr:uid="{00000000-0005-0000-0000-000016030000}"/>
    <cellStyle name="40% - Accent2 27 2" xfId="23801" xr:uid="{F028B5CA-6344-4FB3-B046-E7E66C8102D5}"/>
    <cellStyle name="40% - Accent2 28" xfId="787" xr:uid="{00000000-0005-0000-0000-000017030000}"/>
    <cellStyle name="40% - Accent2 28 2" xfId="23802" xr:uid="{B61E18D7-A736-4004-9551-9D2E55DA2263}"/>
    <cellStyle name="40% - Accent2 29" xfId="788" xr:uid="{00000000-0005-0000-0000-000018030000}"/>
    <cellStyle name="40% - Accent2 29 2" xfId="23803" xr:uid="{87A651E6-092D-4B2E-B1A6-9D5E651AD237}"/>
    <cellStyle name="40% - Accent2 3" xfId="43" xr:uid="{00000000-0005-0000-0000-00002F000000}"/>
    <cellStyle name="40% - Accent2 3 2" xfId="789" xr:uid="{00000000-0005-0000-0000-000019030000}"/>
    <cellStyle name="40% - Accent2 3 2 2" xfId="23804" xr:uid="{FD5A2B1C-F8A3-4136-890D-200CCBFFEB3A}"/>
    <cellStyle name="40% - Accent2 3 3" xfId="22681" xr:uid="{F649AA87-2266-4FC7-99EA-58E42094680B}"/>
    <cellStyle name="40% - Accent2 30" xfId="790" xr:uid="{00000000-0005-0000-0000-00001A030000}"/>
    <cellStyle name="40% - Accent2 30 2" xfId="23805" xr:uid="{1D575C79-305C-4594-9A7A-E171A2F51582}"/>
    <cellStyle name="40% - Accent2 31" xfId="791" xr:uid="{00000000-0005-0000-0000-00001B030000}"/>
    <cellStyle name="40% - Accent2 31 2" xfId="23806" xr:uid="{7E1757EC-39B9-46FA-8089-FEFBCB0B43CB}"/>
    <cellStyle name="40% - Accent2 32" xfId="792" xr:uid="{00000000-0005-0000-0000-00001C030000}"/>
    <cellStyle name="40% - Accent2 32 2" xfId="23807" xr:uid="{B8B23AC6-BA1C-49E4-A595-D7F225A385C8}"/>
    <cellStyle name="40% - Accent2 33" xfId="793" xr:uid="{00000000-0005-0000-0000-00001D030000}"/>
    <cellStyle name="40% - Accent2 33 2" xfId="23808" xr:uid="{9CCF214C-BC32-4748-9485-2D8C3A59B377}"/>
    <cellStyle name="40% - Accent2 34" xfId="794" xr:uid="{00000000-0005-0000-0000-00001E030000}"/>
    <cellStyle name="40% - Accent2 34 2" xfId="23809" xr:uid="{F3FAEB7D-1752-4B83-B0B9-DDBF4DDCA8D1}"/>
    <cellStyle name="40% - Accent2 35" xfId="795" xr:uid="{00000000-0005-0000-0000-00001F030000}"/>
    <cellStyle name="40% - Accent2 35 2" xfId="23810" xr:uid="{31A148F4-692B-4D47-BDDC-32F72382A4D9}"/>
    <cellStyle name="40% - Accent2 36" xfId="796" xr:uid="{00000000-0005-0000-0000-000020030000}"/>
    <cellStyle name="40% - Accent2 36 2" xfId="23811" xr:uid="{1816B64C-8B07-46F8-AFCE-E0606F00C3C3}"/>
    <cellStyle name="40% - Accent2 37" xfId="797" xr:uid="{00000000-0005-0000-0000-000021030000}"/>
    <cellStyle name="40% - Accent2 37 2" xfId="23812" xr:uid="{DDB68C23-C12E-47E2-BE39-A5025F4798E8}"/>
    <cellStyle name="40% - Accent2 38" xfId="798" xr:uid="{00000000-0005-0000-0000-000022030000}"/>
    <cellStyle name="40% - Accent2 38 2" xfId="23813" xr:uid="{0DE7FA2E-64C7-4C79-9160-8D5418ACC398}"/>
    <cellStyle name="40% - Accent2 39" xfId="799" xr:uid="{00000000-0005-0000-0000-000023030000}"/>
    <cellStyle name="40% - Accent2 39 2" xfId="23814" xr:uid="{F1FF8719-2C6F-489B-BC80-11354213696E}"/>
    <cellStyle name="40% - Accent2 4" xfId="44" xr:uid="{00000000-0005-0000-0000-000030000000}"/>
    <cellStyle name="40% - Accent2 4 2" xfId="22682" xr:uid="{69A72189-3E68-49BB-B3AA-1E62FDA261EA}"/>
    <cellStyle name="40% - Accent2 40" xfId="800" xr:uid="{00000000-0005-0000-0000-000024030000}"/>
    <cellStyle name="40% - Accent2 40 2" xfId="23815" xr:uid="{05BA3C60-E870-45DD-9177-B94F97244EB7}"/>
    <cellStyle name="40% - Accent2 41" xfId="801" xr:uid="{00000000-0005-0000-0000-000025030000}"/>
    <cellStyle name="40% - Accent2 41 2" xfId="23816" xr:uid="{7B7D7B5D-579B-46B6-9881-FE39092C99D8}"/>
    <cellStyle name="40% - Accent2 42" xfId="802" xr:uid="{00000000-0005-0000-0000-000026030000}"/>
    <cellStyle name="40% - Accent2 42 2" xfId="23817" xr:uid="{09C6FAB7-C540-42A8-8227-0615501F6096}"/>
    <cellStyle name="40% - Accent2 43" xfId="803" xr:uid="{00000000-0005-0000-0000-000027030000}"/>
    <cellStyle name="40% - Accent2 43 2" xfId="23818" xr:uid="{AD028EFB-D737-418E-BE34-ABA89FA0EE08}"/>
    <cellStyle name="40% - Accent2 5" xfId="45" xr:uid="{00000000-0005-0000-0000-000031000000}"/>
    <cellStyle name="40% - Accent2 5 2" xfId="22683" xr:uid="{1430241E-57C4-4F41-AA6A-E17DA5823F13}"/>
    <cellStyle name="40% - Accent2 6" xfId="804" xr:uid="{00000000-0005-0000-0000-000028030000}"/>
    <cellStyle name="40% - Accent2 6 2" xfId="22684" xr:uid="{D5FBFB33-422E-4A82-B800-F8A09FC7B13B}"/>
    <cellStyle name="40% - Accent2 7" xfId="805" xr:uid="{00000000-0005-0000-0000-000029030000}"/>
    <cellStyle name="40% - Accent2 7 2" xfId="22685" xr:uid="{4D8078A3-3F88-4836-BEE6-7ACF94BA03CA}"/>
    <cellStyle name="40% - Accent2 8" xfId="806" xr:uid="{00000000-0005-0000-0000-00002A030000}"/>
    <cellStyle name="40% - Accent2 8 2" xfId="22686" xr:uid="{1800408A-6785-47DE-B4DD-D52F5D31C170}"/>
    <cellStyle name="40% - Accent2 9" xfId="807" xr:uid="{00000000-0005-0000-0000-00002B030000}"/>
    <cellStyle name="40% - Accent2 9 2" xfId="4866" xr:uid="{00000000-0005-0000-0000-000006130000}"/>
    <cellStyle name="40% - Accent2 9 2 2" xfId="28221" xr:uid="{39E8D1EF-61F1-4AC8-A081-8A494CFFE0AA}"/>
    <cellStyle name="40% - Accent2 9 3" xfId="23819" xr:uid="{B41BD208-C00C-4F21-A414-6554F3191279}"/>
    <cellStyle name="40% - Accent3" xfId="22511" builtinId="39" customBuiltin="1"/>
    <cellStyle name="40% - Accent3 10" xfId="808" xr:uid="{00000000-0005-0000-0000-00002C030000}"/>
    <cellStyle name="40% - Accent3 10 2" xfId="4867" xr:uid="{00000000-0005-0000-0000-000007130000}"/>
    <cellStyle name="40% - Accent3 10 2 2" xfId="28222" xr:uid="{384A8470-63C0-44D2-943E-5938702F7896}"/>
    <cellStyle name="40% - Accent3 10 3" xfId="23820" xr:uid="{0478D20D-187B-4755-8B93-517CA2C381BB}"/>
    <cellStyle name="40% - Accent3 11" xfId="809" xr:uid="{00000000-0005-0000-0000-00002D030000}"/>
    <cellStyle name="40% - Accent3 11 2" xfId="4868" xr:uid="{00000000-0005-0000-0000-000008130000}"/>
    <cellStyle name="40% - Accent3 11 2 2" xfId="28223" xr:uid="{FCC77316-6484-48D2-87F9-8FDA352A7862}"/>
    <cellStyle name="40% - Accent3 11 3" xfId="23821" xr:uid="{B45D7544-1382-45BE-99DB-A1296AB2B3AC}"/>
    <cellStyle name="40% - Accent3 12" xfId="810" xr:uid="{00000000-0005-0000-0000-00002E030000}"/>
    <cellStyle name="40% - Accent3 12 2" xfId="23822" xr:uid="{D5571766-1BBF-44F8-888B-EFE357683AC5}"/>
    <cellStyle name="40% - Accent3 13" xfId="811" xr:uid="{00000000-0005-0000-0000-00002F030000}"/>
    <cellStyle name="40% - Accent3 13 2" xfId="23823" xr:uid="{647C803F-0349-460F-9E50-6695AD41C8F5}"/>
    <cellStyle name="40% - Accent3 14" xfId="812" xr:uid="{00000000-0005-0000-0000-000030030000}"/>
    <cellStyle name="40% - Accent3 14 2" xfId="23824" xr:uid="{AE615D33-32BC-4365-9F5D-97E4B38F5598}"/>
    <cellStyle name="40% - Accent3 15" xfId="813" xr:uid="{00000000-0005-0000-0000-000031030000}"/>
    <cellStyle name="40% - Accent3 15 2" xfId="23825" xr:uid="{E06DA08D-699C-42F1-A478-2F104278C2FD}"/>
    <cellStyle name="40% - Accent3 16" xfId="814" xr:uid="{00000000-0005-0000-0000-000032030000}"/>
    <cellStyle name="40% - Accent3 16 2" xfId="23826" xr:uid="{B6472FD2-D49B-4464-8A3A-DF19F01FD66F}"/>
    <cellStyle name="40% - Accent3 17" xfId="815" xr:uid="{00000000-0005-0000-0000-000033030000}"/>
    <cellStyle name="40% - Accent3 17 2" xfId="23827" xr:uid="{CE7A6346-48DA-4C47-B21E-EC3E002D6EA8}"/>
    <cellStyle name="40% - Accent3 18" xfId="816" xr:uid="{00000000-0005-0000-0000-000034030000}"/>
    <cellStyle name="40% - Accent3 18 2" xfId="23828" xr:uid="{24CF44C9-B95D-4E6A-B67B-A3A07C13BCA9}"/>
    <cellStyle name="40% - Accent3 19" xfId="817" xr:uid="{00000000-0005-0000-0000-000035030000}"/>
    <cellStyle name="40% - Accent3 19 2" xfId="23829" xr:uid="{572E3BE8-8617-4008-B0F6-FF74D4F55CF8}"/>
    <cellStyle name="40% - Accent3 2" xfId="46" xr:uid="{00000000-0005-0000-0000-000032000000}"/>
    <cellStyle name="40% - Accent3 2 10" xfId="3537" xr:uid="{00000000-0005-0000-0000-0000D50D0000}"/>
    <cellStyle name="40% - Accent3 2 10 2" xfId="22687" xr:uid="{4DD0048D-3F67-4D5C-97DD-B86619B98241}"/>
    <cellStyle name="40% - Accent3 2 11" xfId="3538" xr:uid="{00000000-0005-0000-0000-0000D60D0000}"/>
    <cellStyle name="40% - Accent3 2 11 2" xfId="22688" xr:uid="{8AC76BFD-F692-4667-B6A7-68CC0A4ECCA1}"/>
    <cellStyle name="40% - Accent3 2 12" xfId="3539" xr:uid="{00000000-0005-0000-0000-0000D70D0000}"/>
    <cellStyle name="40% - Accent3 2 12 2" xfId="22689" xr:uid="{3AADCBD2-B49B-45CD-9214-EFC49B5A01ED}"/>
    <cellStyle name="40% - Accent3 2 13" xfId="3540" xr:uid="{00000000-0005-0000-0000-0000D80D0000}"/>
    <cellStyle name="40% - Accent3 2 13 2" xfId="22690" xr:uid="{0951DE97-910E-4486-81E6-4702D01B8EAE}"/>
    <cellStyle name="40% - Accent3 2 14" xfId="3541" xr:uid="{00000000-0005-0000-0000-0000D90D0000}"/>
    <cellStyle name="40% - Accent3 2 14 2" xfId="22691" xr:uid="{E01D9AE7-9109-482D-9931-86D32DFA38C2}"/>
    <cellStyle name="40% - Accent3 2 15" xfId="3542" xr:uid="{00000000-0005-0000-0000-0000DA0D0000}"/>
    <cellStyle name="40% - Accent3 2 15 2" xfId="22692" xr:uid="{44AD9393-0FC9-402E-BA82-7FB82BBD3C28}"/>
    <cellStyle name="40% - Accent3 2 16" xfId="4869" xr:uid="{00000000-0005-0000-0000-000009130000}"/>
    <cellStyle name="40% - Accent3 2 16 2" xfId="28224" xr:uid="{6CDC1C26-C43E-4415-8540-7C971DEC823D}"/>
    <cellStyle name="40% - Accent3 2 17" xfId="23830" xr:uid="{DD13B332-89A6-4D89-AAB1-7BF8B53AAF2B}"/>
    <cellStyle name="40% - Accent3 2 2" xfId="3543" xr:uid="{00000000-0005-0000-0000-0000DB0D0000}"/>
    <cellStyle name="40% - Accent3 2 2 2" xfId="22693" xr:uid="{FEB8164A-10EA-4060-94FB-639BD19BF64E}"/>
    <cellStyle name="40% - Accent3 2 3" xfId="3544" xr:uid="{00000000-0005-0000-0000-0000DC0D0000}"/>
    <cellStyle name="40% - Accent3 2 3 2" xfId="22694" xr:uid="{E3AF0FBE-55C7-4D01-9ADA-A6C749E262E3}"/>
    <cellStyle name="40% - Accent3 2 4" xfId="3545" xr:uid="{00000000-0005-0000-0000-0000DD0D0000}"/>
    <cellStyle name="40% - Accent3 2 4 2" xfId="22695" xr:uid="{320F284F-9224-4EC4-94A3-5DD8C43289A4}"/>
    <cellStyle name="40% - Accent3 2 5" xfId="3546" xr:uid="{00000000-0005-0000-0000-0000DE0D0000}"/>
    <cellStyle name="40% - Accent3 2 5 2" xfId="22696" xr:uid="{C000C9A8-3398-4B6B-A851-C27390C4417C}"/>
    <cellStyle name="40% - Accent3 2 6" xfId="3547" xr:uid="{00000000-0005-0000-0000-0000DF0D0000}"/>
    <cellStyle name="40% - Accent3 2 6 2" xfId="22697" xr:uid="{E6BDA794-5998-410B-B4BB-92FAB741DF17}"/>
    <cellStyle name="40% - Accent3 2 7" xfId="3548" xr:uid="{00000000-0005-0000-0000-0000E00D0000}"/>
    <cellStyle name="40% - Accent3 2 7 2" xfId="22698" xr:uid="{38540FFE-BE03-4D8F-B98E-8BD93F447094}"/>
    <cellStyle name="40% - Accent3 2 8" xfId="3549" xr:uid="{00000000-0005-0000-0000-0000E10D0000}"/>
    <cellStyle name="40% - Accent3 2 8 2" xfId="22699" xr:uid="{C5356AA8-E87A-4CAF-A894-B66A79E3350E}"/>
    <cellStyle name="40% - Accent3 2 9" xfId="3550" xr:uid="{00000000-0005-0000-0000-0000E20D0000}"/>
    <cellStyle name="40% - Accent3 2 9 2" xfId="22700" xr:uid="{6DAD35CD-8C08-4F1B-8200-E5A7E6AEB61B}"/>
    <cellStyle name="40% - Accent3 20" xfId="818" xr:uid="{00000000-0005-0000-0000-000036030000}"/>
    <cellStyle name="40% - Accent3 20 2" xfId="23832" xr:uid="{E7A38E14-6E04-49CD-A0C5-9CE44C5BEAEE}"/>
    <cellStyle name="40% - Accent3 21" xfId="819" xr:uid="{00000000-0005-0000-0000-000037030000}"/>
    <cellStyle name="40% - Accent3 21 2" xfId="23833" xr:uid="{D72CB58A-5073-46EA-9632-EB49560A1DE8}"/>
    <cellStyle name="40% - Accent3 22" xfId="820" xr:uid="{00000000-0005-0000-0000-000038030000}"/>
    <cellStyle name="40% - Accent3 22 2" xfId="23834" xr:uid="{F82E0AC6-96DF-427A-9A06-0193D373E4EE}"/>
    <cellStyle name="40% - Accent3 23" xfId="821" xr:uid="{00000000-0005-0000-0000-000039030000}"/>
    <cellStyle name="40% - Accent3 23 2" xfId="23835" xr:uid="{A163DA76-B7B0-4B3B-A953-521DF104F9A4}"/>
    <cellStyle name="40% - Accent3 24" xfId="822" xr:uid="{00000000-0005-0000-0000-00003A030000}"/>
    <cellStyle name="40% - Accent3 24 2" xfId="23836" xr:uid="{CA2DD16F-FE8C-4B6D-AD86-F9D85C639619}"/>
    <cellStyle name="40% - Accent3 25" xfId="823" xr:uid="{00000000-0005-0000-0000-00003B030000}"/>
    <cellStyle name="40% - Accent3 25 2" xfId="23837" xr:uid="{9F04B6D0-0EF9-4C01-8621-280B12ED3016}"/>
    <cellStyle name="40% - Accent3 26" xfId="824" xr:uid="{00000000-0005-0000-0000-00003C030000}"/>
    <cellStyle name="40% - Accent3 26 2" xfId="23838" xr:uid="{F26D6D29-9580-4F13-BB7C-216D55680165}"/>
    <cellStyle name="40% - Accent3 27" xfId="825" xr:uid="{00000000-0005-0000-0000-00003D030000}"/>
    <cellStyle name="40% - Accent3 27 2" xfId="23839" xr:uid="{757B0EB1-D52C-473A-AC6F-C005B19BD279}"/>
    <cellStyle name="40% - Accent3 28" xfId="826" xr:uid="{00000000-0005-0000-0000-00003E030000}"/>
    <cellStyle name="40% - Accent3 28 2" xfId="23840" xr:uid="{6EDF5F64-1DE1-48C1-AA8A-5A01B56FC6EE}"/>
    <cellStyle name="40% - Accent3 29" xfId="827" xr:uid="{00000000-0005-0000-0000-00003F030000}"/>
    <cellStyle name="40% - Accent3 29 2" xfId="23841" xr:uid="{3F7B1E1E-A7CB-4C56-AC2D-182B12CA6A66}"/>
    <cellStyle name="40% - Accent3 3" xfId="47" xr:uid="{00000000-0005-0000-0000-000033000000}"/>
    <cellStyle name="40% - Accent3 3 2" xfId="828" xr:uid="{00000000-0005-0000-0000-000040030000}"/>
    <cellStyle name="40% - Accent3 3 2 2" xfId="4870" xr:uid="{00000000-0005-0000-0000-00000A130000}"/>
    <cellStyle name="40% - Accent3 3 2 2 2" xfId="28225" xr:uid="{0C507E04-33B8-4FE0-9DCC-B7A73152732D}"/>
    <cellStyle name="40% - Accent3 3 2 3" xfId="23843" xr:uid="{ECEB6CEC-74FC-4CD8-849D-460F373E4703}"/>
    <cellStyle name="40% - Accent3 3 3" xfId="3551" xr:uid="{00000000-0005-0000-0000-0000E30D0000}"/>
    <cellStyle name="40% - Accent3 3 3 2" xfId="23844" xr:uid="{BCD65783-BEA8-49A3-BED8-7992FCC8B7BE}"/>
    <cellStyle name="40% - Accent3 3 4" xfId="23845" xr:uid="{067AF894-A827-4DBE-9FA2-09E951FA3FC6}"/>
    <cellStyle name="40% - Accent3 3 5" xfId="27142" xr:uid="{3FF11943-18C6-4E7D-B473-212F512DD560}"/>
    <cellStyle name="40% - Accent3 3 6" xfId="22701" xr:uid="{C0E5E30D-4D48-422E-87A2-E464EF413C7D}"/>
    <cellStyle name="40% - Accent3 30" xfId="829" xr:uid="{00000000-0005-0000-0000-000041030000}"/>
    <cellStyle name="40% - Accent3 30 2" xfId="23846" xr:uid="{EB42612A-3121-4444-917B-0B7AAEF07EA3}"/>
    <cellStyle name="40% - Accent3 31" xfId="830" xr:uid="{00000000-0005-0000-0000-000042030000}"/>
    <cellStyle name="40% - Accent3 31 2" xfId="23847" xr:uid="{F8751CF2-078F-43E9-BC83-A63E1EDA21EF}"/>
    <cellStyle name="40% - Accent3 32" xfId="831" xr:uid="{00000000-0005-0000-0000-000043030000}"/>
    <cellStyle name="40% - Accent3 32 2" xfId="23848" xr:uid="{7F5AF445-E7FB-4423-A3F9-15C74AAFF6FD}"/>
    <cellStyle name="40% - Accent3 33" xfId="832" xr:uid="{00000000-0005-0000-0000-000044030000}"/>
    <cellStyle name="40% - Accent3 33 2" xfId="23849" xr:uid="{48598C81-D8CD-4E6C-861A-A36E05C28875}"/>
    <cellStyle name="40% - Accent3 34" xfId="833" xr:uid="{00000000-0005-0000-0000-000045030000}"/>
    <cellStyle name="40% - Accent3 34 2" xfId="23850" xr:uid="{E5E34643-48BC-4FC2-BF8B-3C2BBB1A744F}"/>
    <cellStyle name="40% - Accent3 35" xfId="834" xr:uid="{00000000-0005-0000-0000-000046030000}"/>
    <cellStyle name="40% - Accent3 35 2" xfId="23851" xr:uid="{BB9B990F-9D40-4188-834D-C5B5F363A84E}"/>
    <cellStyle name="40% - Accent3 36" xfId="835" xr:uid="{00000000-0005-0000-0000-000047030000}"/>
    <cellStyle name="40% - Accent3 36 2" xfId="23852" xr:uid="{FA87B1AF-2665-4358-8E5F-1A5501600850}"/>
    <cellStyle name="40% - Accent3 37" xfId="836" xr:uid="{00000000-0005-0000-0000-000048030000}"/>
    <cellStyle name="40% - Accent3 37 2" xfId="23853" xr:uid="{151C7BCA-3253-400A-BA66-A9AD73416A33}"/>
    <cellStyle name="40% - Accent3 38" xfId="837" xr:uid="{00000000-0005-0000-0000-000049030000}"/>
    <cellStyle name="40% - Accent3 38 2" xfId="23854" xr:uid="{2FEA79CC-5F62-4691-AC56-0A3D71A347DF}"/>
    <cellStyle name="40% - Accent3 39" xfId="838" xr:uid="{00000000-0005-0000-0000-00004A030000}"/>
    <cellStyle name="40% - Accent3 39 2" xfId="23855" xr:uid="{9713DBEE-9FFD-45DA-8905-CADB101EA8EE}"/>
    <cellStyle name="40% - Accent3 4" xfId="48" xr:uid="{00000000-0005-0000-0000-000034000000}"/>
    <cellStyle name="40% - Accent3 4 2" xfId="3552" xr:uid="{00000000-0005-0000-0000-0000E40D0000}"/>
    <cellStyle name="40% - Accent3 4 2 2" xfId="23856" xr:uid="{C1454D40-C744-4096-A0EC-D3F014370562}"/>
    <cellStyle name="40% - Accent3 4 3" xfId="23857" xr:uid="{BFD88665-4AB2-4947-AAF1-61FFD955F7DC}"/>
    <cellStyle name="40% - Accent3 4 4" xfId="22702" xr:uid="{B3826FBC-D482-4EFF-8066-435DEEF607E9}"/>
    <cellStyle name="40% - Accent3 40" xfId="839" xr:uid="{00000000-0005-0000-0000-00004B030000}"/>
    <cellStyle name="40% - Accent3 40 2" xfId="23858" xr:uid="{50FFB95A-521D-44B5-A42F-57C912F5D17E}"/>
    <cellStyle name="40% - Accent3 41" xfId="840" xr:uid="{00000000-0005-0000-0000-00004C030000}"/>
    <cellStyle name="40% - Accent3 41 2" xfId="23859" xr:uid="{3E816DA8-89CD-4342-AFB4-6BC643449518}"/>
    <cellStyle name="40% - Accent3 42" xfId="841" xr:uid="{00000000-0005-0000-0000-00004D030000}"/>
    <cellStyle name="40% - Accent3 42 2" xfId="23860" xr:uid="{1D41291E-8A42-4A1A-9A2E-309085CAD066}"/>
    <cellStyle name="40% - Accent3 43" xfId="842" xr:uid="{00000000-0005-0000-0000-00004E030000}"/>
    <cellStyle name="40% - Accent3 43 2" xfId="23861" xr:uid="{524908C0-3F0B-47E1-9D4B-15CB40E493F0}"/>
    <cellStyle name="40% - Accent3 5" xfId="49" xr:uid="{00000000-0005-0000-0000-000035000000}"/>
    <cellStyle name="40% - Accent3 5 2" xfId="3553" xr:uid="{00000000-0005-0000-0000-0000E50D0000}"/>
    <cellStyle name="40% - Accent3 5 2 2" xfId="23862" xr:uid="{74748199-096C-4A7C-80F0-A16EC72158F6}"/>
    <cellStyle name="40% - Accent3 5 3" xfId="23863" xr:uid="{26516A38-C5FE-4620-ADA2-CBAB10753E55}"/>
    <cellStyle name="40% - Accent3 5 4" xfId="22703" xr:uid="{6D82AE4C-FDCF-4B8F-BA7E-F8760D86C758}"/>
    <cellStyle name="40% - Accent3 6" xfId="843" xr:uid="{00000000-0005-0000-0000-00004F030000}"/>
    <cellStyle name="40% - Accent3 6 2" xfId="3554" xr:uid="{00000000-0005-0000-0000-0000E60D0000}"/>
    <cellStyle name="40% - Accent3 6 2 2" xfId="23865" xr:uid="{D0064D11-C6EF-44DD-B21C-1ABF84A5EB16}"/>
    <cellStyle name="40% - Accent3 6 3" xfId="23866" xr:uid="{9179ABF2-C392-4645-8E35-18075ACB7315}"/>
    <cellStyle name="40% - Accent3 6 4" xfId="22704" xr:uid="{94E99F2E-95E6-4E30-AB90-E8887C1D31FE}"/>
    <cellStyle name="40% - Accent3 7" xfId="844" xr:uid="{00000000-0005-0000-0000-000050030000}"/>
    <cellStyle name="40% - Accent3 7 2" xfId="3555" xr:uid="{00000000-0005-0000-0000-0000E70D0000}"/>
    <cellStyle name="40% - Accent3 7 2 2" xfId="23867" xr:uid="{275731D7-B75E-4049-8BA8-A31AD5823B43}"/>
    <cellStyle name="40% - Accent3 7 3" xfId="23868" xr:uid="{4DD445C5-6B81-4725-A454-71D5AD42ED91}"/>
    <cellStyle name="40% - Accent3 7 4" xfId="22705" xr:uid="{BD735EB6-3103-4D27-AB3D-014452077ECB}"/>
    <cellStyle name="40% - Accent3 8" xfId="845" xr:uid="{00000000-0005-0000-0000-000051030000}"/>
    <cellStyle name="40% - Accent3 8 2" xfId="3556" xr:uid="{00000000-0005-0000-0000-0000E80D0000}"/>
    <cellStyle name="40% - Accent3 8 2 2" xfId="23869" xr:uid="{E8B29BA7-C323-4712-9F6E-B8CEF8BBF73B}"/>
    <cellStyle name="40% - Accent3 8 3" xfId="23870" xr:uid="{60E480C2-659C-47A6-A2B3-9E1E21696899}"/>
    <cellStyle name="40% - Accent3 8 4" xfId="22706" xr:uid="{65C187C5-44BA-4D96-B660-2BCDF8070A96}"/>
    <cellStyle name="40% - Accent3 9" xfId="846" xr:uid="{00000000-0005-0000-0000-000052030000}"/>
    <cellStyle name="40% - Accent3 9 2" xfId="4871" xr:uid="{00000000-0005-0000-0000-00000B130000}"/>
    <cellStyle name="40% - Accent3 9 2 2" xfId="28226" xr:uid="{064373AC-132D-43F7-B7FD-D5C9E5F4D56B}"/>
    <cellStyle name="40% - Accent3 9 3" xfId="23871" xr:uid="{6A68537D-9D69-4C85-908B-3024B27B820F}"/>
    <cellStyle name="40% - Accent4" xfId="22514" builtinId="43" customBuiltin="1"/>
    <cellStyle name="40% - Accent4 10" xfId="847" xr:uid="{00000000-0005-0000-0000-000053030000}"/>
    <cellStyle name="40% - Accent4 10 2" xfId="4872" xr:uid="{00000000-0005-0000-0000-00000C130000}"/>
    <cellStyle name="40% - Accent4 10 2 2" xfId="28227" xr:uid="{76A34A67-17E2-404C-8450-DF33DEF9DA86}"/>
    <cellStyle name="40% - Accent4 10 3" xfId="23872" xr:uid="{21E34267-E91B-4635-8310-57756C086BBF}"/>
    <cellStyle name="40% - Accent4 11" xfId="848" xr:uid="{00000000-0005-0000-0000-000054030000}"/>
    <cellStyle name="40% - Accent4 11 2" xfId="4873" xr:uid="{00000000-0005-0000-0000-00000D130000}"/>
    <cellStyle name="40% - Accent4 11 2 2" xfId="30503" xr:uid="{DB25A3B2-98FB-4FDC-9ACD-48FB865EEE52}"/>
    <cellStyle name="40% - Accent4 11 3" xfId="23873" xr:uid="{B8960CFA-DF88-4B83-A46C-9A4119638949}"/>
    <cellStyle name="40% - Accent4 12" xfId="849" xr:uid="{00000000-0005-0000-0000-000055030000}"/>
    <cellStyle name="40% - Accent4 12 2" xfId="23874" xr:uid="{B9ECAE47-B02C-49B2-8367-91FBE90B4D00}"/>
    <cellStyle name="40% - Accent4 13" xfId="850" xr:uid="{00000000-0005-0000-0000-000056030000}"/>
    <cellStyle name="40% - Accent4 13 2" xfId="23875" xr:uid="{F2E38DE5-3899-455D-BF08-B4D430080450}"/>
    <cellStyle name="40% - Accent4 14" xfId="851" xr:uid="{00000000-0005-0000-0000-000057030000}"/>
    <cellStyle name="40% - Accent4 14 2" xfId="23876" xr:uid="{F342DFAF-50FC-4AA5-B868-643A5270888B}"/>
    <cellStyle name="40% - Accent4 15" xfId="852" xr:uid="{00000000-0005-0000-0000-000058030000}"/>
    <cellStyle name="40% - Accent4 15 2" xfId="23877" xr:uid="{AF2ADF58-8560-4511-9DC8-454F59FCE895}"/>
    <cellStyle name="40% - Accent4 16" xfId="853" xr:uid="{00000000-0005-0000-0000-000059030000}"/>
    <cellStyle name="40% - Accent4 16 2" xfId="23878" xr:uid="{A2D74A8F-7204-48B8-9FFF-524E36818B49}"/>
    <cellStyle name="40% - Accent4 17" xfId="854" xr:uid="{00000000-0005-0000-0000-00005A030000}"/>
    <cellStyle name="40% - Accent4 17 2" xfId="23879" xr:uid="{E6DFEDC0-86D8-46B7-A56C-A87453DDFC32}"/>
    <cellStyle name="40% - Accent4 18" xfId="855" xr:uid="{00000000-0005-0000-0000-00005B030000}"/>
    <cellStyle name="40% - Accent4 18 2" xfId="23880" xr:uid="{5A9299C6-C1B3-45CD-86E4-F3E31FD0976C}"/>
    <cellStyle name="40% - Accent4 19" xfId="856" xr:uid="{00000000-0005-0000-0000-00005C030000}"/>
    <cellStyle name="40% - Accent4 19 2" xfId="23881" xr:uid="{D0A2B347-9928-487A-872E-96004D8A0AB2}"/>
    <cellStyle name="40% - Accent4 2" xfId="50" xr:uid="{00000000-0005-0000-0000-000036000000}"/>
    <cellStyle name="40% - Accent4 2 10" xfId="3557" xr:uid="{00000000-0005-0000-0000-0000E90D0000}"/>
    <cellStyle name="40% - Accent4 2 10 2" xfId="22707" xr:uid="{939A1671-74CF-4A8E-849A-B636E18094DE}"/>
    <cellStyle name="40% - Accent4 2 11" xfId="3558" xr:uid="{00000000-0005-0000-0000-0000EA0D0000}"/>
    <cellStyle name="40% - Accent4 2 11 2" xfId="22708" xr:uid="{0FC70B52-52BE-4DDD-90AF-F234D6411919}"/>
    <cellStyle name="40% - Accent4 2 12" xfId="3559" xr:uid="{00000000-0005-0000-0000-0000EB0D0000}"/>
    <cellStyle name="40% - Accent4 2 12 2" xfId="22709" xr:uid="{7FD272C2-7CC8-4D1C-AE98-71C4F136D437}"/>
    <cellStyle name="40% - Accent4 2 13" xfId="3560" xr:uid="{00000000-0005-0000-0000-0000EC0D0000}"/>
    <cellStyle name="40% - Accent4 2 13 2" xfId="22710" xr:uid="{3C8D11DD-6E71-4256-921C-1F19332CD19D}"/>
    <cellStyle name="40% - Accent4 2 14" xfId="3561" xr:uid="{00000000-0005-0000-0000-0000ED0D0000}"/>
    <cellStyle name="40% - Accent4 2 14 2" xfId="22711" xr:uid="{152D3FA6-1B09-4BC3-B597-EEAE9DD70BD6}"/>
    <cellStyle name="40% - Accent4 2 15" xfId="3562" xr:uid="{00000000-0005-0000-0000-0000EE0D0000}"/>
    <cellStyle name="40% - Accent4 2 15 2" xfId="22712" xr:uid="{6DF78F10-E1D4-493A-B126-3AE75CA33D74}"/>
    <cellStyle name="40% - Accent4 2 16" xfId="4874" xr:uid="{00000000-0005-0000-0000-00000E130000}"/>
    <cellStyle name="40% - Accent4 2 16 2" xfId="30504" xr:uid="{048EE479-EC19-4B65-B986-032D62C48209}"/>
    <cellStyle name="40% - Accent4 2 17" xfId="23882" xr:uid="{0ACBA33B-AF1D-40F7-BC38-C0E44BA4F8E6}"/>
    <cellStyle name="40% - Accent4 2 2" xfId="3563" xr:uid="{00000000-0005-0000-0000-0000EF0D0000}"/>
    <cellStyle name="40% - Accent4 2 2 2" xfId="22713" xr:uid="{2132127B-38C6-4C20-BCB1-8479DFEDF2EE}"/>
    <cellStyle name="40% - Accent4 2 3" xfId="3564" xr:uid="{00000000-0005-0000-0000-0000F00D0000}"/>
    <cellStyle name="40% - Accent4 2 3 2" xfId="22714" xr:uid="{DEB96FCE-BF4A-47BA-A63B-680AD7C24249}"/>
    <cellStyle name="40% - Accent4 2 4" xfId="3565" xr:uid="{00000000-0005-0000-0000-0000F10D0000}"/>
    <cellStyle name="40% - Accent4 2 4 2" xfId="22715" xr:uid="{0A598416-B819-4D08-929F-471D5731805E}"/>
    <cellStyle name="40% - Accent4 2 5" xfId="3566" xr:uid="{00000000-0005-0000-0000-0000F20D0000}"/>
    <cellStyle name="40% - Accent4 2 5 2" xfId="22716" xr:uid="{CCE41EF4-B48E-4520-9EE6-2C53D18172EE}"/>
    <cellStyle name="40% - Accent4 2 6" xfId="3567" xr:uid="{00000000-0005-0000-0000-0000F30D0000}"/>
    <cellStyle name="40% - Accent4 2 6 2" xfId="22717" xr:uid="{0800280F-1B96-47CD-A724-7B464A624978}"/>
    <cellStyle name="40% - Accent4 2 7" xfId="3568" xr:uid="{00000000-0005-0000-0000-0000F40D0000}"/>
    <cellStyle name="40% - Accent4 2 7 2" xfId="22718" xr:uid="{A6CFAAFD-6F00-41A3-907E-C18E4E4C59C7}"/>
    <cellStyle name="40% - Accent4 2 8" xfId="3569" xr:uid="{00000000-0005-0000-0000-0000F50D0000}"/>
    <cellStyle name="40% - Accent4 2 8 2" xfId="22719" xr:uid="{5D5CD37D-4FB1-4E83-95F2-D3B693A90AE7}"/>
    <cellStyle name="40% - Accent4 2 9" xfId="3570" xr:uid="{00000000-0005-0000-0000-0000F60D0000}"/>
    <cellStyle name="40% - Accent4 2 9 2" xfId="22720" xr:uid="{6C1664D6-32E1-4CA2-94E3-83F7935C9B96}"/>
    <cellStyle name="40% - Accent4 20" xfId="857" xr:uid="{00000000-0005-0000-0000-00005D030000}"/>
    <cellStyle name="40% - Accent4 20 2" xfId="23883" xr:uid="{8D182932-6CC2-40C6-AAA0-E88B2BF4C6EA}"/>
    <cellStyle name="40% - Accent4 21" xfId="858" xr:uid="{00000000-0005-0000-0000-00005E030000}"/>
    <cellStyle name="40% - Accent4 21 2" xfId="23884" xr:uid="{0822AECD-B893-4BED-A93B-1DCB6DCD6857}"/>
    <cellStyle name="40% - Accent4 22" xfId="859" xr:uid="{00000000-0005-0000-0000-00005F030000}"/>
    <cellStyle name="40% - Accent4 22 2" xfId="23885" xr:uid="{D1A717D4-41C7-4B23-8A68-3D6A18CA8EAB}"/>
    <cellStyle name="40% - Accent4 23" xfId="860" xr:uid="{00000000-0005-0000-0000-000060030000}"/>
    <cellStyle name="40% - Accent4 23 2" xfId="23886" xr:uid="{1F662968-81A5-4E2F-AEE4-C0A38E9033B7}"/>
    <cellStyle name="40% - Accent4 24" xfId="861" xr:uid="{00000000-0005-0000-0000-000061030000}"/>
    <cellStyle name="40% - Accent4 24 2" xfId="23887" xr:uid="{ED28709E-C75C-45ED-B189-4B7485BF231B}"/>
    <cellStyle name="40% - Accent4 25" xfId="862" xr:uid="{00000000-0005-0000-0000-000062030000}"/>
    <cellStyle name="40% - Accent4 25 2" xfId="23888" xr:uid="{C3B7A548-C1EF-4AC0-AECE-A50C0D946240}"/>
    <cellStyle name="40% - Accent4 26" xfId="863" xr:uid="{00000000-0005-0000-0000-000063030000}"/>
    <cellStyle name="40% - Accent4 26 2" xfId="23889" xr:uid="{B9ED3C90-C513-4271-A81B-6B6A3DAD3154}"/>
    <cellStyle name="40% - Accent4 27" xfId="864" xr:uid="{00000000-0005-0000-0000-000064030000}"/>
    <cellStyle name="40% - Accent4 27 2" xfId="23890" xr:uid="{40E0CC89-D999-48B3-9B31-6ECCEC4F606E}"/>
    <cellStyle name="40% - Accent4 28" xfId="865" xr:uid="{00000000-0005-0000-0000-000065030000}"/>
    <cellStyle name="40% - Accent4 28 2" xfId="23891" xr:uid="{2F493CF4-571C-4176-AED0-C77F95170E04}"/>
    <cellStyle name="40% - Accent4 29" xfId="866" xr:uid="{00000000-0005-0000-0000-000066030000}"/>
    <cellStyle name="40% - Accent4 29 2" xfId="23892" xr:uid="{CDF9D1AF-0600-4F59-980C-ADC56131BC03}"/>
    <cellStyle name="40% - Accent4 3" xfId="51" xr:uid="{00000000-0005-0000-0000-000037000000}"/>
    <cellStyle name="40% - Accent4 3 2" xfId="867" xr:uid="{00000000-0005-0000-0000-000067030000}"/>
    <cellStyle name="40% - Accent4 3 2 2" xfId="4875" xr:uid="{00000000-0005-0000-0000-00000F130000}"/>
    <cellStyle name="40% - Accent4 3 2 2 2" xfId="28228" xr:uid="{5E9A29B2-D603-4B5A-9156-8799A09B8207}"/>
    <cellStyle name="40% - Accent4 3 2 3" xfId="23893" xr:uid="{C473C9A4-0F9A-457B-831D-CCC5C53CE576}"/>
    <cellStyle name="40% - Accent4 3 3" xfId="3571" xr:uid="{00000000-0005-0000-0000-0000F70D0000}"/>
    <cellStyle name="40% - Accent4 3 3 2" xfId="23894" xr:uid="{CC28A58D-9A5A-4222-8802-7F0D4AF1339F}"/>
    <cellStyle name="40% - Accent4 3 4" xfId="23895" xr:uid="{B1E08140-F058-4808-85A0-F4667A766965}"/>
    <cellStyle name="40% - Accent4 3 5" xfId="22721" xr:uid="{943C0D81-8E8C-4B97-A3E8-AC0098E8E879}"/>
    <cellStyle name="40% - Accent4 30" xfId="868" xr:uid="{00000000-0005-0000-0000-000068030000}"/>
    <cellStyle name="40% - Accent4 30 2" xfId="23896" xr:uid="{53480290-EB09-4CDF-B99D-A43A7A23A5C2}"/>
    <cellStyle name="40% - Accent4 31" xfId="869" xr:uid="{00000000-0005-0000-0000-000069030000}"/>
    <cellStyle name="40% - Accent4 31 2" xfId="23897" xr:uid="{59B3848D-5EDA-4291-B871-04E7CD1DA621}"/>
    <cellStyle name="40% - Accent4 32" xfId="870" xr:uid="{00000000-0005-0000-0000-00006A030000}"/>
    <cellStyle name="40% - Accent4 32 2" xfId="23898" xr:uid="{7CD4E688-5E82-40E9-A2E4-3B178D02BE7D}"/>
    <cellStyle name="40% - Accent4 33" xfId="871" xr:uid="{00000000-0005-0000-0000-00006B030000}"/>
    <cellStyle name="40% - Accent4 33 2" xfId="23899" xr:uid="{2D0A5FE6-3374-403F-BFE9-98B6BE27F98A}"/>
    <cellStyle name="40% - Accent4 34" xfId="872" xr:uid="{00000000-0005-0000-0000-00006C030000}"/>
    <cellStyle name="40% - Accent4 34 2" xfId="23900" xr:uid="{05EEB85A-684A-44A4-9C8A-247697023B7C}"/>
    <cellStyle name="40% - Accent4 35" xfId="873" xr:uid="{00000000-0005-0000-0000-00006D030000}"/>
    <cellStyle name="40% - Accent4 35 2" xfId="23901" xr:uid="{62DB144C-DE2B-4174-BA93-505AB570CDBF}"/>
    <cellStyle name="40% - Accent4 36" xfId="874" xr:uid="{00000000-0005-0000-0000-00006E030000}"/>
    <cellStyle name="40% - Accent4 36 2" xfId="23902" xr:uid="{AA61F104-A5A6-4DA5-A217-3C9970DC02D1}"/>
    <cellStyle name="40% - Accent4 37" xfId="875" xr:uid="{00000000-0005-0000-0000-00006F030000}"/>
    <cellStyle name="40% - Accent4 37 2" xfId="23903" xr:uid="{EE609638-2D97-45B7-B536-E59459E07CAC}"/>
    <cellStyle name="40% - Accent4 38" xfId="876" xr:uid="{00000000-0005-0000-0000-000070030000}"/>
    <cellStyle name="40% - Accent4 38 2" xfId="23904" xr:uid="{B8A7D867-04EA-4BF5-B849-8B7064449B8D}"/>
    <cellStyle name="40% - Accent4 39" xfId="877" xr:uid="{00000000-0005-0000-0000-000071030000}"/>
    <cellStyle name="40% - Accent4 39 2" xfId="23905" xr:uid="{ADC4FCB1-6290-4EC1-9F83-F09AFBB69A59}"/>
    <cellStyle name="40% - Accent4 4" xfId="52" xr:uid="{00000000-0005-0000-0000-000038000000}"/>
    <cellStyle name="40% - Accent4 4 2" xfId="3572" xr:uid="{00000000-0005-0000-0000-0000F80D0000}"/>
    <cellStyle name="40% - Accent4 4 2 2" xfId="23906" xr:uid="{DE643A51-3136-46A0-A7B9-D4229AC87404}"/>
    <cellStyle name="40% - Accent4 4 3" xfId="23907" xr:uid="{AF3769D0-A6AF-4781-89D3-2611364E9C13}"/>
    <cellStyle name="40% - Accent4 4 4" xfId="22722" xr:uid="{3019F5F3-F593-4ED8-AD4F-077EDABA0AD2}"/>
    <cellStyle name="40% - Accent4 40" xfId="878" xr:uid="{00000000-0005-0000-0000-000072030000}"/>
    <cellStyle name="40% - Accent4 40 2" xfId="23908" xr:uid="{5206BD00-D1AA-41BA-A80D-C8E947FB23E3}"/>
    <cellStyle name="40% - Accent4 41" xfId="879" xr:uid="{00000000-0005-0000-0000-000073030000}"/>
    <cellStyle name="40% - Accent4 41 2" xfId="23909" xr:uid="{92FBD71A-4BB0-4F74-A5AB-6CA82226E313}"/>
    <cellStyle name="40% - Accent4 42" xfId="880" xr:uid="{00000000-0005-0000-0000-000074030000}"/>
    <cellStyle name="40% - Accent4 42 2" xfId="23910" xr:uid="{E0314510-6CDC-4101-AE4A-2327AD4DF04C}"/>
    <cellStyle name="40% - Accent4 43" xfId="881" xr:uid="{00000000-0005-0000-0000-000075030000}"/>
    <cellStyle name="40% - Accent4 43 2" xfId="23911" xr:uid="{B6919D66-2834-4990-BB78-A9289673E39C}"/>
    <cellStyle name="40% - Accent4 5" xfId="53" xr:uid="{00000000-0005-0000-0000-000039000000}"/>
    <cellStyle name="40% - Accent4 5 2" xfId="3573" xr:uid="{00000000-0005-0000-0000-0000F90D0000}"/>
    <cellStyle name="40% - Accent4 5 2 2" xfId="23912" xr:uid="{E3CFB2C7-73D9-4D44-8A13-6F5EA6468D74}"/>
    <cellStyle name="40% - Accent4 5 3" xfId="23913" xr:uid="{1F1ECFB9-9926-4C75-8A79-291938848AC3}"/>
    <cellStyle name="40% - Accent4 5 4" xfId="22723" xr:uid="{9F19B401-C6C4-4C2B-8700-AF85CD07E164}"/>
    <cellStyle name="40% - Accent4 6" xfId="882" xr:uid="{00000000-0005-0000-0000-000076030000}"/>
    <cellStyle name="40% - Accent4 6 2" xfId="3574" xr:uid="{00000000-0005-0000-0000-0000FA0D0000}"/>
    <cellStyle name="40% - Accent4 6 2 2" xfId="23914" xr:uid="{8F33C765-C756-43B8-9587-B41370FF75CC}"/>
    <cellStyle name="40% - Accent4 6 3" xfId="23915" xr:uid="{8B538530-953A-4464-93D9-E4932C9C74A2}"/>
    <cellStyle name="40% - Accent4 6 4" xfId="22724" xr:uid="{09A47D86-ADE2-4353-A283-202F7B1F4F51}"/>
    <cellStyle name="40% - Accent4 7" xfId="883" xr:uid="{00000000-0005-0000-0000-000077030000}"/>
    <cellStyle name="40% - Accent4 7 2" xfId="3575" xr:uid="{00000000-0005-0000-0000-0000FB0D0000}"/>
    <cellStyle name="40% - Accent4 7 2 2" xfId="23916" xr:uid="{62B82EFD-AB47-4D33-AFD0-31BC2A477250}"/>
    <cellStyle name="40% - Accent4 7 3" xfId="23917" xr:uid="{C496A22D-5F13-44E8-B30C-70089B3DDECF}"/>
    <cellStyle name="40% - Accent4 7 4" xfId="22725" xr:uid="{CDD57B8F-DD6E-41FE-85D7-84D54DAC5A93}"/>
    <cellStyle name="40% - Accent4 8" xfId="884" xr:uid="{00000000-0005-0000-0000-000078030000}"/>
    <cellStyle name="40% - Accent4 8 2" xfId="3576" xr:uid="{00000000-0005-0000-0000-0000FC0D0000}"/>
    <cellStyle name="40% - Accent4 8 2 2" xfId="23919" xr:uid="{5569E48F-C4C0-4B88-979E-B908956F08C9}"/>
    <cellStyle name="40% - Accent4 8 3" xfId="23920" xr:uid="{46683063-CB2A-4CD0-88B5-99F6B1BAAD2F}"/>
    <cellStyle name="40% - Accent4 8 4" xfId="22726" xr:uid="{A5BEC25D-3C81-42F1-A765-1F6D86C06721}"/>
    <cellStyle name="40% - Accent4 9" xfId="885" xr:uid="{00000000-0005-0000-0000-000079030000}"/>
    <cellStyle name="40% - Accent4 9 2" xfId="4876" xr:uid="{00000000-0005-0000-0000-000010130000}"/>
    <cellStyle name="40% - Accent4 9 2 2" xfId="30505" xr:uid="{F43B8209-F256-4FCE-A9FE-43EF60F9092A}"/>
    <cellStyle name="40% - Accent4 9 3" xfId="23921" xr:uid="{32EEDA39-D2C5-4A19-8A8D-60246FBFB051}"/>
    <cellStyle name="40% - Accent5" xfId="22517" builtinId="47" customBuiltin="1"/>
    <cellStyle name="40% - Accent5 10" xfId="886" xr:uid="{00000000-0005-0000-0000-00007A030000}"/>
    <cellStyle name="40% - Accent5 10 2" xfId="4877" xr:uid="{00000000-0005-0000-0000-000011130000}"/>
    <cellStyle name="40% - Accent5 10 2 2" xfId="28229" xr:uid="{D01AA115-E3AE-4AEC-9023-9E97A127884E}"/>
    <cellStyle name="40% - Accent5 10 3" xfId="23922" xr:uid="{02329708-B0B5-45DC-9B6A-A84201F5494E}"/>
    <cellStyle name="40% - Accent5 11" xfId="887" xr:uid="{00000000-0005-0000-0000-00007B030000}"/>
    <cellStyle name="40% - Accent5 11 2" xfId="4878" xr:uid="{00000000-0005-0000-0000-000012130000}"/>
    <cellStyle name="40% - Accent5 11 2 2" xfId="30506" xr:uid="{DB7002AB-F94A-4A5C-AE95-80F4B6234749}"/>
    <cellStyle name="40% - Accent5 11 3" xfId="23923" xr:uid="{CF8DE148-98C6-4F78-B0A9-0B8A2D89D96D}"/>
    <cellStyle name="40% - Accent5 12" xfId="888" xr:uid="{00000000-0005-0000-0000-00007C030000}"/>
    <cellStyle name="40% - Accent5 12 2" xfId="23924" xr:uid="{7142B251-92D4-4B21-89BD-A23BB8129B65}"/>
    <cellStyle name="40% - Accent5 13" xfId="889" xr:uid="{00000000-0005-0000-0000-00007D030000}"/>
    <cellStyle name="40% - Accent5 13 2" xfId="23925" xr:uid="{E333B830-4A26-47B7-8F5A-3A4792717972}"/>
    <cellStyle name="40% - Accent5 14" xfId="890" xr:uid="{00000000-0005-0000-0000-00007E030000}"/>
    <cellStyle name="40% - Accent5 14 2" xfId="23926" xr:uid="{BF17C16E-41E4-44EE-ADF0-D68EBE10DE65}"/>
    <cellStyle name="40% - Accent5 15" xfId="891" xr:uid="{00000000-0005-0000-0000-00007F030000}"/>
    <cellStyle name="40% - Accent5 15 2" xfId="23927" xr:uid="{77BC5745-BB76-4353-B114-21F8F0D2D65E}"/>
    <cellStyle name="40% - Accent5 16" xfId="892" xr:uid="{00000000-0005-0000-0000-000080030000}"/>
    <cellStyle name="40% - Accent5 16 2" xfId="23928" xr:uid="{CB472A1F-CFA0-404E-9461-A1C86D295EB1}"/>
    <cellStyle name="40% - Accent5 17" xfId="893" xr:uid="{00000000-0005-0000-0000-000081030000}"/>
    <cellStyle name="40% - Accent5 17 2" xfId="23929" xr:uid="{A89978AB-8417-419A-9A6D-4EC136C05E16}"/>
    <cellStyle name="40% - Accent5 18" xfId="894" xr:uid="{00000000-0005-0000-0000-000082030000}"/>
    <cellStyle name="40% - Accent5 18 2" xfId="23930" xr:uid="{FB62356E-4AED-4664-B640-18A72F0FC5C5}"/>
    <cellStyle name="40% - Accent5 19" xfId="895" xr:uid="{00000000-0005-0000-0000-000083030000}"/>
    <cellStyle name="40% - Accent5 19 2" xfId="23931" xr:uid="{5ED0E321-8593-46D3-8459-9DB3317FECEC}"/>
    <cellStyle name="40% - Accent5 2" xfId="54" xr:uid="{00000000-0005-0000-0000-00003A000000}"/>
    <cellStyle name="40% - Accent5 2 10" xfId="3577" xr:uid="{00000000-0005-0000-0000-0000FD0D0000}"/>
    <cellStyle name="40% - Accent5 2 10 2" xfId="22727" xr:uid="{16FC1BD3-89CF-4D84-BF5D-F11A444C0B72}"/>
    <cellStyle name="40% - Accent5 2 11" xfId="3578" xr:uid="{00000000-0005-0000-0000-0000FE0D0000}"/>
    <cellStyle name="40% - Accent5 2 11 2" xfId="22728" xr:uid="{D67CEB0D-9DFF-46B5-A940-7E2202458119}"/>
    <cellStyle name="40% - Accent5 2 12" xfId="3579" xr:uid="{00000000-0005-0000-0000-0000FF0D0000}"/>
    <cellStyle name="40% - Accent5 2 12 2" xfId="22729" xr:uid="{D70D9B33-330A-4F10-8C6E-CAC13FDBD898}"/>
    <cellStyle name="40% - Accent5 2 13" xfId="3580" xr:uid="{00000000-0005-0000-0000-0000000E0000}"/>
    <cellStyle name="40% - Accent5 2 13 2" xfId="22730" xr:uid="{52252F13-D486-4B5D-B26F-25ECD6E0EBE3}"/>
    <cellStyle name="40% - Accent5 2 14" xfId="3581" xr:uid="{00000000-0005-0000-0000-0000010E0000}"/>
    <cellStyle name="40% - Accent5 2 14 2" xfId="22731" xr:uid="{FC7CDA46-764B-4260-B05E-A9D14AA8A133}"/>
    <cellStyle name="40% - Accent5 2 15" xfId="3582" xr:uid="{00000000-0005-0000-0000-0000020E0000}"/>
    <cellStyle name="40% - Accent5 2 15 2" xfId="22732" xr:uid="{88CDBEF9-85CD-4AB9-823D-97EF49486DBD}"/>
    <cellStyle name="40% - Accent5 2 16" xfId="4879" xr:uid="{00000000-0005-0000-0000-000013130000}"/>
    <cellStyle name="40% - Accent5 2 16 2" xfId="28230" xr:uid="{DFCBB9DE-3A80-457E-8726-AAC30246525C}"/>
    <cellStyle name="40% - Accent5 2 17" xfId="23932" xr:uid="{6D4E0BA5-62D5-4C2C-978B-AC03FF67C6FA}"/>
    <cellStyle name="40% - Accent5 2 2" xfId="3583" xr:uid="{00000000-0005-0000-0000-0000030E0000}"/>
    <cellStyle name="40% - Accent5 2 2 2" xfId="22733" xr:uid="{CB96254A-5A47-4156-A52C-33C06BBC6543}"/>
    <cellStyle name="40% - Accent5 2 3" xfId="3584" xr:uid="{00000000-0005-0000-0000-0000040E0000}"/>
    <cellStyle name="40% - Accent5 2 3 2" xfId="22734" xr:uid="{0711D531-07CF-4DCF-8218-54F27A7305DC}"/>
    <cellStyle name="40% - Accent5 2 4" xfId="3585" xr:uid="{00000000-0005-0000-0000-0000050E0000}"/>
    <cellStyle name="40% - Accent5 2 4 2" xfId="22735" xr:uid="{D20C21EE-2A49-4C17-8772-E7F772C435BB}"/>
    <cellStyle name="40% - Accent5 2 5" xfId="3586" xr:uid="{00000000-0005-0000-0000-0000060E0000}"/>
    <cellStyle name="40% - Accent5 2 5 2" xfId="22736" xr:uid="{D0DD1CB6-4BA3-47E9-AC69-C2C16353C428}"/>
    <cellStyle name="40% - Accent5 2 6" xfId="3587" xr:uid="{00000000-0005-0000-0000-0000070E0000}"/>
    <cellStyle name="40% - Accent5 2 6 2" xfId="22737" xr:uid="{2C7F7D54-B229-4E06-88B7-872EC2431664}"/>
    <cellStyle name="40% - Accent5 2 7" xfId="3588" xr:uid="{00000000-0005-0000-0000-0000080E0000}"/>
    <cellStyle name="40% - Accent5 2 7 2" xfId="22738" xr:uid="{FB7D9F39-32F9-45A3-A8AB-2A7282AE15A5}"/>
    <cellStyle name="40% - Accent5 2 8" xfId="3589" xr:uid="{00000000-0005-0000-0000-0000090E0000}"/>
    <cellStyle name="40% - Accent5 2 8 2" xfId="22739" xr:uid="{58B1AFB6-A172-41A6-9295-B875745B3E37}"/>
    <cellStyle name="40% - Accent5 2 9" xfId="3590" xr:uid="{00000000-0005-0000-0000-00000A0E0000}"/>
    <cellStyle name="40% - Accent5 2 9 2" xfId="22740" xr:uid="{ACB6651A-4058-411A-82E8-9526A7889C29}"/>
    <cellStyle name="40% - Accent5 20" xfId="896" xr:uid="{00000000-0005-0000-0000-000084030000}"/>
    <cellStyle name="40% - Accent5 20 2" xfId="23947" xr:uid="{DFF408D7-4FE6-4975-BCE1-87D4A1E9A0C7}"/>
    <cellStyle name="40% - Accent5 21" xfId="897" xr:uid="{00000000-0005-0000-0000-000085030000}"/>
    <cellStyle name="40% - Accent5 21 2" xfId="23948" xr:uid="{68B386EF-3A8D-4237-8455-BF36D9C6422C}"/>
    <cellStyle name="40% - Accent5 22" xfId="898" xr:uid="{00000000-0005-0000-0000-000086030000}"/>
    <cellStyle name="40% - Accent5 22 2" xfId="23949" xr:uid="{94F406A9-F131-438D-91A3-C150BAF92BDA}"/>
    <cellStyle name="40% - Accent5 23" xfId="899" xr:uid="{00000000-0005-0000-0000-000087030000}"/>
    <cellStyle name="40% - Accent5 23 2" xfId="23950" xr:uid="{89B63F98-78C3-4A98-A769-3036C54F1F6A}"/>
    <cellStyle name="40% - Accent5 24" xfId="900" xr:uid="{00000000-0005-0000-0000-000088030000}"/>
    <cellStyle name="40% - Accent5 24 2" xfId="23951" xr:uid="{E9C0FF3B-4547-463C-A80F-BD3B1A5AEEFA}"/>
    <cellStyle name="40% - Accent5 25" xfId="901" xr:uid="{00000000-0005-0000-0000-000089030000}"/>
    <cellStyle name="40% - Accent5 25 2" xfId="23952" xr:uid="{47601CA7-3C14-4CD5-9EED-D2898012EF23}"/>
    <cellStyle name="40% - Accent5 26" xfId="902" xr:uid="{00000000-0005-0000-0000-00008A030000}"/>
    <cellStyle name="40% - Accent5 26 2" xfId="23953" xr:uid="{B2EDB2F5-673D-4796-9AC7-A00AF754C061}"/>
    <cellStyle name="40% - Accent5 27" xfId="903" xr:uid="{00000000-0005-0000-0000-00008B030000}"/>
    <cellStyle name="40% - Accent5 27 2" xfId="23954" xr:uid="{16CDA55C-6768-4E37-9C99-70641710AB3E}"/>
    <cellStyle name="40% - Accent5 28" xfId="904" xr:uid="{00000000-0005-0000-0000-00008C030000}"/>
    <cellStyle name="40% - Accent5 28 2" xfId="23955" xr:uid="{9162FE57-414F-4624-85E9-D4EA01D9B5F7}"/>
    <cellStyle name="40% - Accent5 29" xfId="905" xr:uid="{00000000-0005-0000-0000-00008D030000}"/>
    <cellStyle name="40% - Accent5 29 2" xfId="23956" xr:uid="{FEBD38BE-53B2-419F-A234-E942C222E791}"/>
    <cellStyle name="40% - Accent5 3" xfId="55" xr:uid="{00000000-0005-0000-0000-00003B000000}"/>
    <cellStyle name="40% - Accent5 3 2" xfId="906" xr:uid="{00000000-0005-0000-0000-00008E030000}"/>
    <cellStyle name="40% - Accent5 3 2 2" xfId="4880" xr:uid="{00000000-0005-0000-0000-000014130000}"/>
    <cellStyle name="40% - Accent5 3 2 2 2" xfId="30507" xr:uid="{21E98438-5A86-4E62-B9D1-A950ADC29B59}"/>
    <cellStyle name="40% - Accent5 3 2 3" xfId="23958" xr:uid="{BE364ED7-A294-471A-B39A-8DF0B31AF3AD}"/>
    <cellStyle name="40% - Accent5 3 3" xfId="3591" xr:uid="{00000000-0005-0000-0000-00000B0E0000}"/>
    <cellStyle name="40% - Accent5 3 3 2" xfId="23959" xr:uid="{4F98BA6D-45C6-486F-8199-99B2F970AD8A}"/>
    <cellStyle name="40% - Accent5 3 4" xfId="23960" xr:uid="{11E9A8DE-EB8F-4552-AB07-3B997CAA561E}"/>
    <cellStyle name="40% - Accent5 3 5" xfId="22741" xr:uid="{8D83E73B-E031-4F6C-A70B-A934C3D0DA62}"/>
    <cellStyle name="40% - Accent5 30" xfId="907" xr:uid="{00000000-0005-0000-0000-00008F030000}"/>
    <cellStyle name="40% - Accent5 30 2" xfId="23961" xr:uid="{B341772E-64D5-4C0A-8E0C-173D54CDFDEB}"/>
    <cellStyle name="40% - Accent5 31" xfId="908" xr:uid="{00000000-0005-0000-0000-000090030000}"/>
    <cellStyle name="40% - Accent5 31 2" xfId="23962" xr:uid="{DB697C0B-BC5F-4FD2-A78E-8E37FDB3547F}"/>
    <cellStyle name="40% - Accent5 32" xfId="909" xr:uid="{00000000-0005-0000-0000-000091030000}"/>
    <cellStyle name="40% - Accent5 32 2" xfId="23963" xr:uid="{29B918B5-1381-42A3-B277-BE3872CB5970}"/>
    <cellStyle name="40% - Accent5 33" xfId="910" xr:uid="{00000000-0005-0000-0000-000092030000}"/>
    <cellStyle name="40% - Accent5 33 2" xfId="23964" xr:uid="{B7A16E5B-F95A-4BBE-BF1E-DC679CAE3582}"/>
    <cellStyle name="40% - Accent5 34" xfId="911" xr:uid="{00000000-0005-0000-0000-000093030000}"/>
    <cellStyle name="40% - Accent5 34 2" xfId="23965" xr:uid="{68AE75FA-8610-4A8A-A13C-7C47976218E2}"/>
    <cellStyle name="40% - Accent5 35" xfId="912" xr:uid="{00000000-0005-0000-0000-000094030000}"/>
    <cellStyle name="40% - Accent5 35 2" xfId="23966" xr:uid="{00E42BCB-7231-4D7C-80FC-2D8FF2B3557A}"/>
    <cellStyle name="40% - Accent5 36" xfId="913" xr:uid="{00000000-0005-0000-0000-000095030000}"/>
    <cellStyle name="40% - Accent5 36 2" xfId="23967" xr:uid="{5BB8600D-D8C5-4706-A4BB-A8DD5AE28782}"/>
    <cellStyle name="40% - Accent5 37" xfId="914" xr:uid="{00000000-0005-0000-0000-000096030000}"/>
    <cellStyle name="40% - Accent5 37 2" xfId="23968" xr:uid="{E74231E9-0F20-4D35-A988-F8433EBD9C72}"/>
    <cellStyle name="40% - Accent5 38" xfId="915" xr:uid="{00000000-0005-0000-0000-000097030000}"/>
    <cellStyle name="40% - Accent5 38 2" xfId="23969" xr:uid="{D5CB81C7-6E21-41CE-A633-89824310EFE3}"/>
    <cellStyle name="40% - Accent5 39" xfId="916" xr:uid="{00000000-0005-0000-0000-000098030000}"/>
    <cellStyle name="40% - Accent5 39 2" xfId="23970" xr:uid="{16E7A545-B2D8-4A6E-90EE-579F8AD9DB5B}"/>
    <cellStyle name="40% - Accent5 4" xfId="56" xr:uid="{00000000-0005-0000-0000-00003C000000}"/>
    <cellStyle name="40% - Accent5 4 2" xfId="3592" xr:uid="{00000000-0005-0000-0000-00000C0E0000}"/>
    <cellStyle name="40% - Accent5 4 2 2" xfId="23972" xr:uid="{5160294E-8672-4040-BF7C-650481778688}"/>
    <cellStyle name="40% - Accent5 4 3" xfId="23973" xr:uid="{D7C9C42D-2DD0-4F1E-9BE4-D8490ABFD1FF}"/>
    <cellStyle name="40% - Accent5 4 4" xfId="22742" xr:uid="{3C860C1F-61F3-4BC2-A169-223BA9B9CF3E}"/>
    <cellStyle name="40% - Accent5 40" xfId="917" xr:uid="{00000000-0005-0000-0000-000099030000}"/>
    <cellStyle name="40% - Accent5 40 2" xfId="23974" xr:uid="{8E1277B1-05B3-4883-968F-70830C2874DA}"/>
    <cellStyle name="40% - Accent5 41" xfId="918" xr:uid="{00000000-0005-0000-0000-00009A030000}"/>
    <cellStyle name="40% - Accent5 41 2" xfId="23975" xr:uid="{8F81E662-DEE1-4707-8CA0-5B8F0954F42A}"/>
    <cellStyle name="40% - Accent5 42" xfId="919" xr:uid="{00000000-0005-0000-0000-00009B030000}"/>
    <cellStyle name="40% - Accent5 42 2" xfId="23976" xr:uid="{E9C97B0A-A5CF-4BB6-B90E-8B82DB5A3498}"/>
    <cellStyle name="40% - Accent5 43" xfId="920" xr:uid="{00000000-0005-0000-0000-00009C030000}"/>
    <cellStyle name="40% - Accent5 43 2" xfId="23977" xr:uid="{0C4B79AA-C4DD-41A1-B435-DBB523713DDB}"/>
    <cellStyle name="40% - Accent5 5" xfId="57" xr:uid="{00000000-0005-0000-0000-00003D000000}"/>
    <cellStyle name="40% - Accent5 5 2" xfId="3593" xr:uid="{00000000-0005-0000-0000-00000D0E0000}"/>
    <cellStyle name="40% - Accent5 5 2 2" xfId="23979" xr:uid="{401BE968-9700-4EDC-84B9-EDD62A0D516C}"/>
    <cellStyle name="40% - Accent5 5 3" xfId="23980" xr:uid="{C015AAC5-D6E8-4537-AE0A-AC6B8AF143F2}"/>
    <cellStyle name="40% - Accent5 5 4" xfId="22743" xr:uid="{0C549EE4-C855-4387-BBC7-08592EC52F29}"/>
    <cellStyle name="40% - Accent5 6" xfId="921" xr:uid="{00000000-0005-0000-0000-00009D030000}"/>
    <cellStyle name="40% - Accent5 6 2" xfId="3594" xr:uid="{00000000-0005-0000-0000-00000E0E0000}"/>
    <cellStyle name="40% - Accent5 6 2 2" xfId="23982" xr:uid="{171F8064-3BAD-4A2D-9FC6-E9FF218EE6C4}"/>
    <cellStyle name="40% - Accent5 6 3" xfId="23983" xr:uid="{9DC5603F-9690-4D31-ACF7-3B3B6D2FE409}"/>
    <cellStyle name="40% - Accent5 6 4" xfId="22744" xr:uid="{DB7E28A1-9905-4C54-81EF-22E2739504C6}"/>
    <cellStyle name="40% - Accent5 7" xfId="922" xr:uid="{00000000-0005-0000-0000-00009E030000}"/>
    <cellStyle name="40% - Accent5 7 2" xfId="3595" xr:uid="{00000000-0005-0000-0000-00000F0E0000}"/>
    <cellStyle name="40% - Accent5 7 2 2" xfId="23984" xr:uid="{0D70FE7E-8B66-4712-9050-2A682167417D}"/>
    <cellStyle name="40% - Accent5 7 3" xfId="23985" xr:uid="{EF6E8970-F0F2-4E3F-B49D-6F03F9A0A9E4}"/>
    <cellStyle name="40% - Accent5 7 4" xfId="22745" xr:uid="{DDE794E8-5F34-48B1-B030-6E731E9384A5}"/>
    <cellStyle name="40% - Accent5 8" xfId="923" xr:uid="{00000000-0005-0000-0000-00009F030000}"/>
    <cellStyle name="40% - Accent5 8 2" xfId="3596" xr:uid="{00000000-0005-0000-0000-0000100E0000}"/>
    <cellStyle name="40% - Accent5 8 2 2" xfId="23987" xr:uid="{101D3D10-2C17-4D78-A7B9-DC43D8200DDC}"/>
    <cellStyle name="40% - Accent5 8 3" xfId="23988" xr:uid="{50E3CA7E-5F11-4543-80E3-8E17159516D7}"/>
    <cellStyle name="40% - Accent5 8 4" xfId="22746" xr:uid="{7B6789CB-4256-4FFC-84D1-47E625F975BB}"/>
    <cellStyle name="40% - Accent5 9" xfId="924" xr:uid="{00000000-0005-0000-0000-0000A0030000}"/>
    <cellStyle name="40% - Accent5 9 2" xfId="4881" xr:uid="{00000000-0005-0000-0000-000015130000}"/>
    <cellStyle name="40% - Accent5 9 2 2" xfId="28231" xr:uid="{74AC6930-5C11-4527-9BA1-3A7C29AE2C95}"/>
    <cellStyle name="40% - Accent5 9 3" xfId="23989" xr:uid="{E9194336-5D2A-4B82-AEEF-9FC0902764DE}"/>
    <cellStyle name="40% - Accent6" xfId="22520" builtinId="51" customBuiltin="1"/>
    <cellStyle name="40% - Accent6 10" xfId="925" xr:uid="{00000000-0005-0000-0000-0000A1030000}"/>
    <cellStyle name="40% - Accent6 10 2" xfId="4882" xr:uid="{00000000-0005-0000-0000-000016130000}"/>
    <cellStyle name="40% - Accent6 10 2 2" xfId="28232" xr:uid="{DC36FF3C-0876-464E-A39B-7D1BB6B430EF}"/>
    <cellStyle name="40% - Accent6 10 3" xfId="23990" xr:uid="{3457926E-500D-4CCD-B5CE-E4B81C11CBFB}"/>
    <cellStyle name="40% - Accent6 11" xfId="926" xr:uid="{00000000-0005-0000-0000-0000A2030000}"/>
    <cellStyle name="40% - Accent6 11 2" xfId="4883" xr:uid="{00000000-0005-0000-0000-000017130000}"/>
    <cellStyle name="40% - Accent6 11 2 2" xfId="28233" xr:uid="{758ECA67-6A0C-4CAA-87E5-022B18E8006D}"/>
    <cellStyle name="40% - Accent6 11 3" xfId="23991" xr:uid="{46751AAA-CCB3-4622-81C2-5CD81F999A55}"/>
    <cellStyle name="40% - Accent6 12" xfId="927" xr:uid="{00000000-0005-0000-0000-0000A3030000}"/>
    <cellStyle name="40% - Accent6 12 2" xfId="23992" xr:uid="{DED48941-B549-424A-82AF-C28E345744A5}"/>
    <cellStyle name="40% - Accent6 13" xfId="928" xr:uid="{00000000-0005-0000-0000-0000A4030000}"/>
    <cellStyle name="40% - Accent6 13 2" xfId="23993" xr:uid="{80D8FE33-92E5-44C4-AE27-E1332FEFCFB7}"/>
    <cellStyle name="40% - Accent6 14" xfId="929" xr:uid="{00000000-0005-0000-0000-0000A5030000}"/>
    <cellStyle name="40% - Accent6 14 2" xfId="23994" xr:uid="{324D0E16-9FEB-4F7A-9D4F-78CFF650BABD}"/>
    <cellStyle name="40% - Accent6 15" xfId="930" xr:uid="{00000000-0005-0000-0000-0000A6030000}"/>
    <cellStyle name="40% - Accent6 15 2" xfId="23995" xr:uid="{5EB25CA7-196B-48B8-9ED0-C28B40B2E0DE}"/>
    <cellStyle name="40% - Accent6 16" xfId="931" xr:uid="{00000000-0005-0000-0000-0000A7030000}"/>
    <cellStyle name="40% - Accent6 16 2" xfId="23996" xr:uid="{37EC616A-82F1-47DC-A7DD-551A65109824}"/>
    <cellStyle name="40% - Accent6 17" xfId="932" xr:uid="{00000000-0005-0000-0000-0000A8030000}"/>
    <cellStyle name="40% - Accent6 17 2" xfId="23997" xr:uid="{2173C95B-ED2E-49FE-813C-B5032369D0FA}"/>
    <cellStyle name="40% - Accent6 18" xfId="933" xr:uid="{00000000-0005-0000-0000-0000A9030000}"/>
    <cellStyle name="40% - Accent6 18 2" xfId="23998" xr:uid="{37DDDA3D-B2B8-4DC3-8A9C-5E0ED9D47360}"/>
    <cellStyle name="40% - Accent6 19" xfId="934" xr:uid="{00000000-0005-0000-0000-0000AA030000}"/>
    <cellStyle name="40% - Accent6 19 2" xfId="23999" xr:uid="{DDEB4ECF-0953-4324-822A-E58D72C6BA45}"/>
    <cellStyle name="40% - Accent6 2" xfId="58" xr:uid="{00000000-0005-0000-0000-00003E000000}"/>
    <cellStyle name="40% - Accent6 2 10" xfId="3597" xr:uid="{00000000-0005-0000-0000-0000110E0000}"/>
    <cellStyle name="40% - Accent6 2 10 2" xfId="22747" xr:uid="{320CEF57-7A18-4AD8-9D07-87517A44C0A5}"/>
    <cellStyle name="40% - Accent6 2 11" xfId="3598" xr:uid="{00000000-0005-0000-0000-0000120E0000}"/>
    <cellStyle name="40% - Accent6 2 11 2" xfId="22748" xr:uid="{FD0D059A-D040-4FDB-9704-32D061AAC53E}"/>
    <cellStyle name="40% - Accent6 2 12" xfId="3599" xr:uid="{00000000-0005-0000-0000-0000130E0000}"/>
    <cellStyle name="40% - Accent6 2 12 2" xfId="22749" xr:uid="{CCC58E8F-F6FA-4C0E-BE30-DDE34F5E743D}"/>
    <cellStyle name="40% - Accent6 2 13" xfId="3600" xr:uid="{00000000-0005-0000-0000-0000140E0000}"/>
    <cellStyle name="40% - Accent6 2 13 2" xfId="22750" xr:uid="{B1C25549-D1B1-40C4-BD00-083674A874C8}"/>
    <cellStyle name="40% - Accent6 2 14" xfId="3601" xr:uid="{00000000-0005-0000-0000-0000150E0000}"/>
    <cellStyle name="40% - Accent6 2 14 2" xfId="22751" xr:uid="{78CA2B7F-2B14-4D09-9256-B092BFC15848}"/>
    <cellStyle name="40% - Accent6 2 15" xfId="3602" xr:uid="{00000000-0005-0000-0000-0000160E0000}"/>
    <cellStyle name="40% - Accent6 2 15 2" xfId="22752" xr:uid="{FEF8639B-1074-4D86-858E-78A088C1015B}"/>
    <cellStyle name="40% - Accent6 2 16" xfId="4884" xr:uid="{00000000-0005-0000-0000-000018130000}"/>
    <cellStyle name="40% - Accent6 2 16 2" xfId="30508" xr:uid="{5681248E-B931-4074-A410-D2FC4F52CBB8}"/>
    <cellStyle name="40% - Accent6 2 17" xfId="24000" xr:uid="{7311F876-AE4B-4018-9B5F-EACA8751D833}"/>
    <cellStyle name="40% - Accent6 2 2" xfId="3603" xr:uid="{00000000-0005-0000-0000-0000170E0000}"/>
    <cellStyle name="40% - Accent6 2 2 2" xfId="22753" xr:uid="{A5FB12BE-9C5C-48D3-82E2-7C1505B9FD83}"/>
    <cellStyle name="40% - Accent6 2 3" xfId="3604" xr:uid="{00000000-0005-0000-0000-0000180E0000}"/>
    <cellStyle name="40% - Accent6 2 3 2" xfId="22754" xr:uid="{6912F4B1-8254-4AC8-BFDD-C3FCED56870F}"/>
    <cellStyle name="40% - Accent6 2 4" xfId="3605" xr:uid="{00000000-0005-0000-0000-0000190E0000}"/>
    <cellStyle name="40% - Accent6 2 4 2" xfId="22755" xr:uid="{45A2E768-D30D-4FAE-954C-68DF3B698F9C}"/>
    <cellStyle name="40% - Accent6 2 5" xfId="3606" xr:uid="{00000000-0005-0000-0000-00001A0E0000}"/>
    <cellStyle name="40% - Accent6 2 5 2" xfId="22756" xr:uid="{F7C0A05F-D134-4B5D-B8AB-481FEAF10D40}"/>
    <cellStyle name="40% - Accent6 2 6" xfId="3607" xr:uid="{00000000-0005-0000-0000-00001B0E0000}"/>
    <cellStyle name="40% - Accent6 2 6 2" xfId="22757" xr:uid="{871FDF49-5639-4518-87F7-5F12E07D390D}"/>
    <cellStyle name="40% - Accent6 2 7" xfId="3608" xr:uid="{00000000-0005-0000-0000-00001C0E0000}"/>
    <cellStyle name="40% - Accent6 2 7 2" xfId="22758" xr:uid="{4DECA20E-18ED-461B-8FF6-96D6BC289FCE}"/>
    <cellStyle name="40% - Accent6 2 8" xfId="3609" xr:uid="{00000000-0005-0000-0000-00001D0E0000}"/>
    <cellStyle name="40% - Accent6 2 8 2" xfId="22759" xr:uid="{01E039DF-3A02-45DF-98D0-F507EA4E1CE7}"/>
    <cellStyle name="40% - Accent6 2 9" xfId="3610" xr:uid="{00000000-0005-0000-0000-00001E0E0000}"/>
    <cellStyle name="40% - Accent6 2 9 2" xfId="22760" xr:uid="{DB3269DF-9BCD-4C0D-97DF-505A69198B40}"/>
    <cellStyle name="40% - Accent6 20" xfId="935" xr:uid="{00000000-0005-0000-0000-0000AB030000}"/>
    <cellStyle name="40% - Accent6 20 2" xfId="24015" xr:uid="{F1E9F323-797A-4460-8360-596B39400CA2}"/>
    <cellStyle name="40% - Accent6 21" xfId="936" xr:uid="{00000000-0005-0000-0000-0000AC030000}"/>
    <cellStyle name="40% - Accent6 21 2" xfId="24016" xr:uid="{1D2EEB8A-5B41-482F-A7A6-1DBE605563D4}"/>
    <cellStyle name="40% - Accent6 22" xfId="937" xr:uid="{00000000-0005-0000-0000-0000AD030000}"/>
    <cellStyle name="40% - Accent6 22 2" xfId="24017" xr:uid="{D1C4B726-9E77-4E6B-8B72-104E1196DA5C}"/>
    <cellStyle name="40% - Accent6 23" xfId="938" xr:uid="{00000000-0005-0000-0000-0000AE030000}"/>
    <cellStyle name="40% - Accent6 23 2" xfId="24018" xr:uid="{763903E4-6D76-4190-B639-4BB6F7F88FC9}"/>
    <cellStyle name="40% - Accent6 24" xfId="939" xr:uid="{00000000-0005-0000-0000-0000AF030000}"/>
    <cellStyle name="40% - Accent6 24 2" xfId="24019" xr:uid="{8FB87BD2-80CA-4E10-ABA3-5DA880BFB913}"/>
    <cellStyle name="40% - Accent6 25" xfId="940" xr:uid="{00000000-0005-0000-0000-0000B0030000}"/>
    <cellStyle name="40% - Accent6 25 2" xfId="24020" xr:uid="{1EC196D0-F0EB-4572-B3A1-C74057B989AE}"/>
    <cellStyle name="40% - Accent6 26" xfId="941" xr:uid="{00000000-0005-0000-0000-0000B1030000}"/>
    <cellStyle name="40% - Accent6 26 2" xfId="24021" xr:uid="{21461284-6E1E-400D-8D21-F8AF314B0797}"/>
    <cellStyle name="40% - Accent6 27" xfId="942" xr:uid="{00000000-0005-0000-0000-0000B2030000}"/>
    <cellStyle name="40% - Accent6 27 2" xfId="24022" xr:uid="{6FD24FC2-03CC-4CFE-ACB3-2C7D1E79FAAF}"/>
    <cellStyle name="40% - Accent6 28" xfId="943" xr:uid="{00000000-0005-0000-0000-0000B3030000}"/>
    <cellStyle name="40% - Accent6 28 2" xfId="24023" xr:uid="{D5ACD408-AB73-45D3-90B4-05111553B254}"/>
    <cellStyle name="40% - Accent6 29" xfId="944" xr:uid="{00000000-0005-0000-0000-0000B4030000}"/>
    <cellStyle name="40% - Accent6 29 2" xfId="24024" xr:uid="{22CC657B-8811-4BCA-AC59-C4EA40F27F09}"/>
    <cellStyle name="40% - Accent6 3" xfId="59" xr:uid="{00000000-0005-0000-0000-00003F000000}"/>
    <cellStyle name="40% - Accent6 3 2" xfId="945" xr:uid="{00000000-0005-0000-0000-0000B5030000}"/>
    <cellStyle name="40% - Accent6 3 2 2" xfId="4885" xr:uid="{00000000-0005-0000-0000-000019130000}"/>
    <cellStyle name="40% - Accent6 3 2 2 2" xfId="30509" xr:uid="{C387F7F5-7321-4C1B-97C4-21EA46AE74CF}"/>
    <cellStyle name="40% - Accent6 3 2 3" xfId="24026" xr:uid="{20ACE429-00B3-4C18-A221-49979E398E25}"/>
    <cellStyle name="40% - Accent6 3 3" xfId="3611" xr:uid="{00000000-0005-0000-0000-00001F0E0000}"/>
    <cellStyle name="40% - Accent6 3 3 2" xfId="24027" xr:uid="{66B47559-6C4A-496B-9CA1-7D5803D3A70A}"/>
    <cellStyle name="40% - Accent6 3 4" xfId="24028" xr:uid="{EAFB4B62-F155-4A91-AEC8-72A436668E96}"/>
    <cellStyle name="40% - Accent6 3 5" xfId="22761" xr:uid="{8184C552-C43D-4805-B8D5-0A6AD1E30C54}"/>
    <cellStyle name="40% - Accent6 30" xfId="946" xr:uid="{00000000-0005-0000-0000-0000B6030000}"/>
    <cellStyle name="40% - Accent6 30 2" xfId="24029" xr:uid="{107FCD5F-DDA2-4120-BB09-44842D4B0CAF}"/>
    <cellStyle name="40% - Accent6 31" xfId="947" xr:uid="{00000000-0005-0000-0000-0000B7030000}"/>
    <cellStyle name="40% - Accent6 31 2" xfId="24030" xr:uid="{5CBFF78F-1C86-4BE0-846C-FF9288898ED2}"/>
    <cellStyle name="40% - Accent6 32" xfId="948" xr:uid="{00000000-0005-0000-0000-0000B8030000}"/>
    <cellStyle name="40% - Accent6 32 2" xfId="24031" xr:uid="{8D2C7302-2E6D-4B51-AFDD-F41DE0A90F92}"/>
    <cellStyle name="40% - Accent6 33" xfId="949" xr:uid="{00000000-0005-0000-0000-0000B9030000}"/>
    <cellStyle name="40% - Accent6 33 2" xfId="24032" xr:uid="{BD86A86B-9D72-4BC8-9182-F72C08F82946}"/>
    <cellStyle name="40% - Accent6 34" xfId="950" xr:uid="{00000000-0005-0000-0000-0000BA030000}"/>
    <cellStyle name="40% - Accent6 34 2" xfId="24033" xr:uid="{662280C2-D430-4774-8BC2-294F9847D25D}"/>
    <cellStyle name="40% - Accent6 35" xfId="951" xr:uid="{00000000-0005-0000-0000-0000BB030000}"/>
    <cellStyle name="40% - Accent6 35 2" xfId="24034" xr:uid="{EBF5EDED-EF81-4878-8BA1-85844B816C12}"/>
    <cellStyle name="40% - Accent6 36" xfId="952" xr:uid="{00000000-0005-0000-0000-0000BC030000}"/>
    <cellStyle name="40% - Accent6 36 2" xfId="24035" xr:uid="{407BF577-C2D9-4AC4-A806-B69098A4F41F}"/>
    <cellStyle name="40% - Accent6 37" xfId="953" xr:uid="{00000000-0005-0000-0000-0000BD030000}"/>
    <cellStyle name="40% - Accent6 37 2" xfId="24036" xr:uid="{CED51C77-7BFE-4F75-85F6-28D2CA280E1A}"/>
    <cellStyle name="40% - Accent6 38" xfId="954" xr:uid="{00000000-0005-0000-0000-0000BE030000}"/>
    <cellStyle name="40% - Accent6 38 2" xfId="24037" xr:uid="{C4F5E296-5EF0-4BE5-9B2F-8009179AB5F1}"/>
    <cellStyle name="40% - Accent6 39" xfId="955" xr:uid="{00000000-0005-0000-0000-0000BF030000}"/>
    <cellStyle name="40% - Accent6 39 2" xfId="24038" xr:uid="{FA216912-34FC-40D2-BE0B-0DDF97DC0303}"/>
    <cellStyle name="40% - Accent6 4" xfId="60" xr:uid="{00000000-0005-0000-0000-000040000000}"/>
    <cellStyle name="40% - Accent6 4 2" xfId="3612" xr:uid="{00000000-0005-0000-0000-0000200E0000}"/>
    <cellStyle name="40% - Accent6 4 2 2" xfId="24040" xr:uid="{D802A9AB-97D5-419F-A16F-83B67E8EC2A3}"/>
    <cellStyle name="40% - Accent6 4 3" xfId="24041" xr:uid="{84838433-9E47-42EF-8DCB-BBA5CE4B6795}"/>
    <cellStyle name="40% - Accent6 4 4" xfId="22762" xr:uid="{A78088BB-A188-4E1D-9C60-31C332A98722}"/>
    <cellStyle name="40% - Accent6 40" xfId="956" xr:uid="{00000000-0005-0000-0000-0000C0030000}"/>
    <cellStyle name="40% - Accent6 40 2" xfId="24042" xr:uid="{DB72BE12-CD33-48EF-B019-495D383DDF37}"/>
    <cellStyle name="40% - Accent6 41" xfId="957" xr:uid="{00000000-0005-0000-0000-0000C1030000}"/>
    <cellStyle name="40% - Accent6 41 2" xfId="24043" xr:uid="{C3DB1032-AC14-485F-B660-A1ADE82CA70D}"/>
    <cellStyle name="40% - Accent6 42" xfId="958" xr:uid="{00000000-0005-0000-0000-0000C2030000}"/>
    <cellStyle name="40% - Accent6 42 2" xfId="24044" xr:uid="{C0B15441-C5A4-473B-BA77-80A7926C9A29}"/>
    <cellStyle name="40% - Accent6 43" xfId="959" xr:uid="{00000000-0005-0000-0000-0000C3030000}"/>
    <cellStyle name="40% - Accent6 43 2" xfId="24045" xr:uid="{919D0F59-8B9C-4C0B-A3A5-4F8DE545E110}"/>
    <cellStyle name="40% - Accent6 5" xfId="61" xr:uid="{00000000-0005-0000-0000-000041000000}"/>
    <cellStyle name="40% - Accent6 5 2" xfId="3613" xr:uid="{00000000-0005-0000-0000-0000210E0000}"/>
    <cellStyle name="40% - Accent6 5 2 2" xfId="24047" xr:uid="{5856FD06-BBF1-4ED1-BC98-E320D8C1F8B7}"/>
    <cellStyle name="40% - Accent6 5 3" xfId="24048" xr:uid="{F0226EEB-29D4-4167-8B07-3C64776DEEB2}"/>
    <cellStyle name="40% - Accent6 5 4" xfId="22763" xr:uid="{56C970A0-68F3-4AC5-A150-B766EE90B911}"/>
    <cellStyle name="40% - Accent6 6" xfId="960" xr:uid="{00000000-0005-0000-0000-0000C4030000}"/>
    <cellStyle name="40% - Accent6 6 2" xfId="3614" xr:uid="{00000000-0005-0000-0000-0000220E0000}"/>
    <cellStyle name="40% - Accent6 6 2 2" xfId="24050" xr:uid="{AF462F28-316F-433E-AE84-99FCDB4A0648}"/>
    <cellStyle name="40% - Accent6 6 3" xfId="24051" xr:uid="{89DA3F14-216D-4BFF-936B-84BB234EA599}"/>
    <cellStyle name="40% - Accent6 6 4" xfId="22764" xr:uid="{E7D0CD64-0027-4587-B30D-12E791983571}"/>
    <cellStyle name="40% - Accent6 7" xfId="961" xr:uid="{00000000-0005-0000-0000-0000C5030000}"/>
    <cellStyle name="40% - Accent6 7 2" xfId="3615" xr:uid="{00000000-0005-0000-0000-0000230E0000}"/>
    <cellStyle name="40% - Accent6 7 2 2" xfId="24053" xr:uid="{D74D92C7-3D48-4760-A4CF-83B62C55AE6F}"/>
    <cellStyle name="40% - Accent6 7 3" xfId="24054" xr:uid="{445A1CFF-4A08-494A-8E63-A1D3EF468129}"/>
    <cellStyle name="40% - Accent6 7 4" xfId="22765" xr:uid="{F26828C1-7C6E-42E4-B3F7-FFD26542AE4C}"/>
    <cellStyle name="40% - Accent6 8" xfId="962" xr:uid="{00000000-0005-0000-0000-0000C6030000}"/>
    <cellStyle name="40% - Accent6 8 2" xfId="3616" xr:uid="{00000000-0005-0000-0000-0000240E0000}"/>
    <cellStyle name="40% - Accent6 8 2 2" xfId="24056" xr:uid="{6C846CA6-F9DD-42BE-B640-963927C9E5EB}"/>
    <cellStyle name="40% - Accent6 8 3" xfId="24057" xr:uid="{12E98DCD-44A0-482A-8B18-430A5E74BF05}"/>
    <cellStyle name="40% - Accent6 8 4" xfId="22766" xr:uid="{B22BF0D7-1C37-4DE8-BDC6-361F9D5E132B}"/>
    <cellStyle name="40% - Accent6 9" xfId="963" xr:uid="{00000000-0005-0000-0000-0000C7030000}"/>
    <cellStyle name="40% - Accent6 9 2" xfId="4886" xr:uid="{00000000-0005-0000-0000-00001A130000}"/>
    <cellStyle name="40% - Accent6 9 2 2" xfId="28234" xr:uid="{0F33A2BF-88B8-4207-A606-BCA9202CC08E}"/>
    <cellStyle name="40% - Accent6 9 3" xfId="24058" xr:uid="{BFB84F8F-65F0-4939-85C8-233430BD7274}"/>
    <cellStyle name="40% - Akzent1" xfId="964" xr:uid="{00000000-0005-0000-0000-0000C8030000}"/>
    <cellStyle name="40% - Akzent1 2" xfId="24059" xr:uid="{028AB0A0-D364-4AFA-B2C6-A9D016405948}"/>
    <cellStyle name="40% - Akzent2" xfId="965" xr:uid="{00000000-0005-0000-0000-0000C9030000}"/>
    <cellStyle name="40% - Akzent2 2" xfId="24060" xr:uid="{26345F4D-547B-454F-980B-9860E37C55EB}"/>
    <cellStyle name="40% - Akzent3" xfId="966" xr:uid="{00000000-0005-0000-0000-0000CA030000}"/>
    <cellStyle name="40% - Akzent3 2" xfId="24061" xr:uid="{6A88F60F-D7CC-4B87-B972-CB4243DB4887}"/>
    <cellStyle name="40% - Akzent4" xfId="967" xr:uid="{00000000-0005-0000-0000-0000CB030000}"/>
    <cellStyle name="40% - Akzent4 2" xfId="24062" xr:uid="{1E14C033-16F3-489E-AE14-A5EB28452C7D}"/>
    <cellStyle name="40% - Akzent5" xfId="968" xr:uid="{00000000-0005-0000-0000-0000CC030000}"/>
    <cellStyle name="40% - Akzent5 2" xfId="24063" xr:uid="{11999A0C-FFF3-4F4D-828C-B1579AEC5644}"/>
    <cellStyle name="40% - Akzent6" xfId="969" xr:uid="{00000000-0005-0000-0000-0000CD030000}"/>
    <cellStyle name="40% - Akzent6 2" xfId="24064" xr:uid="{D395EA97-2E65-43C7-8CFC-E222F51F1BC2}"/>
    <cellStyle name="5x indented GHG Textfiels" xfId="62" xr:uid="{00000000-0005-0000-0000-000042000000}"/>
    <cellStyle name="5x indented GHG Textfiels 2" xfId="63" xr:uid="{00000000-0005-0000-0000-000043000000}"/>
    <cellStyle name="5x indented GHG Textfiels 2 2" xfId="27144" xr:uid="{73823FDB-8B19-48E1-858E-AE4104FA8FD7}"/>
    <cellStyle name="5x indented GHG Textfiels 3" xfId="27143" xr:uid="{7DA21CEE-A3D5-4A76-80FD-502BEE5C6926}"/>
    <cellStyle name="60% - Accent1 10" xfId="970" xr:uid="{00000000-0005-0000-0000-0000CE030000}"/>
    <cellStyle name="60% - Accent1 10 2" xfId="24065" xr:uid="{2AC87094-B1F2-45C3-939F-D161887219D5}"/>
    <cellStyle name="60% - Accent1 11" xfId="971" xr:uid="{00000000-0005-0000-0000-0000CF030000}"/>
    <cellStyle name="60% - Accent1 11 2" xfId="24066" xr:uid="{A01C8C8A-5DD9-41BF-B95B-034560651711}"/>
    <cellStyle name="60% - Accent1 12" xfId="972" xr:uid="{00000000-0005-0000-0000-0000D0030000}"/>
    <cellStyle name="60% - Accent1 12 2" xfId="24067" xr:uid="{EDA6A0A3-5F4A-42BF-AEE4-84E08D79006F}"/>
    <cellStyle name="60% - Accent1 13" xfId="973" xr:uid="{00000000-0005-0000-0000-0000D1030000}"/>
    <cellStyle name="60% - Accent1 13 2" xfId="24068" xr:uid="{B7006079-E91D-458E-B0E9-8BCA0AF56E59}"/>
    <cellStyle name="60% - Accent1 14" xfId="974" xr:uid="{00000000-0005-0000-0000-0000D2030000}"/>
    <cellStyle name="60% - Accent1 14 2" xfId="24069" xr:uid="{F9969C1F-2035-4258-8505-8A944B050721}"/>
    <cellStyle name="60% - Accent1 15" xfId="975" xr:uid="{00000000-0005-0000-0000-0000D3030000}"/>
    <cellStyle name="60% - Accent1 15 2" xfId="24070" xr:uid="{BFF12D60-E311-4ACC-BCD5-F53162F77580}"/>
    <cellStyle name="60% - Accent1 16" xfId="976" xr:uid="{00000000-0005-0000-0000-0000D4030000}"/>
    <cellStyle name="60% - Accent1 16 2" xfId="24071" xr:uid="{34CC5337-1625-4B85-89B2-6890F3E5ADA8}"/>
    <cellStyle name="60% - Accent1 17" xfId="977" xr:uid="{00000000-0005-0000-0000-0000D5030000}"/>
    <cellStyle name="60% - Accent1 17 2" xfId="24072" xr:uid="{B639FBEF-3544-47BA-AF8D-54F081ABD4F3}"/>
    <cellStyle name="60% - Accent1 18" xfId="978" xr:uid="{00000000-0005-0000-0000-0000D6030000}"/>
    <cellStyle name="60% - Accent1 18 2" xfId="24073" xr:uid="{58E76B4E-DEC6-4560-B6D3-E3F75D25E4E7}"/>
    <cellStyle name="60% - Accent1 19" xfId="979" xr:uid="{00000000-0005-0000-0000-0000D7030000}"/>
    <cellStyle name="60% - Accent1 19 2" xfId="24074" xr:uid="{98FFA0D8-7206-40DD-998B-6F1A42E726DD}"/>
    <cellStyle name="60% - Accent1 2" xfId="64" xr:uid="{00000000-0005-0000-0000-000044000000}"/>
    <cellStyle name="60% - Accent1 2 10" xfId="3617" xr:uid="{00000000-0005-0000-0000-0000250E0000}"/>
    <cellStyle name="60% - Accent1 2 10 2" xfId="22767" xr:uid="{5638C6DC-6732-4E1E-BC31-A26F6D6E8E80}"/>
    <cellStyle name="60% - Accent1 2 11" xfId="4887" xr:uid="{00000000-0005-0000-0000-00001B130000}"/>
    <cellStyle name="60% - Accent1 2 11 2" xfId="24075" xr:uid="{1C9918DB-5191-4F25-964F-4D3657867961}"/>
    <cellStyle name="60% - Accent1 2 12" xfId="23216" xr:uid="{476E88D2-7890-45BF-95E6-CF29CF949F6D}"/>
    <cellStyle name="60% - Accent1 2 2" xfId="3618" xr:uid="{00000000-0005-0000-0000-0000260E0000}"/>
    <cellStyle name="60% - Accent1 2 2 2" xfId="22768" xr:uid="{5FE6DCBB-29E8-4F60-AB5A-712A9C4764DB}"/>
    <cellStyle name="60% - Accent1 2 3" xfId="3619" xr:uid="{00000000-0005-0000-0000-0000270E0000}"/>
    <cellStyle name="60% - Accent1 2 3 2" xfId="22769" xr:uid="{D7354774-D85C-4FC6-BA81-4EF0814502F8}"/>
    <cellStyle name="60% - Accent1 2 4" xfId="3620" xr:uid="{00000000-0005-0000-0000-0000280E0000}"/>
    <cellStyle name="60% - Accent1 2 4 2" xfId="22770" xr:uid="{5ABA84A8-1856-4532-9AA7-E120F64B268A}"/>
    <cellStyle name="60% - Accent1 2 5" xfId="3621" xr:uid="{00000000-0005-0000-0000-0000290E0000}"/>
    <cellStyle name="60% - Accent1 2 5 2" xfId="22771" xr:uid="{2C60D37B-8AA9-45C5-8A3C-B39D81DA55EC}"/>
    <cellStyle name="60% - Accent1 2 6" xfId="3622" xr:uid="{00000000-0005-0000-0000-00002A0E0000}"/>
    <cellStyle name="60% - Accent1 2 6 2" xfId="22772" xr:uid="{1CA01A02-B8BD-40A7-8B92-271783E201B7}"/>
    <cellStyle name="60% - Accent1 2 7" xfId="3623" xr:uid="{00000000-0005-0000-0000-00002B0E0000}"/>
    <cellStyle name="60% - Accent1 2 7 2" xfId="22773" xr:uid="{C72F2308-7314-4673-A975-9EC8FB4F9DF7}"/>
    <cellStyle name="60% - Accent1 2 8" xfId="3624" xr:uid="{00000000-0005-0000-0000-00002C0E0000}"/>
    <cellStyle name="60% - Accent1 2 8 2" xfId="22774" xr:uid="{5B2634E2-FC55-4095-85EC-A3DAE0E11292}"/>
    <cellStyle name="60% - Accent1 2 9" xfId="3625" xr:uid="{00000000-0005-0000-0000-00002D0E0000}"/>
    <cellStyle name="60% - Accent1 2 9 2" xfId="22775" xr:uid="{E318CA95-1650-4904-87C7-040EBAE475A1}"/>
    <cellStyle name="60% - Accent1 20" xfId="980" xr:uid="{00000000-0005-0000-0000-0000D8030000}"/>
    <cellStyle name="60% - Accent1 20 2" xfId="24085" xr:uid="{8E912C3C-E20C-4760-9DFD-A5239BE6B77F}"/>
    <cellStyle name="60% - Accent1 21" xfId="981" xr:uid="{00000000-0005-0000-0000-0000D9030000}"/>
    <cellStyle name="60% - Accent1 21 2" xfId="24086" xr:uid="{99D9DB78-1C5D-45D2-A75B-348642ABFB21}"/>
    <cellStyle name="60% - Accent1 22" xfId="982" xr:uid="{00000000-0005-0000-0000-0000DA030000}"/>
    <cellStyle name="60% - Accent1 22 2" xfId="24087" xr:uid="{1221D617-7D4D-4C44-B8DE-8CF95A3F767B}"/>
    <cellStyle name="60% - Accent1 23" xfId="983" xr:uid="{00000000-0005-0000-0000-0000DB030000}"/>
    <cellStyle name="60% - Accent1 23 2" xfId="24088" xr:uid="{E6A7A4AA-5AB3-414B-881C-9FA67D5D78F1}"/>
    <cellStyle name="60% - Accent1 24" xfId="984" xr:uid="{00000000-0005-0000-0000-0000DC030000}"/>
    <cellStyle name="60% - Accent1 24 2" xfId="24089" xr:uid="{7C95DA51-86B9-4E2E-A648-C81350FDB5BB}"/>
    <cellStyle name="60% - Accent1 25" xfId="985" xr:uid="{00000000-0005-0000-0000-0000DD030000}"/>
    <cellStyle name="60% - Accent1 25 2" xfId="24090" xr:uid="{19DFB7B3-2BFD-4CD6-ABEE-0D73A32A8F4E}"/>
    <cellStyle name="60% - Accent1 26" xfId="986" xr:uid="{00000000-0005-0000-0000-0000DE030000}"/>
    <cellStyle name="60% - Accent1 26 2" xfId="24091" xr:uid="{9921B46B-2F7E-4B31-AAC3-44D49F18F6C2}"/>
    <cellStyle name="60% - Accent1 27" xfId="987" xr:uid="{00000000-0005-0000-0000-0000DF030000}"/>
    <cellStyle name="60% - Accent1 27 2" xfId="24092" xr:uid="{08423D9E-8012-426C-8E02-ECFA19493FCC}"/>
    <cellStyle name="60% - Accent1 28" xfId="988" xr:uid="{00000000-0005-0000-0000-0000E0030000}"/>
    <cellStyle name="60% - Accent1 28 2" xfId="24093" xr:uid="{2AEA457B-DBE7-4D39-8E56-415A6C899843}"/>
    <cellStyle name="60% - Accent1 29" xfId="989" xr:uid="{00000000-0005-0000-0000-0000E1030000}"/>
    <cellStyle name="60% - Accent1 29 2" xfId="24094" xr:uid="{193307D6-3C6F-4F4D-A14E-9B9533EB0EEA}"/>
    <cellStyle name="60% - Accent1 3" xfId="65" xr:uid="{00000000-0005-0000-0000-000045000000}"/>
    <cellStyle name="60% - Accent1 3 2" xfId="990" xr:uid="{00000000-0005-0000-0000-0000E2030000}"/>
    <cellStyle name="60% - Accent1 3 2 2" xfId="4888" xr:uid="{00000000-0005-0000-0000-00001C130000}"/>
    <cellStyle name="60% - Accent1 3 2 2 2" xfId="28235" xr:uid="{9B271E92-5E4C-4867-B635-A3E474A825C7}"/>
    <cellStyle name="60% - Accent1 3 2 3" xfId="24096" xr:uid="{2AF426B3-89C4-422D-86AC-87A9E3B15BC8}"/>
    <cellStyle name="60% - Accent1 3 3" xfId="3626" xr:uid="{00000000-0005-0000-0000-00002E0E0000}"/>
    <cellStyle name="60% - Accent1 3 3 2" xfId="24097" xr:uid="{6F4E4B40-2111-4E4F-B42F-02BAA95594C8}"/>
    <cellStyle name="60% - Accent1 3 4" xfId="24098" xr:uid="{FA8ECA96-E9B8-4923-B7F3-54D4AF896534}"/>
    <cellStyle name="60% - Accent1 3 5" xfId="22776" xr:uid="{E037CA97-E4CC-4410-86B4-96CFF77820AE}"/>
    <cellStyle name="60% - Accent1 30" xfId="991" xr:uid="{00000000-0005-0000-0000-0000E3030000}"/>
    <cellStyle name="60% - Accent1 30 2" xfId="24099" xr:uid="{F1DF3691-4A92-43B8-92CF-4D5BA0972A63}"/>
    <cellStyle name="60% - Accent1 31" xfId="992" xr:uid="{00000000-0005-0000-0000-0000E4030000}"/>
    <cellStyle name="60% - Accent1 31 2" xfId="24100" xr:uid="{F142E3F8-E82C-4AEC-9D8E-FF79684FE3D0}"/>
    <cellStyle name="60% - Accent1 32" xfId="993" xr:uid="{00000000-0005-0000-0000-0000E5030000}"/>
    <cellStyle name="60% - Accent1 32 2" xfId="24101" xr:uid="{3D1202C9-A646-4861-BBEB-1CA71F9F007F}"/>
    <cellStyle name="60% - Accent1 33" xfId="994" xr:uid="{00000000-0005-0000-0000-0000E6030000}"/>
    <cellStyle name="60% - Accent1 33 2" xfId="24102" xr:uid="{5775B073-F565-4D2A-92B9-2F1020458547}"/>
    <cellStyle name="60% - Accent1 34" xfId="995" xr:uid="{00000000-0005-0000-0000-0000E7030000}"/>
    <cellStyle name="60% - Accent1 34 2" xfId="24103" xr:uid="{3639CFA5-37DE-49CD-BBAE-D3DC5E18744E}"/>
    <cellStyle name="60% - Accent1 35" xfId="996" xr:uid="{00000000-0005-0000-0000-0000E8030000}"/>
    <cellStyle name="60% - Accent1 35 2" xfId="24104" xr:uid="{4D64E782-126C-474A-9D14-60BCBF2D74F9}"/>
    <cellStyle name="60% - Accent1 36" xfId="997" xr:uid="{00000000-0005-0000-0000-0000E9030000}"/>
    <cellStyle name="60% - Accent1 36 2" xfId="24105" xr:uid="{12490B4F-1079-408B-B92C-670F7C9DACA2}"/>
    <cellStyle name="60% - Accent1 37" xfId="998" xr:uid="{00000000-0005-0000-0000-0000EA030000}"/>
    <cellStyle name="60% - Accent1 37 2" xfId="24106" xr:uid="{55F54D32-70BF-4076-B356-CB9AEEA93290}"/>
    <cellStyle name="60% - Accent1 38" xfId="999" xr:uid="{00000000-0005-0000-0000-0000EB030000}"/>
    <cellStyle name="60% - Accent1 38 2" xfId="24107" xr:uid="{2ED0AE1B-517B-42F3-AFC5-66F41E48B0C1}"/>
    <cellStyle name="60% - Accent1 39" xfId="1000" xr:uid="{00000000-0005-0000-0000-0000EC030000}"/>
    <cellStyle name="60% - Accent1 39 2" xfId="24108" xr:uid="{BEE16779-DF6A-47EA-BF72-15B1B90B8A2C}"/>
    <cellStyle name="60% - Accent1 4" xfId="66" xr:uid="{00000000-0005-0000-0000-000046000000}"/>
    <cellStyle name="60% - Accent1 4 2" xfId="4889" xr:uid="{00000000-0005-0000-0000-00001D130000}"/>
    <cellStyle name="60% - Accent1 4 2 2" xfId="28236" xr:uid="{D249B323-5179-47D7-8772-87CD28060FD2}"/>
    <cellStyle name="60% - Accent1 4 3" xfId="24109" xr:uid="{BC84AB6F-BBDE-4131-9E26-6B0737320A7D}"/>
    <cellStyle name="60% - Accent1 40" xfId="1001" xr:uid="{00000000-0005-0000-0000-0000ED030000}"/>
    <cellStyle name="60% - Accent1 40 2" xfId="24110" xr:uid="{8A9D40EF-4277-4B5B-A56D-50EA6A430BD6}"/>
    <cellStyle name="60% - Accent1 41" xfId="1002" xr:uid="{00000000-0005-0000-0000-0000EE030000}"/>
    <cellStyle name="60% - Accent1 41 2" xfId="24111" xr:uid="{A4F162B8-D394-473F-8FE1-FABBF0E93FAD}"/>
    <cellStyle name="60% - Accent1 42" xfId="1003" xr:uid="{00000000-0005-0000-0000-0000EF030000}"/>
    <cellStyle name="60% - Accent1 42 2" xfId="24112" xr:uid="{0A3BBDD6-962F-4BB8-8AAA-53AFA27A6349}"/>
    <cellStyle name="60% - Accent1 43" xfId="1004" xr:uid="{00000000-0005-0000-0000-0000F0030000}"/>
    <cellStyle name="60% - Accent1 43 2" xfId="24113" xr:uid="{B8FCDF94-5C4E-491C-B2C1-C7F76CDE8DEA}"/>
    <cellStyle name="60% - Accent1 44" xfId="47075" xr:uid="{E399AB08-C5C7-4C10-AAD9-22C771A98035}"/>
    <cellStyle name="60% - Accent1 5" xfId="67" xr:uid="{00000000-0005-0000-0000-000047000000}"/>
    <cellStyle name="60% - Accent1 5 2" xfId="4890" xr:uid="{00000000-0005-0000-0000-00001E130000}"/>
    <cellStyle name="60% - Accent1 5 2 2" xfId="28237" xr:uid="{863AE81B-29AD-4A1A-BD6E-A4C659137BF3}"/>
    <cellStyle name="60% - Accent1 5 3" xfId="24114" xr:uid="{CDFC768E-83AD-454C-B2D2-5930C3FFE12C}"/>
    <cellStyle name="60% - Accent1 6" xfId="1005" xr:uid="{00000000-0005-0000-0000-0000F1030000}"/>
    <cellStyle name="60% - Accent1 6 2" xfId="4891" xr:uid="{00000000-0005-0000-0000-00001F130000}"/>
    <cellStyle name="60% - Accent1 6 2 2" xfId="28238" xr:uid="{DD76A55F-9D05-4C6E-8F6E-A978D9B78CC1}"/>
    <cellStyle name="60% - Accent1 6 3" xfId="24115" xr:uid="{0DC4D29F-C049-4DE4-B095-A2CC20875AD5}"/>
    <cellStyle name="60% - Accent1 7" xfId="1006" xr:uid="{00000000-0005-0000-0000-0000F2030000}"/>
    <cellStyle name="60% - Accent1 7 2" xfId="24116" xr:uid="{212AF81B-BC5D-433C-B1ED-9F8B511604AF}"/>
    <cellStyle name="60% - Accent1 8" xfId="1007" xr:uid="{00000000-0005-0000-0000-0000F3030000}"/>
    <cellStyle name="60% - Accent1 8 2" xfId="24117" xr:uid="{F4EB02FD-DED2-4ED0-A002-62C524FC758A}"/>
    <cellStyle name="60% - Accent1 9" xfId="1008" xr:uid="{00000000-0005-0000-0000-0000F4030000}"/>
    <cellStyle name="60% - Accent1 9 2" xfId="24118" xr:uid="{3A639B79-2933-4D73-9ADF-D8546CDEDA72}"/>
    <cellStyle name="60% - Accent2 10" xfId="1009" xr:uid="{00000000-0005-0000-0000-0000F5030000}"/>
    <cellStyle name="60% - Accent2 10 2" xfId="24119" xr:uid="{6B878D57-F3DB-42D4-B00B-BA452CAB7D54}"/>
    <cellStyle name="60% - Accent2 11" xfId="1010" xr:uid="{00000000-0005-0000-0000-0000F6030000}"/>
    <cellStyle name="60% - Accent2 11 2" xfId="24120" xr:uid="{D471062A-5C29-4593-99C2-82AF3BC11784}"/>
    <cellStyle name="60% - Accent2 12" xfId="1011" xr:uid="{00000000-0005-0000-0000-0000F7030000}"/>
    <cellStyle name="60% - Accent2 12 2" xfId="24121" xr:uid="{9DB70090-BBEC-490E-8BB4-D913D7C38045}"/>
    <cellStyle name="60% - Accent2 13" xfId="1012" xr:uid="{00000000-0005-0000-0000-0000F8030000}"/>
    <cellStyle name="60% - Accent2 13 2" xfId="24122" xr:uid="{56471409-0546-418B-B8FD-F2EB7F0C9172}"/>
    <cellStyle name="60% - Accent2 14" xfId="1013" xr:uid="{00000000-0005-0000-0000-0000F9030000}"/>
    <cellStyle name="60% - Accent2 14 2" xfId="24123" xr:uid="{FE839BA6-C6A6-4B26-A32B-9305597095DE}"/>
    <cellStyle name="60% - Accent2 15" xfId="1014" xr:uid="{00000000-0005-0000-0000-0000FA030000}"/>
    <cellStyle name="60% - Accent2 15 2" xfId="24124" xr:uid="{F55A832A-B73A-4AEC-8F75-51EC076C7353}"/>
    <cellStyle name="60% - Accent2 16" xfId="1015" xr:uid="{00000000-0005-0000-0000-0000FB030000}"/>
    <cellStyle name="60% - Accent2 16 2" xfId="24125" xr:uid="{C02E56C1-E58B-4727-804D-FB928234FC38}"/>
    <cellStyle name="60% - Accent2 17" xfId="1016" xr:uid="{00000000-0005-0000-0000-0000FC030000}"/>
    <cellStyle name="60% - Accent2 17 2" xfId="24126" xr:uid="{DEAFDD7F-B317-4AE7-9A9B-6050381B3493}"/>
    <cellStyle name="60% - Accent2 18" xfId="1017" xr:uid="{00000000-0005-0000-0000-0000FD030000}"/>
    <cellStyle name="60% - Accent2 18 2" xfId="24127" xr:uid="{D52D9144-4B3E-439C-88DF-3F93AD5C256D}"/>
    <cellStyle name="60% - Accent2 19" xfId="1018" xr:uid="{00000000-0005-0000-0000-0000FE030000}"/>
    <cellStyle name="60% - Accent2 19 2" xfId="24128" xr:uid="{E9D4AB6B-61F8-4382-BCF8-8C35B1745A83}"/>
    <cellStyle name="60% - Accent2 2" xfId="68" xr:uid="{00000000-0005-0000-0000-000048000000}"/>
    <cellStyle name="60% - Accent2 2 10" xfId="3627" xr:uid="{00000000-0005-0000-0000-00002F0E0000}"/>
    <cellStyle name="60% - Accent2 2 10 2" xfId="22777" xr:uid="{E87DE236-7A7D-4F0C-AD3A-F62AA9639B68}"/>
    <cellStyle name="60% - Accent2 2 11" xfId="4892" xr:uid="{00000000-0005-0000-0000-000020130000}"/>
    <cellStyle name="60% - Accent2 2 11 2" xfId="24129" xr:uid="{D8A0EBE2-D0B1-48DD-AA81-3CE74EFDB2F0}"/>
    <cellStyle name="60% - Accent2 2 12" xfId="23217" xr:uid="{8DDADDAE-539A-45B7-A5EC-93B45B64EC09}"/>
    <cellStyle name="60% - Accent2 2 2" xfId="3628" xr:uid="{00000000-0005-0000-0000-0000300E0000}"/>
    <cellStyle name="60% - Accent2 2 2 2" xfId="22778" xr:uid="{A011F9B7-CB6B-4954-86B7-F0A74DDB8D6B}"/>
    <cellStyle name="60% - Accent2 2 3" xfId="3629" xr:uid="{00000000-0005-0000-0000-0000310E0000}"/>
    <cellStyle name="60% - Accent2 2 3 2" xfId="22779" xr:uid="{ADED0812-3F3D-4438-B43F-228DD5AAD34A}"/>
    <cellStyle name="60% - Accent2 2 4" xfId="3630" xr:uid="{00000000-0005-0000-0000-0000320E0000}"/>
    <cellStyle name="60% - Accent2 2 4 2" xfId="22780" xr:uid="{696F90ED-CD4C-4B61-8A90-1B6ED2EDF22D}"/>
    <cellStyle name="60% - Accent2 2 5" xfId="3631" xr:uid="{00000000-0005-0000-0000-0000330E0000}"/>
    <cellStyle name="60% - Accent2 2 5 2" xfId="22781" xr:uid="{821368CD-D04B-441B-9CD0-E62614C78970}"/>
    <cellStyle name="60% - Accent2 2 6" xfId="3632" xr:uid="{00000000-0005-0000-0000-0000340E0000}"/>
    <cellStyle name="60% - Accent2 2 6 2" xfId="22782" xr:uid="{C33F44FB-20BA-44D0-A403-BFE22321C76E}"/>
    <cellStyle name="60% - Accent2 2 7" xfId="3633" xr:uid="{00000000-0005-0000-0000-0000350E0000}"/>
    <cellStyle name="60% - Accent2 2 7 2" xfId="22783" xr:uid="{504EA94B-C5C5-44F6-B42A-177BA0EBA976}"/>
    <cellStyle name="60% - Accent2 2 8" xfId="3634" xr:uid="{00000000-0005-0000-0000-0000360E0000}"/>
    <cellStyle name="60% - Accent2 2 8 2" xfId="22784" xr:uid="{130CB2DA-9DF3-441F-9111-09ECC18CBEE1}"/>
    <cellStyle name="60% - Accent2 2 9" xfId="3635" xr:uid="{00000000-0005-0000-0000-0000370E0000}"/>
    <cellStyle name="60% - Accent2 2 9 2" xfId="22785" xr:uid="{696449F5-8C9A-41E5-8E07-72401F2E5F40}"/>
    <cellStyle name="60% - Accent2 20" xfId="1019" xr:uid="{00000000-0005-0000-0000-0000FF030000}"/>
    <cellStyle name="60% - Accent2 20 2" xfId="24138" xr:uid="{E4769A67-9E7D-4CF7-A5F8-9DB31168F95F}"/>
    <cellStyle name="60% - Accent2 21" xfId="1020" xr:uid="{00000000-0005-0000-0000-000000040000}"/>
    <cellStyle name="60% - Accent2 21 2" xfId="24139" xr:uid="{AA0F28B6-C33C-4D19-B2C0-B0F389D5C61F}"/>
    <cellStyle name="60% - Accent2 22" xfId="1021" xr:uid="{00000000-0005-0000-0000-000001040000}"/>
    <cellStyle name="60% - Accent2 22 2" xfId="24140" xr:uid="{CDEB647A-8F79-4901-9A50-BF201D2E2BC2}"/>
    <cellStyle name="60% - Accent2 23" xfId="1022" xr:uid="{00000000-0005-0000-0000-000002040000}"/>
    <cellStyle name="60% - Accent2 23 2" xfId="24141" xr:uid="{BA80E174-DA92-4B44-AB76-25D6464CBB2F}"/>
    <cellStyle name="60% - Accent2 24" xfId="1023" xr:uid="{00000000-0005-0000-0000-000003040000}"/>
    <cellStyle name="60% - Accent2 24 2" xfId="24142" xr:uid="{388F0485-A99F-47A0-91C5-375E17DDE649}"/>
    <cellStyle name="60% - Accent2 25" xfId="1024" xr:uid="{00000000-0005-0000-0000-000004040000}"/>
    <cellStyle name="60% - Accent2 25 2" xfId="24143" xr:uid="{09ABF5E9-6DAB-43A6-9074-261514583F9C}"/>
    <cellStyle name="60% - Accent2 26" xfId="1025" xr:uid="{00000000-0005-0000-0000-000005040000}"/>
    <cellStyle name="60% - Accent2 26 2" xfId="24144" xr:uid="{2648145D-EC8D-4CD3-BC51-D9AD449C23AC}"/>
    <cellStyle name="60% - Accent2 27" xfId="1026" xr:uid="{00000000-0005-0000-0000-000006040000}"/>
    <cellStyle name="60% - Accent2 27 2" xfId="24145" xr:uid="{15F82833-E58D-4F5A-AC28-6DB73058B858}"/>
    <cellStyle name="60% - Accent2 28" xfId="1027" xr:uid="{00000000-0005-0000-0000-000007040000}"/>
    <cellStyle name="60% - Accent2 28 2" xfId="24146" xr:uid="{4207EC62-445A-40ED-A178-D6B749CA1644}"/>
    <cellStyle name="60% - Accent2 29" xfId="1028" xr:uid="{00000000-0005-0000-0000-000008040000}"/>
    <cellStyle name="60% - Accent2 29 2" xfId="24147" xr:uid="{D1BACF38-2833-42CC-A050-BB5C2D05BA6A}"/>
    <cellStyle name="60% - Accent2 3" xfId="69" xr:uid="{00000000-0005-0000-0000-000049000000}"/>
    <cellStyle name="60% - Accent2 3 2" xfId="1029" xr:uid="{00000000-0005-0000-0000-000009040000}"/>
    <cellStyle name="60% - Accent2 3 2 2" xfId="4893" xr:uid="{00000000-0005-0000-0000-000021130000}"/>
    <cellStyle name="60% - Accent2 3 2 2 2" xfId="30510" xr:uid="{AFF82B7C-7E38-4F63-AC23-68E7ACB532CB}"/>
    <cellStyle name="60% - Accent2 3 2 3" xfId="24149" xr:uid="{501770F9-C292-4320-99B8-D5D4902390E5}"/>
    <cellStyle name="60% - Accent2 3 3" xfId="3636" xr:uid="{00000000-0005-0000-0000-0000380E0000}"/>
    <cellStyle name="60% - Accent2 3 3 2" xfId="24150" xr:uid="{362E05E5-C819-48CA-816E-638D11FB726F}"/>
    <cellStyle name="60% - Accent2 3 4" xfId="24151" xr:uid="{1215E1E8-BD10-4D5D-B1D8-EDE68D48A4A3}"/>
    <cellStyle name="60% - Accent2 3 5" xfId="22786" xr:uid="{8487D9B6-4B2C-4379-A20D-764D257C7676}"/>
    <cellStyle name="60% - Accent2 30" xfId="1030" xr:uid="{00000000-0005-0000-0000-00000A040000}"/>
    <cellStyle name="60% - Accent2 30 2" xfId="24152" xr:uid="{C183DC98-8EB5-4F96-8C93-B11702962300}"/>
    <cellStyle name="60% - Accent2 31" xfId="1031" xr:uid="{00000000-0005-0000-0000-00000B040000}"/>
    <cellStyle name="60% - Accent2 31 2" xfId="24153" xr:uid="{CD695E13-3B6B-4A28-A683-EE20294C2CCD}"/>
    <cellStyle name="60% - Accent2 32" xfId="1032" xr:uid="{00000000-0005-0000-0000-00000C040000}"/>
    <cellStyle name="60% - Accent2 32 2" xfId="24154" xr:uid="{FFB8760F-2C40-4952-BFD1-F730C30C089C}"/>
    <cellStyle name="60% - Accent2 33" xfId="1033" xr:uid="{00000000-0005-0000-0000-00000D040000}"/>
    <cellStyle name="60% - Accent2 33 2" xfId="24155" xr:uid="{2AE81BA1-2592-4A48-A7DF-B0A8FEB37D94}"/>
    <cellStyle name="60% - Accent2 34" xfId="1034" xr:uid="{00000000-0005-0000-0000-00000E040000}"/>
    <cellStyle name="60% - Accent2 34 2" xfId="24156" xr:uid="{8CE953C6-121E-46F7-845A-C15733CB0753}"/>
    <cellStyle name="60% - Accent2 35" xfId="1035" xr:uid="{00000000-0005-0000-0000-00000F040000}"/>
    <cellStyle name="60% - Accent2 35 2" xfId="24157" xr:uid="{5C85CACA-ED09-4826-A700-76A8623B506E}"/>
    <cellStyle name="60% - Accent2 36" xfId="1036" xr:uid="{00000000-0005-0000-0000-000010040000}"/>
    <cellStyle name="60% - Accent2 36 2" xfId="24158" xr:uid="{914EB576-B7CF-4C50-9B0B-5E022C71627F}"/>
    <cellStyle name="60% - Accent2 37" xfId="1037" xr:uid="{00000000-0005-0000-0000-000011040000}"/>
    <cellStyle name="60% - Accent2 37 2" xfId="24159" xr:uid="{F2CCB331-91F7-4C57-949B-3A588A333E2D}"/>
    <cellStyle name="60% - Accent2 38" xfId="1038" xr:uid="{00000000-0005-0000-0000-000012040000}"/>
    <cellStyle name="60% - Accent2 38 2" xfId="24160" xr:uid="{A7A0067E-09BB-4F0A-B844-FE3E20ADB46F}"/>
    <cellStyle name="60% - Accent2 39" xfId="1039" xr:uid="{00000000-0005-0000-0000-000013040000}"/>
    <cellStyle name="60% - Accent2 39 2" xfId="24161" xr:uid="{9798B293-4409-4712-AFD4-18844D8D4EF3}"/>
    <cellStyle name="60% - Accent2 4" xfId="70" xr:uid="{00000000-0005-0000-0000-00004A000000}"/>
    <cellStyle name="60% - Accent2 4 2" xfId="4894" xr:uid="{00000000-0005-0000-0000-000022130000}"/>
    <cellStyle name="60% - Accent2 4 2 2" xfId="28239" xr:uid="{39E9E5D4-682C-4A59-9EF1-0A182C848347}"/>
    <cellStyle name="60% - Accent2 4 3" xfId="24162" xr:uid="{8EF3CFEF-564B-435A-B1EE-6408A556790E}"/>
    <cellStyle name="60% - Accent2 40" xfId="1040" xr:uid="{00000000-0005-0000-0000-000014040000}"/>
    <cellStyle name="60% - Accent2 40 2" xfId="24163" xr:uid="{3B5EBAEA-2984-430D-8B1B-6B47DE0EF06B}"/>
    <cellStyle name="60% - Accent2 41" xfId="1041" xr:uid="{00000000-0005-0000-0000-000015040000}"/>
    <cellStyle name="60% - Accent2 41 2" xfId="24164" xr:uid="{62C5CAFE-B0D3-4C90-B419-A39D99290AC7}"/>
    <cellStyle name="60% - Accent2 42" xfId="1042" xr:uid="{00000000-0005-0000-0000-000016040000}"/>
    <cellStyle name="60% - Accent2 42 2" xfId="24165" xr:uid="{C7F36AFC-9BBD-4D66-8208-434E476F429E}"/>
    <cellStyle name="60% - Accent2 43" xfId="1043" xr:uid="{00000000-0005-0000-0000-000017040000}"/>
    <cellStyle name="60% - Accent2 43 2" xfId="24166" xr:uid="{DC794C56-FA0D-4633-BA24-DCD4873BC942}"/>
    <cellStyle name="60% - Accent2 44" xfId="47076" xr:uid="{544D5457-74D2-4698-9E90-B6A3EBA187F9}"/>
    <cellStyle name="60% - Accent2 5" xfId="71" xr:uid="{00000000-0005-0000-0000-00004B000000}"/>
    <cellStyle name="60% - Accent2 5 2" xfId="4895" xr:uid="{00000000-0005-0000-0000-000023130000}"/>
    <cellStyle name="60% - Accent2 5 2 2" xfId="28240" xr:uid="{FCB4C344-CD34-4908-A8E6-B3E2A8490379}"/>
    <cellStyle name="60% - Accent2 5 3" xfId="24167" xr:uid="{3B7925C6-55C6-41A9-A126-DF2A044AA87E}"/>
    <cellStyle name="60% - Accent2 6" xfId="1044" xr:uid="{00000000-0005-0000-0000-000018040000}"/>
    <cellStyle name="60% - Accent2 6 2" xfId="4896" xr:uid="{00000000-0005-0000-0000-000024130000}"/>
    <cellStyle name="60% - Accent2 6 2 2" xfId="28241" xr:uid="{DF0C2D0B-46C9-4BEF-812E-ECFAA1E4D666}"/>
    <cellStyle name="60% - Accent2 6 3" xfId="24168" xr:uid="{23FCFE8B-21D1-4984-85E6-4B77E42F0590}"/>
    <cellStyle name="60% - Accent2 7" xfId="1045" xr:uid="{00000000-0005-0000-0000-000019040000}"/>
    <cellStyle name="60% - Accent2 7 2" xfId="24169" xr:uid="{7EF483A1-B5D7-41F3-8CE6-D6A8C5719BE4}"/>
    <cellStyle name="60% - Accent2 8" xfId="1046" xr:uid="{00000000-0005-0000-0000-00001A040000}"/>
    <cellStyle name="60% - Accent2 8 2" xfId="24170" xr:uid="{236F72C9-F45B-479F-B811-B49EE6FADF51}"/>
    <cellStyle name="60% - Accent2 9" xfId="1047" xr:uid="{00000000-0005-0000-0000-00001B040000}"/>
    <cellStyle name="60% - Accent2 9 2" xfId="24171" xr:uid="{8F5E1259-72DB-4BD7-AD5A-1264FA988F8D}"/>
    <cellStyle name="60% - Accent3 10" xfId="1048" xr:uid="{00000000-0005-0000-0000-00001C040000}"/>
    <cellStyle name="60% - Accent3 10 2" xfId="24172" xr:uid="{A06200FD-6EA6-4104-9F21-CC6B1C2B9736}"/>
    <cellStyle name="60% - Accent3 11" xfId="1049" xr:uid="{00000000-0005-0000-0000-00001D040000}"/>
    <cellStyle name="60% - Accent3 11 2" xfId="24173" xr:uid="{D86D924D-A2CB-42A0-981F-B03131161135}"/>
    <cellStyle name="60% - Accent3 12" xfId="1050" xr:uid="{00000000-0005-0000-0000-00001E040000}"/>
    <cellStyle name="60% - Accent3 12 2" xfId="24174" xr:uid="{0927EFDB-3836-4382-B417-29CD1A26A7F3}"/>
    <cellStyle name="60% - Accent3 13" xfId="1051" xr:uid="{00000000-0005-0000-0000-00001F040000}"/>
    <cellStyle name="60% - Accent3 13 2" xfId="24175" xr:uid="{4C5041D8-3FCD-4228-9919-6E975C5A4E8C}"/>
    <cellStyle name="60% - Accent3 14" xfId="1052" xr:uid="{00000000-0005-0000-0000-000020040000}"/>
    <cellStyle name="60% - Accent3 14 2" xfId="24176" xr:uid="{BBA364F8-6DBB-4BB1-A967-D521B69AFE26}"/>
    <cellStyle name="60% - Accent3 15" xfId="1053" xr:uid="{00000000-0005-0000-0000-000021040000}"/>
    <cellStyle name="60% - Accent3 15 2" xfId="24177" xr:uid="{08069168-D6AA-40D6-8A97-E48F73F1936A}"/>
    <cellStyle name="60% - Accent3 16" xfId="1054" xr:uid="{00000000-0005-0000-0000-000022040000}"/>
    <cellStyle name="60% - Accent3 16 2" xfId="24178" xr:uid="{52CA86CC-BD24-4829-9F8A-DCD661D0B221}"/>
    <cellStyle name="60% - Accent3 17" xfId="1055" xr:uid="{00000000-0005-0000-0000-000023040000}"/>
    <cellStyle name="60% - Accent3 17 2" xfId="24179" xr:uid="{E31BB464-EF86-4A0A-9E01-85158CA2C549}"/>
    <cellStyle name="60% - Accent3 18" xfId="1056" xr:uid="{00000000-0005-0000-0000-000024040000}"/>
    <cellStyle name="60% - Accent3 18 2" xfId="24180" xr:uid="{E58D6653-901B-4321-BDA8-516BF5D56888}"/>
    <cellStyle name="60% - Accent3 19" xfId="1057" xr:uid="{00000000-0005-0000-0000-000025040000}"/>
    <cellStyle name="60% - Accent3 19 2" xfId="24181" xr:uid="{90C01044-7B2F-4E88-9347-850EA5C40F2C}"/>
    <cellStyle name="60% - Accent3 2" xfId="72" xr:uid="{00000000-0005-0000-0000-00004C000000}"/>
    <cellStyle name="60% - Accent3 2 10" xfId="3637" xr:uid="{00000000-0005-0000-0000-0000390E0000}"/>
    <cellStyle name="60% - Accent3 2 10 2" xfId="22787" xr:uid="{F29217D5-CA39-4015-8C74-5862C8753994}"/>
    <cellStyle name="60% - Accent3 2 11" xfId="4897" xr:uid="{00000000-0005-0000-0000-000025130000}"/>
    <cellStyle name="60% - Accent3 2 11 2" xfId="24182" xr:uid="{3832EF3F-6BF8-480D-8BC4-A287CE793068}"/>
    <cellStyle name="60% - Accent3 2 12" xfId="23218" xr:uid="{F3FDA091-CC60-41C5-BF7A-AF1BF401FE8D}"/>
    <cellStyle name="60% - Accent3 2 2" xfId="3638" xr:uid="{00000000-0005-0000-0000-00003A0E0000}"/>
    <cellStyle name="60% - Accent3 2 2 2" xfId="22788" xr:uid="{7EDE7FAB-9E73-4A8E-BA19-D3AAAC815CB5}"/>
    <cellStyle name="60% - Accent3 2 3" xfId="3639" xr:uid="{00000000-0005-0000-0000-00003B0E0000}"/>
    <cellStyle name="60% - Accent3 2 3 2" xfId="22789" xr:uid="{B3C52412-DC41-4CCC-B1A7-0071408D58EB}"/>
    <cellStyle name="60% - Accent3 2 4" xfId="3640" xr:uid="{00000000-0005-0000-0000-00003C0E0000}"/>
    <cellStyle name="60% - Accent3 2 4 2" xfId="22790" xr:uid="{D172934D-B41C-4EDD-A463-6CDDB9842A2D}"/>
    <cellStyle name="60% - Accent3 2 5" xfId="3641" xr:uid="{00000000-0005-0000-0000-00003D0E0000}"/>
    <cellStyle name="60% - Accent3 2 5 2" xfId="22791" xr:uid="{0BCE768E-536C-40AF-B689-BC22CF330922}"/>
    <cellStyle name="60% - Accent3 2 6" xfId="3642" xr:uid="{00000000-0005-0000-0000-00003E0E0000}"/>
    <cellStyle name="60% - Accent3 2 6 2" xfId="22792" xr:uid="{CCD02472-3533-4E6B-A5E8-46378629EE71}"/>
    <cellStyle name="60% - Accent3 2 7" xfId="3643" xr:uid="{00000000-0005-0000-0000-00003F0E0000}"/>
    <cellStyle name="60% - Accent3 2 7 2" xfId="22793" xr:uid="{BCC571F0-A5B7-449A-AD3F-D78B828FF89A}"/>
    <cellStyle name="60% - Accent3 2 8" xfId="3644" xr:uid="{00000000-0005-0000-0000-0000400E0000}"/>
    <cellStyle name="60% - Accent3 2 8 2" xfId="22794" xr:uid="{DD42BA82-8072-4011-B6B9-AF52ECD49086}"/>
    <cellStyle name="60% - Accent3 2 9" xfId="3645" xr:uid="{00000000-0005-0000-0000-0000410E0000}"/>
    <cellStyle name="60% - Accent3 2 9 2" xfId="22795" xr:uid="{024B58ED-D221-43BF-8674-7DF07882ED52}"/>
    <cellStyle name="60% - Accent3 20" xfId="1058" xr:uid="{00000000-0005-0000-0000-000026040000}"/>
    <cellStyle name="60% - Accent3 20 2" xfId="24189" xr:uid="{5D6515DE-E79C-42D1-A9AB-400FF3D1BBCB}"/>
    <cellStyle name="60% - Accent3 21" xfId="1059" xr:uid="{00000000-0005-0000-0000-000027040000}"/>
    <cellStyle name="60% - Accent3 21 2" xfId="24190" xr:uid="{F7B27A3B-27E6-43E0-9111-C399E76009BE}"/>
    <cellStyle name="60% - Accent3 22" xfId="1060" xr:uid="{00000000-0005-0000-0000-000028040000}"/>
    <cellStyle name="60% - Accent3 22 2" xfId="24191" xr:uid="{B4B76530-BC14-42E9-BD59-FC703A242B12}"/>
    <cellStyle name="60% - Accent3 23" xfId="1061" xr:uid="{00000000-0005-0000-0000-000029040000}"/>
    <cellStyle name="60% - Accent3 23 2" xfId="24192" xr:uid="{EC362AC6-2F8A-4077-9EB2-2F30A45CF1E8}"/>
    <cellStyle name="60% - Accent3 24" xfId="1062" xr:uid="{00000000-0005-0000-0000-00002A040000}"/>
    <cellStyle name="60% - Accent3 24 2" xfId="24193" xr:uid="{F6EC2A35-DCB9-4D29-BC8B-320438524851}"/>
    <cellStyle name="60% - Accent3 25" xfId="1063" xr:uid="{00000000-0005-0000-0000-00002B040000}"/>
    <cellStyle name="60% - Accent3 25 2" xfId="24194" xr:uid="{05CE6AED-17A9-4E94-B14E-EB7C3A5B96CF}"/>
    <cellStyle name="60% - Accent3 26" xfId="1064" xr:uid="{00000000-0005-0000-0000-00002C040000}"/>
    <cellStyle name="60% - Accent3 26 2" xfId="24195" xr:uid="{A6D0CB30-158A-48E3-9246-9BE37CAB28C3}"/>
    <cellStyle name="60% - Accent3 27" xfId="1065" xr:uid="{00000000-0005-0000-0000-00002D040000}"/>
    <cellStyle name="60% - Accent3 27 2" xfId="24196" xr:uid="{AB8334C4-2738-43B4-AAAB-9C0A06ABAF40}"/>
    <cellStyle name="60% - Accent3 28" xfId="1066" xr:uid="{00000000-0005-0000-0000-00002E040000}"/>
    <cellStyle name="60% - Accent3 28 2" xfId="24197" xr:uid="{7C871968-CDDD-4195-B843-B3304A58D31B}"/>
    <cellStyle name="60% - Accent3 29" xfId="1067" xr:uid="{00000000-0005-0000-0000-00002F040000}"/>
    <cellStyle name="60% - Accent3 29 2" xfId="24198" xr:uid="{C562263B-3C06-4259-B1DD-7A81A248F21A}"/>
    <cellStyle name="60% - Accent3 3" xfId="73" xr:uid="{00000000-0005-0000-0000-00004D000000}"/>
    <cellStyle name="60% - Accent3 3 2" xfId="1068" xr:uid="{00000000-0005-0000-0000-000030040000}"/>
    <cellStyle name="60% - Accent3 3 2 2" xfId="4898" xr:uid="{00000000-0005-0000-0000-000026130000}"/>
    <cellStyle name="60% - Accent3 3 2 2 2" xfId="30511" xr:uid="{1673A5B8-5781-4208-8A00-B6EBF2E68B6B}"/>
    <cellStyle name="60% - Accent3 3 2 3" xfId="24200" xr:uid="{88104D24-5F47-4EC2-9BD1-C551B8FC8969}"/>
    <cellStyle name="60% - Accent3 3 3" xfId="3646" xr:uid="{00000000-0005-0000-0000-0000420E0000}"/>
    <cellStyle name="60% - Accent3 3 3 2" xfId="24201" xr:uid="{485C7E23-70F5-4A94-B225-A57B2211D310}"/>
    <cellStyle name="60% - Accent3 3 4" xfId="24202" xr:uid="{0FC1017A-9837-400C-80B1-747756E6B453}"/>
    <cellStyle name="60% - Accent3 3 5" xfId="27145" xr:uid="{A5F7385D-79A0-4062-9C7D-E1EF870E032E}"/>
    <cellStyle name="60% - Accent3 3 6" xfId="22796" xr:uid="{64211751-7D83-45C2-A708-A5FED9F964BF}"/>
    <cellStyle name="60% - Accent3 30" xfId="1069" xr:uid="{00000000-0005-0000-0000-000031040000}"/>
    <cellStyle name="60% - Accent3 30 2" xfId="24203" xr:uid="{9EE34DC8-5F3A-4DF2-B034-97AC95BE764E}"/>
    <cellStyle name="60% - Accent3 31" xfId="1070" xr:uid="{00000000-0005-0000-0000-000032040000}"/>
    <cellStyle name="60% - Accent3 31 2" xfId="24204" xr:uid="{E2CBAFF2-3844-46C0-9BBC-E5F15D59B553}"/>
    <cellStyle name="60% - Accent3 32" xfId="1071" xr:uid="{00000000-0005-0000-0000-000033040000}"/>
    <cellStyle name="60% - Accent3 32 2" xfId="24205" xr:uid="{3DF79F8A-57AD-4BB3-982F-44874FF988D0}"/>
    <cellStyle name="60% - Accent3 33" xfId="1072" xr:uid="{00000000-0005-0000-0000-000034040000}"/>
    <cellStyle name="60% - Accent3 33 2" xfId="24206" xr:uid="{1F5E67F9-60B7-4CED-A927-246CB7F7EA68}"/>
    <cellStyle name="60% - Accent3 34" xfId="1073" xr:uid="{00000000-0005-0000-0000-000035040000}"/>
    <cellStyle name="60% - Accent3 34 2" xfId="24207" xr:uid="{8795F4FD-205B-4215-B467-744FF67A9A63}"/>
    <cellStyle name="60% - Accent3 35" xfId="1074" xr:uid="{00000000-0005-0000-0000-000036040000}"/>
    <cellStyle name="60% - Accent3 35 2" xfId="24208" xr:uid="{1A058394-9429-41D0-8278-BD0E4CE58D90}"/>
    <cellStyle name="60% - Accent3 36" xfId="1075" xr:uid="{00000000-0005-0000-0000-000037040000}"/>
    <cellStyle name="60% - Accent3 36 2" xfId="24209" xr:uid="{5BD586F5-E6BB-4B2A-A553-9A25A6327CEE}"/>
    <cellStyle name="60% - Accent3 37" xfId="1076" xr:uid="{00000000-0005-0000-0000-000038040000}"/>
    <cellStyle name="60% - Accent3 37 2" xfId="24210" xr:uid="{E44C4C54-AF68-4570-97F7-49B97CF763F5}"/>
    <cellStyle name="60% - Accent3 38" xfId="1077" xr:uid="{00000000-0005-0000-0000-000039040000}"/>
    <cellStyle name="60% - Accent3 38 2" xfId="24211" xr:uid="{386458A3-5AB8-4E91-8B61-B69AF8EB1B1E}"/>
    <cellStyle name="60% - Accent3 39" xfId="1078" xr:uid="{00000000-0005-0000-0000-00003A040000}"/>
    <cellStyle name="60% - Accent3 39 2" xfId="24212" xr:uid="{505A79D6-99C2-4A4B-918C-1468C628990F}"/>
    <cellStyle name="60% - Accent3 4" xfId="74" xr:uid="{00000000-0005-0000-0000-00004E000000}"/>
    <cellStyle name="60% - Accent3 4 2" xfId="4899" xr:uid="{00000000-0005-0000-0000-000027130000}"/>
    <cellStyle name="60% - Accent3 4 2 2" xfId="30512" xr:uid="{B6E0E69C-2763-48F2-8CD6-04017B2C6708}"/>
    <cellStyle name="60% - Accent3 4 3" xfId="24213" xr:uid="{1FAB69FC-64E8-419C-9178-66BCA4D7B32D}"/>
    <cellStyle name="60% - Accent3 40" xfId="1079" xr:uid="{00000000-0005-0000-0000-00003B040000}"/>
    <cellStyle name="60% - Accent3 40 2" xfId="24214" xr:uid="{91009EC6-31F4-4AEA-832F-E292285200DA}"/>
    <cellStyle name="60% - Accent3 41" xfId="1080" xr:uid="{00000000-0005-0000-0000-00003C040000}"/>
    <cellStyle name="60% - Accent3 41 2" xfId="24215" xr:uid="{C6102177-40EE-4FBB-AF76-536814B5DDD0}"/>
    <cellStyle name="60% - Accent3 42" xfId="1081" xr:uid="{00000000-0005-0000-0000-00003D040000}"/>
    <cellStyle name="60% - Accent3 42 2" xfId="24216" xr:uid="{7C6F4CE6-3369-4040-AD2A-2A22F993D1AE}"/>
    <cellStyle name="60% - Accent3 43" xfId="1082" xr:uid="{00000000-0005-0000-0000-00003E040000}"/>
    <cellStyle name="60% - Accent3 43 2" xfId="24217" xr:uid="{0B4D386A-D1CC-48BF-9877-469FA8C193A7}"/>
    <cellStyle name="60% - Accent3 44" xfId="47077" xr:uid="{E38EEDFC-30EE-49AE-9C9D-B6630A0F8F46}"/>
    <cellStyle name="60% - Accent3 5" xfId="75" xr:uid="{00000000-0005-0000-0000-00004F000000}"/>
    <cellStyle name="60% - Accent3 5 2" xfId="4900" xr:uid="{00000000-0005-0000-0000-000028130000}"/>
    <cellStyle name="60% - Accent3 5 2 2" xfId="28242" xr:uid="{5BB148B7-3C20-40A4-BE70-C09DBAA94DB5}"/>
    <cellStyle name="60% - Accent3 5 3" xfId="24218" xr:uid="{FC58D12A-4EA2-4916-BF33-84AF5FF4DA85}"/>
    <cellStyle name="60% - Accent3 6" xfId="1083" xr:uid="{00000000-0005-0000-0000-00003F040000}"/>
    <cellStyle name="60% - Accent3 6 2" xfId="4901" xr:uid="{00000000-0005-0000-0000-000029130000}"/>
    <cellStyle name="60% - Accent3 6 2 2" xfId="30513" xr:uid="{9226FC6B-F7F8-465E-888D-C5E60786FE05}"/>
    <cellStyle name="60% - Accent3 6 3" xfId="24219" xr:uid="{A831AFEE-2334-42C2-9A14-C0AB0226F6BD}"/>
    <cellStyle name="60% - Accent3 7" xfId="1084" xr:uid="{00000000-0005-0000-0000-000040040000}"/>
    <cellStyle name="60% - Accent3 7 2" xfId="24220" xr:uid="{C304A9B1-DFE7-49ED-8BB3-DE7723424754}"/>
    <cellStyle name="60% - Accent3 8" xfId="1085" xr:uid="{00000000-0005-0000-0000-000041040000}"/>
    <cellStyle name="60% - Accent3 8 2" xfId="24221" xr:uid="{61C9A5E1-D94A-475C-A4EE-0D09DEF164B5}"/>
    <cellStyle name="60% - Accent3 9" xfId="1086" xr:uid="{00000000-0005-0000-0000-000042040000}"/>
    <cellStyle name="60% - Accent3 9 2" xfId="24222" xr:uid="{D4ACBC15-CD03-4FC9-869F-5CCDE123C7C7}"/>
    <cellStyle name="60% - Accent4 10" xfId="1087" xr:uid="{00000000-0005-0000-0000-000043040000}"/>
    <cellStyle name="60% - Accent4 10 2" xfId="24223" xr:uid="{FDCE05B7-819E-4630-AB8A-FED95442672A}"/>
    <cellStyle name="60% - Accent4 11" xfId="1088" xr:uid="{00000000-0005-0000-0000-000044040000}"/>
    <cellStyle name="60% - Accent4 11 2" xfId="24224" xr:uid="{2A7B7A03-D665-4173-B1B4-CF17C4E342F7}"/>
    <cellStyle name="60% - Accent4 12" xfId="1089" xr:uid="{00000000-0005-0000-0000-000045040000}"/>
    <cellStyle name="60% - Accent4 12 2" xfId="24225" xr:uid="{1A76D2F8-E05E-45C9-BABA-63314A65A65E}"/>
    <cellStyle name="60% - Accent4 13" xfId="1090" xr:uid="{00000000-0005-0000-0000-000046040000}"/>
    <cellStyle name="60% - Accent4 13 2" xfId="24226" xr:uid="{6ECD5724-0DC7-4F23-841A-24BD9BED158C}"/>
    <cellStyle name="60% - Accent4 14" xfId="1091" xr:uid="{00000000-0005-0000-0000-000047040000}"/>
    <cellStyle name="60% - Accent4 14 2" xfId="24227" xr:uid="{EB39954D-3804-4CD0-BBF3-C1ADC0FCAB21}"/>
    <cellStyle name="60% - Accent4 15" xfId="1092" xr:uid="{00000000-0005-0000-0000-000048040000}"/>
    <cellStyle name="60% - Accent4 15 2" xfId="24228" xr:uid="{3E863192-7ADA-42CC-931B-4589A9933745}"/>
    <cellStyle name="60% - Accent4 16" xfId="1093" xr:uid="{00000000-0005-0000-0000-000049040000}"/>
    <cellStyle name="60% - Accent4 16 2" xfId="24229" xr:uid="{C67E08E4-FEEC-4984-A677-D5E629F31C70}"/>
    <cellStyle name="60% - Accent4 17" xfId="1094" xr:uid="{00000000-0005-0000-0000-00004A040000}"/>
    <cellStyle name="60% - Accent4 17 2" xfId="24230" xr:uid="{F9A760F3-8313-4B66-B169-4F7AEDE2FF3C}"/>
    <cellStyle name="60% - Accent4 18" xfId="1095" xr:uid="{00000000-0005-0000-0000-00004B040000}"/>
    <cellStyle name="60% - Accent4 18 2" xfId="24231" xr:uid="{9C8B7941-3B73-4754-92C1-2CE1228E6D89}"/>
    <cellStyle name="60% - Accent4 19" xfId="1096" xr:uid="{00000000-0005-0000-0000-00004C040000}"/>
    <cellStyle name="60% - Accent4 19 2" xfId="24232" xr:uid="{D075DF40-E1DE-4737-83E9-5D7A563C6C0A}"/>
    <cellStyle name="60% - Accent4 2" xfId="76" xr:uid="{00000000-0005-0000-0000-000050000000}"/>
    <cellStyle name="60% - Accent4 2 10" xfId="3647" xr:uid="{00000000-0005-0000-0000-0000430E0000}"/>
    <cellStyle name="60% - Accent4 2 10 2" xfId="22797" xr:uid="{81444BC7-C765-4268-9729-C8B8B2C255B6}"/>
    <cellStyle name="60% - Accent4 2 11" xfId="4902" xr:uid="{00000000-0005-0000-0000-00002A130000}"/>
    <cellStyle name="60% - Accent4 2 11 2" xfId="24233" xr:uid="{5CE4B256-2660-4BEF-9EA2-43384E266D28}"/>
    <cellStyle name="60% - Accent4 2 12" xfId="23219" xr:uid="{64F505C7-385B-4901-B094-B4FD917E0237}"/>
    <cellStyle name="60% - Accent4 2 2" xfId="3648" xr:uid="{00000000-0005-0000-0000-0000440E0000}"/>
    <cellStyle name="60% - Accent4 2 2 2" xfId="22798" xr:uid="{F28D6A11-CCD1-4EAE-BD07-3B10C874C0DD}"/>
    <cellStyle name="60% - Accent4 2 3" xfId="3649" xr:uid="{00000000-0005-0000-0000-0000450E0000}"/>
    <cellStyle name="60% - Accent4 2 3 2" xfId="22799" xr:uid="{F4DBD748-3C70-40D3-9E66-68E34C5721F0}"/>
    <cellStyle name="60% - Accent4 2 4" xfId="3650" xr:uid="{00000000-0005-0000-0000-0000460E0000}"/>
    <cellStyle name="60% - Accent4 2 4 2" xfId="22800" xr:uid="{D8A59F1F-B8B6-4B9F-A256-5AF4B9620638}"/>
    <cellStyle name="60% - Accent4 2 5" xfId="3651" xr:uid="{00000000-0005-0000-0000-0000470E0000}"/>
    <cellStyle name="60% - Accent4 2 5 2" xfId="22801" xr:uid="{77107A0B-4FEF-4F32-B404-E2E7146D4DB4}"/>
    <cellStyle name="60% - Accent4 2 6" xfId="3652" xr:uid="{00000000-0005-0000-0000-0000480E0000}"/>
    <cellStyle name="60% - Accent4 2 6 2" xfId="22802" xr:uid="{DBD97A5B-2C89-41B0-B5FC-6B006DFAD0D2}"/>
    <cellStyle name="60% - Accent4 2 7" xfId="3653" xr:uid="{00000000-0005-0000-0000-0000490E0000}"/>
    <cellStyle name="60% - Accent4 2 7 2" xfId="22803" xr:uid="{F69DE674-E9D3-4129-80AF-6904106BC067}"/>
    <cellStyle name="60% - Accent4 2 8" xfId="3654" xr:uid="{00000000-0005-0000-0000-00004A0E0000}"/>
    <cellStyle name="60% - Accent4 2 8 2" xfId="22804" xr:uid="{73CA4643-5D93-40CF-82E5-3E1920E4915F}"/>
    <cellStyle name="60% - Accent4 2 9" xfId="3655" xr:uid="{00000000-0005-0000-0000-00004B0E0000}"/>
    <cellStyle name="60% - Accent4 2 9 2" xfId="22805" xr:uid="{F898EEC1-276B-471E-A835-ADAD20D69D6D}"/>
    <cellStyle name="60% - Accent4 20" xfId="1097" xr:uid="{00000000-0005-0000-0000-00004D040000}"/>
    <cellStyle name="60% - Accent4 20 2" xfId="24243" xr:uid="{B1B2DFC8-19AE-48BB-BDEB-43234969FFFE}"/>
    <cellStyle name="60% - Accent4 21" xfId="1098" xr:uid="{00000000-0005-0000-0000-00004E040000}"/>
    <cellStyle name="60% - Accent4 21 2" xfId="24244" xr:uid="{2DF08FEA-6DA3-42A6-B82C-68EF917FEB2A}"/>
    <cellStyle name="60% - Accent4 22" xfId="1099" xr:uid="{00000000-0005-0000-0000-00004F040000}"/>
    <cellStyle name="60% - Accent4 22 2" xfId="24245" xr:uid="{009F1BEC-1446-4AE9-B5A6-17A46901F70A}"/>
    <cellStyle name="60% - Accent4 23" xfId="1100" xr:uid="{00000000-0005-0000-0000-000050040000}"/>
    <cellStyle name="60% - Accent4 23 2" xfId="24246" xr:uid="{B4C82A2E-E7CA-413B-BB5E-E48F8B05476A}"/>
    <cellStyle name="60% - Accent4 24" xfId="1101" xr:uid="{00000000-0005-0000-0000-000051040000}"/>
    <cellStyle name="60% - Accent4 24 2" xfId="24247" xr:uid="{36D0559B-BB0E-4386-88B5-3A23D75FDF6B}"/>
    <cellStyle name="60% - Accent4 25" xfId="1102" xr:uid="{00000000-0005-0000-0000-000052040000}"/>
    <cellStyle name="60% - Accent4 25 2" xfId="24248" xr:uid="{80514E9F-F354-4C44-BBCD-27B73B0A9115}"/>
    <cellStyle name="60% - Accent4 26" xfId="1103" xr:uid="{00000000-0005-0000-0000-000053040000}"/>
    <cellStyle name="60% - Accent4 26 2" xfId="24249" xr:uid="{E5DD4638-7DBC-4EE1-B513-9CDEEE33548E}"/>
    <cellStyle name="60% - Accent4 27" xfId="1104" xr:uid="{00000000-0005-0000-0000-000054040000}"/>
    <cellStyle name="60% - Accent4 27 2" xfId="24250" xr:uid="{98DA4F9B-8F6E-4CD8-8EBB-932C6DDC1D08}"/>
    <cellStyle name="60% - Accent4 28" xfId="1105" xr:uid="{00000000-0005-0000-0000-000055040000}"/>
    <cellStyle name="60% - Accent4 28 2" xfId="24251" xr:uid="{5D1850A6-1262-4657-8641-AD254FF069CA}"/>
    <cellStyle name="60% - Accent4 29" xfId="1106" xr:uid="{00000000-0005-0000-0000-000056040000}"/>
    <cellStyle name="60% - Accent4 29 2" xfId="24252" xr:uid="{B4AE4620-2331-4753-8BA8-D3CA744080EE}"/>
    <cellStyle name="60% - Accent4 3" xfId="77" xr:uid="{00000000-0005-0000-0000-000051000000}"/>
    <cellStyle name="60% - Accent4 3 2" xfId="1107" xr:uid="{00000000-0005-0000-0000-000057040000}"/>
    <cellStyle name="60% - Accent4 3 2 2" xfId="4903" xr:uid="{00000000-0005-0000-0000-00002B130000}"/>
    <cellStyle name="60% - Accent4 3 2 2 2" xfId="30514" xr:uid="{43031893-604A-4A37-9823-3F812470DBBF}"/>
    <cellStyle name="60% - Accent4 3 2 3" xfId="24254" xr:uid="{FB5C2FFA-7D8B-4E10-B3B3-8B34FB657BEF}"/>
    <cellStyle name="60% - Accent4 3 3" xfId="3656" xr:uid="{00000000-0005-0000-0000-00004C0E0000}"/>
    <cellStyle name="60% - Accent4 3 3 2" xfId="24255" xr:uid="{F17F21AC-1BCA-4346-9DB2-D2264A33F7F7}"/>
    <cellStyle name="60% - Accent4 3 4" xfId="24256" xr:uid="{1DE36B0C-56CB-4F03-AD20-3848E8BE40B2}"/>
    <cellStyle name="60% - Accent4 3 5" xfId="27146" xr:uid="{13C64FF7-FFE6-451E-816F-3148CC42EFB8}"/>
    <cellStyle name="60% - Accent4 3 6" xfId="22806" xr:uid="{0B1937ED-B8B9-49B9-8A5C-ED33AD24D057}"/>
    <cellStyle name="60% - Accent4 30" xfId="1108" xr:uid="{00000000-0005-0000-0000-000058040000}"/>
    <cellStyle name="60% - Accent4 30 2" xfId="24257" xr:uid="{EDFD9B01-43E5-4DA3-B6DD-1DF68C49BE03}"/>
    <cellStyle name="60% - Accent4 31" xfId="1109" xr:uid="{00000000-0005-0000-0000-000059040000}"/>
    <cellStyle name="60% - Accent4 31 2" xfId="24258" xr:uid="{A320248A-B1E9-4B66-ABA8-E1F76F923C7B}"/>
    <cellStyle name="60% - Accent4 32" xfId="1110" xr:uid="{00000000-0005-0000-0000-00005A040000}"/>
    <cellStyle name="60% - Accent4 32 2" xfId="24259" xr:uid="{85839E45-1FD2-4F3B-91CE-32EFF75A7E2F}"/>
    <cellStyle name="60% - Accent4 33" xfId="1111" xr:uid="{00000000-0005-0000-0000-00005B040000}"/>
    <cellStyle name="60% - Accent4 33 2" xfId="24260" xr:uid="{98D13FBA-8D58-4D81-8433-E8227B7F017B}"/>
    <cellStyle name="60% - Accent4 34" xfId="1112" xr:uid="{00000000-0005-0000-0000-00005C040000}"/>
    <cellStyle name="60% - Accent4 34 2" xfId="24261" xr:uid="{8F13EA6F-DF27-420E-8C47-CF1EFB1C9DD4}"/>
    <cellStyle name="60% - Accent4 35" xfId="1113" xr:uid="{00000000-0005-0000-0000-00005D040000}"/>
    <cellStyle name="60% - Accent4 35 2" xfId="24262" xr:uid="{C5625F08-0713-4AF4-BC41-FC50FF415D01}"/>
    <cellStyle name="60% - Accent4 36" xfId="1114" xr:uid="{00000000-0005-0000-0000-00005E040000}"/>
    <cellStyle name="60% - Accent4 36 2" xfId="24263" xr:uid="{3B55A81C-F607-46BD-BACA-74860F47374E}"/>
    <cellStyle name="60% - Accent4 37" xfId="1115" xr:uid="{00000000-0005-0000-0000-00005F040000}"/>
    <cellStyle name="60% - Accent4 37 2" xfId="24264" xr:uid="{2BF5F34C-05AC-43F3-A437-3603BDADCC98}"/>
    <cellStyle name="60% - Accent4 38" xfId="1116" xr:uid="{00000000-0005-0000-0000-000060040000}"/>
    <cellStyle name="60% - Accent4 38 2" xfId="24265" xr:uid="{9627523F-2C2D-44CE-82AE-935027F4795A}"/>
    <cellStyle name="60% - Accent4 39" xfId="1117" xr:uid="{00000000-0005-0000-0000-000061040000}"/>
    <cellStyle name="60% - Accent4 39 2" xfId="24266" xr:uid="{A9868DD7-B0E0-4F0D-AD1C-49C790803AE5}"/>
    <cellStyle name="60% - Accent4 4" xfId="78" xr:uid="{00000000-0005-0000-0000-000052000000}"/>
    <cellStyle name="60% - Accent4 4 2" xfId="4904" xr:uid="{00000000-0005-0000-0000-00002C130000}"/>
    <cellStyle name="60% - Accent4 4 2 2" xfId="30405" xr:uid="{A53C296C-3036-4E6B-9719-7AEF413A6C40}"/>
    <cellStyle name="60% - Accent4 4 3" xfId="24267" xr:uid="{3A220159-CE6D-4491-9A74-D248EF135C4E}"/>
    <cellStyle name="60% - Accent4 40" xfId="1118" xr:uid="{00000000-0005-0000-0000-000062040000}"/>
    <cellStyle name="60% - Accent4 40 2" xfId="24268" xr:uid="{241F9A4C-565B-4080-90A7-AFF07E2DDEA6}"/>
    <cellStyle name="60% - Accent4 41" xfId="1119" xr:uid="{00000000-0005-0000-0000-000063040000}"/>
    <cellStyle name="60% - Accent4 41 2" xfId="24269" xr:uid="{91FD58A6-F1A9-4235-B594-6B7D78D21DF2}"/>
    <cellStyle name="60% - Accent4 42" xfId="1120" xr:uid="{00000000-0005-0000-0000-000064040000}"/>
    <cellStyle name="60% - Accent4 42 2" xfId="24270" xr:uid="{9EEE947C-2943-46F2-BE5F-96C8967E7602}"/>
    <cellStyle name="60% - Accent4 43" xfId="1121" xr:uid="{00000000-0005-0000-0000-000065040000}"/>
    <cellStyle name="60% - Accent4 43 2" xfId="24271" xr:uid="{620AA804-31DC-4266-9690-DA26CDDAE6C9}"/>
    <cellStyle name="60% - Accent4 44" xfId="47078" xr:uid="{34A3A716-17F8-4DF2-9391-ED2540C5D2B3}"/>
    <cellStyle name="60% - Accent4 5" xfId="79" xr:uid="{00000000-0005-0000-0000-000053000000}"/>
    <cellStyle name="60% - Accent4 5 2" xfId="4905" xr:uid="{00000000-0005-0000-0000-00002D130000}"/>
    <cellStyle name="60% - Accent4 5 2 2" xfId="28243" xr:uid="{2E1EAA39-7DBA-49CC-9E6F-D4FC9833466A}"/>
    <cellStyle name="60% - Accent4 5 3" xfId="24272" xr:uid="{76F6BA60-48B4-43BB-8E76-271E9C48CACC}"/>
    <cellStyle name="60% - Accent4 6" xfId="1122" xr:uid="{00000000-0005-0000-0000-000066040000}"/>
    <cellStyle name="60% - Accent4 6 2" xfId="4906" xr:uid="{00000000-0005-0000-0000-00002E130000}"/>
    <cellStyle name="60% - Accent4 6 2 2" xfId="30515" xr:uid="{A6BE37C1-2EE8-41AF-9BE6-BC8C279EB656}"/>
    <cellStyle name="60% - Accent4 6 3" xfId="24273" xr:uid="{AED18F2C-05AD-4B81-95AF-A7E352114AA5}"/>
    <cellStyle name="60% - Accent4 7" xfId="1123" xr:uid="{00000000-0005-0000-0000-000067040000}"/>
    <cellStyle name="60% - Accent4 7 2" xfId="24274" xr:uid="{70473FA7-75FE-4759-BD9D-8EDA38B5F2D7}"/>
    <cellStyle name="60% - Accent4 8" xfId="1124" xr:uid="{00000000-0005-0000-0000-000068040000}"/>
    <cellStyle name="60% - Accent4 8 2" xfId="24275" xr:uid="{925C18FB-8C88-40EE-B26B-B62F063C87CC}"/>
    <cellStyle name="60% - Accent4 9" xfId="1125" xr:uid="{00000000-0005-0000-0000-000069040000}"/>
    <cellStyle name="60% - Accent4 9 2" xfId="24276" xr:uid="{86FB6751-5C39-4A67-9E56-6A45D3F13D4E}"/>
    <cellStyle name="60% - Accent5 10" xfId="1126" xr:uid="{00000000-0005-0000-0000-00006A040000}"/>
    <cellStyle name="60% - Accent5 10 2" xfId="24277" xr:uid="{21A745A7-B361-49A6-BFDF-11F649863BC2}"/>
    <cellStyle name="60% - Accent5 11" xfId="1127" xr:uid="{00000000-0005-0000-0000-00006B040000}"/>
    <cellStyle name="60% - Accent5 11 2" xfId="24278" xr:uid="{FC7F8CE1-9D28-4F33-AB57-3206156B2370}"/>
    <cellStyle name="60% - Accent5 12" xfId="1128" xr:uid="{00000000-0005-0000-0000-00006C040000}"/>
    <cellStyle name="60% - Accent5 12 2" xfId="24279" xr:uid="{19529CE7-26EF-48B1-A785-506D7B9F43C3}"/>
    <cellStyle name="60% - Accent5 13" xfId="1129" xr:uid="{00000000-0005-0000-0000-00006D040000}"/>
    <cellStyle name="60% - Accent5 13 2" xfId="24280" xr:uid="{91B96CDF-6DD3-4653-A062-F42B9291B08E}"/>
    <cellStyle name="60% - Accent5 14" xfId="1130" xr:uid="{00000000-0005-0000-0000-00006E040000}"/>
    <cellStyle name="60% - Accent5 14 2" xfId="24281" xr:uid="{35B32213-E418-4072-82ED-F4710E346C07}"/>
    <cellStyle name="60% - Accent5 15" xfId="1131" xr:uid="{00000000-0005-0000-0000-00006F040000}"/>
    <cellStyle name="60% - Accent5 15 2" xfId="24282" xr:uid="{3231B65F-483D-4127-A7B9-219D4DEE4A64}"/>
    <cellStyle name="60% - Accent5 16" xfId="1132" xr:uid="{00000000-0005-0000-0000-000070040000}"/>
    <cellStyle name="60% - Accent5 16 2" xfId="24283" xr:uid="{5D8B8E19-7D2B-42BD-B67E-40E9AA6DD16F}"/>
    <cellStyle name="60% - Accent5 17" xfId="1133" xr:uid="{00000000-0005-0000-0000-000071040000}"/>
    <cellStyle name="60% - Accent5 17 2" xfId="24284" xr:uid="{D231A3FD-979A-4956-A368-D713A32C7AB7}"/>
    <cellStyle name="60% - Accent5 18" xfId="1134" xr:uid="{00000000-0005-0000-0000-000072040000}"/>
    <cellStyle name="60% - Accent5 18 2" xfId="24285" xr:uid="{89C2542F-1EA7-4D08-8E22-BD7A62859591}"/>
    <cellStyle name="60% - Accent5 19" xfId="1135" xr:uid="{00000000-0005-0000-0000-000073040000}"/>
    <cellStyle name="60% - Accent5 19 2" xfId="24286" xr:uid="{D9101893-8726-49BB-ACA6-9223B328E4F2}"/>
    <cellStyle name="60% - Accent5 2" xfId="80" xr:uid="{00000000-0005-0000-0000-000054000000}"/>
    <cellStyle name="60% - Accent5 2 10" xfId="3657" xr:uid="{00000000-0005-0000-0000-00004D0E0000}"/>
    <cellStyle name="60% - Accent5 2 10 2" xfId="22807" xr:uid="{F106AC8D-D3DE-47EC-BE8A-705027E8FF3B}"/>
    <cellStyle name="60% - Accent5 2 11" xfId="4907" xr:uid="{00000000-0005-0000-0000-00002F130000}"/>
    <cellStyle name="60% - Accent5 2 11 2" xfId="24287" xr:uid="{01E70602-8CC2-48F0-89E2-061A83CD41D2}"/>
    <cellStyle name="60% - Accent5 2 12" xfId="23220" xr:uid="{B6E3B6DC-F892-420B-A929-0927E3F4C465}"/>
    <cellStyle name="60% - Accent5 2 2" xfId="3658" xr:uid="{00000000-0005-0000-0000-00004E0E0000}"/>
    <cellStyle name="60% - Accent5 2 2 2" xfId="22808" xr:uid="{BA787A0A-F0BE-40C0-8DEF-BEF7743A5BC8}"/>
    <cellStyle name="60% - Accent5 2 3" xfId="3659" xr:uid="{00000000-0005-0000-0000-00004F0E0000}"/>
    <cellStyle name="60% - Accent5 2 3 2" xfId="22809" xr:uid="{008B3B2F-B908-454E-8944-9BBDA647C1B6}"/>
    <cellStyle name="60% - Accent5 2 4" xfId="3660" xr:uid="{00000000-0005-0000-0000-0000500E0000}"/>
    <cellStyle name="60% - Accent5 2 4 2" xfId="22810" xr:uid="{90889250-4831-46E9-8E10-DD7E27FDE3EE}"/>
    <cellStyle name="60% - Accent5 2 5" xfId="3661" xr:uid="{00000000-0005-0000-0000-0000510E0000}"/>
    <cellStyle name="60% - Accent5 2 5 2" xfId="22811" xr:uid="{CA84B113-ECA9-4029-90BC-0772A9D7E335}"/>
    <cellStyle name="60% - Accent5 2 6" xfId="3662" xr:uid="{00000000-0005-0000-0000-0000520E0000}"/>
    <cellStyle name="60% - Accent5 2 6 2" xfId="22812" xr:uid="{5A1C9A98-E207-43C0-9315-E15DFBAE1E52}"/>
    <cellStyle name="60% - Accent5 2 7" xfId="3663" xr:uid="{00000000-0005-0000-0000-0000530E0000}"/>
    <cellStyle name="60% - Accent5 2 7 2" xfId="22813" xr:uid="{5FD453D8-1AD9-49E8-891F-222AFB1BC5DB}"/>
    <cellStyle name="60% - Accent5 2 8" xfId="3664" xr:uid="{00000000-0005-0000-0000-0000540E0000}"/>
    <cellStyle name="60% - Accent5 2 8 2" xfId="22814" xr:uid="{C3509EC4-C633-43D2-985C-0FE17F5A3C2D}"/>
    <cellStyle name="60% - Accent5 2 9" xfId="3665" xr:uid="{00000000-0005-0000-0000-0000550E0000}"/>
    <cellStyle name="60% - Accent5 2 9 2" xfId="22815" xr:uid="{4710894A-DB45-4D6E-9EBC-F4E98DB8ED8D}"/>
    <cellStyle name="60% - Accent5 20" xfId="1136" xr:uid="{00000000-0005-0000-0000-000074040000}"/>
    <cellStyle name="60% - Accent5 20 2" xfId="24295" xr:uid="{37AE7BAC-F59C-4CC0-8677-F00500AB6692}"/>
    <cellStyle name="60% - Accent5 21" xfId="1137" xr:uid="{00000000-0005-0000-0000-000075040000}"/>
    <cellStyle name="60% - Accent5 21 2" xfId="24296" xr:uid="{549E4315-E95F-46F6-B1B3-8CE859CE0AE0}"/>
    <cellStyle name="60% - Accent5 22" xfId="1138" xr:uid="{00000000-0005-0000-0000-000076040000}"/>
    <cellStyle name="60% - Accent5 22 2" xfId="24297" xr:uid="{6EC2BF0E-A34C-4D82-AEF3-86C0518270CA}"/>
    <cellStyle name="60% - Accent5 23" xfId="1139" xr:uid="{00000000-0005-0000-0000-000077040000}"/>
    <cellStyle name="60% - Accent5 23 2" xfId="24298" xr:uid="{67A94D18-214B-4434-88C4-824A20DD9FEF}"/>
    <cellStyle name="60% - Accent5 24" xfId="1140" xr:uid="{00000000-0005-0000-0000-000078040000}"/>
    <cellStyle name="60% - Accent5 24 2" xfId="24299" xr:uid="{B38E08B6-BA9C-4161-BB9C-09F52CEC3D7F}"/>
    <cellStyle name="60% - Accent5 25" xfId="1141" xr:uid="{00000000-0005-0000-0000-000079040000}"/>
    <cellStyle name="60% - Accent5 25 2" xfId="24300" xr:uid="{272721EA-4F25-45C2-AD61-72FDA9559AB8}"/>
    <cellStyle name="60% - Accent5 26" xfId="1142" xr:uid="{00000000-0005-0000-0000-00007A040000}"/>
    <cellStyle name="60% - Accent5 26 2" xfId="24301" xr:uid="{102B98A7-79A2-4E32-8B6F-7305FF49CE45}"/>
    <cellStyle name="60% - Accent5 27" xfId="1143" xr:uid="{00000000-0005-0000-0000-00007B040000}"/>
    <cellStyle name="60% - Accent5 27 2" xfId="24302" xr:uid="{C8EBB4C0-5345-4895-8B65-05FAA29F4E11}"/>
    <cellStyle name="60% - Accent5 28" xfId="1144" xr:uid="{00000000-0005-0000-0000-00007C040000}"/>
    <cellStyle name="60% - Accent5 28 2" xfId="24303" xr:uid="{EC8F3358-60BA-4D9F-A688-E36ABE25B14C}"/>
    <cellStyle name="60% - Accent5 29" xfId="1145" xr:uid="{00000000-0005-0000-0000-00007D040000}"/>
    <cellStyle name="60% - Accent5 29 2" xfId="24304" xr:uid="{54E9AD66-D2F1-493E-83C8-AED32FEC8655}"/>
    <cellStyle name="60% - Accent5 3" xfId="81" xr:uid="{00000000-0005-0000-0000-000055000000}"/>
    <cellStyle name="60% - Accent5 3 2" xfId="1146" xr:uid="{00000000-0005-0000-0000-00007E040000}"/>
    <cellStyle name="60% - Accent5 3 2 2" xfId="4908" xr:uid="{00000000-0005-0000-0000-000030130000}"/>
    <cellStyle name="60% - Accent5 3 2 2 2" xfId="30406" xr:uid="{33AB5A44-264F-482D-9E16-4C1E60FFAA13}"/>
    <cellStyle name="60% - Accent5 3 2 3" xfId="24306" xr:uid="{54612018-2221-4085-90F2-5F612F65F23B}"/>
    <cellStyle name="60% - Accent5 3 3" xfId="3666" xr:uid="{00000000-0005-0000-0000-0000560E0000}"/>
    <cellStyle name="60% - Accent5 3 3 2" xfId="24307" xr:uid="{80657B40-0462-409F-A804-8FE90734CA7B}"/>
    <cellStyle name="60% - Accent5 3 4" xfId="24308" xr:uid="{57AD0476-1A4D-4527-AF95-EF602D6CBB48}"/>
    <cellStyle name="60% - Accent5 3 5" xfId="22816" xr:uid="{60E1B330-6ECD-4E87-A78C-F514C018C568}"/>
    <cellStyle name="60% - Accent5 30" xfId="1147" xr:uid="{00000000-0005-0000-0000-00007F040000}"/>
    <cellStyle name="60% - Accent5 30 2" xfId="24309" xr:uid="{8F2DE9DA-7130-4F9F-BD82-C405D4D30DD0}"/>
    <cellStyle name="60% - Accent5 31" xfId="1148" xr:uid="{00000000-0005-0000-0000-000080040000}"/>
    <cellStyle name="60% - Accent5 31 2" xfId="24310" xr:uid="{0C8367DD-FBC2-441C-A08B-958A157D015A}"/>
    <cellStyle name="60% - Accent5 32" xfId="1149" xr:uid="{00000000-0005-0000-0000-000081040000}"/>
    <cellStyle name="60% - Accent5 32 2" xfId="24311" xr:uid="{7B25A1AA-F364-4B74-AAA0-486D8ACD772C}"/>
    <cellStyle name="60% - Accent5 33" xfId="1150" xr:uid="{00000000-0005-0000-0000-000082040000}"/>
    <cellStyle name="60% - Accent5 33 2" xfId="24312" xr:uid="{6FB2D87E-B6B9-498F-A08E-62C4D3BB544A}"/>
    <cellStyle name="60% - Accent5 34" xfId="1151" xr:uid="{00000000-0005-0000-0000-000083040000}"/>
    <cellStyle name="60% - Accent5 34 2" xfId="24313" xr:uid="{30955DFB-D0D5-48F0-B13C-5896F4926827}"/>
    <cellStyle name="60% - Accent5 35" xfId="1152" xr:uid="{00000000-0005-0000-0000-000084040000}"/>
    <cellStyle name="60% - Accent5 35 2" xfId="24314" xr:uid="{17345B46-96DE-4A20-8F24-AFEF4D375FA8}"/>
    <cellStyle name="60% - Accent5 36" xfId="1153" xr:uid="{00000000-0005-0000-0000-000085040000}"/>
    <cellStyle name="60% - Accent5 36 2" xfId="24315" xr:uid="{C1995666-696B-4BA8-8823-9B2162487C37}"/>
    <cellStyle name="60% - Accent5 37" xfId="1154" xr:uid="{00000000-0005-0000-0000-000086040000}"/>
    <cellStyle name="60% - Accent5 37 2" xfId="24316" xr:uid="{F162FD23-8658-406C-BCF3-E6F1C7121906}"/>
    <cellStyle name="60% - Accent5 38" xfId="1155" xr:uid="{00000000-0005-0000-0000-000087040000}"/>
    <cellStyle name="60% - Accent5 38 2" xfId="24317" xr:uid="{175A6964-DBCD-4619-BDB9-974648F38769}"/>
    <cellStyle name="60% - Accent5 39" xfId="1156" xr:uid="{00000000-0005-0000-0000-000088040000}"/>
    <cellStyle name="60% - Accent5 39 2" xfId="24318" xr:uid="{8FC93641-1C7B-4F31-A085-E36F2990B117}"/>
    <cellStyle name="60% - Accent5 4" xfId="82" xr:uid="{00000000-0005-0000-0000-000056000000}"/>
    <cellStyle name="60% - Accent5 4 2" xfId="4909" xr:uid="{00000000-0005-0000-0000-000031130000}"/>
    <cellStyle name="60% - Accent5 4 2 2" xfId="30407" xr:uid="{A5913219-CC0F-4DB5-9392-E9CE139561C2}"/>
    <cellStyle name="60% - Accent5 4 3" xfId="24319" xr:uid="{326980A9-BD31-4A28-BFDF-E401EDC1EB72}"/>
    <cellStyle name="60% - Accent5 40" xfId="1157" xr:uid="{00000000-0005-0000-0000-000089040000}"/>
    <cellStyle name="60% - Accent5 40 2" xfId="24320" xr:uid="{73C8D4BB-2E8C-46D1-9638-F3E7D4812722}"/>
    <cellStyle name="60% - Accent5 41" xfId="1158" xr:uid="{00000000-0005-0000-0000-00008A040000}"/>
    <cellStyle name="60% - Accent5 41 2" xfId="24321" xr:uid="{3D895D26-937D-40B0-9044-E271EA5940A8}"/>
    <cellStyle name="60% - Accent5 42" xfId="1159" xr:uid="{00000000-0005-0000-0000-00008B040000}"/>
    <cellStyle name="60% - Accent5 42 2" xfId="24322" xr:uid="{C70FE560-E702-418E-8A08-542D4849EB50}"/>
    <cellStyle name="60% - Accent5 43" xfId="1160" xr:uid="{00000000-0005-0000-0000-00008C040000}"/>
    <cellStyle name="60% - Accent5 43 2" xfId="24323" xr:uid="{C9D5201F-39C2-446F-9632-437D70B36750}"/>
    <cellStyle name="60% - Accent5 44" xfId="47079" xr:uid="{F873C262-7CBE-4A8A-A3A9-5E7EF5538418}"/>
    <cellStyle name="60% - Accent5 5" xfId="83" xr:uid="{00000000-0005-0000-0000-000057000000}"/>
    <cellStyle name="60% - Accent5 5 2" xfId="4910" xr:uid="{00000000-0005-0000-0000-000032130000}"/>
    <cellStyle name="60% - Accent5 5 2 2" xfId="30516" xr:uid="{9E449743-1D58-4A1F-B96D-D13D32554FF1}"/>
    <cellStyle name="60% - Accent5 5 3" xfId="24324" xr:uid="{E0F81FFE-B1F3-4184-89F9-417F8E0E6608}"/>
    <cellStyle name="60% - Accent5 6" xfId="1161" xr:uid="{00000000-0005-0000-0000-00008D040000}"/>
    <cellStyle name="60% - Accent5 6 2" xfId="4911" xr:uid="{00000000-0005-0000-0000-000033130000}"/>
    <cellStyle name="60% - Accent5 6 2 2" xfId="30517" xr:uid="{A26649DD-0D1B-4262-8D89-B817B2A81859}"/>
    <cellStyle name="60% - Accent5 6 3" xfId="24325" xr:uid="{BBD1C2E7-A9BF-4968-9BDF-50DAD19535D5}"/>
    <cellStyle name="60% - Accent5 7" xfId="1162" xr:uid="{00000000-0005-0000-0000-00008E040000}"/>
    <cellStyle name="60% - Accent5 7 2" xfId="24326" xr:uid="{D5203F83-D90C-4FE4-AB95-1C0EAC0AA90D}"/>
    <cellStyle name="60% - Accent5 8" xfId="1163" xr:uid="{00000000-0005-0000-0000-00008F040000}"/>
    <cellStyle name="60% - Accent5 8 2" xfId="24327" xr:uid="{194FB582-6C81-44FC-B553-FC63CF88DAD7}"/>
    <cellStyle name="60% - Accent5 9" xfId="1164" xr:uid="{00000000-0005-0000-0000-000090040000}"/>
    <cellStyle name="60% - Accent5 9 2" xfId="24328" xr:uid="{40F7A70C-FFFC-4725-A975-BB9048F84AB4}"/>
    <cellStyle name="60% - Accent6 10" xfId="1165" xr:uid="{00000000-0005-0000-0000-000091040000}"/>
    <cellStyle name="60% - Accent6 10 2" xfId="24329" xr:uid="{8B705C97-F569-4B4B-8CAD-9AB29435A66E}"/>
    <cellStyle name="60% - Accent6 11" xfId="1166" xr:uid="{00000000-0005-0000-0000-000092040000}"/>
    <cellStyle name="60% - Accent6 11 2" xfId="24330" xr:uid="{01AF8C33-4A40-45CA-90BA-7E0FF73F7BCC}"/>
    <cellStyle name="60% - Accent6 12" xfId="1167" xr:uid="{00000000-0005-0000-0000-000093040000}"/>
    <cellStyle name="60% - Accent6 12 2" xfId="24331" xr:uid="{342137BE-97BE-4635-A418-687DDB51D7FF}"/>
    <cellStyle name="60% - Accent6 13" xfId="1168" xr:uid="{00000000-0005-0000-0000-000094040000}"/>
    <cellStyle name="60% - Accent6 13 2" xfId="24332" xr:uid="{B2AFA015-131E-48BE-9256-FC669E58FE40}"/>
    <cellStyle name="60% - Accent6 14" xfId="1169" xr:uid="{00000000-0005-0000-0000-000095040000}"/>
    <cellStyle name="60% - Accent6 14 2" xfId="24333" xr:uid="{40F93C89-CC3E-48B0-AF94-6CF2ED69624E}"/>
    <cellStyle name="60% - Accent6 15" xfId="1170" xr:uid="{00000000-0005-0000-0000-000096040000}"/>
    <cellStyle name="60% - Accent6 15 2" xfId="24334" xr:uid="{B1F73191-DD38-48CB-BFC2-AD7982E90A76}"/>
    <cellStyle name="60% - Accent6 16" xfId="1171" xr:uid="{00000000-0005-0000-0000-000097040000}"/>
    <cellStyle name="60% - Accent6 16 2" xfId="24335" xr:uid="{52403266-4345-4727-8E2A-CF0104F1BB0E}"/>
    <cellStyle name="60% - Accent6 17" xfId="1172" xr:uid="{00000000-0005-0000-0000-000098040000}"/>
    <cellStyle name="60% - Accent6 17 2" xfId="24336" xr:uid="{7D2AF542-8408-4186-B324-668163BDA6B0}"/>
    <cellStyle name="60% - Accent6 18" xfId="1173" xr:uid="{00000000-0005-0000-0000-000099040000}"/>
    <cellStyle name="60% - Accent6 18 2" xfId="24337" xr:uid="{2714481C-9093-4553-9CEE-B55235A205CE}"/>
    <cellStyle name="60% - Accent6 19" xfId="1174" xr:uid="{00000000-0005-0000-0000-00009A040000}"/>
    <cellStyle name="60% - Accent6 19 2" xfId="24338" xr:uid="{6234B6C2-0A96-408A-8A7C-E45C11695C49}"/>
    <cellStyle name="60% - Accent6 2" xfId="84" xr:uid="{00000000-0005-0000-0000-000058000000}"/>
    <cellStyle name="60% - Accent6 2 10" xfId="3667" xr:uid="{00000000-0005-0000-0000-0000570E0000}"/>
    <cellStyle name="60% - Accent6 2 10 2" xfId="22817" xr:uid="{52EED573-B4CD-4EC0-BDA3-A1276817F356}"/>
    <cellStyle name="60% - Accent6 2 11" xfId="4912" xr:uid="{00000000-0005-0000-0000-000034130000}"/>
    <cellStyle name="60% - Accent6 2 11 2" xfId="24339" xr:uid="{23CFECDA-05AA-45F1-9882-A319D24AD749}"/>
    <cellStyle name="60% - Accent6 2 12" xfId="23221" xr:uid="{949F847B-CF1B-4829-B864-EEC80876CAB3}"/>
    <cellStyle name="60% - Accent6 2 2" xfId="3668" xr:uid="{00000000-0005-0000-0000-0000580E0000}"/>
    <cellStyle name="60% - Accent6 2 2 2" xfId="22818" xr:uid="{634FE017-4B2C-46E9-83AE-75E4391A38B2}"/>
    <cellStyle name="60% - Accent6 2 3" xfId="3669" xr:uid="{00000000-0005-0000-0000-0000590E0000}"/>
    <cellStyle name="60% - Accent6 2 3 2" xfId="22819" xr:uid="{9A14D830-AFC1-47BB-8EED-8F59A7BA89B1}"/>
    <cellStyle name="60% - Accent6 2 4" xfId="3670" xr:uid="{00000000-0005-0000-0000-00005A0E0000}"/>
    <cellStyle name="60% - Accent6 2 4 2" xfId="22820" xr:uid="{3B49A2FC-B256-4AFD-BFC4-A586276F8746}"/>
    <cellStyle name="60% - Accent6 2 5" xfId="3671" xr:uid="{00000000-0005-0000-0000-00005B0E0000}"/>
    <cellStyle name="60% - Accent6 2 5 2" xfId="22821" xr:uid="{3BD24D76-F001-4E43-A668-A4FC889CAB2F}"/>
    <cellStyle name="60% - Accent6 2 6" xfId="3672" xr:uid="{00000000-0005-0000-0000-00005C0E0000}"/>
    <cellStyle name="60% - Accent6 2 6 2" xfId="22822" xr:uid="{58196D69-C52D-47B4-A850-98D73BE021A0}"/>
    <cellStyle name="60% - Accent6 2 7" xfId="3673" xr:uid="{00000000-0005-0000-0000-00005D0E0000}"/>
    <cellStyle name="60% - Accent6 2 7 2" xfId="22823" xr:uid="{77928806-11A6-48F8-86F6-29F9DA187E28}"/>
    <cellStyle name="60% - Accent6 2 8" xfId="3674" xr:uid="{00000000-0005-0000-0000-00005E0E0000}"/>
    <cellStyle name="60% - Accent6 2 8 2" xfId="22824" xr:uid="{A64C372F-C36B-4929-A196-F122037120E2}"/>
    <cellStyle name="60% - Accent6 2 9" xfId="3675" xr:uid="{00000000-0005-0000-0000-00005F0E0000}"/>
    <cellStyle name="60% - Accent6 2 9 2" xfId="22825" xr:uid="{6F8DAB56-3562-4FAD-BB0C-3AA1AAE93629}"/>
    <cellStyle name="60% - Accent6 20" xfId="1175" xr:uid="{00000000-0005-0000-0000-00009B040000}"/>
    <cellStyle name="60% - Accent6 20 2" xfId="24348" xr:uid="{E93F55DA-371D-4E07-9CB6-620E5D20DC8E}"/>
    <cellStyle name="60% - Accent6 21" xfId="1176" xr:uid="{00000000-0005-0000-0000-00009C040000}"/>
    <cellStyle name="60% - Accent6 21 2" xfId="24349" xr:uid="{284EA856-FC5F-4EB4-B04A-9DCC5C96D619}"/>
    <cellStyle name="60% - Accent6 22" xfId="1177" xr:uid="{00000000-0005-0000-0000-00009D040000}"/>
    <cellStyle name="60% - Accent6 22 2" xfId="24350" xr:uid="{0DA479D9-5F0D-4BEB-9FA4-3C784204A8DD}"/>
    <cellStyle name="60% - Accent6 23" xfId="1178" xr:uid="{00000000-0005-0000-0000-00009E040000}"/>
    <cellStyle name="60% - Accent6 23 2" xfId="24351" xr:uid="{7F5C736B-BBB2-4C69-8167-199DB87444E8}"/>
    <cellStyle name="60% - Accent6 24" xfId="1179" xr:uid="{00000000-0005-0000-0000-00009F040000}"/>
    <cellStyle name="60% - Accent6 24 2" xfId="24352" xr:uid="{1D7FC6BA-A44D-4947-AC99-392EAB651E4B}"/>
    <cellStyle name="60% - Accent6 25" xfId="1180" xr:uid="{00000000-0005-0000-0000-0000A0040000}"/>
    <cellStyle name="60% - Accent6 25 2" xfId="24353" xr:uid="{82E309F4-CE65-4017-893D-609E0705D31D}"/>
    <cellStyle name="60% - Accent6 26" xfId="1181" xr:uid="{00000000-0005-0000-0000-0000A1040000}"/>
    <cellStyle name="60% - Accent6 26 2" xfId="24354" xr:uid="{77639E92-F570-4A4E-8804-68DE89917C37}"/>
    <cellStyle name="60% - Accent6 27" xfId="1182" xr:uid="{00000000-0005-0000-0000-0000A2040000}"/>
    <cellStyle name="60% - Accent6 27 2" xfId="24355" xr:uid="{CF884E03-732C-4BD6-9AAB-F67A22500A2B}"/>
    <cellStyle name="60% - Accent6 28" xfId="1183" xr:uid="{00000000-0005-0000-0000-0000A3040000}"/>
    <cellStyle name="60% - Accent6 28 2" xfId="24356" xr:uid="{482AAA0F-7A46-4C42-ACD4-3996879B4758}"/>
    <cellStyle name="60% - Accent6 29" xfId="1184" xr:uid="{00000000-0005-0000-0000-0000A4040000}"/>
    <cellStyle name="60% - Accent6 29 2" xfId="24357" xr:uid="{C0C8A765-C24F-4A14-B66C-1504FF95346C}"/>
    <cellStyle name="60% - Accent6 3" xfId="85" xr:uid="{00000000-0005-0000-0000-000059000000}"/>
    <cellStyle name="60% - Accent6 3 2" xfId="1185" xr:uid="{00000000-0005-0000-0000-0000A5040000}"/>
    <cellStyle name="60% - Accent6 3 2 2" xfId="4913" xr:uid="{00000000-0005-0000-0000-000035130000}"/>
    <cellStyle name="60% - Accent6 3 2 2 2" xfId="30408" xr:uid="{BD7FDA03-D746-4F6F-AEDC-B3F020A43E02}"/>
    <cellStyle name="60% - Accent6 3 2 3" xfId="24359" xr:uid="{F3913E2B-2A8D-4554-BDA4-96F67CB75886}"/>
    <cellStyle name="60% - Accent6 3 3" xfId="3676" xr:uid="{00000000-0005-0000-0000-0000600E0000}"/>
    <cellStyle name="60% - Accent6 3 3 2" xfId="24360" xr:uid="{F16B23E1-66A1-4C02-AAA3-334DA883C0BB}"/>
    <cellStyle name="60% - Accent6 3 4" xfId="24361" xr:uid="{BBE75E4F-5493-4F8E-9AFF-43833FA352FA}"/>
    <cellStyle name="60% - Accent6 3 5" xfId="27147" xr:uid="{0893BD2A-91E5-41A8-B311-7FE4CC6BF493}"/>
    <cellStyle name="60% - Accent6 3 6" xfId="22826" xr:uid="{CA81258A-69A4-43B2-978B-1ECC6FCFBDE0}"/>
    <cellStyle name="60% - Accent6 30" xfId="1186" xr:uid="{00000000-0005-0000-0000-0000A6040000}"/>
    <cellStyle name="60% - Accent6 30 2" xfId="24362" xr:uid="{501E9250-511A-4B81-B679-D1088E97217E}"/>
    <cellStyle name="60% - Accent6 31" xfId="1187" xr:uid="{00000000-0005-0000-0000-0000A7040000}"/>
    <cellStyle name="60% - Accent6 31 2" xfId="24363" xr:uid="{91A27C17-A9E1-4BF2-BC52-7E5EC8A9848D}"/>
    <cellStyle name="60% - Accent6 32" xfId="1188" xr:uid="{00000000-0005-0000-0000-0000A8040000}"/>
    <cellStyle name="60% - Accent6 32 2" xfId="24364" xr:uid="{0E793244-5E32-40F7-BC82-ED64B33E77CB}"/>
    <cellStyle name="60% - Accent6 33" xfId="1189" xr:uid="{00000000-0005-0000-0000-0000A9040000}"/>
    <cellStyle name="60% - Accent6 33 2" xfId="24365" xr:uid="{15978C07-F004-4E1B-889A-A4B5388DD79D}"/>
    <cellStyle name="60% - Accent6 34" xfId="1190" xr:uid="{00000000-0005-0000-0000-0000AA040000}"/>
    <cellStyle name="60% - Accent6 34 2" xfId="24366" xr:uid="{C327972A-AC8A-49CD-850E-CC3432794349}"/>
    <cellStyle name="60% - Accent6 35" xfId="1191" xr:uid="{00000000-0005-0000-0000-0000AB040000}"/>
    <cellStyle name="60% - Accent6 35 2" xfId="24367" xr:uid="{35385C3E-CA90-4E1A-B1B3-4AE72497BBA1}"/>
    <cellStyle name="60% - Accent6 36" xfId="1192" xr:uid="{00000000-0005-0000-0000-0000AC040000}"/>
    <cellStyle name="60% - Accent6 36 2" xfId="24368" xr:uid="{177A3CD6-46BD-4238-96E3-E7E576383A6A}"/>
    <cellStyle name="60% - Accent6 37" xfId="1193" xr:uid="{00000000-0005-0000-0000-0000AD040000}"/>
    <cellStyle name="60% - Accent6 37 2" xfId="24369" xr:uid="{786339A3-3E49-4908-A2F8-0E8D561765AA}"/>
    <cellStyle name="60% - Accent6 38" xfId="1194" xr:uid="{00000000-0005-0000-0000-0000AE040000}"/>
    <cellStyle name="60% - Accent6 38 2" xfId="24370" xr:uid="{23229AD2-0201-4F23-8BEB-1B8FC5826A83}"/>
    <cellStyle name="60% - Accent6 39" xfId="1195" xr:uid="{00000000-0005-0000-0000-0000AF040000}"/>
    <cellStyle name="60% - Accent6 39 2" xfId="24371" xr:uid="{F37D4EC1-5F7F-4467-A931-48473B1F61AB}"/>
    <cellStyle name="60% - Accent6 4" xfId="86" xr:uid="{00000000-0005-0000-0000-00005A000000}"/>
    <cellStyle name="60% - Accent6 4 2" xfId="4914" xr:uid="{00000000-0005-0000-0000-000036130000}"/>
    <cellStyle name="60% - Accent6 4 2 2" xfId="28244" xr:uid="{7C596B15-EBCC-4392-9017-EF1B37063D64}"/>
    <cellStyle name="60% - Accent6 4 3" xfId="24372" xr:uid="{9F6640AD-65F1-4720-9F2A-091DE8638A71}"/>
    <cellStyle name="60% - Accent6 40" xfId="1196" xr:uid="{00000000-0005-0000-0000-0000B0040000}"/>
    <cellStyle name="60% - Accent6 40 2" xfId="24373" xr:uid="{2A055CC3-AC3E-4BD6-BAD0-165480BE09A7}"/>
    <cellStyle name="60% - Accent6 41" xfId="1197" xr:uid="{00000000-0005-0000-0000-0000B1040000}"/>
    <cellStyle name="60% - Accent6 41 2" xfId="24374" xr:uid="{B54EB8E2-4C7F-47BF-AFEF-3AC88D1752E8}"/>
    <cellStyle name="60% - Accent6 42" xfId="1198" xr:uid="{00000000-0005-0000-0000-0000B2040000}"/>
    <cellStyle name="60% - Accent6 42 2" xfId="24375" xr:uid="{DCA957BB-1916-462D-B7E5-9F46CA8DAE6E}"/>
    <cellStyle name="60% - Accent6 43" xfId="1199" xr:uid="{00000000-0005-0000-0000-0000B3040000}"/>
    <cellStyle name="60% - Accent6 43 2" xfId="24376" xr:uid="{14BB3345-7632-4B43-AA0D-644484E01521}"/>
    <cellStyle name="60% - Accent6 44" xfId="47080" xr:uid="{99CE4EE0-D032-4911-9626-15E1E77FF470}"/>
    <cellStyle name="60% - Accent6 5" xfId="87" xr:uid="{00000000-0005-0000-0000-00005B000000}"/>
    <cellStyle name="60% - Accent6 5 2" xfId="4915" xr:uid="{00000000-0005-0000-0000-000037130000}"/>
    <cellStyle name="60% - Accent6 5 2 2" xfId="28245" xr:uid="{AF4F5581-3EFF-4485-9B7E-89B46F3F4205}"/>
    <cellStyle name="60% - Accent6 5 3" xfId="24377" xr:uid="{B94AEDC8-9B54-48B1-832D-2F366EC626BE}"/>
    <cellStyle name="60% - Accent6 6" xfId="1200" xr:uid="{00000000-0005-0000-0000-0000B4040000}"/>
    <cellStyle name="60% - Accent6 6 2" xfId="4916" xr:uid="{00000000-0005-0000-0000-000038130000}"/>
    <cellStyle name="60% - Accent6 6 2 2" xfId="30409" xr:uid="{66A5E7CF-C74F-4546-94D5-8D2AFEF507B2}"/>
    <cellStyle name="60% - Accent6 6 3" xfId="24378" xr:uid="{7CE5A888-5F00-4915-8490-00BC5B9515C8}"/>
    <cellStyle name="60% - Accent6 7" xfId="1201" xr:uid="{00000000-0005-0000-0000-0000B5040000}"/>
    <cellStyle name="60% - Accent6 7 2" xfId="24379" xr:uid="{16B4C259-75C8-493D-864C-840029267D94}"/>
    <cellStyle name="60% - Accent6 8" xfId="1202" xr:uid="{00000000-0005-0000-0000-0000B6040000}"/>
    <cellStyle name="60% - Accent6 8 2" xfId="24380" xr:uid="{90AEAC82-A06F-4854-BFFF-9EA4A05D2768}"/>
    <cellStyle name="60% - Accent6 9" xfId="1203" xr:uid="{00000000-0005-0000-0000-0000B7040000}"/>
    <cellStyle name="60% - Accent6 9 2" xfId="24381" xr:uid="{71F6689A-C16B-4C57-BEA4-2C243B487516}"/>
    <cellStyle name="60% - Akzent1" xfId="1204" xr:uid="{00000000-0005-0000-0000-0000B8040000}"/>
    <cellStyle name="60% - Akzent1 2" xfId="24382" xr:uid="{8E08B4D0-7B44-47C9-A2BB-B91E9E0D9740}"/>
    <cellStyle name="60% - Akzent2" xfId="1205" xr:uid="{00000000-0005-0000-0000-0000B9040000}"/>
    <cellStyle name="60% - Akzent2 2" xfId="24383" xr:uid="{DD25AECE-6271-4EFA-9EFE-2A55F052E6FA}"/>
    <cellStyle name="60% - Akzent3" xfId="1206" xr:uid="{00000000-0005-0000-0000-0000BA040000}"/>
    <cellStyle name="60% - Akzent3 2" xfId="24384" xr:uid="{1A41227C-0A9F-4542-9162-9EB1ADBD39CF}"/>
    <cellStyle name="60% - Akzent4" xfId="1207" xr:uid="{00000000-0005-0000-0000-0000BB040000}"/>
    <cellStyle name="60% - Akzent4 2" xfId="24385" xr:uid="{8251DD79-DA2A-43B3-8C48-2A2142C93C94}"/>
    <cellStyle name="60% - Akzent5" xfId="1208" xr:uid="{00000000-0005-0000-0000-0000BC040000}"/>
    <cellStyle name="60% - Akzent5 2" xfId="24386" xr:uid="{EED1ABBA-5FC5-445C-91EE-30BDEA2FD3BD}"/>
    <cellStyle name="60% - Akzent6" xfId="1209" xr:uid="{00000000-0005-0000-0000-0000BD040000}"/>
    <cellStyle name="60% - Akzent6 2" xfId="24387" xr:uid="{127AD461-0716-4504-9842-5BF12B337C07}"/>
    <cellStyle name="60% - Cor4 2" xfId="1210" xr:uid="{00000000-0005-0000-0000-0000BE040000}"/>
    <cellStyle name="60% - Cor4 2 2" xfId="24388" xr:uid="{2778DDC2-541D-4471-940E-8550D09997C7}"/>
    <cellStyle name="a_Calc_Input_Num 2" xfId="47064" xr:uid="{65E95E2C-6F5E-476A-ABA4-2C811AA4FC17}"/>
    <cellStyle name="a_Calc_Outputs 2" xfId="47063" xr:uid="{608303BB-3898-4C70-BB75-EC42C4294620}"/>
    <cellStyle name="Accent1" xfId="22503" builtinId="29" customBuiltin="1"/>
    <cellStyle name="Accent1 10" xfId="1211" xr:uid="{00000000-0005-0000-0000-0000BF040000}"/>
    <cellStyle name="Accent1 10 2" xfId="24389" xr:uid="{05949DCB-BC06-48D8-887A-741D35C9BB9A}"/>
    <cellStyle name="Accent1 11" xfId="1212" xr:uid="{00000000-0005-0000-0000-0000C0040000}"/>
    <cellStyle name="Accent1 11 2" xfId="24390" xr:uid="{60BB4794-0936-468D-B8EF-4D1FA5EE4620}"/>
    <cellStyle name="Accent1 12" xfId="1213" xr:uid="{00000000-0005-0000-0000-0000C1040000}"/>
    <cellStyle name="Accent1 12 2" xfId="24391" xr:uid="{38C8AB84-46F0-422F-BD08-FDF253F17210}"/>
    <cellStyle name="Accent1 13" xfId="1214" xr:uid="{00000000-0005-0000-0000-0000C2040000}"/>
    <cellStyle name="Accent1 13 2" xfId="24392" xr:uid="{92E55744-0CF9-4555-9E8F-A166BD824788}"/>
    <cellStyle name="Accent1 14" xfId="1215" xr:uid="{00000000-0005-0000-0000-0000C3040000}"/>
    <cellStyle name="Accent1 14 2" xfId="24393" xr:uid="{B33C820A-3531-4A1F-9AF7-E2BBE0EA88E9}"/>
    <cellStyle name="Accent1 15" xfId="1216" xr:uid="{00000000-0005-0000-0000-0000C4040000}"/>
    <cellStyle name="Accent1 15 2" xfId="24394" xr:uid="{2AE10F01-1ED9-4D2C-9292-87D4E53DDB52}"/>
    <cellStyle name="Accent1 16" xfId="1217" xr:uid="{00000000-0005-0000-0000-0000C5040000}"/>
    <cellStyle name="Accent1 16 2" xfId="24395" xr:uid="{BCD8CCD5-6FA5-4F81-BA63-E7696BFAD9AE}"/>
    <cellStyle name="Accent1 17" xfId="1218" xr:uid="{00000000-0005-0000-0000-0000C6040000}"/>
    <cellStyle name="Accent1 17 2" xfId="24396" xr:uid="{7F48A3DF-CF04-4D04-A8B7-F891B5DAE44E}"/>
    <cellStyle name="Accent1 18" xfId="1219" xr:uid="{00000000-0005-0000-0000-0000C7040000}"/>
    <cellStyle name="Accent1 18 2" xfId="24397" xr:uid="{02AC2765-6D44-4F01-B64D-E7ADE57657DB}"/>
    <cellStyle name="Accent1 19" xfId="1220" xr:uid="{00000000-0005-0000-0000-0000C8040000}"/>
    <cellStyle name="Accent1 19 2" xfId="24398" xr:uid="{0AE04539-F911-48FB-AEAF-EDB06589E82B}"/>
    <cellStyle name="Accent1 2" xfId="88" xr:uid="{00000000-0005-0000-0000-00005C000000}"/>
    <cellStyle name="Accent1 2 10" xfId="3677" xr:uid="{00000000-0005-0000-0000-0000610E0000}"/>
    <cellStyle name="Accent1 2 10 2" xfId="22827" xr:uid="{C8F45B47-B33F-42F8-8400-08E64689FFD5}"/>
    <cellStyle name="Accent1 2 11" xfId="4917" xr:uid="{00000000-0005-0000-0000-000039130000}"/>
    <cellStyle name="Accent1 2 11 2" xfId="30518" xr:uid="{640D168E-F9BE-4982-A2E1-C9DC3BFD0ACB}"/>
    <cellStyle name="Accent1 2 12" xfId="24399" xr:uid="{9E4AD487-2D1E-40B5-B6F3-86579CCA70BF}"/>
    <cellStyle name="Accent1 2 2" xfId="3678" xr:uid="{00000000-0005-0000-0000-0000620E0000}"/>
    <cellStyle name="Accent1 2 2 2" xfId="22828" xr:uid="{16B26366-E7D2-4BEA-B313-CB2619C15E48}"/>
    <cellStyle name="Accent1 2 3" xfId="3679" xr:uid="{00000000-0005-0000-0000-0000630E0000}"/>
    <cellStyle name="Accent1 2 3 2" xfId="22829" xr:uid="{93A162C0-4F5D-4187-826B-8F106135E6D6}"/>
    <cellStyle name="Accent1 2 4" xfId="3680" xr:uid="{00000000-0005-0000-0000-0000640E0000}"/>
    <cellStyle name="Accent1 2 4 2" xfId="22830" xr:uid="{BBC312D4-90BF-4C31-9894-912EEA9D99D8}"/>
    <cellStyle name="Accent1 2 5" xfId="3681" xr:uid="{00000000-0005-0000-0000-0000650E0000}"/>
    <cellStyle name="Accent1 2 5 2" xfId="22831" xr:uid="{479DCCE5-6E6F-4058-9E92-CEFC34EEB649}"/>
    <cellStyle name="Accent1 2 6" xfId="3682" xr:uid="{00000000-0005-0000-0000-0000660E0000}"/>
    <cellStyle name="Accent1 2 6 2" xfId="22832" xr:uid="{8A314ABB-0560-43A1-A9EE-1A26B5EF90BA}"/>
    <cellStyle name="Accent1 2 7" xfId="3683" xr:uid="{00000000-0005-0000-0000-0000670E0000}"/>
    <cellStyle name="Accent1 2 7 2" xfId="22833" xr:uid="{22184E9B-64AE-44FB-ADC4-029505BD7521}"/>
    <cellStyle name="Accent1 2 8" xfId="3684" xr:uid="{00000000-0005-0000-0000-0000680E0000}"/>
    <cellStyle name="Accent1 2 8 2" xfId="22834" xr:uid="{402673BA-20FB-4522-8978-A916047309B4}"/>
    <cellStyle name="Accent1 2 9" xfId="3685" xr:uid="{00000000-0005-0000-0000-0000690E0000}"/>
    <cellStyle name="Accent1 2 9 2" xfId="22835" xr:uid="{1DFD4B1E-D9B9-4117-9086-31DEAAF8AD9E}"/>
    <cellStyle name="Accent1 20" xfId="1221" xr:uid="{00000000-0005-0000-0000-0000C9040000}"/>
    <cellStyle name="Accent1 20 2" xfId="24408" xr:uid="{4DA76266-B61A-40DB-8E4F-389D714AD72A}"/>
    <cellStyle name="Accent1 21" xfId="1222" xr:uid="{00000000-0005-0000-0000-0000CA040000}"/>
    <cellStyle name="Accent1 21 2" xfId="24409" xr:uid="{6CAFE568-4234-4672-BE1D-C1ED9264188C}"/>
    <cellStyle name="Accent1 22" xfId="1223" xr:uid="{00000000-0005-0000-0000-0000CB040000}"/>
    <cellStyle name="Accent1 22 2" xfId="24410" xr:uid="{B5B98975-04ED-4F7E-ABA3-2B6725C909DC}"/>
    <cellStyle name="Accent1 23" xfId="1224" xr:uid="{00000000-0005-0000-0000-0000CC040000}"/>
    <cellStyle name="Accent1 23 2" xfId="24411" xr:uid="{6445A35A-5923-4F91-820A-62990B90DDD3}"/>
    <cellStyle name="Accent1 24" xfId="1225" xr:uid="{00000000-0005-0000-0000-0000CD040000}"/>
    <cellStyle name="Accent1 24 2" xfId="24412" xr:uid="{4A6F730D-9763-4D5D-9292-4A50F351B266}"/>
    <cellStyle name="Accent1 25" xfId="1226" xr:uid="{00000000-0005-0000-0000-0000CE040000}"/>
    <cellStyle name="Accent1 25 2" xfId="24413" xr:uid="{FDBADFC5-7F1C-4B13-9078-07D095F1D3AC}"/>
    <cellStyle name="Accent1 26" xfId="1227" xr:uid="{00000000-0005-0000-0000-0000CF040000}"/>
    <cellStyle name="Accent1 26 2" xfId="24414" xr:uid="{41F53E61-0FBC-4890-ADA2-D1475B632EB8}"/>
    <cellStyle name="Accent1 27" xfId="1228" xr:uid="{00000000-0005-0000-0000-0000D0040000}"/>
    <cellStyle name="Accent1 27 2" xfId="24415" xr:uid="{E84065D0-898C-48A4-999F-19A7C11EEE74}"/>
    <cellStyle name="Accent1 28" xfId="1229" xr:uid="{00000000-0005-0000-0000-0000D1040000}"/>
    <cellStyle name="Accent1 28 2" xfId="24416" xr:uid="{83B5FEC8-1B69-443E-A126-8459F810C8D4}"/>
    <cellStyle name="Accent1 29" xfId="1230" xr:uid="{00000000-0005-0000-0000-0000D2040000}"/>
    <cellStyle name="Accent1 29 2" xfId="24417" xr:uid="{7B90856C-A6EC-407C-B6E9-9F7930EEC860}"/>
    <cellStyle name="Accent1 3" xfId="89" xr:uid="{00000000-0005-0000-0000-00005D000000}"/>
    <cellStyle name="Accent1 3 2" xfId="1231" xr:uid="{00000000-0005-0000-0000-0000D3040000}"/>
    <cellStyle name="Accent1 3 2 2" xfId="4918" xr:uid="{00000000-0005-0000-0000-00003A130000}"/>
    <cellStyle name="Accent1 3 2 2 2" xfId="28246" xr:uid="{3A3BF88C-F5F7-41A7-9C89-DBF18F8A2410}"/>
    <cellStyle name="Accent1 3 2 3" xfId="24419" xr:uid="{2FF1ED69-8B4C-4279-8401-1ED905C443C6}"/>
    <cellStyle name="Accent1 3 3" xfId="3686" xr:uid="{00000000-0005-0000-0000-00006A0E0000}"/>
    <cellStyle name="Accent1 3 3 2" xfId="24420" xr:uid="{A4349F64-29C1-498E-B7C7-43B9DCFC5CA4}"/>
    <cellStyle name="Accent1 3 4" xfId="24421" xr:uid="{D49212CD-B465-47CA-9175-E3EBF62FD416}"/>
    <cellStyle name="Accent1 3 5" xfId="22836" xr:uid="{02063CAA-82CF-46AD-A99E-6D73A4210158}"/>
    <cellStyle name="Accent1 30" xfId="1232" xr:uid="{00000000-0005-0000-0000-0000D4040000}"/>
    <cellStyle name="Accent1 30 2" xfId="24422" xr:uid="{23371376-7496-4CA2-997C-0474CB6B0E83}"/>
    <cellStyle name="Accent1 31" xfId="1233" xr:uid="{00000000-0005-0000-0000-0000D5040000}"/>
    <cellStyle name="Accent1 31 2" xfId="24423" xr:uid="{2B924AD4-39C0-4924-87AF-D9FB329E00E3}"/>
    <cellStyle name="Accent1 32" xfId="1234" xr:uid="{00000000-0005-0000-0000-0000D6040000}"/>
    <cellStyle name="Accent1 32 2" xfId="24424" xr:uid="{85B2380B-B9FF-4181-8FEE-7CBC48E7E689}"/>
    <cellStyle name="Accent1 33" xfId="1235" xr:uid="{00000000-0005-0000-0000-0000D7040000}"/>
    <cellStyle name="Accent1 33 2" xfId="24425" xr:uid="{1BEA135F-A3ED-480B-9B5C-444E0D838551}"/>
    <cellStyle name="Accent1 34" xfId="1236" xr:uid="{00000000-0005-0000-0000-0000D8040000}"/>
    <cellStyle name="Accent1 34 2" xfId="24426" xr:uid="{6D8124CF-1B5E-42BA-BF3D-C4D09688FBB2}"/>
    <cellStyle name="Accent1 35" xfId="1237" xr:uid="{00000000-0005-0000-0000-0000D9040000}"/>
    <cellStyle name="Accent1 35 2" xfId="24427" xr:uid="{45495092-0A41-431D-8192-A2C2A733A075}"/>
    <cellStyle name="Accent1 36" xfId="1238" xr:uid="{00000000-0005-0000-0000-0000DA040000}"/>
    <cellStyle name="Accent1 36 2" xfId="24428" xr:uid="{78D7D047-2CEB-4075-B9D8-3E92A661BFA7}"/>
    <cellStyle name="Accent1 37" xfId="1239" xr:uid="{00000000-0005-0000-0000-0000DB040000}"/>
    <cellStyle name="Accent1 37 2" xfId="24429" xr:uid="{86F1635F-9630-4B8F-85F9-9FC3245B980D}"/>
    <cellStyle name="Accent1 38" xfId="1240" xr:uid="{00000000-0005-0000-0000-0000DC040000}"/>
    <cellStyle name="Accent1 38 2" xfId="24430" xr:uid="{E240C53E-4F71-4C17-9F87-E27926BEDB9A}"/>
    <cellStyle name="Accent1 39" xfId="1241" xr:uid="{00000000-0005-0000-0000-0000DD040000}"/>
    <cellStyle name="Accent1 39 2" xfId="24431" xr:uid="{812B1FA7-DF27-466C-8A50-AD6C5F898397}"/>
    <cellStyle name="Accent1 4" xfId="90" xr:uid="{00000000-0005-0000-0000-00005E000000}"/>
    <cellStyle name="Accent1 4 2" xfId="4919" xr:uid="{00000000-0005-0000-0000-00003B130000}"/>
    <cellStyle name="Accent1 4 2 2" xfId="28247" xr:uid="{B5CE08B1-FDAD-4072-92BA-55AA5E3A0900}"/>
    <cellStyle name="Accent1 4 3" xfId="24432" xr:uid="{8BCCE7DF-7F52-4220-986C-7FBD5071D04A}"/>
    <cellStyle name="Accent1 40" xfId="1242" xr:uid="{00000000-0005-0000-0000-0000DE040000}"/>
    <cellStyle name="Accent1 40 2" xfId="24433" xr:uid="{6BE6FEED-F795-450C-9895-4E29BB154755}"/>
    <cellStyle name="Accent1 41" xfId="1243" xr:uid="{00000000-0005-0000-0000-0000DF040000}"/>
    <cellStyle name="Accent1 41 2" xfId="24434" xr:uid="{112B2FCD-FDC1-46D5-85B7-B885F4AD77E0}"/>
    <cellStyle name="Accent1 42" xfId="1244" xr:uid="{00000000-0005-0000-0000-0000E0040000}"/>
    <cellStyle name="Accent1 42 2" xfId="24435" xr:uid="{551A693C-73C6-4B97-811A-236EC63BCD5B}"/>
    <cellStyle name="Accent1 43" xfId="1245" xr:uid="{00000000-0005-0000-0000-0000E1040000}"/>
    <cellStyle name="Accent1 43 2" xfId="24436" xr:uid="{ACCC259C-820F-4845-82A9-44F0DD0ACDDB}"/>
    <cellStyle name="Accent1 5" xfId="91" xr:uid="{00000000-0005-0000-0000-00005F000000}"/>
    <cellStyle name="Accent1 5 2" xfId="4920" xr:uid="{00000000-0005-0000-0000-00003C130000}"/>
    <cellStyle name="Accent1 5 2 2" xfId="28248" xr:uid="{F0720B59-86FE-4831-A136-C961AB57904D}"/>
    <cellStyle name="Accent1 5 3" xfId="24437" xr:uid="{F0F9FAB1-9593-4233-BED8-FC6C76952936}"/>
    <cellStyle name="Accent1 6" xfId="1246" xr:uid="{00000000-0005-0000-0000-0000E2040000}"/>
    <cellStyle name="Accent1 6 2" xfId="4921" xr:uid="{00000000-0005-0000-0000-00003D130000}"/>
    <cellStyle name="Accent1 6 2 2" xfId="28249" xr:uid="{C659810D-113C-4EDC-B303-40FF21BAB12A}"/>
    <cellStyle name="Accent1 6 3" xfId="24438" xr:uid="{EF1E3403-8332-444A-A304-9608CEA8316C}"/>
    <cellStyle name="Accent1 7" xfId="1247" xr:uid="{00000000-0005-0000-0000-0000E3040000}"/>
    <cellStyle name="Accent1 7 2" xfId="24439" xr:uid="{18CF8325-0A97-407F-A082-28496ACC7992}"/>
    <cellStyle name="Accent1 8" xfId="1248" xr:uid="{00000000-0005-0000-0000-0000E4040000}"/>
    <cellStyle name="Accent1 8 2" xfId="24440" xr:uid="{8292DD9E-E7B7-4CFF-91B1-C8644A5AC91C}"/>
    <cellStyle name="Accent1 9" xfId="1249" xr:uid="{00000000-0005-0000-0000-0000E5040000}"/>
    <cellStyle name="Accent1 9 2" xfId="24441" xr:uid="{D0833B7F-68C2-40BF-973B-92918735414C}"/>
    <cellStyle name="Accent2" xfId="22506" builtinId="33" customBuiltin="1"/>
    <cellStyle name="Accent2 10" xfId="1250" xr:uid="{00000000-0005-0000-0000-0000E6040000}"/>
    <cellStyle name="Accent2 10 2" xfId="24442" xr:uid="{50236700-8EB1-4415-B5BE-D43D15D87D42}"/>
    <cellStyle name="Accent2 11" xfId="1251" xr:uid="{00000000-0005-0000-0000-0000E7040000}"/>
    <cellStyle name="Accent2 11 2" xfId="24443" xr:uid="{7710F6C9-2726-4DE2-B658-7FE430E7BB90}"/>
    <cellStyle name="Accent2 12" xfId="1252" xr:uid="{00000000-0005-0000-0000-0000E8040000}"/>
    <cellStyle name="Accent2 12 2" xfId="24444" xr:uid="{CA6A999B-BA13-463D-BC06-81994CF45095}"/>
    <cellStyle name="Accent2 13" xfId="1253" xr:uid="{00000000-0005-0000-0000-0000E9040000}"/>
    <cellStyle name="Accent2 13 2" xfId="24445" xr:uid="{68190967-CE48-4534-A56F-F17C0F752210}"/>
    <cellStyle name="Accent2 14" xfId="1254" xr:uid="{00000000-0005-0000-0000-0000EA040000}"/>
    <cellStyle name="Accent2 14 2" xfId="24446" xr:uid="{EB70F487-F6EE-4920-BA00-E2838659ED51}"/>
    <cellStyle name="Accent2 15" xfId="1255" xr:uid="{00000000-0005-0000-0000-0000EB040000}"/>
    <cellStyle name="Accent2 15 2" xfId="24447" xr:uid="{F3F7C10E-1279-4FF9-AC3D-ADDCDF722649}"/>
    <cellStyle name="Accent2 16" xfId="1256" xr:uid="{00000000-0005-0000-0000-0000EC040000}"/>
    <cellStyle name="Accent2 16 2" xfId="24448" xr:uid="{5584DA8F-EE92-4116-859E-00250DCDFACB}"/>
    <cellStyle name="Accent2 17" xfId="1257" xr:uid="{00000000-0005-0000-0000-0000ED040000}"/>
    <cellStyle name="Accent2 17 2" xfId="24449" xr:uid="{7E24D795-1C9F-4D0C-9B25-DD2856569009}"/>
    <cellStyle name="Accent2 18" xfId="1258" xr:uid="{00000000-0005-0000-0000-0000EE040000}"/>
    <cellStyle name="Accent2 18 2" xfId="24450" xr:uid="{28D4CCF2-0FF6-4838-92E7-51F3284FFC1C}"/>
    <cellStyle name="Accent2 19" xfId="1259" xr:uid="{00000000-0005-0000-0000-0000EF040000}"/>
    <cellStyle name="Accent2 19 2" xfId="24451" xr:uid="{16F388ED-EC8E-49CB-BD00-9F9C756D7208}"/>
    <cellStyle name="Accent2 2" xfId="92" xr:uid="{00000000-0005-0000-0000-000060000000}"/>
    <cellStyle name="Accent2 2 10" xfId="3687" xr:uid="{00000000-0005-0000-0000-00006B0E0000}"/>
    <cellStyle name="Accent2 2 10 2" xfId="22837" xr:uid="{FAFDD04D-96CE-4D09-9300-D867FF2BA671}"/>
    <cellStyle name="Accent2 2 11" xfId="4922" xr:uid="{00000000-0005-0000-0000-00003E130000}"/>
    <cellStyle name="Accent2 2 11 2" xfId="30519" xr:uid="{2A5E3DEC-F9DC-434A-A5DA-B1E9B8B60E19}"/>
    <cellStyle name="Accent2 2 12" xfId="24452" xr:uid="{273E1A75-FB9E-4F1B-9570-BF13E100C4CD}"/>
    <cellStyle name="Accent2 2 2" xfId="3688" xr:uid="{00000000-0005-0000-0000-00006C0E0000}"/>
    <cellStyle name="Accent2 2 2 2" xfId="22838" xr:uid="{9C9E82A6-DD7A-4B76-9B2E-1B04F29E6788}"/>
    <cellStyle name="Accent2 2 3" xfId="3689" xr:uid="{00000000-0005-0000-0000-00006D0E0000}"/>
    <cellStyle name="Accent2 2 3 2" xfId="22839" xr:uid="{6AC48A39-A013-45B7-953A-89DD9B6A69BF}"/>
    <cellStyle name="Accent2 2 4" xfId="3690" xr:uid="{00000000-0005-0000-0000-00006E0E0000}"/>
    <cellStyle name="Accent2 2 4 2" xfId="22840" xr:uid="{97854136-FF42-4D82-AC6D-45797D256BC9}"/>
    <cellStyle name="Accent2 2 5" xfId="3691" xr:uid="{00000000-0005-0000-0000-00006F0E0000}"/>
    <cellStyle name="Accent2 2 5 2" xfId="22841" xr:uid="{ADB6AB42-8A06-489E-9632-F94E6C13089D}"/>
    <cellStyle name="Accent2 2 6" xfId="3692" xr:uid="{00000000-0005-0000-0000-0000700E0000}"/>
    <cellStyle name="Accent2 2 6 2" xfId="22842" xr:uid="{E96F73B6-84CF-4225-8954-968D69BE72B1}"/>
    <cellStyle name="Accent2 2 7" xfId="3693" xr:uid="{00000000-0005-0000-0000-0000710E0000}"/>
    <cellStyle name="Accent2 2 7 2" xfId="22843" xr:uid="{35B8F851-D9A4-4F4A-9819-A6830D93FF70}"/>
    <cellStyle name="Accent2 2 8" xfId="3694" xr:uid="{00000000-0005-0000-0000-0000720E0000}"/>
    <cellStyle name="Accent2 2 8 2" xfId="22844" xr:uid="{96871056-1E0A-431D-B3DC-5BEAAEEC5B54}"/>
    <cellStyle name="Accent2 2 9" xfId="3695" xr:uid="{00000000-0005-0000-0000-0000730E0000}"/>
    <cellStyle name="Accent2 2 9 2" xfId="22845" xr:uid="{901207F3-16B8-4ABB-8F66-1A0E2814A828}"/>
    <cellStyle name="Accent2 20" xfId="1260" xr:uid="{00000000-0005-0000-0000-0000F0040000}"/>
    <cellStyle name="Accent2 20 2" xfId="24461" xr:uid="{1AE6F85C-D377-4411-9D6F-C4569116487C}"/>
    <cellStyle name="Accent2 21" xfId="1261" xr:uid="{00000000-0005-0000-0000-0000F1040000}"/>
    <cellStyle name="Accent2 21 2" xfId="24462" xr:uid="{AFED1A5F-083F-427B-8FD4-0A8233523C2A}"/>
    <cellStyle name="Accent2 22" xfId="1262" xr:uid="{00000000-0005-0000-0000-0000F2040000}"/>
    <cellStyle name="Accent2 22 2" xfId="24463" xr:uid="{B6951C17-30BE-4321-9854-2B0795681346}"/>
    <cellStyle name="Accent2 23" xfId="1263" xr:uid="{00000000-0005-0000-0000-0000F3040000}"/>
    <cellStyle name="Accent2 23 2" xfId="24464" xr:uid="{4A971DD6-AD3C-4BD7-BCAD-ACF1DC743580}"/>
    <cellStyle name="Accent2 24" xfId="1264" xr:uid="{00000000-0005-0000-0000-0000F4040000}"/>
    <cellStyle name="Accent2 24 2" xfId="24465" xr:uid="{354672C2-7887-4D80-B7C2-FCC53591F97E}"/>
    <cellStyle name="Accent2 25" xfId="1265" xr:uid="{00000000-0005-0000-0000-0000F5040000}"/>
    <cellStyle name="Accent2 25 2" xfId="24466" xr:uid="{06AAC15A-B025-4899-9D51-1A9A9112ED96}"/>
    <cellStyle name="Accent2 26" xfId="1266" xr:uid="{00000000-0005-0000-0000-0000F6040000}"/>
    <cellStyle name="Accent2 26 2" xfId="24467" xr:uid="{1B13B5D0-14FC-45F9-A6A7-74AEF8441005}"/>
    <cellStyle name="Accent2 27" xfId="1267" xr:uid="{00000000-0005-0000-0000-0000F7040000}"/>
    <cellStyle name="Accent2 27 2" xfId="24468" xr:uid="{FDE5C3E5-BC2D-4120-991E-AB05AB1A491A}"/>
    <cellStyle name="Accent2 28" xfId="1268" xr:uid="{00000000-0005-0000-0000-0000F8040000}"/>
    <cellStyle name="Accent2 28 2" xfId="24469" xr:uid="{C064F68E-0D3B-43E9-A425-D8AC7AF69CE9}"/>
    <cellStyle name="Accent2 29" xfId="1269" xr:uid="{00000000-0005-0000-0000-0000F9040000}"/>
    <cellStyle name="Accent2 29 2" xfId="24470" xr:uid="{AA0CE3C9-0C9C-45DA-9451-C342D813A667}"/>
    <cellStyle name="Accent2 3" xfId="93" xr:uid="{00000000-0005-0000-0000-000061000000}"/>
    <cellStyle name="Accent2 3 2" xfId="1270" xr:uid="{00000000-0005-0000-0000-0000FA040000}"/>
    <cellStyle name="Accent2 3 2 2" xfId="4923" xr:uid="{00000000-0005-0000-0000-00003F130000}"/>
    <cellStyle name="Accent2 3 2 2 2" xfId="30520" xr:uid="{E8C7B2D2-FAB1-4376-8569-1393A4301E43}"/>
    <cellStyle name="Accent2 3 2 3" xfId="24471" xr:uid="{A9E940E3-1E1C-4857-AE65-AE20C537AC15}"/>
    <cellStyle name="Accent2 3 3" xfId="3696" xr:uid="{00000000-0005-0000-0000-0000740E0000}"/>
    <cellStyle name="Accent2 3 3 2" xfId="24472" xr:uid="{FE4B761E-3B77-4479-9A14-9B9C444A314B}"/>
    <cellStyle name="Accent2 3 4" xfId="24473" xr:uid="{ADF27068-0BBB-4AC3-9DCA-C54CE8D6BCB0}"/>
    <cellStyle name="Accent2 3 5" xfId="22846" xr:uid="{102F9985-55F1-4657-9CFB-55B69906D201}"/>
    <cellStyle name="Accent2 30" xfId="1271" xr:uid="{00000000-0005-0000-0000-0000FB040000}"/>
    <cellStyle name="Accent2 30 2" xfId="24474" xr:uid="{67DFE694-DACF-46BC-8EBC-B65E96770CA2}"/>
    <cellStyle name="Accent2 31" xfId="1272" xr:uid="{00000000-0005-0000-0000-0000FC040000}"/>
    <cellStyle name="Accent2 31 2" xfId="24475" xr:uid="{7BCE78CB-C837-412D-9930-D0071F3B23B4}"/>
    <cellStyle name="Accent2 32" xfId="1273" xr:uid="{00000000-0005-0000-0000-0000FD040000}"/>
    <cellStyle name="Accent2 32 2" xfId="24476" xr:uid="{07AA7D23-4F32-4499-A9DC-A301BE6152C3}"/>
    <cellStyle name="Accent2 33" xfId="1274" xr:uid="{00000000-0005-0000-0000-0000FE040000}"/>
    <cellStyle name="Accent2 33 2" xfId="24477" xr:uid="{02152C41-DB14-4751-B77A-EC622D1B2AC8}"/>
    <cellStyle name="Accent2 34" xfId="1275" xr:uid="{00000000-0005-0000-0000-0000FF040000}"/>
    <cellStyle name="Accent2 34 2" xfId="24478" xr:uid="{14C7AE73-6F7B-406D-91CD-765FC8A9E6DE}"/>
    <cellStyle name="Accent2 35" xfId="1276" xr:uid="{00000000-0005-0000-0000-000000050000}"/>
    <cellStyle name="Accent2 35 2" xfId="24479" xr:uid="{FF7FE7D6-F5CD-4E13-A96D-E4F3D92EE28D}"/>
    <cellStyle name="Accent2 36" xfId="1277" xr:uid="{00000000-0005-0000-0000-000001050000}"/>
    <cellStyle name="Accent2 36 2" xfId="24480" xr:uid="{ADACF4C8-C70C-418E-87D2-48AD17D4A24F}"/>
    <cellStyle name="Accent2 37" xfId="1278" xr:uid="{00000000-0005-0000-0000-000002050000}"/>
    <cellStyle name="Accent2 37 2" xfId="24481" xr:uid="{B9E56F79-289C-41A2-9E71-DBD7FB88BC99}"/>
    <cellStyle name="Accent2 38" xfId="1279" xr:uid="{00000000-0005-0000-0000-000003050000}"/>
    <cellStyle name="Accent2 38 2" xfId="24482" xr:uid="{6D844616-405B-41E5-B55C-62CBA1653B51}"/>
    <cellStyle name="Accent2 39" xfId="1280" xr:uid="{00000000-0005-0000-0000-000004050000}"/>
    <cellStyle name="Accent2 39 2" xfId="24483" xr:uid="{2F43FDC2-8E17-4DDE-96BC-E002E4357D91}"/>
    <cellStyle name="Accent2 4" xfId="94" xr:uid="{00000000-0005-0000-0000-000062000000}"/>
    <cellStyle name="Accent2 4 2" xfId="4924" xr:uid="{00000000-0005-0000-0000-000040130000}"/>
    <cellStyle name="Accent2 4 2 2" xfId="28250" xr:uid="{FD4CC70B-6AC3-4FEA-8BDC-03CEFCBB9646}"/>
    <cellStyle name="Accent2 4 3" xfId="24484" xr:uid="{FEE75281-BAB3-4863-B9B6-336B232BCFB5}"/>
    <cellStyle name="Accent2 40" xfId="1281" xr:uid="{00000000-0005-0000-0000-000005050000}"/>
    <cellStyle name="Accent2 40 2" xfId="24485" xr:uid="{B0CB2844-BE86-4C87-8711-82744AB221B1}"/>
    <cellStyle name="Accent2 41" xfId="1282" xr:uid="{00000000-0005-0000-0000-000006050000}"/>
    <cellStyle name="Accent2 41 2" xfId="24486" xr:uid="{6CE7E880-25E5-45A2-8531-E0E9824CFF48}"/>
    <cellStyle name="Accent2 42" xfId="1283" xr:uid="{00000000-0005-0000-0000-000007050000}"/>
    <cellStyle name="Accent2 42 2" xfId="24487" xr:uid="{FEBAC138-B95A-4AFF-88D7-66E1DA09AE60}"/>
    <cellStyle name="Accent2 43" xfId="1284" xr:uid="{00000000-0005-0000-0000-000008050000}"/>
    <cellStyle name="Accent2 43 2" xfId="24488" xr:uid="{4794F5FB-6333-4CE2-AC23-E39F40F9392D}"/>
    <cellStyle name="Accent2 5" xfId="95" xr:uid="{00000000-0005-0000-0000-000063000000}"/>
    <cellStyle name="Accent2 5 2" xfId="4925" xr:uid="{00000000-0005-0000-0000-000041130000}"/>
    <cellStyle name="Accent2 5 2 2" xfId="30521" xr:uid="{FF649D45-FA2E-44D5-A5CA-12C010F89008}"/>
    <cellStyle name="Accent2 5 3" xfId="24489" xr:uid="{2A53E87C-11D1-4355-B1F0-5734E64A27C7}"/>
    <cellStyle name="Accent2 6" xfId="1285" xr:uid="{00000000-0005-0000-0000-000009050000}"/>
    <cellStyle name="Accent2 6 2" xfId="4926" xr:uid="{00000000-0005-0000-0000-000042130000}"/>
    <cellStyle name="Accent2 6 2 2" xfId="28251" xr:uid="{87FA6077-20A2-4EAE-BED9-04FDE8123DBD}"/>
    <cellStyle name="Accent2 6 3" xfId="24490" xr:uid="{C46AFDE2-3619-4B45-A475-0463479AC283}"/>
    <cellStyle name="Accent2 7" xfId="1286" xr:uid="{00000000-0005-0000-0000-00000A050000}"/>
    <cellStyle name="Accent2 7 2" xfId="24491" xr:uid="{0DA4FE54-DB14-42CD-BEA0-D96FF2959577}"/>
    <cellStyle name="Accent2 8" xfId="1287" xr:uid="{00000000-0005-0000-0000-00000B050000}"/>
    <cellStyle name="Accent2 8 2" xfId="24492" xr:uid="{9BBB4D69-ADCF-491E-A69C-B3BEEC56B24B}"/>
    <cellStyle name="Accent2 9" xfId="1288" xr:uid="{00000000-0005-0000-0000-00000C050000}"/>
    <cellStyle name="Accent2 9 2" xfId="24493" xr:uid="{3DF6E09C-D3A7-4CDD-BE27-50B08AA9B824}"/>
    <cellStyle name="Accent3" xfId="22509" builtinId="37" customBuiltin="1"/>
    <cellStyle name="Accent3 10" xfId="1289" xr:uid="{00000000-0005-0000-0000-00000D050000}"/>
    <cellStyle name="Accent3 10 2" xfId="24494" xr:uid="{CA45BEEF-79EC-4764-B57C-71958BCBE900}"/>
    <cellStyle name="Accent3 11" xfId="1290" xr:uid="{00000000-0005-0000-0000-00000E050000}"/>
    <cellStyle name="Accent3 11 2" xfId="24495" xr:uid="{98653884-1BF0-45C9-B3BC-83A8459D713B}"/>
    <cellStyle name="Accent3 12" xfId="1291" xr:uid="{00000000-0005-0000-0000-00000F050000}"/>
    <cellStyle name="Accent3 12 2" xfId="24496" xr:uid="{02C278DC-1CC8-418A-B2A1-EF5344D7F533}"/>
    <cellStyle name="Accent3 13" xfId="1292" xr:uid="{00000000-0005-0000-0000-000010050000}"/>
    <cellStyle name="Accent3 13 2" xfId="24497" xr:uid="{188C93D6-8239-44B5-809E-1D5CB3737DC3}"/>
    <cellStyle name="Accent3 14" xfId="1293" xr:uid="{00000000-0005-0000-0000-000011050000}"/>
    <cellStyle name="Accent3 14 2" xfId="24498" xr:uid="{D2F24396-90EF-4BC5-A424-97B8EDFEB3D8}"/>
    <cellStyle name="Accent3 15" xfId="1294" xr:uid="{00000000-0005-0000-0000-000012050000}"/>
    <cellStyle name="Accent3 15 2" xfId="24499" xr:uid="{68A5C370-7224-46E0-83BA-D4884DB76C70}"/>
    <cellStyle name="Accent3 16" xfId="1295" xr:uid="{00000000-0005-0000-0000-000013050000}"/>
    <cellStyle name="Accent3 16 2" xfId="24500" xr:uid="{6060FA26-D8F3-443C-94E8-077AA91CFCDB}"/>
    <cellStyle name="Accent3 17" xfId="1296" xr:uid="{00000000-0005-0000-0000-000014050000}"/>
    <cellStyle name="Accent3 17 2" xfId="24501" xr:uid="{0577FF2E-3D6F-4604-8359-AB3B6E217295}"/>
    <cellStyle name="Accent3 18" xfId="1297" xr:uid="{00000000-0005-0000-0000-000015050000}"/>
    <cellStyle name="Accent3 18 2" xfId="24502" xr:uid="{46FA818C-2CDC-419A-A177-325A5AD335AE}"/>
    <cellStyle name="Accent3 19" xfId="1298" xr:uid="{00000000-0005-0000-0000-000016050000}"/>
    <cellStyle name="Accent3 19 2" xfId="24503" xr:uid="{8E2E8566-9106-4267-AC06-22E80A126D46}"/>
    <cellStyle name="Accent3 2" xfId="96" xr:uid="{00000000-0005-0000-0000-000064000000}"/>
    <cellStyle name="Accent3 2 10" xfId="3697" xr:uid="{00000000-0005-0000-0000-0000750E0000}"/>
    <cellStyle name="Accent3 2 10 2" xfId="22847" xr:uid="{87951A5B-C4D5-4CF8-BDA0-54AADF37BA28}"/>
    <cellStyle name="Accent3 2 11" xfId="4927" xr:uid="{00000000-0005-0000-0000-000043130000}"/>
    <cellStyle name="Accent3 2 11 2" xfId="30522" xr:uid="{16815C4C-995A-4446-A0DA-98A4C72443F9}"/>
    <cellStyle name="Accent3 2 12" xfId="24504" xr:uid="{26D33D5B-A1F9-4C02-878F-AF892BDD262B}"/>
    <cellStyle name="Accent3 2 2" xfId="3698" xr:uid="{00000000-0005-0000-0000-0000760E0000}"/>
    <cellStyle name="Accent3 2 2 2" xfId="22848" xr:uid="{F040648F-AC27-4EE6-B6B5-8964A2F4FCD9}"/>
    <cellStyle name="Accent3 2 3" xfId="3699" xr:uid="{00000000-0005-0000-0000-0000770E0000}"/>
    <cellStyle name="Accent3 2 3 2" xfId="22849" xr:uid="{2D308565-763D-48E0-9AD3-B99C9FD2E2E1}"/>
    <cellStyle name="Accent3 2 4" xfId="3700" xr:uid="{00000000-0005-0000-0000-0000780E0000}"/>
    <cellStyle name="Accent3 2 4 2" xfId="22850" xr:uid="{CBE9D898-78DD-40F4-92AF-F7F1FEA76050}"/>
    <cellStyle name="Accent3 2 5" xfId="3701" xr:uid="{00000000-0005-0000-0000-0000790E0000}"/>
    <cellStyle name="Accent3 2 5 2" xfId="22851" xr:uid="{58BA0B57-5A10-475D-9600-6B9BFE504E3A}"/>
    <cellStyle name="Accent3 2 6" xfId="3702" xr:uid="{00000000-0005-0000-0000-00007A0E0000}"/>
    <cellStyle name="Accent3 2 6 2" xfId="22852" xr:uid="{8DFBE754-0F64-43A9-839A-422E43D46B0B}"/>
    <cellStyle name="Accent3 2 7" xfId="3703" xr:uid="{00000000-0005-0000-0000-00007B0E0000}"/>
    <cellStyle name="Accent3 2 7 2" xfId="22853" xr:uid="{35BD331A-B0D3-4CA1-BD1A-9FD390BE1A67}"/>
    <cellStyle name="Accent3 2 8" xfId="3704" xr:uid="{00000000-0005-0000-0000-00007C0E0000}"/>
    <cellStyle name="Accent3 2 8 2" xfId="22854" xr:uid="{D6AA3B88-DF79-48CB-941E-92D5CCF45B45}"/>
    <cellStyle name="Accent3 2 9" xfId="3705" xr:uid="{00000000-0005-0000-0000-00007D0E0000}"/>
    <cellStyle name="Accent3 2 9 2" xfId="22855" xr:uid="{C71677D9-98EB-4FF0-A607-B4FD49841232}"/>
    <cellStyle name="Accent3 20" xfId="1299" xr:uid="{00000000-0005-0000-0000-000017050000}"/>
    <cellStyle name="Accent3 20 2" xfId="24512" xr:uid="{8B838284-6A5D-427A-9FAB-E7E0B1F2066F}"/>
    <cellStyle name="Accent3 21" xfId="1300" xr:uid="{00000000-0005-0000-0000-000018050000}"/>
    <cellStyle name="Accent3 21 2" xfId="24513" xr:uid="{985B0309-2BA8-433B-9CCC-10AE544C3033}"/>
    <cellStyle name="Accent3 22" xfId="1301" xr:uid="{00000000-0005-0000-0000-000019050000}"/>
    <cellStyle name="Accent3 22 2" xfId="24514" xr:uid="{B90EC206-A9A8-4D17-B7DD-D134A03D070F}"/>
    <cellStyle name="Accent3 23" xfId="1302" xr:uid="{00000000-0005-0000-0000-00001A050000}"/>
    <cellStyle name="Accent3 23 2" xfId="24515" xr:uid="{B9B16FAA-023E-4944-ABF5-206F737E3182}"/>
    <cellStyle name="Accent3 24" xfId="1303" xr:uid="{00000000-0005-0000-0000-00001B050000}"/>
    <cellStyle name="Accent3 24 2" xfId="24516" xr:uid="{0AC402F0-40F3-4B6B-BA70-CC25FAD93CB6}"/>
    <cellStyle name="Accent3 25" xfId="1304" xr:uid="{00000000-0005-0000-0000-00001C050000}"/>
    <cellStyle name="Accent3 25 2" xfId="24517" xr:uid="{661002B3-13AF-4E05-BB4B-19528E6F3929}"/>
    <cellStyle name="Accent3 26" xfId="1305" xr:uid="{00000000-0005-0000-0000-00001D050000}"/>
    <cellStyle name="Accent3 26 2" xfId="24518" xr:uid="{13DF758C-D665-4FF9-BBA8-A452DCE3F698}"/>
    <cellStyle name="Accent3 27" xfId="1306" xr:uid="{00000000-0005-0000-0000-00001E050000}"/>
    <cellStyle name="Accent3 27 2" xfId="24519" xr:uid="{B6DD8EC0-A22C-4B9C-B9CA-3E5ACF4F06FD}"/>
    <cellStyle name="Accent3 28" xfId="1307" xr:uid="{00000000-0005-0000-0000-00001F050000}"/>
    <cellStyle name="Accent3 28 2" xfId="24520" xr:uid="{AA500925-E106-4987-80A8-A163BBF5537A}"/>
    <cellStyle name="Accent3 29" xfId="1308" xr:uid="{00000000-0005-0000-0000-000020050000}"/>
    <cellStyle name="Accent3 29 2" xfId="24521" xr:uid="{5F8250B3-A7B5-4A19-8DB7-09FA4E548EF5}"/>
    <cellStyle name="Accent3 3" xfId="97" xr:uid="{00000000-0005-0000-0000-000065000000}"/>
    <cellStyle name="Accent3 3 2" xfId="1309" xr:uid="{00000000-0005-0000-0000-000021050000}"/>
    <cellStyle name="Accent3 3 2 2" xfId="4928" xr:uid="{00000000-0005-0000-0000-000044130000}"/>
    <cellStyle name="Accent3 3 2 2 2" xfId="28252" xr:uid="{0FCFE18E-5F49-4FE3-805C-6D4520FF9719}"/>
    <cellStyle name="Accent3 3 2 3" xfId="24523" xr:uid="{370C436E-7608-47D4-AEFC-6FFA0533F4E7}"/>
    <cellStyle name="Accent3 3 3" xfId="3706" xr:uid="{00000000-0005-0000-0000-00007E0E0000}"/>
    <cellStyle name="Accent3 3 3 2" xfId="24524" xr:uid="{E74ED6EB-56CB-4209-B7B3-F1B52BC8E587}"/>
    <cellStyle name="Accent3 3 4" xfId="24525" xr:uid="{63660E3B-68B5-40CF-91B1-FB26C8DB3663}"/>
    <cellStyle name="Accent3 3 5" xfId="22856" xr:uid="{934E4E7B-DF68-46BD-A200-63CCE0D58FD2}"/>
    <cellStyle name="Accent3 30" xfId="1310" xr:uid="{00000000-0005-0000-0000-000022050000}"/>
    <cellStyle name="Accent3 30 2" xfId="24526" xr:uid="{0AFF49C6-8AB5-4B17-B4A9-A0451832E3AD}"/>
    <cellStyle name="Accent3 31" xfId="1311" xr:uid="{00000000-0005-0000-0000-000023050000}"/>
    <cellStyle name="Accent3 31 2" xfId="24527" xr:uid="{A2013B37-89B4-48C6-98E3-DA88FEA509D7}"/>
    <cellStyle name="Accent3 32" xfId="1312" xr:uid="{00000000-0005-0000-0000-000024050000}"/>
    <cellStyle name="Accent3 32 2" xfId="24528" xr:uid="{03F4E1C1-493F-4039-919A-9FC941028315}"/>
    <cellStyle name="Accent3 33" xfId="1313" xr:uid="{00000000-0005-0000-0000-000025050000}"/>
    <cellStyle name="Accent3 33 2" xfId="24529" xr:uid="{7E13CEFE-2C98-43FC-9833-4C87DA126BFD}"/>
    <cellStyle name="Accent3 34" xfId="1314" xr:uid="{00000000-0005-0000-0000-000026050000}"/>
    <cellStyle name="Accent3 34 2" xfId="24530" xr:uid="{5A6D51C0-1618-4E1C-B98B-62143FC494D4}"/>
    <cellStyle name="Accent3 35" xfId="1315" xr:uid="{00000000-0005-0000-0000-000027050000}"/>
    <cellStyle name="Accent3 35 2" xfId="24531" xr:uid="{84DB2A2C-42FE-4202-BADE-F3181ABBCB20}"/>
    <cellStyle name="Accent3 36" xfId="1316" xr:uid="{00000000-0005-0000-0000-000028050000}"/>
    <cellStyle name="Accent3 36 2" xfId="24532" xr:uid="{EC2DEA8D-8287-4F73-A68A-39BD005F351C}"/>
    <cellStyle name="Accent3 37" xfId="1317" xr:uid="{00000000-0005-0000-0000-000029050000}"/>
    <cellStyle name="Accent3 37 2" xfId="24533" xr:uid="{904C3A6B-7071-4ABB-B596-3786FD2495D8}"/>
    <cellStyle name="Accent3 38" xfId="1318" xr:uid="{00000000-0005-0000-0000-00002A050000}"/>
    <cellStyle name="Accent3 38 2" xfId="24534" xr:uid="{586F6E6F-E3C4-43A1-9874-FC746CC14C0C}"/>
    <cellStyle name="Accent3 39" xfId="1319" xr:uid="{00000000-0005-0000-0000-00002B050000}"/>
    <cellStyle name="Accent3 39 2" xfId="24535" xr:uid="{EBEC07D5-E054-42C7-BE27-7D240907428B}"/>
    <cellStyle name="Accent3 4" xfId="98" xr:uid="{00000000-0005-0000-0000-000066000000}"/>
    <cellStyle name="Accent3 4 2" xfId="4929" xr:uid="{00000000-0005-0000-0000-000045130000}"/>
    <cellStyle name="Accent3 4 2 2" xfId="28253" xr:uid="{3BE08BDE-DEEF-4960-9B38-F0DE92B11D2D}"/>
    <cellStyle name="Accent3 4 3" xfId="24536" xr:uid="{BC5C21EE-350C-42C0-9FE0-63EF4B77C1F7}"/>
    <cellStyle name="Accent3 40" xfId="1320" xr:uid="{00000000-0005-0000-0000-00002C050000}"/>
    <cellStyle name="Accent3 40 2" xfId="24537" xr:uid="{CCB43509-FAB8-4AB8-A614-6EF4EA4BEE40}"/>
    <cellStyle name="Accent3 41" xfId="1321" xr:uid="{00000000-0005-0000-0000-00002D050000}"/>
    <cellStyle name="Accent3 41 2" xfId="24538" xr:uid="{C041C835-9E93-46C6-B547-90B1E49C36D5}"/>
    <cellStyle name="Accent3 42" xfId="1322" xr:uid="{00000000-0005-0000-0000-00002E050000}"/>
    <cellStyle name="Accent3 42 2" xfId="24539" xr:uid="{2B993BF5-00EC-492B-9D87-A1FB54CCA5F4}"/>
    <cellStyle name="Accent3 43" xfId="1323" xr:uid="{00000000-0005-0000-0000-00002F050000}"/>
    <cellStyle name="Accent3 43 2" xfId="24540" xr:uid="{5A66CA26-0BBE-47E4-8AF5-CA61CC9191A2}"/>
    <cellStyle name="Accent3 5" xfId="99" xr:uid="{00000000-0005-0000-0000-000067000000}"/>
    <cellStyle name="Accent3 5 2" xfId="4930" xr:uid="{00000000-0005-0000-0000-000046130000}"/>
    <cellStyle name="Accent3 5 2 2" xfId="28254" xr:uid="{15B35725-7FCA-4B4B-BC5E-BFFB24F2BD91}"/>
    <cellStyle name="Accent3 5 3" xfId="24541" xr:uid="{2C39FDB4-3CCA-4AEF-9E8D-244C693DA503}"/>
    <cellStyle name="Accent3 6" xfId="1324" xr:uid="{00000000-0005-0000-0000-000030050000}"/>
    <cellStyle name="Accent3 6 2" xfId="4931" xr:uid="{00000000-0005-0000-0000-000047130000}"/>
    <cellStyle name="Accent3 6 2 2" xfId="28255" xr:uid="{3943817E-94E0-47E5-A08C-D7DF1AF55589}"/>
    <cellStyle name="Accent3 6 3" xfId="24542" xr:uid="{9D13FD7D-9CFF-43C0-B678-4DAD3B92CB3F}"/>
    <cellStyle name="Accent3 7" xfId="1325" xr:uid="{00000000-0005-0000-0000-000031050000}"/>
    <cellStyle name="Accent3 7 2" xfId="24543" xr:uid="{8F4009BA-5B56-4AF3-8182-1D3C1D9CBE55}"/>
    <cellStyle name="Accent3 8" xfId="1326" xr:uid="{00000000-0005-0000-0000-000032050000}"/>
    <cellStyle name="Accent3 8 2" xfId="24544" xr:uid="{F067C098-184B-4195-BDBA-69C5D7ACACCB}"/>
    <cellStyle name="Accent3 9" xfId="1327" xr:uid="{00000000-0005-0000-0000-000033050000}"/>
    <cellStyle name="Accent3 9 2" xfId="24545" xr:uid="{B515B90B-E045-4144-8EEA-AFE0F582D6E4}"/>
    <cellStyle name="Accent4" xfId="22512" builtinId="41" customBuiltin="1"/>
    <cellStyle name="Accent4 10" xfId="1328" xr:uid="{00000000-0005-0000-0000-000034050000}"/>
    <cellStyle name="Accent4 10 2" xfId="24546" xr:uid="{FADC6666-1F03-4E7D-9E5F-7E4565F21485}"/>
    <cellStyle name="Accent4 11" xfId="1329" xr:uid="{00000000-0005-0000-0000-000035050000}"/>
    <cellStyle name="Accent4 11 2" xfId="24547" xr:uid="{1BAF9F21-7E0E-4ADD-8E86-1F1BAF969A53}"/>
    <cellStyle name="Accent4 12" xfId="1330" xr:uid="{00000000-0005-0000-0000-000036050000}"/>
    <cellStyle name="Accent4 12 2" xfId="24548" xr:uid="{F0D5EC2F-78B4-4288-84A1-5B2BEE6C70A6}"/>
    <cellStyle name="Accent4 13" xfId="1331" xr:uid="{00000000-0005-0000-0000-000037050000}"/>
    <cellStyle name="Accent4 13 2" xfId="24549" xr:uid="{F01B8E45-9266-48E2-9E70-5D7CE16D34D3}"/>
    <cellStyle name="Accent4 14" xfId="1332" xr:uid="{00000000-0005-0000-0000-000038050000}"/>
    <cellStyle name="Accent4 14 2" xfId="24550" xr:uid="{CACBEFEB-954D-4554-9DB0-2C474BB10B5F}"/>
    <cellStyle name="Accent4 15" xfId="1333" xr:uid="{00000000-0005-0000-0000-000039050000}"/>
    <cellStyle name="Accent4 15 2" xfId="24551" xr:uid="{194AF271-E978-41E5-B15F-5994FFC3EA22}"/>
    <cellStyle name="Accent4 16" xfId="1334" xr:uid="{00000000-0005-0000-0000-00003A050000}"/>
    <cellStyle name="Accent4 16 2" xfId="24552" xr:uid="{D854E841-C8D3-41FE-BF18-66455FDADC61}"/>
    <cellStyle name="Accent4 17" xfId="1335" xr:uid="{00000000-0005-0000-0000-00003B050000}"/>
    <cellStyle name="Accent4 17 2" xfId="24553" xr:uid="{E9A87EE6-362A-4EDF-9210-C869263D289B}"/>
    <cellStyle name="Accent4 18" xfId="1336" xr:uid="{00000000-0005-0000-0000-00003C050000}"/>
    <cellStyle name="Accent4 18 2" xfId="24554" xr:uid="{F9CCB27B-0D9F-4767-ADE5-A15AB2D09743}"/>
    <cellStyle name="Accent4 19" xfId="1337" xr:uid="{00000000-0005-0000-0000-00003D050000}"/>
    <cellStyle name="Accent4 19 2" xfId="24555" xr:uid="{F781284E-12D9-4E85-AC8F-6A2AE0FAC98F}"/>
    <cellStyle name="Accent4 2" xfId="100" xr:uid="{00000000-0005-0000-0000-000068000000}"/>
    <cellStyle name="Accent4 2 10" xfId="3707" xr:uid="{00000000-0005-0000-0000-00007F0E0000}"/>
    <cellStyle name="Accent4 2 10 2" xfId="22857" xr:uid="{0A62CFA7-B670-4081-9344-146026C65D0F}"/>
    <cellStyle name="Accent4 2 11" xfId="4932" xr:uid="{00000000-0005-0000-0000-000048130000}"/>
    <cellStyle name="Accent4 2 11 2" xfId="30410" xr:uid="{70DDD1C2-8A8D-46EA-B9DD-8260FA50367F}"/>
    <cellStyle name="Accent4 2 12" xfId="24556" xr:uid="{FD2EA693-4124-4F57-A631-203349D54902}"/>
    <cellStyle name="Accent4 2 2" xfId="3708" xr:uid="{00000000-0005-0000-0000-0000800E0000}"/>
    <cellStyle name="Accent4 2 2 2" xfId="22858" xr:uid="{1A845D10-F28C-4F5E-BC38-5EC52BFF0590}"/>
    <cellStyle name="Accent4 2 3" xfId="3709" xr:uid="{00000000-0005-0000-0000-0000810E0000}"/>
    <cellStyle name="Accent4 2 3 2" xfId="22859" xr:uid="{CBBC615E-EFAD-422F-A32C-0BF603064D45}"/>
    <cellStyle name="Accent4 2 4" xfId="3710" xr:uid="{00000000-0005-0000-0000-0000820E0000}"/>
    <cellStyle name="Accent4 2 4 2" xfId="22860" xr:uid="{D5884880-BC39-480D-9C9D-68BF70B03DCF}"/>
    <cellStyle name="Accent4 2 5" xfId="3711" xr:uid="{00000000-0005-0000-0000-0000830E0000}"/>
    <cellStyle name="Accent4 2 5 2" xfId="22861" xr:uid="{150BF025-D4F8-40A6-8647-1E2DBC714453}"/>
    <cellStyle name="Accent4 2 6" xfId="3712" xr:uid="{00000000-0005-0000-0000-0000840E0000}"/>
    <cellStyle name="Accent4 2 6 2" xfId="22862" xr:uid="{70FA6FE3-D864-4A79-ADC1-5C24E394DB6B}"/>
    <cellStyle name="Accent4 2 7" xfId="3713" xr:uid="{00000000-0005-0000-0000-0000850E0000}"/>
    <cellStyle name="Accent4 2 7 2" xfId="22863" xr:uid="{C5670AA6-DB67-4C42-B643-2CB5A1F9E4BC}"/>
    <cellStyle name="Accent4 2 8" xfId="3714" xr:uid="{00000000-0005-0000-0000-0000860E0000}"/>
    <cellStyle name="Accent4 2 8 2" xfId="22864" xr:uid="{74B30762-0D6B-41DF-A258-C7AC357B5969}"/>
    <cellStyle name="Accent4 2 9" xfId="3715" xr:uid="{00000000-0005-0000-0000-0000870E0000}"/>
    <cellStyle name="Accent4 2 9 2" xfId="22865" xr:uid="{00FC802C-BC33-4772-8700-F0E0D14B94CD}"/>
    <cellStyle name="Accent4 20" xfId="1338" xr:uid="{00000000-0005-0000-0000-00003E050000}"/>
    <cellStyle name="Accent4 20 2" xfId="24562" xr:uid="{6A2E09A3-8697-48F9-833E-28DA5FD4728A}"/>
    <cellStyle name="Accent4 21" xfId="1339" xr:uid="{00000000-0005-0000-0000-00003F050000}"/>
    <cellStyle name="Accent4 21 2" xfId="24563" xr:uid="{25E8E08F-AAA3-46E6-BFE6-70D75889F42C}"/>
    <cellStyle name="Accent4 22" xfId="1340" xr:uid="{00000000-0005-0000-0000-000040050000}"/>
    <cellStyle name="Accent4 22 2" xfId="24564" xr:uid="{D6BA5B28-E54B-4B05-A5F4-AB69DD31C19D}"/>
    <cellStyle name="Accent4 23" xfId="1341" xr:uid="{00000000-0005-0000-0000-000041050000}"/>
    <cellStyle name="Accent4 23 2" xfId="24565" xr:uid="{B0BF454A-74EE-4E44-BBA4-1A2F33EA5449}"/>
    <cellStyle name="Accent4 24" xfId="1342" xr:uid="{00000000-0005-0000-0000-000042050000}"/>
    <cellStyle name="Accent4 24 2" xfId="24566" xr:uid="{598E3F16-0E21-4715-8AF8-BB06DF65E2E7}"/>
    <cellStyle name="Accent4 25" xfId="1343" xr:uid="{00000000-0005-0000-0000-000043050000}"/>
    <cellStyle name="Accent4 25 2" xfId="24567" xr:uid="{AE75AC5D-D7A9-477D-BD30-D2B5AEDB8DA3}"/>
    <cellStyle name="Accent4 26" xfId="1344" xr:uid="{00000000-0005-0000-0000-000044050000}"/>
    <cellStyle name="Accent4 26 2" xfId="24568" xr:uid="{3392327F-5E99-4048-AE50-F24F2A6F22BC}"/>
    <cellStyle name="Accent4 27" xfId="1345" xr:uid="{00000000-0005-0000-0000-000045050000}"/>
    <cellStyle name="Accent4 27 2" xfId="24569" xr:uid="{482724AD-0856-4B82-A832-E2DD3A405BE9}"/>
    <cellStyle name="Accent4 28" xfId="1346" xr:uid="{00000000-0005-0000-0000-000046050000}"/>
    <cellStyle name="Accent4 28 2" xfId="24570" xr:uid="{8977D4AC-6A0F-4F83-8EEE-CA54EE20438A}"/>
    <cellStyle name="Accent4 29" xfId="1347" xr:uid="{00000000-0005-0000-0000-000047050000}"/>
    <cellStyle name="Accent4 29 2" xfId="24571" xr:uid="{740D9823-98C8-4A6C-8F89-451A5A8D81B4}"/>
    <cellStyle name="Accent4 3" xfId="101" xr:uid="{00000000-0005-0000-0000-000069000000}"/>
    <cellStyle name="Accent4 3 2" xfId="1348" xr:uid="{00000000-0005-0000-0000-000048050000}"/>
    <cellStyle name="Accent4 3 2 2" xfId="4933" xr:uid="{00000000-0005-0000-0000-000049130000}"/>
    <cellStyle name="Accent4 3 2 2 2" xfId="28256" xr:uid="{E8B891EC-55A9-496D-8835-C2CB9EE8B23F}"/>
    <cellStyle name="Accent4 3 2 3" xfId="24572" xr:uid="{EE6ECC70-61DA-4DF6-8A7C-48E7AFE5E317}"/>
    <cellStyle name="Accent4 3 3" xfId="3716" xr:uid="{00000000-0005-0000-0000-0000880E0000}"/>
    <cellStyle name="Accent4 3 3 2" xfId="24573" xr:uid="{61786B88-7DD0-45E5-BD7E-3D0751D01A1D}"/>
    <cellStyle name="Accent4 3 4" xfId="24574" xr:uid="{B23B0ED8-9649-4392-A958-7ACA199E0B6C}"/>
    <cellStyle name="Accent4 3 5" xfId="22866" xr:uid="{7F9AA67A-490D-4E5E-B078-8CF854CAC73E}"/>
    <cellStyle name="Accent4 30" xfId="1349" xr:uid="{00000000-0005-0000-0000-000049050000}"/>
    <cellStyle name="Accent4 30 2" xfId="24575" xr:uid="{D9D00730-88B1-4C0C-BA9B-62CA12F4D43E}"/>
    <cellStyle name="Accent4 31" xfId="1350" xr:uid="{00000000-0005-0000-0000-00004A050000}"/>
    <cellStyle name="Accent4 31 2" xfId="24576" xr:uid="{8E596590-7604-4FBF-A2E0-F6A2EC6975DA}"/>
    <cellStyle name="Accent4 32" xfId="1351" xr:uid="{00000000-0005-0000-0000-00004B050000}"/>
    <cellStyle name="Accent4 32 2" xfId="24577" xr:uid="{5AED131F-9B37-445D-A283-C4419E2EECD7}"/>
    <cellStyle name="Accent4 33" xfId="1352" xr:uid="{00000000-0005-0000-0000-00004C050000}"/>
    <cellStyle name="Accent4 33 2" xfId="24578" xr:uid="{E91FB63B-6EE9-4DC1-B444-AE14510870FC}"/>
    <cellStyle name="Accent4 34" xfId="1353" xr:uid="{00000000-0005-0000-0000-00004D050000}"/>
    <cellStyle name="Accent4 34 2" xfId="24579" xr:uid="{7F3625BA-C3E0-4104-90E2-A01B7C536E9E}"/>
    <cellStyle name="Accent4 35" xfId="1354" xr:uid="{00000000-0005-0000-0000-00004E050000}"/>
    <cellStyle name="Accent4 35 2" xfId="24580" xr:uid="{28D7A386-E296-4210-854B-D5750EF3A4C9}"/>
    <cellStyle name="Accent4 36" xfId="1355" xr:uid="{00000000-0005-0000-0000-00004F050000}"/>
    <cellStyle name="Accent4 36 2" xfId="24581" xr:uid="{6EF04A28-BA61-4583-B50B-1905EF99C8C1}"/>
    <cellStyle name="Accent4 37" xfId="1356" xr:uid="{00000000-0005-0000-0000-000050050000}"/>
    <cellStyle name="Accent4 37 2" xfId="24582" xr:uid="{0EDACFE9-CAF9-4492-8D0F-83CF1F9FE920}"/>
    <cellStyle name="Accent4 38" xfId="1357" xr:uid="{00000000-0005-0000-0000-000051050000}"/>
    <cellStyle name="Accent4 38 2" xfId="24583" xr:uid="{C7E98A3D-817F-4022-8D42-43AE6CCE7392}"/>
    <cellStyle name="Accent4 39" xfId="1358" xr:uid="{00000000-0005-0000-0000-000052050000}"/>
    <cellStyle name="Accent4 39 2" xfId="24584" xr:uid="{9692B778-2B52-4F5A-BADB-2AAF6A369C0C}"/>
    <cellStyle name="Accent4 4" xfId="102" xr:uid="{00000000-0005-0000-0000-00006A000000}"/>
    <cellStyle name="Accent4 4 2" xfId="4934" xr:uid="{00000000-0005-0000-0000-00004A130000}"/>
    <cellStyle name="Accent4 4 2 2" xfId="28257" xr:uid="{D5B1AE10-0A12-42A9-A7D2-A3B8D5636B90}"/>
    <cellStyle name="Accent4 4 3" xfId="24585" xr:uid="{CD1799DA-E1F7-4AA7-BC60-1FF5B84B5DAC}"/>
    <cellStyle name="Accent4 40" xfId="1359" xr:uid="{00000000-0005-0000-0000-000053050000}"/>
    <cellStyle name="Accent4 40 2" xfId="24586" xr:uid="{3A8B163A-464F-4C20-B3CE-8A849ACEA59D}"/>
    <cellStyle name="Accent4 41" xfId="1360" xr:uid="{00000000-0005-0000-0000-000054050000}"/>
    <cellStyle name="Accent4 41 2" xfId="24587" xr:uid="{F2FA4EAE-600F-4E10-8CF7-5AFF3629A321}"/>
    <cellStyle name="Accent4 42" xfId="1361" xr:uid="{00000000-0005-0000-0000-000055050000}"/>
    <cellStyle name="Accent4 42 2" xfId="24588" xr:uid="{D635CFA5-D394-46B9-A1C4-4925C4E70D30}"/>
    <cellStyle name="Accent4 43" xfId="1362" xr:uid="{00000000-0005-0000-0000-000056050000}"/>
    <cellStyle name="Accent4 43 2" xfId="24589" xr:uid="{AB591B33-4A42-4D1E-AA3F-6CA5D46A6EE2}"/>
    <cellStyle name="Accent4 5" xfId="103" xr:uid="{00000000-0005-0000-0000-00006B000000}"/>
    <cellStyle name="Accent4 5 2" xfId="4935" xr:uid="{00000000-0005-0000-0000-00004B130000}"/>
    <cellStyle name="Accent4 5 2 2" xfId="28258" xr:uid="{DD05877F-9B8B-4648-B81B-AC6737353879}"/>
    <cellStyle name="Accent4 5 3" xfId="24590" xr:uid="{3844F995-CB0B-4016-A877-B4F8FB9AA040}"/>
    <cellStyle name="Accent4 6" xfId="1363" xr:uid="{00000000-0005-0000-0000-000057050000}"/>
    <cellStyle name="Accent4 6 2" xfId="4936" xr:uid="{00000000-0005-0000-0000-00004C130000}"/>
    <cellStyle name="Accent4 6 2 2" xfId="28259" xr:uid="{891D528B-98A4-453F-8E4B-77E429EEE72F}"/>
    <cellStyle name="Accent4 6 3" xfId="24591" xr:uid="{0521358B-DD71-411A-B1A5-C003F4F92F00}"/>
    <cellStyle name="Accent4 7" xfId="1364" xr:uid="{00000000-0005-0000-0000-000058050000}"/>
    <cellStyle name="Accent4 7 2" xfId="24592" xr:uid="{59552120-F3A4-4BA1-BE5F-1479109B5F2C}"/>
    <cellStyle name="Accent4 8" xfId="1365" xr:uid="{00000000-0005-0000-0000-000059050000}"/>
    <cellStyle name="Accent4 8 2" xfId="24593" xr:uid="{47FEC8AF-A155-4B83-B702-13893A76D883}"/>
    <cellStyle name="Accent4 9" xfId="1366" xr:uid="{00000000-0005-0000-0000-00005A050000}"/>
    <cellStyle name="Accent4 9 2" xfId="24594" xr:uid="{CBA80501-FF4C-458B-B6CC-8A6907E2AC4D}"/>
    <cellStyle name="Accent5" xfId="22515" builtinId="45" customBuiltin="1"/>
    <cellStyle name="Accent5 10" xfId="1367" xr:uid="{00000000-0005-0000-0000-00005B050000}"/>
    <cellStyle name="Accent5 10 2" xfId="24595" xr:uid="{B50BA235-A127-4C46-8651-4C2BB99A7FCD}"/>
    <cellStyle name="Accent5 11" xfId="1368" xr:uid="{00000000-0005-0000-0000-00005C050000}"/>
    <cellStyle name="Accent5 11 2" xfId="24596" xr:uid="{AB6F9FC3-008F-4F44-B3F7-E7E9F5571E79}"/>
    <cellStyle name="Accent5 12" xfId="1369" xr:uid="{00000000-0005-0000-0000-00005D050000}"/>
    <cellStyle name="Accent5 12 2" xfId="24597" xr:uid="{60A06854-83BB-44E1-B232-58AA7DC1EAE5}"/>
    <cellStyle name="Accent5 13" xfId="1370" xr:uid="{00000000-0005-0000-0000-00005E050000}"/>
    <cellStyle name="Accent5 13 2" xfId="24598" xr:uid="{29188FF3-A409-49A5-920C-A09BAF2836CE}"/>
    <cellStyle name="Accent5 14" xfId="1371" xr:uid="{00000000-0005-0000-0000-00005F050000}"/>
    <cellStyle name="Accent5 14 2" xfId="24599" xr:uid="{0E59DAE0-E8B8-414E-B34B-3790D5D09A85}"/>
    <cellStyle name="Accent5 15" xfId="1372" xr:uid="{00000000-0005-0000-0000-000060050000}"/>
    <cellStyle name="Accent5 15 2" xfId="24600" xr:uid="{0DE719C1-948A-4B61-87DE-6773F1500A34}"/>
    <cellStyle name="Accent5 16" xfId="1373" xr:uid="{00000000-0005-0000-0000-000061050000}"/>
    <cellStyle name="Accent5 16 2" xfId="24601" xr:uid="{41E9CA16-BFEA-4AD9-B8E1-60098EED39AE}"/>
    <cellStyle name="Accent5 17" xfId="1374" xr:uid="{00000000-0005-0000-0000-000062050000}"/>
    <cellStyle name="Accent5 17 2" xfId="24602" xr:uid="{FB2B6AF7-5C3A-41ED-AC8B-A0F9E616882C}"/>
    <cellStyle name="Accent5 18" xfId="1375" xr:uid="{00000000-0005-0000-0000-000063050000}"/>
    <cellStyle name="Accent5 18 2" xfId="24603" xr:uid="{499815F8-BCE5-4DFC-989A-2F5D5DF55D74}"/>
    <cellStyle name="Accent5 19" xfId="1376" xr:uid="{00000000-0005-0000-0000-000064050000}"/>
    <cellStyle name="Accent5 19 2" xfId="24604" xr:uid="{17501089-1796-485E-8202-010FC55FFE86}"/>
    <cellStyle name="Accent5 2" xfId="104" xr:uid="{00000000-0005-0000-0000-00006C000000}"/>
    <cellStyle name="Accent5 2 10" xfId="3717" xr:uid="{00000000-0005-0000-0000-0000890E0000}"/>
    <cellStyle name="Accent5 2 10 2" xfId="22867" xr:uid="{DF59EED7-7CBD-4986-A9AC-856CC2037169}"/>
    <cellStyle name="Accent5 2 11" xfId="24605" xr:uid="{5B6FB034-0CF8-4ECB-A97C-5713895F900B}"/>
    <cellStyle name="Accent5 2 2" xfId="3718" xr:uid="{00000000-0005-0000-0000-00008A0E0000}"/>
    <cellStyle name="Accent5 2 2 2" xfId="22868" xr:uid="{D1C96A3A-8B06-4395-8DE9-58232DE38FD2}"/>
    <cellStyle name="Accent5 2 3" xfId="3719" xr:uid="{00000000-0005-0000-0000-00008B0E0000}"/>
    <cellStyle name="Accent5 2 3 2" xfId="22869" xr:uid="{1ACF3B17-92B5-45A3-9265-BD139AAE765C}"/>
    <cellStyle name="Accent5 2 4" xfId="3720" xr:uid="{00000000-0005-0000-0000-00008C0E0000}"/>
    <cellStyle name="Accent5 2 4 2" xfId="22870" xr:uid="{1F51FC11-35AB-431F-84E8-6671926E141A}"/>
    <cellStyle name="Accent5 2 5" xfId="3721" xr:uid="{00000000-0005-0000-0000-00008D0E0000}"/>
    <cellStyle name="Accent5 2 5 2" xfId="22871" xr:uid="{E227E9D5-268A-4B1D-BE0A-7176D7840289}"/>
    <cellStyle name="Accent5 2 6" xfId="3722" xr:uid="{00000000-0005-0000-0000-00008E0E0000}"/>
    <cellStyle name="Accent5 2 6 2" xfId="22872" xr:uid="{0BED571A-2FDC-40DE-B700-8B2D1B1A18C4}"/>
    <cellStyle name="Accent5 2 7" xfId="3723" xr:uid="{00000000-0005-0000-0000-00008F0E0000}"/>
    <cellStyle name="Accent5 2 7 2" xfId="22873" xr:uid="{8B6CD80F-14A7-4739-B187-ADFC3AAE5E62}"/>
    <cellStyle name="Accent5 2 8" xfId="3724" xr:uid="{00000000-0005-0000-0000-0000900E0000}"/>
    <cellStyle name="Accent5 2 8 2" xfId="22874" xr:uid="{F49B798F-B62B-45F8-B50D-DF36B3DE9638}"/>
    <cellStyle name="Accent5 2 9" xfId="3725" xr:uid="{00000000-0005-0000-0000-0000910E0000}"/>
    <cellStyle name="Accent5 2 9 2" xfId="22875" xr:uid="{BCBFDE1C-2648-49A7-B15F-87AA0DF05800}"/>
    <cellStyle name="Accent5 20" xfId="1377" xr:uid="{00000000-0005-0000-0000-000065050000}"/>
    <cellStyle name="Accent5 20 2" xfId="24606" xr:uid="{76EDCB62-05BF-47D4-B606-CBB6668453F0}"/>
    <cellStyle name="Accent5 21" xfId="1378" xr:uid="{00000000-0005-0000-0000-000066050000}"/>
    <cellStyle name="Accent5 21 2" xfId="24607" xr:uid="{E7731862-72E9-4321-98E1-4343BF6A55BA}"/>
    <cellStyle name="Accent5 22" xfId="1379" xr:uid="{00000000-0005-0000-0000-000067050000}"/>
    <cellStyle name="Accent5 22 2" xfId="24608" xr:uid="{3DEB3544-DD83-4F82-8C8D-361B984B441A}"/>
    <cellStyle name="Accent5 23" xfId="1380" xr:uid="{00000000-0005-0000-0000-000068050000}"/>
    <cellStyle name="Accent5 23 2" xfId="24609" xr:uid="{3E9741A6-2F63-4256-A4FC-A14811220385}"/>
    <cellStyle name="Accent5 24" xfId="1381" xr:uid="{00000000-0005-0000-0000-000069050000}"/>
    <cellStyle name="Accent5 24 2" xfId="24610" xr:uid="{758BA971-2F45-4426-9435-2326E721A9C9}"/>
    <cellStyle name="Accent5 25" xfId="1382" xr:uid="{00000000-0005-0000-0000-00006A050000}"/>
    <cellStyle name="Accent5 25 2" xfId="24611" xr:uid="{30E72BF0-B150-433E-82C4-FE3263B5690D}"/>
    <cellStyle name="Accent5 26" xfId="1383" xr:uid="{00000000-0005-0000-0000-00006B050000}"/>
    <cellStyle name="Accent5 26 2" xfId="24612" xr:uid="{50311D32-B2F4-486B-A6F6-B44FE02F4863}"/>
    <cellStyle name="Accent5 27" xfId="1384" xr:uid="{00000000-0005-0000-0000-00006C050000}"/>
    <cellStyle name="Accent5 27 2" xfId="24613" xr:uid="{DE620A03-C32E-48C3-A3EB-554157E63F07}"/>
    <cellStyle name="Accent5 28" xfId="1385" xr:uid="{00000000-0005-0000-0000-00006D050000}"/>
    <cellStyle name="Accent5 28 2" xfId="24614" xr:uid="{769F1ED6-63C7-43D8-8DED-BFE2A3247D15}"/>
    <cellStyle name="Accent5 29" xfId="1386" xr:uid="{00000000-0005-0000-0000-00006E050000}"/>
    <cellStyle name="Accent5 29 2" xfId="24615" xr:uid="{1F31A41E-DE25-4B64-A391-F2A50F1AD9EA}"/>
    <cellStyle name="Accent5 3" xfId="105" xr:uid="{00000000-0005-0000-0000-00006D000000}"/>
    <cellStyle name="Accent5 3 2" xfId="1387" xr:uid="{00000000-0005-0000-0000-00006F050000}"/>
    <cellStyle name="Accent5 3 2 2" xfId="24616" xr:uid="{F621DC61-91CE-4615-80E6-F2E2A1F64351}"/>
    <cellStyle name="Accent5 3 3" xfId="22876" xr:uid="{79899F50-719A-4CF5-96DD-65F8D5818B8C}"/>
    <cellStyle name="Accent5 30" xfId="1388" xr:uid="{00000000-0005-0000-0000-000070050000}"/>
    <cellStyle name="Accent5 30 2" xfId="24617" xr:uid="{887AC780-8DEA-4B41-8757-94C15EA714BB}"/>
    <cellStyle name="Accent5 31" xfId="1389" xr:uid="{00000000-0005-0000-0000-000071050000}"/>
    <cellStyle name="Accent5 31 2" xfId="24618" xr:uid="{B642B64E-B930-449C-8DFD-F5F12D5527FA}"/>
    <cellStyle name="Accent5 32" xfId="1390" xr:uid="{00000000-0005-0000-0000-000072050000}"/>
    <cellStyle name="Accent5 32 2" xfId="24619" xr:uid="{6C0AB433-C284-400E-A258-1F1E8ACDC462}"/>
    <cellStyle name="Accent5 33" xfId="1391" xr:uid="{00000000-0005-0000-0000-000073050000}"/>
    <cellStyle name="Accent5 33 2" xfId="24620" xr:uid="{2FE6D7DC-839D-4887-B4BD-29821D7E15D2}"/>
    <cellStyle name="Accent5 34" xfId="1392" xr:uid="{00000000-0005-0000-0000-000074050000}"/>
    <cellStyle name="Accent5 34 2" xfId="24621" xr:uid="{E0B1B79F-C994-4C44-BD1D-A08F34E7C3C2}"/>
    <cellStyle name="Accent5 35" xfId="1393" xr:uid="{00000000-0005-0000-0000-000075050000}"/>
    <cellStyle name="Accent5 35 2" xfId="24622" xr:uid="{E12232F0-B2CF-47CC-AB87-467A5DD9C09E}"/>
    <cellStyle name="Accent5 36" xfId="1394" xr:uid="{00000000-0005-0000-0000-000076050000}"/>
    <cellStyle name="Accent5 36 2" xfId="24623" xr:uid="{D65104E2-A859-43C8-B8D9-E689787D0BBE}"/>
    <cellStyle name="Accent5 37" xfId="1395" xr:uid="{00000000-0005-0000-0000-000077050000}"/>
    <cellStyle name="Accent5 37 2" xfId="24624" xr:uid="{BA249128-7C9C-42DD-A516-36B5F180F409}"/>
    <cellStyle name="Accent5 38" xfId="1396" xr:uid="{00000000-0005-0000-0000-000078050000}"/>
    <cellStyle name="Accent5 38 2" xfId="24625" xr:uid="{D6573D5E-57DA-4EB1-A41E-820B065E4A78}"/>
    <cellStyle name="Accent5 39" xfId="1397" xr:uid="{00000000-0005-0000-0000-000079050000}"/>
    <cellStyle name="Accent5 39 2" xfId="24626" xr:uid="{629606B0-4463-45DE-9381-FECCF097C672}"/>
    <cellStyle name="Accent5 4" xfId="106" xr:uid="{00000000-0005-0000-0000-00006E000000}"/>
    <cellStyle name="Accent5 4 2" xfId="4937" xr:uid="{00000000-0005-0000-0000-00004D130000}"/>
    <cellStyle name="Accent5 4 2 2" xfId="30411" xr:uid="{CD037773-E9EE-41D8-AF9D-F0D7191DB1F1}"/>
    <cellStyle name="Accent5 4 3" xfId="24627" xr:uid="{D59FC5D3-0BF0-4134-850E-992FABF0EE50}"/>
    <cellStyle name="Accent5 40" xfId="1398" xr:uid="{00000000-0005-0000-0000-00007A050000}"/>
    <cellStyle name="Accent5 40 2" xfId="24628" xr:uid="{C85123BD-8043-4282-A1C3-BFB48E82527F}"/>
    <cellStyle name="Accent5 41" xfId="1399" xr:uid="{00000000-0005-0000-0000-00007B050000}"/>
    <cellStyle name="Accent5 41 2" xfId="24629" xr:uid="{D2EA0BA5-4211-4D85-BFB7-D4D6727FB7E6}"/>
    <cellStyle name="Accent5 42" xfId="1400" xr:uid="{00000000-0005-0000-0000-00007C050000}"/>
    <cellStyle name="Accent5 42 2" xfId="24630" xr:uid="{A60742A9-CF1B-44C5-A9AB-031C05CD66D8}"/>
    <cellStyle name="Accent5 43" xfId="1401" xr:uid="{00000000-0005-0000-0000-00007D050000}"/>
    <cellStyle name="Accent5 43 2" xfId="24631" xr:uid="{22866CE8-AC51-44C1-8D58-5D8589563128}"/>
    <cellStyle name="Accent5 5" xfId="107" xr:uid="{00000000-0005-0000-0000-00006F000000}"/>
    <cellStyle name="Accent5 5 2" xfId="4938" xr:uid="{00000000-0005-0000-0000-00004E130000}"/>
    <cellStyle name="Accent5 5 2 2" xfId="28260" xr:uid="{ABF2F337-E908-4F7B-B646-96D18ED44436}"/>
    <cellStyle name="Accent5 5 3" xfId="24632" xr:uid="{65FD7F60-5D99-45CE-A0B0-4FD8D3AEEE67}"/>
    <cellStyle name="Accent5 6" xfId="1402" xr:uid="{00000000-0005-0000-0000-00007E050000}"/>
    <cellStyle name="Accent5 6 2" xfId="4939" xr:uid="{00000000-0005-0000-0000-00004F130000}"/>
    <cellStyle name="Accent5 6 2 2" xfId="28261" xr:uid="{491753C8-8B12-4127-AE4E-FC69366B4825}"/>
    <cellStyle name="Accent5 6 3" xfId="24633" xr:uid="{1F602BD6-1471-4378-86E2-5BD97145C6EC}"/>
    <cellStyle name="Accent5 7" xfId="1403" xr:uid="{00000000-0005-0000-0000-00007F050000}"/>
    <cellStyle name="Accent5 7 2" xfId="24634" xr:uid="{3BEA3083-953D-4006-A5EC-5DEE77061B88}"/>
    <cellStyle name="Accent5 8" xfId="1404" xr:uid="{00000000-0005-0000-0000-000080050000}"/>
    <cellStyle name="Accent5 8 2" xfId="24635" xr:uid="{583B57FC-0006-4424-9433-91B08F766DEA}"/>
    <cellStyle name="Accent5 9" xfId="1405" xr:uid="{00000000-0005-0000-0000-000081050000}"/>
    <cellStyle name="Accent5 9 2" xfId="24636" xr:uid="{FE84A3AE-963B-481D-A20D-44DB3D44EB12}"/>
    <cellStyle name="Accent6" xfId="22518" builtinId="49" customBuiltin="1"/>
    <cellStyle name="Accent6 10" xfId="1406" xr:uid="{00000000-0005-0000-0000-000082050000}"/>
    <cellStyle name="Accent6 10 2" xfId="24637" xr:uid="{215826F4-5A67-4924-974C-D9C9F3575F55}"/>
    <cellStyle name="Accent6 11" xfId="1407" xr:uid="{00000000-0005-0000-0000-000083050000}"/>
    <cellStyle name="Accent6 11 2" xfId="24638" xr:uid="{FA7044D1-98A3-49AD-8F17-47AC75A887C9}"/>
    <cellStyle name="Accent6 12" xfId="1408" xr:uid="{00000000-0005-0000-0000-000084050000}"/>
    <cellStyle name="Accent6 12 2" xfId="24639" xr:uid="{BC99B7C0-2E02-47A7-9297-277DCF18A893}"/>
    <cellStyle name="Accent6 13" xfId="1409" xr:uid="{00000000-0005-0000-0000-000085050000}"/>
    <cellStyle name="Accent6 13 2" xfId="24640" xr:uid="{00BBB2D4-E2FF-4DED-BEB0-AC8E9CF3BD12}"/>
    <cellStyle name="Accent6 14" xfId="1410" xr:uid="{00000000-0005-0000-0000-000086050000}"/>
    <cellStyle name="Accent6 14 2" xfId="24641" xr:uid="{E3B85B9F-B157-49BB-8A62-B1455EEA7A90}"/>
    <cellStyle name="Accent6 15" xfId="1411" xr:uid="{00000000-0005-0000-0000-000087050000}"/>
    <cellStyle name="Accent6 15 2" xfId="24642" xr:uid="{AA203D0A-E975-463E-ADA9-3ABA74FEE6F7}"/>
    <cellStyle name="Accent6 16" xfId="1412" xr:uid="{00000000-0005-0000-0000-000088050000}"/>
    <cellStyle name="Accent6 16 2" xfId="24643" xr:uid="{D3A00E2B-78FD-47F0-84A9-71FB862E13C4}"/>
    <cellStyle name="Accent6 17" xfId="1413" xr:uid="{00000000-0005-0000-0000-000089050000}"/>
    <cellStyle name="Accent6 17 2" xfId="24644" xr:uid="{16A77658-A8B1-4FED-ADC4-3E0821162766}"/>
    <cellStyle name="Accent6 18" xfId="1414" xr:uid="{00000000-0005-0000-0000-00008A050000}"/>
    <cellStyle name="Accent6 18 2" xfId="24645" xr:uid="{E7560B02-14B2-4745-97F3-58274AFF8783}"/>
    <cellStyle name="Accent6 19" xfId="1415" xr:uid="{00000000-0005-0000-0000-00008B050000}"/>
    <cellStyle name="Accent6 19 2" xfId="24646" xr:uid="{18E6AB5E-9C47-430E-9E35-3EB19E047C12}"/>
    <cellStyle name="Accent6 2" xfId="108" xr:uid="{00000000-0005-0000-0000-000070000000}"/>
    <cellStyle name="Accent6 2 10" xfId="3726" xr:uid="{00000000-0005-0000-0000-0000920E0000}"/>
    <cellStyle name="Accent6 2 10 2" xfId="22877" xr:uid="{B39316B0-EC9A-4824-8C49-A28090A438EA}"/>
    <cellStyle name="Accent6 2 11" xfId="4940" xr:uid="{00000000-0005-0000-0000-000050130000}"/>
    <cellStyle name="Accent6 2 11 2" xfId="28262" xr:uid="{48B4F0F3-DF60-4990-BADC-104452CFBAFE}"/>
    <cellStyle name="Accent6 2 12" xfId="24647" xr:uid="{1D7A2B33-621E-4A71-AFB8-20A9A579316C}"/>
    <cellStyle name="Accent6 2 2" xfId="3727" xr:uid="{00000000-0005-0000-0000-0000930E0000}"/>
    <cellStyle name="Accent6 2 2 2" xfId="22878" xr:uid="{55B805F7-3DBA-498C-BB01-A3B06B3F279B}"/>
    <cellStyle name="Accent6 2 3" xfId="3728" xr:uid="{00000000-0005-0000-0000-0000940E0000}"/>
    <cellStyle name="Accent6 2 3 2" xfId="22879" xr:uid="{7DDAB6C0-106F-4103-A77C-FAC5228EB586}"/>
    <cellStyle name="Accent6 2 4" xfId="3729" xr:uid="{00000000-0005-0000-0000-0000950E0000}"/>
    <cellStyle name="Accent6 2 4 2" xfId="22880" xr:uid="{43BFAA2F-8677-408E-88E6-1FF2B29115AD}"/>
    <cellStyle name="Accent6 2 5" xfId="3730" xr:uid="{00000000-0005-0000-0000-0000960E0000}"/>
    <cellStyle name="Accent6 2 5 2" xfId="22881" xr:uid="{84429B2B-6416-4775-A57C-D3FAB069DC28}"/>
    <cellStyle name="Accent6 2 6" xfId="3731" xr:uid="{00000000-0005-0000-0000-0000970E0000}"/>
    <cellStyle name="Accent6 2 6 2" xfId="22882" xr:uid="{93A429D9-A9C4-44A5-B41B-05C8DE0808BE}"/>
    <cellStyle name="Accent6 2 7" xfId="3732" xr:uid="{00000000-0005-0000-0000-0000980E0000}"/>
    <cellStyle name="Accent6 2 7 2" xfId="22883" xr:uid="{0973610D-6377-4CFE-85DE-24806E927302}"/>
    <cellStyle name="Accent6 2 8" xfId="3733" xr:uid="{00000000-0005-0000-0000-0000990E0000}"/>
    <cellStyle name="Accent6 2 8 2" xfId="22884" xr:uid="{8B360B45-3460-4EA4-AEBB-2FB6DB42D2D9}"/>
    <cellStyle name="Accent6 2 9" xfId="3734" xr:uid="{00000000-0005-0000-0000-00009A0E0000}"/>
    <cellStyle name="Accent6 2 9 2" xfId="22885" xr:uid="{A6EF3B1D-7C19-469E-9E08-DB0C56C3A880}"/>
    <cellStyle name="Accent6 20" xfId="1416" xr:uid="{00000000-0005-0000-0000-00008C050000}"/>
    <cellStyle name="Accent6 20 2" xfId="24648" xr:uid="{923DA587-BE1B-4404-9846-3016C8028124}"/>
    <cellStyle name="Accent6 21" xfId="1417" xr:uid="{00000000-0005-0000-0000-00008D050000}"/>
    <cellStyle name="Accent6 21 2" xfId="24649" xr:uid="{FA66017F-4534-49DD-8E45-670CEB05D19E}"/>
    <cellStyle name="Accent6 22" xfId="1418" xr:uid="{00000000-0005-0000-0000-00008E050000}"/>
    <cellStyle name="Accent6 22 2" xfId="24650" xr:uid="{4007F6D2-EB8B-4674-913A-032A6DA39877}"/>
    <cellStyle name="Accent6 23" xfId="1419" xr:uid="{00000000-0005-0000-0000-00008F050000}"/>
    <cellStyle name="Accent6 23 2" xfId="24651" xr:uid="{3E19148D-211B-439C-9FC4-F0339968CE93}"/>
    <cellStyle name="Accent6 24" xfId="1420" xr:uid="{00000000-0005-0000-0000-000090050000}"/>
    <cellStyle name="Accent6 24 2" xfId="24652" xr:uid="{D3B86428-F778-4E79-89DD-EAC65CF1245D}"/>
    <cellStyle name="Accent6 25" xfId="1421" xr:uid="{00000000-0005-0000-0000-000091050000}"/>
    <cellStyle name="Accent6 25 2" xfId="24653" xr:uid="{82DBCBAF-1909-4B99-9324-6110016D6E1A}"/>
    <cellStyle name="Accent6 26" xfId="1422" xr:uid="{00000000-0005-0000-0000-000092050000}"/>
    <cellStyle name="Accent6 26 2" xfId="24654" xr:uid="{06CC747E-2105-4727-B6C7-DCC4F30A4DAC}"/>
    <cellStyle name="Accent6 27" xfId="1423" xr:uid="{00000000-0005-0000-0000-000093050000}"/>
    <cellStyle name="Accent6 27 2" xfId="24655" xr:uid="{3F1E02A2-B461-43BD-BAE8-51D858FBCC6E}"/>
    <cellStyle name="Accent6 28" xfId="1424" xr:uid="{00000000-0005-0000-0000-000094050000}"/>
    <cellStyle name="Accent6 28 2" xfId="24656" xr:uid="{B161CC4E-EB20-40FC-9203-8DB3CF7096DB}"/>
    <cellStyle name="Accent6 29" xfId="1425" xr:uid="{00000000-0005-0000-0000-000095050000}"/>
    <cellStyle name="Accent6 29 2" xfId="24657" xr:uid="{6F18B440-3B1F-43CB-88D7-BEE809A45221}"/>
    <cellStyle name="Accent6 3" xfId="109" xr:uid="{00000000-0005-0000-0000-000071000000}"/>
    <cellStyle name="Accent6 3 2" xfId="1426" xr:uid="{00000000-0005-0000-0000-000096050000}"/>
    <cellStyle name="Accent6 3 2 2" xfId="4941" xr:uid="{00000000-0005-0000-0000-000051130000}"/>
    <cellStyle name="Accent6 3 2 2 2" xfId="25798" xr:uid="{A49004A8-3A57-4A45-A8A9-FA15C2127801}"/>
    <cellStyle name="Accent6 3 2 3" xfId="24658" xr:uid="{864746DC-6C63-44F3-B9E3-707FEC8E7F18}"/>
    <cellStyle name="Accent6 3 3" xfId="3735" xr:uid="{00000000-0005-0000-0000-00009B0E0000}"/>
    <cellStyle name="Accent6 3 3 2" xfId="24659" xr:uid="{303E1B2E-F6D3-4B11-B1B8-1AA6035E16CF}"/>
    <cellStyle name="Accent6 3 4" xfId="24660" xr:uid="{E0F2DFA4-D2CB-4977-96E3-31C8462C2179}"/>
    <cellStyle name="Accent6 3 5" xfId="22886" xr:uid="{3607EBE9-8F50-4569-90AC-F9A584EA01EC}"/>
    <cellStyle name="Accent6 30" xfId="1427" xr:uid="{00000000-0005-0000-0000-000097050000}"/>
    <cellStyle name="Accent6 30 2" xfId="24661" xr:uid="{A807EEC7-4ADE-4CB4-A597-8139C091FA40}"/>
    <cellStyle name="Accent6 31" xfId="1428" xr:uid="{00000000-0005-0000-0000-000098050000}"/>
    <cellStyle name="Accent6 31 2" xfId="24662" xr:uid="{74C8D847-13BB-40C7-BD8F-316CD11C631B}"/>
    <cellStyle name="Accent6 32" xfId="1429" xr:uid="{00000000-0005-0000-0000-000099050000}"/>
    <cellStyle name="Accent6 32 2" xfId="24663" xr:uid="{2334D85B-989F-4529-8C5D-45164FFE5719}"/>
    <cellStyle name="Accent6 33" xfId="1430" xr:uid="{00000000-0005-0000-0000-00009A050000}"/>
    <cellStyle name="Accent6 33 2" xfId="24664" xr:uid="{9D6EDFBA-A6CF-4CE4-9624-CE60EEE6DB47}"/>
    <cellStyle name="Accent6 34" xfId="1431" xr:uid="{00000000-0005-0000-0000-00009B050000}"/>
    <cellStyle name="Accent6 34 2" xfId="24665" xr:uid="{8164D15B-71C9-420C-BF1B-10B94AD86786}"/>
    <cellStyle name="Accent6 35" xfId="1432" xr:uid="{00000000-0005-0000-0000-00009C050000}"/>
    <cellStyle name="Accent6 35 2" xfId="24666" xr:uid="{4E89FB95-0BA9-47E7-B8D4-DEBF193D377D}"/>
    <cellStyle name="Accent6 36" xfId="1433" xr:uid="{00000000-0005-0000-0000-00009D050000}"/>
    <cellStyle name="Accent6 36 2" xfId="24667" xr:uid="{B176AC46-60CA-4672-9C4A-1823BA4EC155}"/>
    <cellStyle name="Accent6 37" xfId="1434" xr:uid="{00000000-0005-0000-0000-00009E050000}"/>
    <cellStyle name="Accent6 37 2" xfId="24668" xr:uid="{4DEBE76F-F649-411C-A649-46C64131A92B}"/>
    <cellStyle name="Accent6 38" xfId="1435" xr:uid="{00000000-0005-0000-0000-00009F050000}"/>
    <cellStyle name="Accent6 38 2" xfId="24669" xr:uid="{974F4733-815A-4D78-B14E-86AC0BD5E190}"/>
    <cellStyle name="Accent6 39" xfId="1436" xr:uid="{00000000-0005-0000-0000-0000A0050000}"/>
    <cellStyle name="Accent6 39 2" xfId="24670" xr:uid="{0BE52C84-3603-431B-B253-DA1DFBCACB11}"/>
    <cellStyle name="Accent6 4" xfId="110" xr:uid="{00000000-0005-0000-0000-000072000000}"/>
    <cellStyle name="Accent6 4 2" xfId="4942" xr:uid="{00000000-0005-0000-0000-000052130000}"/>
    <cellStyle name="Accent6 4 2 2" xfId="30412" xr:uid="{6C5FEA23-0DE5-43A2-BE21-32E55A25EB96}"/>
    <cellStyle name="Accent6 4 3" xfId="24671" xr:uid="{13B560A0-CACC-4C81-89A1-940199AB1272}"/>
    <cellStyle name="Accent6 40" xfId="1437" xr:uid="{00000000-0005-0000-0000-0000A1050000}"/>
    <cellStyle name="Accent6 40 2" xfId="24672" xr:uid="{D6B54ECD-3B0D-4B3E-8FB7-E5DE389F44D9}"/>
    <cellStyle name="Accent6 41" xfId="1438" xr:uid="{00000000-0005-0000-0000-0000A2050000}"/>
    <cellStyle name="Accent6 41 2" xfId="24673" xr:uid="{FE15A85C-058A-4C3D-A621-A0A935BF4149}"/>
    <cellStyle name="Accent6 42" xfId="1439" xr:uid="{00000000-0005-0000-0000-0000A3050000}"/>
    <cellStyle name="Accent6 42 2" xfId="24674" xr:uid="{3D0B17BD-7F40-45DE-9048-AD99E80CF2DE}"/>
    <cellStyle name="Accent6 43" xfId="1440" xr:uid="{00000000-0005-0000-0000-0000A4050000}"/>
    <cellStyle name="Accent6 43 2" xfId="24675" xr:uid="{09567432-5D12-4E03-965A-CBC3E891D532}"/>
    <cellStyle name="Accent6 5" xfId="111" xr:uid="{00000000-0005-0000-0000-000073000000}"/>
    <cellStyle name="Accent6 5 2" xfId="4943" xr:uid="{00000000-0005-0000-0000-000053130000}"/>
    <cellStyle name="Accent6 5 2 2" xfId="25774" xr:uid="{8D18AB37-EA87-4E32-AF07-CA8DC4032FF2}"/>
    <cellStyle name="Accent6 5 3" xfId="24676" xr:uid="{92BEE576-EAF3-4266-A67E-CC6602405B52}"/>
    <cellStyle name="Accent6 6" xfId="1441" xr:uid="{00000000-0005-0000-0000-0000A5050000}"/>
    <cellStyle name="Accent6 6 2" xfId="4944" xr:uid="{00000000-0005-0000-0000-000054130000}"/>
    <cellStyle name="Accent6 6 2 2" xfId="28263" xr:uid="{1D0F0978-025B-43B5-A2E9-35D878A19FD0}"/>
    <cellStyle name="Accent6 6 3" xfId="24677" xr:uid="{FBC5E0DA-D20C-4E80-96B4-7D7260D2DEE6}"/>
    <cellStyle name="Accent6 7" xfId="1442" xr:uid="{00000000-0005-0000-0000-0000A6050000}"/>
    <cellStyle name="Accent6 7 2" xfId="24678" xr:uid="{7189376B-0A86-4050-8375-7B415B6FF6EE}"/>
    <cellStyle name="Accent6 8" xfId="1443" xr:uid="{00000000-0005-0000-0000-0000A7050000}"/>
    <cellStyle name="Accent6 8 2" xfId="24679" xr:uid="{4886429F-DAA4-43C7-A273-2E763806E67B}"/>
    <cellStyle name="Accent6 9" xfId="1444" xr:uid="{00000000-0005-0000-0000-0000A8050000}"/>
    <cellStyle name="Accent6 9 2" xfId="24680" xr:uid="{C0ABD7E4-AA66-4202-80D1-5B277B52EFE3}"/>
    <cellStyle name="AggblueBoldCels" xfId="1445" xr:uid="{00000000-0005-0000-0000-0000A9050000}"/>
    <cellStyle name="AggblueCels" xfId="1446" xr:uid="{00000000-0005-0000-0000-0000AA050000}"/>
    <cellStyle name="AggBoldCells" xfId="1447" xr:uid="{00000000-0005-0000-0000-0000AB050000}"/>
    <cellStyle name="AggCels" xfId="1448" xr:uid="{00000000-0005-0000-0000-0000AC050000}"/>
    <cellStyle name="AggGreen" xfId="1449" xr:uid="{00000000-0005-0000-0000-0000AD050000}"/>
    <cellStyle name="AggGreen 2" xfId="24681" xr:uid="{3FBE6649-D53C-47DF-944E-0BF094F583FE}"/>
    <cellStyle name="AggGreen12" xfId="1450" xr:uid="{00000000-0005-0000-0000-0000AE050000}"/>
    <cellStyle name="AggGreen12 2" xfId="24682" xr:uid="{132CB2F1-BDDA-41F7-919B-9BBAF8003A17}"/>
    <cellStyle name="AggOrange" xfId="1451" xr:uid="{00000000-0005-0000-0000-0000AF050000}"/>
    <cellStyle name="AggOrange 2" xfId="24683" xr:uid="{9D9465BB-C2A6-4A6D-98BB-F4E3ED54F0BC}"/>
    <cellStyle name="AggOrange9" xfId="1452" xr:uid="{00000000-0005-0000-0000-0000B0050000}"/>
    <cellStyle name="AggOrange9 2" xfId="24684" xr:uid="{AFBC0035-3843-4403-8F90-8856BC1DC4F8}"/>
    <cellStyle name="AggOrangeLB_2x" xfId="1453" xr:uid="{00000000-0005-0000-0000-0000B1050000}"/>
    <cellStyle name="AggOrangeLBorder" xfId="1454" xr:uid="{00000000-0005-0000-0000-0000B2050000}"/>
    <cellStyle name="AggOrangeRBorder" xfId="1455" xr:uid="{00000000-0005-0000-0000-0000B3050000}"/>
    <cellStyle name="Akzent1" xfId="1456" xr:uid="{00000000-0005-0000-0000-0000B4050000}"/>
    <cellStyle name="Akzent1 2" xfId="24685" xr:uid="{F90DCA20-70F9-4113-9AB8-B108BBBBDE2F}"/>
    <cellStyle name="Akzent2" xfId="1457" xr:uid="{00000000-0005-0000-0000-0000B5050000}"/>
    <cellStyle name="Akzent2 2" xfId="24686" xr:uid="{71834299-1DFE-42EB-880C-C37E5631D803}"/>
    <cellStyle name="Akzent3" xfId="1458" xr:uid="{00000000-0005-0000-0000-0000B6050000}"/>
    <cellStyle name="Akzent3 2" xfId="24687" xr:uid="{A7014E63-273D-4C48-A51A-E4F4322B2119}"/>
    <cellStyle name="Akzent4" xfId="1459" xr:uid="{00000000-0005-0000-0000-0000B7050000}"/>
    <cellStyle name="Akzent4 2" xfId="24688" xr:uid="{7BE93E33-7F02-40D9-B862-B33263295537}"/>
    <cellStyle name="Akzent5" xfId="1460" xr:uid="{00000000-0005-0000-0000-0000B8050000}"/>
    <cellStyle name="Akzent5 2" xfId="24689" xr:uid="{B51F79E6-8529-41AB-B30B-F33303BE2BD0}"/>
    <cellStyle name="Akzent6" xfId="1461" xr:uid="{00000000-0005-0000-0000-0000B9050000}"/>
    <cellStyle name="Akzent6 2" xfId="24690" xr:uid="{18C7CB09-339D-4804-9BAC-AB3F1B81C2BC}"/>
    <cellStyle name="Assumption Heading" xfId="27148" xr:uid="{6DF477DC-3750-4AF2-AB88-8B62F50C8E8B}"/>
    <cellStyle name="Assumptions" xfId="27149" xr:uid="{29E04B53-4783-4439-A161-B4EBD6424DFA}"/>
    <cellStyle name="Attrib" xfId="27150" xr:uid="{BE0418C5-D62F-4A36-A74D-CBEEBAD326C2}"/>
    <cellStyle name="Attrib 2" xfId="27151" xr:uid="{49B9F6D5-F103-4912-A59C-C06622635F74}"/>
    <cellStyle name="Attrib 2 2" xfId="27152" xr:uid="{F536B8EF-0C6B-410B-B36B-FA5987958A40}"/>
    <cellStyle name="Attrib 2 3" xfId="27153" xr:uid="{BE83054F-9821-47E5-BB11-58EF5CA35932}"/>
    <cellStyle name="Ausgabe" xfId="1462" xr:uid="{00000000-0005-0000-0000-0000BA050000}"/>
    <cellStyle name="Ausgabe 2" xfId="24691" xr:uid="{5B45E5EF-C73F-4FCA-AA90-25E597E335A7}"/>
    <cellStyle name="Bad" xfId="3" builtinId="27"/>
    <cellStyle name="Bad 10" xfId="1463" xr:uid="{00000000-0005-0000-0000-0000BB050000}"/>
    <cellStyle name="Bad 10 2" xfId="24692" xr:uid="{E7B1F9F0-2EF5-43E6-BD19-7B1D0FDD153B}"/>
    <cellStyle name="Bad 11" xfId="1464" xr:uid="{00000000-0005-0000-0000-0000BC050000}"/>
    <cellStyle name="Bad 11 2" xfId="24693" xr:uid="{20D25226-F99E-423A-86B8-F6D784571B65}"/>
    <cellStyle name="Bad 12" xfId="1465" xr:uid="{00000000-0005-0000-0000-0000BD050000}"/>
    <cellStyle name="Bad 12 2" xfId="24694" xr:uid="{9AE08DBA-8BB6-4AF4-BFD5-F0841DA520C8}"/>
    <cellStyle name="Bad 13" xfId="1466" xr:uid="{00000000-0005-0000-0000-0000BE050000}"/>
    <cellStyle name="Bad 13 2" xfId="24695" xr:uid="{FA9FAD37-C824-4553-9160-10B59574A7C4}"/>
    <cellStyle name="Bad 14" xfId="1467" xr:uid="{00000000-0005-0000-0000-0000BF050000}"/>
    <cellStyle name="Bad 14 2" xfId="24696" xr:uid="{DDDDFC4E-3E47-431C-8C5F-16B6A2D31AA5}"/>
    <cellStyle name="Bad 15" xfId="1468" xr:uid="{00000000-0005-0000-0000-0000C0050000}"/>
    <cellStyle name="Bad 15 2" xfId="24697" xr:uid="{D1A0B011-CAA7-4CA4-BE90-8004ADD7F44C}"/>
    <cellStyle name="Bad 16" xfId="1469" xr:uid="{00000000-0005-0000-0000-0000C1050000}"/>
    <cellStyle name="Bad 16 2" xfId="24698" xr:uid="{F4AC3E9E-8FE2-4D4C-9FF9-9F61E0C7E8A3}"/>
    <cellStyle name="Bad 17" xfId="1470" xr:uid="{00000000-0005-0000-0000-0000C2050000}"/>
    <cellStyle name="Bad 17 2" xfId="24699" xr:uid="{51D0E1E3-9AC7-44AC-86D6-98A8D69B033F}"/>
    <cellStyle name="Bad 18" xfId="1471" xr:uid="{00000000-0005-0000-0000-0000C3050000}"/>
    <cellStyle name="Bad 18 2" xfId="24700" xr:uid="{0931075B-A7FA-4C37-98DF-90154A8CB986}"/>
    <cellStyle name="Bad 19" xfId="1472" xr:uid="{00000000-0005-0000-0000-0000C4050000}"/>
    <cellStyle name="Bad 19 2" xfId="24701" xr:uid="{280892F9-B9FA-4E52-BB1E-974D6BC09E39}"/>
    <cellStyle name="Bad 2" xfId="112" xr:uid="{00000000-0005-0000-0000-000074000000}"/>
    <cellStyle name="Bad 2 10" xfId="3736" xr:uid="{00000000-0005-0000-0000-00009C0E0000}"/>
    <cellStyle name="Bad 2 10 2" xfId="22887" xr:uid="{2AA4E237-8724-4A53-8768-8313FA4DE712}"/>
    <cellStyle name="Bad 2 11" xfId="4945" xr:uid="{00000000-0005-0000-0000-000055130000}"/>
    <cellStyle name="Bad 2 11 2" xfId="28264" xr:uid="{488611A9-6FA2-4299-8ACB-E9AFF91B00D0}"/>
    <cellStyle name="Bad 2 12" xfId="24702" xr:uid="{5D00DF51-A643-44EF-AC7C-A1C0BABE3FAF}"/>
    <cellStyle name="Bad 2 2" xfId="3737" xr:uid="{00000000-0005-0000-0000-00009D0E0000}"/>
    <cellStyle name="Bad 2 2 2" xfId="22888" xr:uid="{6A257C51-853B-42F3-8B25-B955BE2F8E4E}"/>
    <cellStyle name="Bad 2 3" xfId="3738" xr:uid="{00000000-0005-0000-0000-00009E0E0000}"/>
    <cellStyle name="Bad 2 3 2" xfId="22889" xr:uid="{EDBC0DE2-CAD1-4896-89E9-C7BCBBD5B41B}"/>
    <cellStyle name="Bad 2 4" xfId="3739" xr:uid="{00000000-0005-0000-0000-00009F0E0000}"/>
    <cellStyle name="Bad 2 4 2" xfId="22890" xr:uid="{AC2C3288-F8D9-47BB-AD1C-296FFB73DF9A}"/>
    <cellStyle name="Bad 2 5" xfId="3740" xr:uid="{00000000-0005-0000-0000-0000A00E0000}"/>
    <cellStyle name="Bad 2 5 2" xfId="22891" xr:uid="{21145418-F99C-44A7-A8ED-AEFBBD97A3FF}"/>
    <cellStyle name="Bad 2 6" xfId="3741" xr:uid="{00000000-0005-0000-0000-0000A10E0000}"/>
    <cellStyle name="Bad 2 6 2" xfId="22892" xr:uid="{E1B3BB0D-3A60-4BAF-B5B3-055BDD916F3A}"/>
    <cellStyle name="Bad 2 7" xfId="3742" xr:uid="{00000000-0005-0000-0000-0000A20E0000}"/>
    <cellStyle name="Bad 2 7 2" xfId="22893" xr:uid="{FDDA8C05-1310-4FD7-8149-92EABAA06D11}"/>
    <cellStyle name="Bad 2 8" xfId="3743" xr:uid="{00000000-0005-0000-0000-0000A30E0000}"/>
    <cellStyle name="Bad 2 8 2" xfId="22894" xr:uid="{E60FD798-B3B6-439D-979A-AE0AAD8490EB}"/>
    <cellStyle name="Bad 2 9" xfId="3744" xr:uid="{00000000-0005-0000-0000-0000A40E0000}"/>
    <cellStyle name="Bad 2 9 2" xfId="22895" xr:uid="{76B62594-4A6F-4EB0-8066-6EE454F371C1}"/>
    <cellStyle name="Bad 20" xfId="1473" xr:uid="{00000000-0005-0000-0000-0000C5050000}"/>
    <cellStyle name="Bad 20 2" xfId="24704" xr:uid="{530DCC36-1107-403D-B09C-3C23CC2BD1B9}"/>
    <cellStyle name="Bad 21" xfId="1474" xr:uid="{00000000-0005-0000-0000-0000C6050000}"/>
    <cellStyle name="Bad 21 2" xfId="24705" xr:uid="{0EED7A5A-8569-4738-A2DA-BCC02AADE8CC}"/>
    <cellStyle name="Bad 22" xfId="1475" xr:uid="{00000000-0005-0000-0000-0000C7050000}"/>
    <cellStyle name="Bad 22 2" xfId="24706" xr:uid="{15A32DD5-559D-4793-A467-0C2EF4141506}"/>
    <cellStyle name="Bad 23" xfId="1476" xr:uid="{00000000-0005-0000-0000-0000C8050000}"/>
    <cellStyle name="Bad 23 2" xfId="24707" xr:uid="{82C8CDC8-7B2B-4B86-A63F-282E238C1FA8}"/>
    <cellStyle name="Bad 24" xfId="1477" xr:uid="{00000000-0005-0000-0000-0000C9050000}"/>
    <cellStyle name="Bad 24 2" xfId="24708" xr:uid="{BEB582E0-0004-4211-BF6E-E39C5A3FE75D}"/>
    <cellStyle name="Bad 25" xfId="1478" xr:uid="{00000000-0005-0000-0000-0000CA050000}"/>
    <cellStyle name="Bad 25 2" xfId="24709" xr:uid="{6EE905AE-F03D-4B8D-A562-C4102C95DA77}"/>
    <cellStyle name="Bad 26" xfId="1479" xr:uid="{00000000-0005-0000-0000-0000CB050000}"/>
    <cellStyle name="Bad 26 2" xfId="24710" xr:uid="{3F1A6211-7195-479C-AA32-70E5BD4018B1}"/>
    <cellStyle name="Bad 27" xfId="1480" xr:uid="{00000000-0005-0000-0000-0000CC050000}"/>
    <cellStyle name="Bad 27 2" xfId="24711" xr:uid="{0859A10D-DB18-4164-A122-EFC05E99C65B}"/>
    <cellStyle name="Bad 28" xfId="1481" xr:uid="{00000000-0005-0000-0000-0000CD050000}"/>
    <cellStyle name="Bad 28 2" xfId="24712" xr:uid="{90AA5D09-9EFA-4E49-BED2-254E38666C87}"/>
    <cellStyle name="Bad 29" xfId="1482" xr:uid="{00000000-0005-0000-0000-0000CE050000}"/>
    <cellStyle name="Bad 29 2" xfId="24713" xr:uid="{0C79582C-FEC9-4480-A4CC-3769467DAA73}"/>
    <cellStyle name="Bad 3" xfId="113" xr:uid="{00000000-0005-0000-0000-000075000000}"/>
    <cellStyle name="Bad 3 2" xfId="1483" xr:uid="{00000000-0005-0000-0000-0000CF050000}"/>
    <cellStyle name="Bad 3 2 2" xfId="4946" xr:uid="{00000000-0005-0000-0000-000056130000}"/>
    <cellStyle name="Bad 3 2 2 2" xfId="28265" xr:uid="{8722CED0-FB24-42F0-94C8-631E8E12A771}"/>
    <cellStyle name="Bad 3 2 3" xfId="24714" xr:uid="{0CEFFCAE-150E-4E68-9E6D-E2DE48AE0A41}"/>
    <cellStyle name="Bad 3 3" xfId="3745" xr:uid="{00000000-0005-0000-0000-0000A50E0000}"/>
    <cellStyle name="Bad 3 3 2" xfId="24715" xr:uid="{6E7EEC20-60E8-4381-BBD0-077932ADF5D7}"/>
    <cellStyle name="Bad 3 4" xfId="24716" xr:uid="{CED6B31F-3E1D-416D-BE75-CAFEE389071A}"/>
    <cellStyle name="Bad 3 5" xfId="22896" xr:uid="{76A9FA33-6DD5-4004-B3A8-4EDA2906D135}"/>
    <cellStyle name="Bad 30" xfId="1484" xr:uid="{00000000-0005-0000-0000-0000D0050000}"/>
    <cellStyle name="Bad 30 2" xfId="24717" xr:uid="{393E3987-A2B5-4849-99AD-97A6CBDBAD9F}"/>
    <cellStyle name="Bad 31" xfId="1485" xr:uid="{00000000-0005-0000-0000-0000D1050000}"/>
    <cellStyle name="Bad 31 2" xfId="24718" xr:uid="{93CF18AF-A2F7-4FC8-A90F-C0132E83189E}"/>
    <cellStyle name="Bad 32" xfId="1486" xr:uid="{00000000-0005-0000-0000-0000D2050000}"/>
    <cellStyle name="Bad 32 2" xfId="24719" xr:uid="{132921D0-8E07-435A-BAAB-C2938B77CD22}"/>
    <cellStyle name="Bad 33" xfId="1487" xr:uid="{00000000-0005-0000-0000-0000D3050000}"/>
    <cellStyle name="Bad 33 2" xfId="24720" xr:uid="{C74C307E-0349-4966-A971-53DE95D8007E}"/>
    <cellStyle name="Bad 34" xfId="1488" xr:uid="{00000000-0005-0000-0000-0000D4050000}"/>
    <cellStyle name="Bad 34 2" xfId="24721" xr:uid="{540E2221-7CB1-42ED-81A8-5E0C10160BBA}"/>
    <cellStyle name="Bad 35" xfId="1489" xr:uid="{00000000-0005-0000-0000-0000D5050000}"/>
    <cellStyle name="Bad 35 2" xfId="24722" xr:uid="{93A08B3E-1C95-410B-813F-976CCC2FF6DE}"/>
    <cellStyle name="Bad 36" xfId="1490" xr:uid="{00000000-0005-0000-0000-0000D6050000}"/>
    <cellStyle name="Bad 36 2" xfId="24723" xr:uid="{B19304F8-5E68-4224-8D66-AC0EBA7BEC63}"/>
    <cellStyle name="Bad 37" xfId="1491" xr:uid="{00000000-0005-0000-0000-0000D7050000}"/>
    <cellStyle name="Bad 37 2" xfId="24724" xr:uid="{3FED83A6-3601-4CDC-BF20-A21904032DDE}"/>
    <cellStyle name="Bad 38" xfId="1492" xr:uid="{00000000-0005-0000-0000-0000D8050000}"/>
    <cellStyle name="Bad 38 2" xfId="24725" xr:uid="{483637A5-C96A-40F7-BB52-6DA34D2CF6AD}"/>
    <cellStyle name="Bad 39" xfId="1493" xr:uid="{00000000-0005-0000-0000-0000D9050000}"/>
    <cellStyle name="Bad 39 2" xfId="24726" xr:uid="{0DABE29B-516E-4F8F-A67C-4A0B4FE1672D}"/>
    <cellStyle name="Bad 4" xfId="114" xr:uid="{00000000-0005-0000-0000-000076000000}"/>
    <cellStyle name="Bad 4 2" xfId="4947" xr:uid="{00000000-0005-0000-0000-000057130000}"/>
    <cellStyle name="Bad 4 2 2" xfId="28266" xr:uid="{9345E8BB-86E5-4154-A692-9490096C2AA1}"/>
    <cellStyle name="Bad 4 3" xfId="24727" xr:uid="{03C637ED-82FF-4743-8629-CB8A7DD95628}"/>
    <cellStyle name="Bad 40" xfId="1494" xr:uid="{00000000-0005-0000-0000-0000DA050000}"/>
    <cellStyle name="Bad 40 2" xfId="24728" xr:uid="{DC33D3B6-621A-4D47-AC10-21FEC4F41BFD}"/>
    <cellStyle name="Bad 41" xfId="1495" xr:uid="{00000000-0005-0000-0000-0000DB050000}"/>
    <cellStyle name="Bad 41 2" xfId="24729" xr:uid="{FC0AE249-6CD0-468F-B164-B77BCD25B0B3}"/>
    <cellStyle name="Bad 42" xfId="1496" xr:uid="{00000000-0005-0000-0000-0000DC050000}"/>
    <cellStyle name="Bad 42 2" xfId="24730" xr:uid="{E9E473ED-1586-46C2-8D3D-27F894167864}"/>
    <cellStyle name="Bad 43" xfId="1497" xr:uid="{00000000-0005-0000-0000-0000DD050000}"/>
    <cellStyle name="Bad 43 2" xfId="24731" xr:uid="{A69C941A-840B-47F9-8AF7-E6A6284C6581}"/>
    <cellStyle name="Bad 44" xfId="1498" xr:uid="{00000000-0005-0000-0000-0000DE050000}"/>
    <cellStyle name="Bad 44 2" xfId="24732" xr:uid="{7DE0D9D0-0EA1-4A99-A20C-858306EC1202}"/>
    <cellStyle name="Bad 45" xfId="22524" xr:uid="{DA1E5F07-EF42-4D2A-9AEE-7A6FC454E2B4}"/>
    <cellStyle name="Bad 5" xfId="115" xr:uid="{00000000-0005-0000-0000-000077000000}"/>
    <cellStyle name="Bad 5 2" xfId="4948" xr:uid="{00000000-0005-0000-0000-000058130000}"/>
    <cellStyle name="Bad 5 2 2" xfId="28267" xr:uid="{525E8EFD-49D8-4A4A-8191-434486F20004}"/>
    <cellStyle name="Bad 5 3" xfId="24733" xr:uid="{D63FAB64-39CB-4ED3-BBFB-DCA35824BCF2}"/>
    <cellStyle name="Bad 6" xfId="1499" xr:uid="{00000000-0005-0000-0000-0000DF050000}"/>
    <cellStyle name="Bad 6 2" xfId="4949" xr:uid="{00000000-0005-0000-0000-000059130000}"/>
    <cellStyle name="Bad 6 2 2" xfId="28268" xr:uid="{0E248B5B-FB29-43B0-B490-04F2AEF8287A}"/>
    <cellStyle name="Bad 6 3" xfId="24734" xr:uid="{2C967C4D-6AC7-4D8F-9DC4-6F15BDB9B2FA}"/>
    <cellStyle name="Bad 7" xfId="1500" xr:uid="{00000000-0005-0000-0000-0000E0050000}"/>
    <cellStyle name="Bad 7 2" xfId="24735" xr:uid="{08F410D2-4AEF-4096-9681-7726581E0296}"/>
    <cellStyle name="Bad 8" xfId="1501" xr:uid="{00000000-0005-0000-0000-0000E1050000}"/>
    <cellStyle name="Bad 8 2" xfId="24736" xr:uid="{145217CF-784C-46BF-BEB7-D0F84A98C414}"/>
    <cellStyle name="Bad 9" xfId="1502" xr:uid="{00000000-0005-0000-0000-0000E2050000}"/>
    <cellStyle name="Bad 9 2" xfId="24737" xr:uid="{61FCB950-91E3-4FBB-803F-73AD90DBBB50}"/>
    <cellStyle name="Berechnung" xfId="1503" xr:uid="{00000000-0005-0000-0000-0000E3050000}"/>
    <cellStyle name="Berechnung 2" xfId="24738" xr:uid="{AC0CD73D-63AB-4CFC-84B0-D0149048CF6D}"/>
    <cellStyle name="Bold GHG Numbers (0.00)" xfId="1504" xr:uid="{00000000-0005-0000-0000-0000E4050000}"/>
    <cellStyle name="Calculation" xfId="22496" builtinId="22" customBuiltin="1"/>
    <cellStyle name="Calculation 10" xfId="1505" xr:uid="{00000000-0005-0000-0000-0000E5050000}"/>
    <cellStyle name="Calculation 10 2" xfId="24739" xr:uid="{921E00C9-4D6B-4CE3-B16E-D578F1454B13}"/>
    <cellStyle name="Calculation 11" xfId="1506" xr:uid="{00000000-0005-0000-0000-0000E6050000}"/>
    <cellStyle name="Calculation 11 2" xfId="24740" xr:uid="{8AC50BBA-F845-46DC-B987-110651E2D36E}"/>
    <cellStyle name="Calculation 12" xfId="1507" xr:uid="{00000000-0005-0000-0000-0000E7050000}"/>
    <cellStyle name="Calculation 12 2" xfId="24741" xr:uid="{6E6844B7-C256-41AB-A97E-35C285A05A0F}"/>
    <cellStyle name="Calculation 13" xfId="1508" xr:uid="{00000000-0005-0000-0000-0000E8050000}"/>
    <cellStyle name="Calculation 13 2" xfId="24742" xr:uid="{B3A2537B-0335-4CCD-90F2-018EA0B389BA}"/>
    <cellStyle name="Calculation 14" xfId="1509" xr:uid="{00000000-0005-0000-0000-0000E9050000}"/>
    <cellStyle name="Calculation 14 2" xfId="24743" xr:uid="{F8D077A6-FF66-49F7-B35A-AD5E7F8588E4}"/>
    <cellStyle name="Calculation 15" xfId="1510" xr:uid="{00000000-0005-0000-0000-0000EA050000}"/>
    <cellStyle name="Calculation 15 2" xfId="24744" xr:uid="{D20B2544-06C4-48DE-8604-9DF141214B76}"/>
    <cellStyle name="Calculation 16" xfId="1511" xr:uid="{00000000-0005-0000-0000-0000EB050000}"/>
    <cellStyle name="Calculation 16 2" xfId="24745" xr:uid="{FC3A9C95-D53C-40E7-9E4E-B4658FF181CD}"/>
    <cellStyle name="Calculation 17" xfId="1512" xr:uid="{00000000-0005-0000-0000-0000EC050000}"/>
    <cellStyle name="Calculation 17 2" xfId="24746" xr:uid="{18FB66E4-3F74-42D6-AD56-171F59E6EB1D}"/>
    <cellStyle name="Calculation 18" xfId="1513" xr:uid="{00000000-0005-0000-0000-0000ED050000}"/>
    <cellStyle name="Calculation 18 2" xfId="24747" xr:uid="{AC1ED25B-B9CF-4E04-B7FC-FC32FE9A522F}"/>
    <cellStyle name="Calculation 19" xfId="1514" xr:uid="{00000000-0005-0000-0000-0000EE050000}"/>
    <cellStyle name="Calculation 19 2" xfId="24748" xr:uid="{6126376E-D33D-439A-B31E-51CDE386E54D}"/>
    <cellStyle name="Calculation 2" xfId="116" xr:uid="{00000000-0005-0000-0000-000078000000}"/>
    <cellStyle name="Calculation 2 10" xfId="3746" xr:uid="{00000000-0005-0000-0000-0000A60E0000}"/>
    <cellStyle name="Calculation 2 10 2" xfId="22897" xr:uid="{7D523E21-04A8-480F-BBC1-888AD7E59821}"/>
    <cellStyle name="Calculation 2 11" xfId="4950" xr:uid="{00000000-0005-0000-0000-00005A130000}"/>
    <cellStyle name="Calculation 2 11 2" xfId="28269" xr:uid="{FABD18F5-9C8D-4478-A660-5712160DDCE0}"/>
    <cellStyle name="Calculation 2 12" xfId="24749" xr:uid="{64A04283-22D2-4DD8-8285-A74E3131A754}"/>
    <cellStyle name="Calculation 2 2" xfId="3747" xr:uid="{00000000-0005-0000-0000-0000A70E0000}"/>
    <cellStyle name="Calculation 2 2 2" xfId="27154" xr:uid="{4B7EA886-87B1-486E-8476-A45C84938EB9}"/>
    <cellStyle name="Calculation 2 2 3" xfId="22898" xr:uid="{38C87780-FA5B-438B-80BA-DF2BBD88D6AF}"/>
    <cellStyle name="Calculation 2 3" xfId="3748" xr:uid="{00000000-0005-0000-0000-0000A80E0000}"/>
    <cellStyle name="Calculation 2 3 2" xfId="27155" xr:uid="{1751AACA-075E-4A60-855E-511D3C64FC92}"/>
    <cellStyle name="Calculation 2 3 3" xfId="22899" xr:uid="{EDBD345E-18BF-4AD7-989A-F72FE508725A}"/>
    <cellStyle name="Calculation 2 4" xfId="3749" xr:uid="{00000000-0005-0000-0000-0000A90E0000}"/>
    <cellStyle name="Calculation 2 4 2" xfId="22900" xr:uid="{EA4E464C-2BF6-4622-9C96-4B8B46A65C23}"/>
    <cellStyle name="Calculation 2 5" xfId="3750" xr:uid="{00000000-0005-0000-0000-0000AA0E0000}"/>
    <cellStyle name="Calculation 2 5 2" xfId="22901" xr:uid="{305AFA91-C4D5-429A-A948-C435075A1123}"/>
    <cellStyle name="Calculation 2 6" xfId="3751" xr:uid="{00000000-0005-0000-0000-0000AB0E0000}"/>
    <cellStyle name="Calculation 2 6 2" xfId="22902" xr:uid="{FBA5F7E3-C12C-48E4-AFAB-E16EA6A9667A}"/>
    <cellStyle name="Calculation 2 7" xfId="3752" xr:uid="{00000000-0005-0000-0000-0000AC0E0000}"/>
    <cellStyle name="Calculation 2 7 2" xfId="22903" xr:uid="{18AB3194-947A-4CE3-AC85-843DD213990B}"/>
    <cellStyle name="Calculation 2 8" xfId="3753" xr:uid="{00000000-0005-0000-0000-0000AD0E0000}"/>
    <cellStyle name="Calculation 2 8 2" xfId="22904" xr:uid="{7A9CE497-E8A7-4EDA-A8AA-8D1689DF8899}"/>
    <cellStyle name="Calculation 2 9" xfId="3754" xr:uid="{00000000-0005-0000-0000-0000AE0E0000}"/>
    <cellStyle name="Calculation 2 9 2" xfId="22905" xr:uid="{EB51D8A2-7AC2-4A1A-B7A8-4B75004ECBD9}"/>
    <cellStyle name="Calculation 20" xfId="1515" xr:uid="{00000000-0005-0000-0000-0000EF050000}"/>
    <cellStyle name="Calculation 20 2" xfId="24750" xr:uid="{0D2FC32B-6230-41C6-AAC6-F40A0056208F}"/>
    <cellStyle name="Calculation 21" xfId="1516" xr:uid="{00000000-0005-0000-0000-0000F0050000}"/>
    <cellStyle name="Calculation 21 2" xfId="24751" xr:uid="{D03A69B7-4418-4A09-848B-CACB94DE4D92}"/>
    <cellStyle name="Calculation 22" xfId="1517" xr:uid="{00000000-0005-0000-0000-0000F1050000}"/>
    <cellStyle name="Calculation 22 2" xfId="24752" xr:uid="{3B00ADEA-838B-42C9-A827-3E7376AC4DF0}"/>
    <cellStyle name="Calculation 23" xfId="1518" xr:uid="{00000000-0005-0000-0000-0000F2050000}"/>
    <cellStyle name="Calculation 23 2" xfId="24753" xr:uid="{6976A7F8-871D-4F5B-8416-3D0AE80396B9}"/>
    <cellStyle name="Calculation 24" xfId="1519" xr:uid="{00000000-0005-0000-0000-0000F3050000}"/>
    <cellStyle name="Calculation 24 2" xfId="24754" xr:uid="{CDCD278E-8E2A-4A6D-8AC2-0D84CEEB13D2}"/>
    <cellStyle name="Calculation 25" xfId="1520" xr:uid="{00000000-0005-0000-0000-0000F4050000}"/>
    <cellStyle name="Calculation 25 2" xfId="24755" xr:uid="{7CE0AD77-6943-40D6-A995-ED6E9420FB8F}"/>
    <cellStyle name="Calculation 26" xfId="1521" xr:uid="{00000000-0005-0000-0000-0000F5050000}"/>
    <cellStyle name="Calculation 26 2" xfId="24756" xr:uid="{A98BB09B-D7C1-460F-8C49-4BE05F2BD133}"/>
    <cellStyle name="Calculation 27" xfId="1522" xr:uid="{00000000-0005-0000-0000-0000F6050000}"/>
    <cellStyle name="Calculation 27 2" xfId="24757" xr:uid="{64E448A9-D45A-4202-A3E6-46C8AABDA799}"/>
    <cellStyle name="Calculation 28" xfId="1523" xr:uid="{00000000-0005-0000-0000-0000F7050000}"/>
    <cellStyle name="Calculation 28 2" xfId="24758" xr:uid="{524FC065-78B3-4F1A-83E9-533C5942148A}"/>
    <cellStyle name="Calculation 29" xfId="1524" xr:uid="{00000000-0005-0000-0000-0000F8050000}"/>
    <cellStyle name="Calculation 29 2" xfId="24759" xr:uid="{9518A736-1AD3-4955-8529-DAECBAA2B6D5}"/>
    <cellStyle name="Calculation 3" xfId="117" xr:uid="{00000000-0005-0000-0000-000079000000}"/>
    <cellStyle name="Calculation 3 2" xfId="1525" xr:uid="{00000000-0005-0000-0000-0000F9050000}"/>
    <cellStyle name="Calculation 3 2 2" xfId="4951" xr:uid="{00000000-0005-0000-0000-00005B130000}"/>
    <cellStyle name="Calculation 3 2 2 2" xfId="30400" xr:uid="{70255533-5537-4835-A631-18AA7F7A21B6}"/>
    <cellStyle name="Calculation 3 2 3" xfId="24760" xr:uid="{8B576C84-3B7E-4893-A41D-46C5E6D55C04}"/>
    <cellStyle name="Calculation 3 3" xfId="3755" xr:uid="{00000000-0005-0000-0000-0000AF0E0000}"/>
    <cellStyle name="Calculation 3 3 2" xfId="24761" xr:uid="{D4EE8B8E-C2BD-46F9-919A-91C15F26C45B}"/>
    <cellStyle name="Calculation 3 4" xfId="24762" xr:uid="{C3C8AAF0-9EF2-462A-AB82-3BD78258B851}"/>
    <cellStyle name="Calculation 3 5" xfId="22906" xr:uid="{9E762154-DED9-47E8-8640-75F29B7134A6}"/>
    <cellStyle name="Calculation 30" xfId="1526" xr:uid="{00000000-0005-0000-0000-0000FA050000}"/>
    <cellStyle name="Calculation 30 2" xfId="24763" xr:uid="{177A067C-9E70-462C-BB38-FC86CA19FE1E}"/>
    <cellStyle name="Calculation 31" xfId="1527" xr:uid="{00000000-0005-0000-0000-0000FB050000}"/>
    <cellStyle name="Calculation 31 2" xfId="24764" xr:uid="{B15FBDB1-6189-416A-B11D-2EFADFDC1CD3}"/>
    <cellStyle name="Calculation 32" xfId="1528" xr:uid="{00000000-0005-0000-0000-0000FC050000}"/>
    <cellStyle name="Calculation 32 2" xfId="24765" xr:uid="{657DBF2C-C936-443A-A7E6-79752B0F2F4C}"/>
    <cellStyle name="Calculation 33" xfId="1529" xr:uid="{00000000-0005-0000-0000-0000FD050000}"/>
    <cellStyle name="Calculation 33 2" xfId="24766" xr:uid="{8538B453-62EC-47E3-BAEC-C667D7499469}"/>
    <cellStyle name="Calculation 34" xfId="1530" xr:uid="{00000000-0005-0000-0000-0000FE050000}"/>
    <cellStyle name="Calculation 34 2" xfId="24767" xr:uid="{2C2ACD5B-3C74-4E9A-B519-829FDCEBCAF4}"/>
    <cellStyle name="Calculation 35" xfId="1531" xr:uid="{00000000-0005-0000-0000-0000FF050000}"/>
    <cellStyle name="Calculation 35 2" xfId="24768" xr:uid="{F7A3D793-C5EF-485A-ADCD-C8BBBFA6B195}"/>
    <cellStyle name="Calculation 36" xfId="1532" xr:uid="{00000000-0005-0000-0000-000000060000}"/>
    <cellStyle name="Calculation 36 2" xfId="24769" xr:uid="{972E4237-7C79-4710-A159-778514A75223}"/>
    <cellStyle name="Calculation 37" xfId="1533" xr:uid="{00000000-0005-0000-0000-000001060000}"/>
    <cellStyle name="Calculation 37 2" xfId="24770" xr:uid="{1897AB19-EFE3-4E89-817D-B3093DC44313}"/>
    <cellStyle name="Calculation 38" xfId="1534" xr:uid="{00000000-0005-0000-0000-000002060000}"/>
    <cellStyle name="Calculation 38 2" xfId="24771" xr:uid="{74FAA618-6E1F-4222-BFA7-F812DB5531FE}"/>
    <cellStyle name="Calculation 39" xfId="1535" xr:uid="{00000000-0005-0000-0000-000003060000}"/>
    <cellStyle name="Calculation 39 2" xfId="24772" xr:uid="{AA287A92-00EE-4AEF-8F01-0822B15D1E7B}"/>
    <cellStyle name="Calculation 4" xfId="118" xr:uid="{00000000-0005-0000-0000-00007A000000}"/>
    <cellStyle name="Calculation 4 2" xfId="4952" xr:uid="{00000000-0005-0000-0000-00005C130000}"/>
    <cellStyle name="Calculation 4 2 2" xfId="28270" xr:uid="{C18748DC-65F1-48D6-972B-7926D16DF945}"/>
    <cellStyle name="Calculation 4 3" xfId="24773" xr:uid="{D0F791D6-0DED-4A4E-8E29-D985FEA2356D}"/>
    <cellStyle name="Calculation 40" xfId="1536" xr:uid="{00000000-0005-0000-0000-000004060000}"/>
    <cellStyle name="Calculation 40 2" xfId="24774" xr:uid="{58355A1C-9529-4E56-9F85-1E2C6C7ACB5A}"/>
    <cellStyle name="Calculation 41" xfId="1537" xr:uid="{00000000-0005-0000-0000-000005060000}"/>
    <cellStyle name="Calculation 41 2" xfId="24775" xr:uid="{AB7DDAEE-B66E-41BB-97DA-583C0B985EB1}"/>
    <cellStyle name="Calculation 42" xfId="1538" xr:uid="{00000000-0005-0000-0000-000006060000}"/>
    <cellStyle name="Calculation 42 2" xfId="24776" xr:uid="{46BB1E7E-CE0C-4597-B4A7-C410BC40D443}"/>
    <cellStyle name="Calculation 43" xfId="1539" xr:uid="{00000000-0005-0000-0000-000007060000}"/>
    <cellStyle name="Calculation 43 2" xfId="24777" xr:uid="{2DECF39A-6775-4B7B-893E-A13E8448AC68}"/>
    <cellStyle name="Calculation 5" xfId="119" xr:uid="{00000000-0005-0000-0000-00007B000000}"/>
    <cellStyle name="Calculation 5 2" xfId="4953" xr:uid="{00000000-0005-0000-0000-00005D130000}"/>
    <cellStyle name="Calculation 5 2 2" xfId="28271" xr:uid="{314370A3-42DD-431A-ACAB-18EBB2FB3D0F}"/>
    <cellStyle name="Calculation 5 3" xfId="24778" xr:uid="{2F9B4B31-5363-447D-8DEB-5CF4F374659F}"/>
    <cellStyle name="Calculation 6" xfId="1540" xr:uid="{00000000-0005-0000-0000-000008060000}"/>
    <cellStyle name="Calculation 6 2" xfId="4954" xr:uid="{00000000-0005-0000-0000-00005E130000}"/>
    <cellStyle name="Calculation 6 2 2" xfId="28272" xr:uid="{F2374583-5B8B-4D94-9239-EA587E9D3F39}"/>
    <cellStyle name="Calculation 6 3" xfId="24779" xr:uid="{CCF09F93-C7E7-453B-88DF-B0AE53D632C6}"/>
    <cellStyle name="Calculation 7" xfId="1541" xr:uid="{00000000-0005-0000-0000-000009060000}"/>
    <cellStyle name="Calculation 7 2" xfId="24780" xr:uid="{7E231F41-65AF-48A8-81BA-4AE383E15EC2}"/>
    <cellStyle name="Calculation 8" xfId="1542" xr:uid="{00000000-0005-0000-0000-00000A060000}"/>
    <cellStyle name="Calculation 8 2" xfId="24781" xr:uid="{264CC4DB-1AA8-4E3B-8ABA-B961F20C7C7D}"/>
    <cellStyle name="Calculation 9" xfId="1543" xr:uid="{00000000-0005-0000-0000-00000B060000}"/>
    <cellStyle name="Calculation 9 2" xfId="24782" xr:uid="{3C610032-F332-45F9-B14E-7567C5BD8CE5}"/>
    <cellStyle name="Char" xfId="27156" xr:uid="{A44F6A95-E64B-4BFE-939B-2E9E279CDBCC}"/>
    <cellStyle name="Check Cell" xfId="22498" builtinId="23" customBuiltin="1"/>
    <cellStyle name="Check Cell 10" xfId="1544" xr:uid="{00000000-0005-0000-0000-00000C060000}"/>
    <cellStyle name="Check Cell 10 2" xfId="24783" xr:uid="{321B5FB0-39E8-4E48-92A5-3BE97A3B7BB7}"/>
    <cellStyle name="Check Cell 11" xfId="1545" xr:uid="{00000000-0005-0000-0000-00000D060000}"/>
    <cellStyle name="Check Cell 11 2" xfId="24784" xr:uid="{455ECF6A-1424-4A44-9F48-63F9D14970B0}"/>
    <cellStyle name="Check Cell 12" xfId="1546" xr:uid="{00000000-0005-0000-0000-00000E060000}"/>
    <cellStyle name="Check Cell 12 2" xfId="24785" xr:uid="{5C352504-D508-4363-BEB4-BB0CA57DED6E}"/>
    <cellStyle name="Check Cell 13" xfId="1547" xr:uid="{00000000-0005-0000-0000-00000F060000}"/>
    <cellStyle name="Check Cell 13 2" xfId="24786" xr:uid="{33A1D6DA-0E74-4EDA-B127-DF73B4E12B12}"/>
    <cellStyle name="Check Cell 14" xfId="1548" xr:uid="{00000000-0005-0000-0000-000010060000}"/>
    <cellStyle name="Check Cell 14 2" xfId="24787" xr:uid="{139D8969-C140-4F4E-A7DD-E54EC130F156}"/>
    <cellStyle name="Check Cell 15" xfId="1549" xr:uid="{00000000-0005-0000-0000-000011060000}"/>
    <cellStyle name="Check Cell 15 2" xfId="24788" xr:uid="{2E2E3F3C-9C47-4C20-90D8-CAA8B84C6735}"/>
    <cellStyle name="Check Cell 16" xfId="1550" xr:uid="{00000000-0005-0000-0000-000012060000}"/>
    <cellStyle name="Check Cell 16 2" xfId="24789" xr:uid="{C31630D2-1ADD-4C61-B53B-330F4C951E4F}"/>
    <cellStyle name="Check Cell 17" xfId="1551" xr:uid="{00000000-0005-0000-0000-000013060000}"/>
    <cellStyle name="Check Cell 17 2" xfId="24790" xr:uid="{147E6139-6CEB-4B91-BE0F-8AC120CAE4B7}"/>
    <cellStyle name="Check Cell 18" xfId="1552" xr:uid="{00000000-0005-0000-0000-000014060000}"/>
    <cellStyle name="Check Cell 18 2" xfId="24791" xr:uid="{CD55B558-2023-4CEE-A396-3138BA212D25}"/>
    <cellStyle name="Check Cell 19" xfId="1553" xr:uid="{00000000-0005-0000-0000-000015060000}"/>
    <cellStyle name="Check Cell 19 2" xfId="24792" xr:uid="{1A961597-3716-4BA7-8A7F-4FFF3E437387}"/>
    <cellStyle name="Check Cell 2" xfId="120" xr:uid="{00000000-0005-0000-0000-00007C000000}"/>
    <cellStyle name="Check Cell 2 10" xfId="3756" xr:uid="{00000000-0005-0000-0000-0000B00E0000}"/>
    <cellStyle name="Check Cell 2 10 2" xfId="22907" xr:uid="{A9891869-B4EB-4DAE-95B6-7B378183E88B}"/>
    <cellStyle name="Check Cell 2 11" xfId="24793" xr:uid="{0DEF6B0F-9EC0-4854-808A-6F0AA18B054D}"/>
    <cellStyle name="Check Cell 2 2" xfId="3757" xr:uid="{00000000-0005-0000-0000-0000B10E0000}"/>
    <cellStyle name="Check Cell 2 2 2" xfId="22908" xr:uid="{9E11A6D8-2E7D-4602-A70B-9B651750EBDD}"/>
    <cellStyle name="Check Cell 2 3" xfId="3758" xr:uid="{00000000-0005-0000-0000-0000B20E0000}"/>
    <cellStyle name="Check Cell 2 3 2" xfId="22909" xr:uid="{8EB5DB5E-1EDB-4463-8A84-B0A43D9A40D1}"/>
    <cellStyle name="Check Cell 2 4" xfId="3759" xr:uid="{00000000-0005-0000-0000-0000B30E0000}"/>
    <cellStyle name="Check Cell 2 4 2" xfId="22910" xr:uid="{33889659-842A-4266-BFE7-9087BDCB404A}"/>
    <cellStyle name="Check Cell 2 5" xfId="3760" xr:uid="{00000000-0005-0000-0000-0000B40E0000}"/>
    <cellStyle name="Check Cell 2 5 2" xfId="22911" xr:uid="{82C622C6-8E9D-4239-9B4B-6651C1AC5C17}"/>
    <cellStyle name="Check Cell 2 6" xfId="3761" xr:uid="{00000000-0005-0000-0000-0000B50E0000}"/>
    <cellStyle name="Check Cell 2 6 2" xfId="22912" xr:uid="{7E414F5F-48F0-415D-8C79-531E9955353E}"/>
    <cellStyle name="Check Cell 2 7" xfId="3762" xr:uid="{00000000-0005-0000-0000-0000B60E0000}"/>
    <cellStyle name="Check Cell 2 7 2" xfId="22913" xr:uid="{A41C1D7F-D29F-4FBB-99CC-3DD2A7C1E49D}"/>
    <cellStyle name="Check Cell 2 8" xfId="3763" xr:uid="{00000000-0005-0000-0000-0000B70E0000}"/>
    <cellStyle name="Check Cell 2 8 2" xfId="22914" xr:uid="{C50024BB-30E2-4B45-BD43-1DB688392D02}"/>
    <cellStyle name="Check Cell 2 9" xfId="3764" xr:uid="{00000000-0005-0000-0000-0000B80E0000}"/>
    <cellStyle name="Check Cell 2 9 2" xfId="22915" xr:uid="{826FC65F-CF7C-4BC4-B232-9368F3E132BC}"/>
    <cellStyle name="Check Cell 20" xfId="1554" xr:uid="{00000000-0005-0000-0000-000016060000}"/>
    <cellStyle name="Check Cell 20 2" xfId="24796" xr:uid="{093E00D5-C776-4E0E-B011-BEB82EBF6AC4}"/>
    <cellStyle name="Check Cell 21" xfId="1555" xr:uid="{00000000-0005-0000-0000-000017060000}"/>
    <cellStyle name="Check Cell 21 2" xfId="24797" xr:uid="{8017E80D-EAE3-4122-9E52-9BF969BD3AB9}"/>
    <cellStyle name="Check Cell 22" xfId="1556" xr:uid="{00000000-0005-0000-0000-000018060000}"/>
    <cellStyle name="Check Cell 22 2" xfId="24798" xr:uid="{9D4551B9-903C-4D6E-9CFB-B933D8456906}"/>
    <cellStyle name="Check Cell 23" xfId="1557" xr:uid="{00000000-0005-0000-0000-000019060000}"/>
    <cellStyle name="Check Cell 23 2" xfId="24799" xr:uid="{E3032B0C-97A6-41B9-A634-60D4E20E4AAC}"/>
    <cellStyle name="Check Cell 24" xfId="1558" xr:uid="{00000000-0005-0000-0000-00001A060000}"/>
    <cellStyle name="Check Cell 24 2" xfId="24800" xr:uid="{3BF7BC2D-4327-46FA-BB9E-F415B2FB2C6A}"/>
    <cellStyle name="Check Cell 25" xfId="1559" xr:uid="{00000000-0005-0000-0000-00001B060000}"/>
    <cellStyle name="Check Cell 25 2" xfId="24801" xr:uid="{14714C0D-A394-4B1C-847E-5CACBB83C021}"/>
    <cellStyle name="Check Cell 26" xfId="1560" xr:uid="{00000000-0005-0000-0000-00001C060000}"/>
    <cellStyle name="Check Cell 26 2" xfId="24802" xr:uid="{984BBD3D-CAD7-4BE3-B7D2-D44E33DA0F93}"/>
    <cellStyle name="Check Cell 27" xfId="1561" xr:uid="{00000000-0005-0000-0000-00001D060000}"/>
    <cellStyle name="Check Cell 27 2" xfId="24803" xr:uid="{67761899-17F7-4119-B864-03A42FE1A2EA}"/>
    <cellStyle name="Check Cell 28" xfId="1562" xr:uid="{00000000-0005-0000-0000-00001E060000}"/>
    <cellStyle name="Check Cell 28 2" xfId="24804" xr:uid="{1F4F356B-D538-4537-81EB-A067C446F83E}"/>
    <cellStyle name="Check Cell 29" xfId="1563" xr:uid="{00000000-0005-0000-0000-00001F060000}"/>
    <cellStyle name="Check Cell 29 2" xfId="24805" xr:uid="{B5D0E338-55E7-4A05-AF45-B0EDC3E12C6B}"/>
    <cellStyle name="Check Cell 3" xfId="121" xr:uid="{00000000-0005-0000-0000-00007D000000}"/>
    <cellStyle name="Check Cell 3 2" xfId="1564" xr:uid="{00000000-0005-0000-0000-000020060000}"/>
    <cellStyle name="Check Cell 3 2 2" xfId="24807" xr:uid="{10F9606B-1650-4413-8261-6FAEBD07F2B1}"/>
    <cellStyle name="Check Cell 3 3" xfId="22916" xr:uid="{388A8E8A-0507-4FD0-A1B2-355D26BDFFF7}"/>
    <cellStyle name="Check Cell 30" xfId="1565" xr:uid="{00000000-0005-0000-0000-000021060000}"/>
    <cellStyle name="Check Cell 30 2" xfId="24808" xr:uid="{F748D4F4-1521-4A48-9BA4-C6E29580726D}"/>
    <cellStyle name="Check Cell 31" xfId="1566" xr:uid="{00000000-0005-0000-0000-000022060000}"/>
    <cellStyle name="Check Cell 31 2" xfId="24809" xr:uid="{A5DD3B36-1744-4CDE-B92E-C373E2B4A31B}"/>
    <cellStyle name="Check Cell 32" xfId="1567" xr:uid="{00000000-0005-0000-0000-000023060000}"/>
    <cellStyle name="Check Cell 32 2" xfId="24810" xr:uid="{46CC8F2F-4C2F-4F1D-95BB-569202E2AEC7}"/>
    <cellStyle name="Check Cell 33" xfId="1568" xr:uid="{00000000-0005-0000-0000-000024060000}"/>
    <cellStyle name="Check Cell 33 2" xfId="24811" xr:uid="{50E351B9-98AF-4FC0-AEA8-7A0C35272D95}"/>
    <cellStyle name="Check Cell 34" xfId="1569" xr:uid="{00000000-0005-0000-0000-000025060000}"/>
    <cellStyle name="Check Cell 34 2" xfId="24812" xr:uid="{1FD48718-1A66-4F38-B944-DDAD7F06E88D}"/>
    <cellStyle name="Check Cell 35" xfId="1570" xr:uid="{00000000-0005-0000-0000-000026060000}"/>
    <cellStyle name="Check Cell 35 2" xfId="24813" xr:uid="{2201F3C7-6078-4B42-809F-0FA63B9C8D79}"/>
    <cellStyle name="Check Cell 36" xfId="1571" xr:uid="{00000000-0005-0000-0000-000027060000}"/>
    <cellStyle name="Check Cell 36 2" xfId="24814" xr:uid="{C3715D34-F16E-4D30-B86C-66728985CE0D}"/>
    <cellStyle name="Check Cell 37" xfId="1572" xr:uid="{00000000-0005-0000-0000-000028060000}"/>
    <cellStyle name="Check Cell 37 2" xfId="24815" xr:uid="{277BC6CA-A047-49FA-A2B4-0C90812DB6A9}"/>
    <cellStyle name="Check Cell 38" xfId="1573" xr:uid="{00000000-0005-0000-0000-000029060000}"/>
    <cellStyle name="Check Cell 38 2" xfId="24816" xr:uid="{6489B645-6B8D-4C68-AD4D-90D8713D6E97}"/>
    <cellStyle name="Check Cell 39" xfId="1574" xr:uid="{00000000-0005-0000-0000-00002A060000}"/>
    <cellStyle name="Check Cell 39 2" xfId="24817" xr:uid="{0D3261D8-13BA-48D6-A342-F0B8E362DB69}"/>
    <cellStyle name="Check Cell 4" xfId="122" xr:uid="{00000000-0005-0000-0000-00007E000000}"/>
    <cellStyle name="Check Cell 4 2" xfId="4955" xr:uid="{00000000-0005-0000-0000-00005F130000}"/>
    <cellStyle name="Check Cell 4 2 2" xfId="25703" xr:uid="{728E3A5D-FB73-42C6-A593-10DF77B2DBB3}"/>
    <cellStyle name="Check Cell 4 3" xfId="24818" xr:uid="{7A08DD1E-696F-4744-AAB6-6FDD0F81E82F}"/>
    <cellStyle name="Check Cell 40" xfId="1575" xr:uid="{00000000-0005-0000-0000-00002B060000}"/>
    <cellStyle name="Check Cell 40 2" xfId="24819" xr:uid="{124228EC-7BBC-41B5-8D37-65FB35D7B3FC}"/>
    <cellStyle name="Check Cell 41" xfId="1576" xr:uid="{00000000-0005-0000-0000-00002C060000}"/>
    <cellStyle name="Check Cell 41 2" xfId="24820" xr:uid="{7F81E91C-C400-40BE-88E9-361703598135}"/>
    <cellStyle name="Check Cell 42" xfId="1577" xr:uid="{00000000-0005-0000-0000-00002D060000}"/>
    <cellStyle name="Check Cell 42 2" xfId="24821" xr:uid="{87ABED01-6E17-438B-9EBC-62A3636AD43B}"/>
    <cellStyle name="Check Cell 43" xfId="1578" xr:uid="{00000000-0005-0000-0000-00002E060000}"/>
    <cellStyle name="Check Cell 43 2" xfId="24822" xr:uid="{CB747CD8-FB13-447F-942D-D691A7235047}"/>
    <cellStyle name="Check Cell 5" xfId="123" xr:uid="{00000000-0005-0000-0000-00007F000000}"/>
    <cellStyle name="Check Cell 5 2" xfId="4956" xr:uid="{00000000-0005-0000-0000-000060130000}"/>
    <cellStyle name="Check Cell 5 2 2" xfId="28273" xr:uid="{319AB3D9-7CB4-40D9-9ADF-9831FBD4EB46}"/>
    <cellStyle name="Check Cell 5 3" xfId="24823" xr:uid="{8F9C4FFE-5339-4E7E-BEF3-C04EBAD81532}"/>
    <cellStyle name="Check Cell 6" xfId="1579" xr:uid="{00000000-0005-0000-0000-00002F060000}"/>
    <cellStyle name="Check Cell 6 2" xfId="4957" xr:uid="{00000000-0005-0000-0000-000061130000}"/>
    <cellStyle name="Check Cell 6 2 2" xfId="25700" xr:uid="{A7BE3039-3EBC-47DF-812D-85762C32501A}"/>
    <cellStyle name="Check Cell 6 3" xfId="24824" xr:uid="{70631FA1-AB04-4BFB-A031-6B86075DD9C1}"/>
    <cellStyle name="Check Cell 7" xfId="1580" xr:uid="{00000000-0005-0000-0000-000030060000}"/>
    <cellStyle name="Check Cell 7 2" xfId="24825" xr:uid="{B70F82DA-2D05-4504-857A-D71E9B8D9BA1}"/>
    <cellStyle name="Check Cell 8" xfId="1581" xr:uid="{00000000-0005-0000-0000-000031060000}"/>
    <cellStyle name="Check Cell 8 2" xfId="24826" xr:uid="{5B39D87A-8738-443F-AE11-AAC930D5BBAF}"/>
    <cellStyle name="Check Cell 9" xfId="1582" xr:uid="{00000000-0005-0000-0000-000032060000}"/>
    <cellStyle name="Check Cell 9 2" xfId="24827" xr:uid="{14A0FB2F-CF8C-4879-A477-60CF74234B78}"/>
    <cellStyle name="coin" xfId="124" xr:uid="{00000000-0005-0000-0000-000080000000}"/>
    <cellStyle name="Comma" xfId="47091" builtinId="3"/>
    <cellStyle name="Comma [0] 2 10" xfId="3765" xr:uid="{00000000-0005-0000-0000-0000B90E0000}"/>
    <cellStyle name="Comma [0] 2 10 2" xfId="23223" xr:uid="{104A2305-3B56-4244-A563-50B5B3AA738C}"/>
    <cellStyle name="Comma [0] 2 10 2 2" xfId="27432" xr:uid="{22D7584B-16C8-4E33-A0CE-72A4D169DAEC}"/>
    <cellStyle name="Comma [0] 2 10 2 2 2" xfId="40849" xr:uid="{1CDB3BEE-F0C7-4EE1-ADA9-6D7383CAC0C8}"/>
    <cellStyle name="Comma [0] 2 10 2 3" xfId="40415" xr:uid="{4C482F5C-792A-418D-9665-0BC80BBC8B41}"/>
    <cellStyle name="Comma [0] 2 10 3" xfId="30396" xr:uid="{130BA4C0-748D-4990-8C9F-123EACF42B15}"/>
    <cellStyle name="Comma [0] 2 10 3 2" xfId="41344" xr:uid="{02CDA27A-5B5C-4D47-9108-CAEE33BDC13E}"/>
    <cellStyle name="Comma [0] 2 10 4" xfId="40221" xr:uid="{6E90C688-C114-4EC3-9E67-067AB2F484AC}"/>
    <cellStyle name="Comma [0] 2 10 5" xfId="42302" xr:uid="{6BD9D2B5-B95F-4E84-8D77-D488F4464682}"/>
    <cellStyle name="Comma [0] 2 10 6" xfId="22917" xr:uid="{40562BFF-9A88-411A-9B51-B18552709DF5}"/>
    <cellStyle name="Comma [0] 2 2" xfId="3766" xr:uid="{00000000-0005-0000-0000-0000BA0E0000}"/>
    <cellStyle name="Comma [0] 2 2 2" xfId="23224" xr:uid="{3BEA7CE5-B259-416B-B891-C104780309EA}"/>
    <cellStyle name="Comma [0] 2 2 2 2" xfId="27433" xr:uid="{69874777-D7D9-4874-A342-4505DC4DCBBD}"/>
    <cellStyle name="Comma [0] 2 2 2 2 2" xfId="40850" xr:uid="{DFA99E0E-9103-453F-94E6-897CDF92DF66}"/>
    <cellStyle name="Comma [0] 2 2 2 3" xfId="40416" xr:uid="{E992FAB9-C518-46C0-A1AA-2A1A7D43E7A2}"/>
    <cellStyle name="Comma [0] 2 2 3" xfId="28274" xr:uid="{208D4FF0-F52F-4564-A8BB-8166DF4F622B}"/>
    <cellStyle name="Comma [0] 2 2 3 2" xfId="41153" xr:uid="{4F3B0E4D-E3BF-40AC-8987-82386CEE595F}"/>
    <cellStyle name="Comma [0] 2 2 4" xfId="40222" xr:uid="{A7816E58-73C3-4D7A-A618-98AE62F287ED}"/>
    <cellStyle name="Comma [0] 2 2 5" xfId="42303" xr:uid="{15017A61-F943-441B-B5AA-62C1037D35E7}"/>
    <cellStyle name="Comma [0] 2 2 6" xfId="22918" xr:uid="{6290F50E-5870-46D4-8130-C551931F236D}"/>
    <cellStyle name="Comma [0] 2 3" xfId="3767" xr:uid="{00000000-0005-0000-0000-0000BB0E0000}"/>
    <cellStyle name="Comma [0] 2 3 2" xfId="23225" xr:uid="{5DB322AB-7CAE-44AD-B9EF-C9AD6570273B}"/>
    <cellStyle name="Comma [0] 2 3 2 2" xfId="27434" xr:uid="{8141FBCB-DCFA-45A0-9D40-9AFBC82771FD}"/>
    <cellStyle name="Comma [0] 2 3 2 2 2" xfId="40851" xr:uid="{DFD3C158-D007-4A65-934A-139E78C60F45}"/>
    <cellStyle name="Comma [0] 2 3 2 3" xfId="40417" xr:uid="{1766F824-43AF-4A51-B175-38354968F515}"/>
    <cellStyle name="Comma [0] 2 3 3" xfId="28275" xr:uid="{BFE652CA-380B-4BCC-8528-149BB1E89930}"/>
    <cellStyle name="Comma [0] 2 3 3 2" xfId="41154" xr:uid="{43042E44-DB9A-4645-9FF4-B84CEA591A6F}"/>
    <cellStyle name="Comma [0] 2 3 4" xfId="40223" xr:uid="{8A05AEA7-B60B-4EBF-B9AC-2E53EC1D9937}"/>
    <cellStyle name="Comma [0] 2 3 5" xfId="42304" xr:uid="{589C6DAD-D126-495C-A809-912D4DBD8809}"/>
    <cellStyle name="Comma [0] 2 3 6" xfId="22919" xr:uid="{E52332D9-247D-4EAF-A76C-1859F00F96A0}"/>
    <cellStyle name="Comma [0] 2 4" xfId="3768" xr:uid="{00000000-0005-0000-0000-0000BC0E0000}"/>
    <cellStyle name="Comma [0] 2 4 2" xfId="23226" xr:uid="{91BC7B10-C41E-427D-B9DC-A525B987CD3D}"/>
    <cellStyle name="Comma [0] 2 4 2 2" xfId="27435" xr:uid="{2ED576B9-52AE-4642-83FC-799BAE372DD8}"/>
    <cellStyle name="Comma [0] 2 4 2 2 2" xfId="40852" xr:uid="{5B9C670E-EB00-4412-ACA8-D2F8E89A6018}"/>
    <cellStyle name="Comma [0] 2 4 2 3" xfId="40418" xr:uid="{EAAF9D86-BC72-436C-BA06-5160A9BCDB47}"/>
    <cellStyle name="Comma [0] 2 4 3" xfId="25688" xr:uid="{CDE4ADEC-EF88-4255-9FE1-212A8CCD064A}"/>
    <cellStyle name="Comma [0] 2 4 3 2" xfId="40844" xr:uid="{15727B7A-1600-4732-A0EF-6E107B7E4A76}"/>
    <cellStyle name="Comma [0] 2 4 4" xfId="40224" xr:uid="{F8DEE87B-EC0C-478B-80CE-AA8AFA3D5D14}"/>
    <cellStyle name="Comma [0] 2 4 5" xfId="42305" xr:uid="{4D687F0E-C40A-41D6-AAB7-48F52C1B3F4F}"/>
    <cellStyle name="Comma [0] 2 4 6" xfId="22920" xr:uid="{EF059A41-91CD-4328-A880-E9812C0587CF}"/>
    <cellStyle name="Comma [0] 2 5" xfId="3769" xr:uid="{00000000-0005-0000-0000-0000BD0E0000}"/>
    <cellStyle name="Comma [0] 2 5 2" xfId="23227" xr:uid="{35B23395-92CD-4B20-B442-15183B72B1C7}"/>
    <cellStyle name="Comma [0] 2 5 2 2" xfId="27436" xr:uid="{3DD8E6B5-067A-4375-8EE4-A7A7B4B1F450}"/>
    <cellStyle name="Comma [0] 2 5 2 2 2" xfId="40853" xr:uid="{67AF69ED-FFFD-4E08-9836-99F553C7A929}"/>
    <cellStyle name="Comma [0] 2 5 2 3" xfId="40419" xr:uid="{3BD6706D-1614-49FC-91BF-0E564946B4F8}"/>
    <cellStyle name="Comma [0] 2 5 3" xfId="25687" xr:uid="{DBE8FE5D-7EA5-4CC5-AC9C-313206BFF2BA}"/>
    <cellStyle name="Comma [0] 2 5 3 2" xfId="40843" xr:uid="{4A9D3DA4-0BA6-4B6A-97A7-116A130F7363}"/>
    <cellStyle name="Comma [0] 2 5 4" xfId="40225" xr:uid="{017611B3-2F36-4043-AE16-663ECFC81043}"/>
    <cellStyle name="Comma [0] 2 5 5" xfId="42306" xr:uid="{5C66E151-DD32-47D3-A3F4-C8FE408D34D1}"/>
    <cellStyle name="Comma [0] 2 5 6" xfId="22921" xr:uid="{14D815F6-F471-4E35-A271-8A63C321B591}"/>
    <cellStyle name="Comma [0] 2 6" xfId="3770" xr:uid="{00000000-0005-0000-0000-0000BE0E0000}"/>
    <cellStyle name="Comma [0] 2 6 2" xfId="23228" xr:uid="{E04BF64F-8971-4708-8A5B-684ECE93BC7D}"/>
    <cellStyle name="Comma [0] 2 6 2 2" xfId="27437" xr:uid="{B12D1592-0F4B-4C5E-B6C3-B5C91E1BECED}"/>
    <cellStyle name="Comma [0] 2 6 2 2 2" xfId="40854" xr:uid="{FA16DF30-942A-4A69-B17D-77443031D074}"/>
    <cellStyle name="Comma [0] 2 6 2 3" xfId="40420" xr:uid="{FE4E8DB6-19F9-4A8C-A5BD-59F889123F6B}"/>
    <cellStyle name="Comma [0] 2 6 3" xfId="28276" xr:uid="{3BE5BF64-FBF4-45DF-BC82-A45863412EF5}"/>
    <cellStyle name="Comma [0] 2 6 3 2" xfId="41155" xr:uid="{3F0CB609-683D-4892-B525-F3718BEBEDC3}"/>
    <cellStyle name="Comma [0] 2 6 4" xfId="40226" xr:uid="{BAECA748-36AE-414D-9EBF-063F8ECCA64A}"/>
    <cellStyle name="Comma [0] 2 6 5" xfId="42307" xr:uid="{85229F17-0264-4F32-8B1C-A1736BB59282}"/>
    <cellStyle name="Comma [0] 2 6 6" xfId="22922" xr:uid="{C6E40A5D-305F-473B-A41F-D44AEDEB1BA3}"/>
    <cellStyle name="Comma [0] 2 7" xfId="3771" xr:uid="{00000000-0005-0000-0000-0000BF0E0000}"/>
    <cellStyle name="Comma [0] 2 7 2" xfId="23229" xr:uid="{4C1FCBB2-A5E9-41E6-9D9E-F546DAB2DE3B}"/>
    <cellStyle name="Comma [0] 2 7 2 2" xfId="27438" xr:uid="{EAF37103-E480-435F-B5BE-91EC703412DB}"/>
    <cellStyle name="Comma [0] 2 7 2 2 2" xfId="40855" xr:uid="{54D43ED3-203C-4714-9655-57E4FC2374CC}"/>
    <cellStyle name="Comma [0] 2 7 2 3" xfId="40421" xr:uid="{AD25E226-F135-4CCD-A0BB-84D024790E26}"/>
    <cellStyle name="Comma [0] 2 7 3" xfId="28277" xr:uid="{59F29623-F466-4747-BCFE-B2FDFA2B1ACD}"/>
    <cellStyle name="Comma [0] 2 7 3 2" xfId="41156" xr:uid="{5EA21DF2-568E-4A2E-98E1-F5B5B584A361}"/>
    <cellStyle name="Comma [0] 2 7 4" xfId="40227" xr:uid="{3EF0E093-DFD2-477E-82C1-75D00A5BB651}"/>
    <cellStyle name="Comma [0] 2 7 5" xfId="42308" xr:uid="{E64AB7F8-8F83-4A1A-A142-01481406EF7F}"/>
    <cellStyle name="Comma [0] 2 7 6" xfId="22923" xr:uid="{8D514FB0-B2CC-4425-9861-0038D750DD9F}"/>
    <cellStyle name="Comma [0] 2 8" xfId="3772" xr:uid="{00000000-0005-0000-0000-0000C00E0000}"/>
    <cellStyle name="Comma [0] 2 8 2" xfId="23230" xr:uid="{574FB986-862D-4BE4-9D4A-50F864C143FD}"/>
    <cellStyle name="Comma [0] 2 8 2 2" xfId="27439" xr:uid="{41B04557-BBA7-4FDA-A835-20D6582E8687}"/>
    <cellStyle name="Comma [0] 2 8 2 2 2" xfId="40856" xr:uid="{89276B8B-9962-4E06-B6C6-D08FC11C7D91}"/>
    <cellStyle name="Comma [0] 2 8 2 3" xfId="40422" xr:uid="{FC744634-5E44-4395-B30B-38DB4D5DDC6F}"/>
    <cellStyle name="Comma [0] 2 8 3" xfId="30399" xr:uid="{92F2393D-5ABE-4AD7-9578-E4E7281D00AA}"/>
    <cellStyle name="Comma [0] 2 8 3 2" xfId="41346" xr:uid="{BCF11336-BCFB-4FD3-9038-48C13FB24B81}"/>
    <cellStyle name="Comma [0] 2 8 4" xfId="40228" xr:uid="{FEF74BD5-BD48-4C79-B2CF-66B8047F88C5}"/>
    <cellStyle name="Comma [0] 2 8 5" xfId="42309" xr:uid="{8E5AF094-7CD7-403A-A145-B16C18879180}"/>
    <cellStyle name="Comma [0] 2 8 6" xfId="22924" xr:uid="{DEADE28A-A4F6-4FC4-9239-DFC13A10DB1F}"/>
    <cellStyle name="Comma [0] 2 9" xfId="3773" xr:uid="{00000000-0005-0000-0000-0000C10E0000}"/>
    <cellStyle name="Comma [0] 2 9 2" xfId="23231" xr:uid="{49428846-C24B-4DF1-A7F1-C0283FF51BE8}"/>
    <cellStyle name="Comma [0] 2 9 2 2" xfId="27440" xr:uid="{6CA7D473-526F-4F43-B94E-275170AC1BCE}"/>
    <cellStyle name="Comma [0] 2 9 2 2 2" xfId="40857" xr:uid="{DB13A69B-84CC-42C2-82DC-92C43E16123B}"/>
    <cellStyle name="Comma [0] 2 9 2 3" xfId="40423" xr:uid="{B9D0B7EF-FA35-4685-9C88-CD01425DB6F6}"/>
    <cellStyle name="Comma [0] 2 9 3" xfId="28278" xr:uid="{FAED44DA-A3A4-499B-84CE-4627D4A81547}"/>
    <cellStyle name="Comma [0] 2 9 3 2" xfId="41157" xr:uid="{66FBD1C3-D603-4463-ABCF-36C838206E31}"/>
    <cellStyle name="Comma [0] 2 9 4" xfId="40229" xr:uid="{9654D813-84C9-4401-9F64-F17B454CF5BB}"/>
    <cellStyle name="Comma [0] 2 9 5" xfId="42310" xr:uid="{F8E06D74-93C9-4DF6-988A-CF9948FCC221}"/>
    <cellStyle name="Comma [0] 2 9 6" xfId="22925" xr:uid="{E5708D39-6031-4321-879B-E94064D362C3}"/>
    <cellStyle name="Comma 10" xfId="3774" xr:uid="{00000000-0005-0000-0000-0000C20E0000}"/>
    <cellStyle name="Comma 10 10" xfId="4958" xr:uid="{00000000-0005-0000-0000-000062130000}"/>
    <cellStyle name="Comma 10 10 2" xfId="4959" xr:uid="{00000000-0005-0000-0000-000063130000}"/>
    <cellStyle name="Comma 10 10 2 2" xfId="41158" xr:uid="{D0499094-3F98-4263-9138-BE79DDEA2C3C}"/>
    <cellStyle name="Comma 10 10 2 3" xfId="42608" xr:uid="{FD41A666-E3CD-40C8-9367-9CA2404677A2}"/>
    <cellStyle name="Comma 10 10 2 4" xfId="28279" xr:uid="{35ED0CE6-8750-4316-83FB-953F78E85327}"/>
    <cellStyle name="Comma 10 10 3" xfId="4960" xr:uid="{00000000-0005-0000-0000-000064130000}"/>
    <cellStyle name="Comma 10 10 3 2" xfId="47085" xr:uid="{B543EED5-5B47-4D2C-8673-4C5457713BCC}"/>
    <cellStyle name="Comma 10 10 3 3" xfId="42609" xr:uid="{001CB378-C769-4536-B703-4ACBB00E818C}"/>
    <cellStyle name="Comma 10 10 4" xfId="42607" xr:uid="{735FE642-B932-43DC-8694-E81E31231A53}"/>
    <cellStyle name="Comma 10 10 5" xfId="27441" xr:uid="{CA38DBCA-C3AD-48BC-AFF6-D91A2EB28A67}"/>
    <cellStyle name="Comma 10 11" xfId="4961" xr:uid="{00000000-0005-0000-0000-000065130000}"/>
    <cellStyle name="Comma 10 11 2" xfId="41159" xr:uid="{8D5513B3-FB86-49F1-8A4E-20EF0C5CCFD0}"/>
    <cellStyle name="Comma 10 11 3" xfId="42610" xr:uid="{EC20E74C-F96E-4D2F-B16E-874AB331C29A}"/>
    <cellStyle name="Comma 10 11 4" xfId="28280" xr:uid="{CE76B0D6-6F14-4DAC-9BBE-42C73DDD5BF1}"/>
    <cellStyle name="Comma 10 12" xfId="4962" xr:uid="{00000000-0005-0000-0000-000066130000}"/>
    <cellStyle name="Comma 10 12 2" xfId="42611" xr:uid="{7BC17B4A-D881-4C16-AA00-E93ABDA3857F}"/>
    <cellStyle name="Comma 10 12 3" xfId="40628" xr:uid="{5DD7A002-B404-4518-9455-FD1DD875C29B}"/>
    <cellStyle name="Comma 10 13" xfId="42311" xr:uid="{216C3CF7-4523-496A-BABC-E63BCB567D2D}"/>
    <cellStyle name="Comma 10 14" xfId="24830" xr:uid="{24C37B21-18D7-4069-B0FB-86837C8757EB}"/>
    <cellStyle name="Comma 10 2" xfId="3775" xr:uid="{00000000-0005-0000-0000-0000C30E0000}"/>
    <cellStyle name="Comma 10 2 10" xfId="3776" xr:uid="{00000000-0005-0000-0000-0000C40E0000}"/>
    <cellStyle name="Comma 10 2 10 2" xfId="23233" xr:uid="{563BFC24-5335-450B-9AB2-38E39989B38E}"/>
    <cellStyle name="Comma 10 2 10 2 2" xfId="27443" xr:uid="{D54C6E4A-30F6-45A7-9DB9-3CA0F189BDB4}"/>
    <cellStyle name="Comma 10 2 10 2 2 2" xfId="40859" xr:uid="{4EF7DA1C-324E-4516-BD0C-7D1D82DD0895}"/>
    <cellStyle name="Comma 10 2 10 2 3" xfId="40425" xr:uid="{3ED550F7-585A-47DF-9D11-FCE54F9C6D18}"/>
    <cellStyle name="Comma 10 2 10 3" xfId="28281" xr:uid="{3A8F9A79-C2C5-4C5A-BF67-4245ECD54794}"/>
    <cellStyle name="Comma 10 2 10 3 2" xfId="41160" xr:uid="{C4C86855-D795-4605-8166-98727DE7230E}"/>
    <cellStyle name="Comma 10 2 10 4" xfId="40231" xr:uid="{26B7E45D-43AA-405F-8B9D-2AC2CBAB9F2F}"/>
    <cellStyle name="Comma 10 2 10 5" xfId="42313" xr:uid="{287E5A30-7EA9-4689-8D87-75044D478AB8}"/>
    <cellStyle name="Comma 10 2 10 6" xfId="22927" xr:uid="{76E6E92E-9745-45D9-9E8D-1D6978730C54}"/>
    <cellStyle name="Comma 10 2 11" xfId="3777" xr:uid="{00000000-0005-0000-0000-0000C50E0000}"/>
    <cellStyle name="Comma 10 2 11 2" xfId="23234" xr:uid="{B98C06DE-5A15-460F-B55A-759EEBD04589}"/>
    <cellStyle name="Comma 10 2 11 2 2" xfId="27444" xr:uid="{C0C23647-3E20-40BC-89B2-197340E2A897}"/>
    <cellStyle name="Comma 10 2 11 2 2 2" xfId="40860" xr:uid="{16CE85A6-FBFC-43DF-A4BB-1475C9F94918}"/>
    <cellStyle name="Comma 10 2 11 2 3" xfId="40426" xr:uid="{E01A0AF4-1C4F-4EBB-AC04-2DFFB6EC6DF2}"/>
    <cellStyle name="Comma 10 2 11 3" xfId="28282" xr:uid="{BEA6CCF1-E95B-43C7-91EC-2E13286B83F8}"/>
    <cellStyle name="Comma 10 2 11 3 2" xfId="41161" xr:uid="{B5479A9A-A0C5-4448-B4DE-EE2F4EEAA695}"/>
    <cellStyle name="Comma 10 2 11 4" xfId="40232" xr:uid="{34BB0BDB-9205-436C-89AE-4812F78A9FD7}"/>
    <cellStyle name="Comma 10 2 11 5" xfId="42314" xr:uid="{BBF4DC32-4389-484C-8776-BDFE7002019C}"/>
    <cellStyle name="Comma 10 2 11 6" xfId="22928" xr:uid="{302D2234-7CBF-4125-9451-2BFBD0C26493}"/>
    <cellStyle name="Comma 10 2 12" xfId="3778" xr:uid="{00000000-0005-0000-0000-0000C60E0000}"/>
    <cellStyle name="Comma 10 2 12 2" xfId="23235" xr:uid="{5AEC3AD7-F709-4E37-B7C1-4CE0FCC6065D}"/>
    <cellStyle name="Comma 10 2 12 2 2" xfId="27445" xr:uid="{38F0D125-28B6-4006-B2BF-715D73E2BF48}"/>
    <cellStyle name="Comma 10 2 12 2 2 2" xfId="40861" xr:uid="{FAC8C5A5-612A-4DC1-85C9-E82C886E079D}"/>
    <cellStyle name="Comma 10 2 12 2 3" xfId="40427" xr:uid="{DB68CDE7-832A-448F-B01C-070DEAF4BC9B}"/>
    <cellStyle name="Comma 10 2 12 3" xfId="28283" xr:uid="{203EA097-504C-4884-8274-970AF0E5CA04}"/>
    <cellStyle name="Comma 10 2 12 3 2" xfId="41162" xr:uid="{B60C3BA3-7E6B-481D-84FD-917BE7A71CF1}"/>
    <cellStyle name="Comma 10 2 12 4" xfId="40233" xr:uid="{4F4075FD-5898-41F2-97F0-79E37932B85E}"/>
    <cellStyle name="Comma 10 2 12 5" xfId="42315" xr:uid="{6DE6B298-4B15-4E1B-8832-1DF17C663F39}"/>
    <cellStyle name="Comma 10 2 12 6" xfId="22929" xr:uid="{4BE51634-B42A-4794-8DEB-A3267A96E253}"/>
    <cellStyle name="Comma 10 2 13" xfId="3779" xr:uid="{00000000-0005-0000-0000-0000C70E0000}"/>
    <cellStyle name="Comma 10 2 13 2" xfId="23236" xr:uid="{26245C82-4D46-4939-9882-92D797392832}"/>
    <cellStyle name="Comma 10 2 13 2 2" xfId="27446" xr:uid="{4CB935FC-7CA2-4FFC-8A9C-9BDB35FFF8EA}"/>
    <cellStyle name="Comma 10 2 13 2 2 2" xfId="40862" xr:uid="{648E239E-BEBA-401F-93D9-312C64CD8A90}"/>
    <cellStyle name="Comma 10 2 13 2 3" xfId="40428" xr:uid="{4E09DB56-371D-460B-95D1-8FF9A8238EF8}"/>
    <cellStyle name="Comma 10 2 13 3" xfId="28284" xr:uid="{F7D4524A-90D0-4C5E-92F9-2A99E8023240}"/>
    <cellStyle name="Comma 10 2 13 3 2" xfId="41163" xr:uid="{DF1ECFE6-C584-4348-92B3-827718A01700}"/>
    <cellStyle name="Comma 10 2 13 4" xfId="40234" xr:uid="{15D9C6B0-24A1-4ADB-B50E-A65353FD9D17}"/>
    <cellStyle name="Comma 10 2 13 5" xfId="42316" xr:uid="{12AA4433-4E36-4E5F-AC8C-A28B59841944}"/>
    <cellStyle name="Comma 10 2 13 6" xfId="22930" xr:uid="{A8DA5023-E94C-4856-9C40-DC92221D7AE8}"/>
    <cellStyle name="Comma 10 2 14" xfId="3780" xr:uid="{00000000-0005-0000-0000-0000C80E0000}"/>
    <cellStyle name="Comma 10 2 14 2" xfId="23237" xr:uid="{939A67D4-9390-4AC9-BD8D-636779A224C0}"/>
    <cellStyle name="Comma 10 2 14 2 2" xfId="27447" xr:uid="{9AE50849-B178-4A6B-A518-4C57298080CE}"/>
    <cellStyle name="Comma 10 2 14 2 2 2" xfId="40863" xr:uid="{8AE630A2-58E0-438F-86D4-6CA2E4B78FB5}"/>
    <cellStyle name="Comma 10 2 14 2 3" xfId="40429" xr:uid="{B385CB39-6C82-4066-BE3B-EC02DDE5D9B6}"/>
    <cellStyle name="Comma 10 2 14 3" xfId="28285" xr:uid="{A443F713-C2D5-4C35-898D-E5B1A8DD6940}"/>
    <cellStyle name="Comma 10 2 14 3 2" xfId="41164" xr:uid="{1F0A598D-E55C-4A08-A5D3-DC25FF9FFE99}"/>
    <cellStyle name="Comma 10 2 14 4" xfId="40235" xr:uid="{5D8A24BE-899B-417E-96A2-31DA67446FBD}"/>
    <cellStyle name="Comma 10 2 14 5" xfId="42317" xr:uid="{D7980D00-8AB8-45E7-8B80-FE66449B13F2}"/>
    <cellStyle name="Comma 10 2 14 6" xfId="22931" xr:uid="{3C2F2ABB-943E-40B3-9F57-B8D11103DE43}"/>
    <cellStyle name="Comma 10 2 15" xfId="3781" xr:uid="{00000000-0005-0000-0000-0000C90E0000}"/>
    <cellStyle name="Comma 10 2 15 2" xfId="23238" xr:uid="{D67A64BF-55AD-48C9-B96F-EC9B983D5650}"/>
    <cellStyle name="Comma 10 2 15 2 2" xfId="27448" xr:uid="{BDF167F6-F4DF-4916-854B-E10E240A0A08}"/>
    <cellStyle name="Comma 10 2 15 2 2 2" xfId="40864" xr:uid="{4DA4EE35-3B73-4AC6-B637-A043943F9A0B}"/>
    <cellStyle name="Comma 10 2 15 2 3" xfId="40430" xr:uid="{677910E4-4434-415F-AE7E-8CAD1D38E0A9}"/>
    <cellStyle name="Comma 10 2 15 3" xfId="28286" xr:uid="{7E4A14A8-258E-4BB7-B825-CB6AC1DC7689}"/>
    <cellStyle name="Comma 10 2 15 3 2" xfId="41165" xr:uid="{F8F019BA-4FB8-4756-AE6C-23F66D6A7CB4}"/>
    <cellStyle name="Comma 10 2 15 4" xfId="40236" xr:uid="{05741B8C-E796-4400-946B-02EF948392C9}"/>
    <cellStyle name="Comma 10 2 15 5" xfId="42318" xr:uid="{AE3A94FF-94B7-4C65-9A0D-2F68A55D0D48}"/>
    <cellStyle name="Comma 10 2 15 6" xfId="22932" xr:uid="{8138E73C-5C8A-4DF8-BF6A-07C6E9207A78}"/>
    <cellStyle name="Comma 10 2 16" xfId="3782" xr:uid="{00000000-0005-0000-0000-0000CA0E0000}"/>
    <cellStyle name="Comma 10 2 16 2" xfId="23239" xr:uid="{9AED69E1-5FD0-40F7-8E4A-BF0F43D821D4}"/>
    <cellStyle name="Comma 10 2 16 2 2" xfId="27449" xr:uid="{3DD01595-412E-41B0-B2E3-3596C2F62AAA}"/>
    <cellStyle name="Comma 10 2 16 2 2 2" xfId="40865" xr:uid="{E1C9AC18-EE2A-44E2-9068-A96C8F270A85}"/>
    <cellStyle name="Comma 10 2 16 2 3" xfId="40431" xr:uid="{A99AA139-E29D-48BC-91C8-42AFFB52ED3B}"/>
    <cellStyle name="Comma 10 2 16 3" xfId="25686" xr:uid="{3A76F872-26C3-4B52-9358-903F98A8FF96}"/>
    <cellStyle name="Comma 10 2 16 3 2" xfId="40842" xr:uid="{21B86F33-7847-4C87-BB07-A96883DAFFB3}"/>
    <cellStyle name="Comma 10 2 16 4" xfId="40237" xr:uid="{D3F625F9-9DBF-4C68-ACC2-10D08B0137A3}"/>
    <cellStyle name="Comma 10 2 16 5" xfId="42319" xr:uid="{050FD2F9-C0A8-49AB-A973-0775DA816A57}"/>
    <cellStyle name="Comma 10 2 16 6" xfId="22933" xr:uid="{C4DEB7E2-64A3-423F-ACFC-2FEB3CACA90B}"/>
    <cellStyle name="Comma 10 2 17" xfId="3783" xr:uid="{00000000-0005-0000-0000-0000CB0E0000}"/>
    <cellStyle name="Comma 10 2 17 2" xfId="23240" xr:uid="{5B5F4BC0-10E2-420F-A759-BA238AF7244A}"/>
    <cellStyle name="Comma 10 2 17 2 2" xfId="27450" xr:uid="{31499411-0611-471B-8A66-45355D45F02B}"/>
    <cellStyle name="Comma 10 2 17 2 2 2" xfId="40866" xr:uid="{A8A09FB4-62E0-4FCC-BD06-623E35BBDD5A}"/>
    <cellStyle name="Comma 10 2 17 2 3" xfId="40432" xr:uid="{14099C9F-E415-4C90-9B71-CCF1317D491D}"/>
    <cellStyle name="Comma 10 2 17 3" xfId="28287" xr:uid="{3277BB3D-87DE-4CBE-BFA6-52776E500553}"/>
    <cellStyle name="Comma 10 2 17 3 2" xfId="41166" xr:uid="{D2AC5D63-A30B-45B3-AE1D-2E5A0D9AED6D}"/>
    <cellStyle name="Comma 10 2 17 4" xfId="40238" xr:uid="{F90FA162-93F6-4E55-AC1D-74DC0939884F}"/>
    <cellStyle name="Comma 10 2 17 5" xfId="42320" xr:uid="{FAB02D7F-28E7-4F15-924F-FCBD8F9BC99D}"/>
    <cellStyle name="Comma 10 2 17 6" xfId="22934" xr:uid="{6A05F971-7127-4D1F-BBA0-0838A97805B1}"/>
    <cellStyle name="Comma 10 2 18" xfId="23232" xr:uid="{9C026868-9159-45D7-9F97-7EF2A009D816}"/>
    <cellStyle name="Comma 10 2 18 2" xfId="27442" xr:uid="{78DD9B7A-9047-403E-A2CC-DD17EDEF976C}"/>
    <cellStyle name="Comma 10 2 18 2 2" xfId="40858" xr:uid="{70256FF6-903D-477A-868E-4A60799B35E0}"/>
    <cellStyle name="Comma 10 2 18 3" xfId="40424" xr:uid="{5EEC8175-375C-4A37-BD70-08297D4625E4}"/>
    <cellStyle name="Comma 10 2 19" xfId="28288" xr:uid="{98AF3206-FAA5-43E8-8B01-35FA1A327D92}"/>
    <cellStyle name="Comma 10 2 19 2" xfId="41167" xr:uid="{43051DA5-5AD3-4009-A09D-C4DF7DAD3358}"/>
    <cellStyle name="Comma 10 2 2" xfId="3784" xr:uid="{00000000-0005-0000-0000-0000CC0E0000}"/>
    <cellStyle name="Comma 10 2 2 2" xfId="23241" xr:uid="{6F1ADA37-5692-4192-8C2F-234B06B582F5}"/>
    <cellStyle name="Comma 10 2 2 2 2" xfId="27451" xr:uid="{F016BA6E-48E4-40F4-9ABE-4F515907F23E}"/>
    <cellStyle name="Comma 10 2 2 2 2 2" xfId="40867" xr:uid="{7D203662-F3AD-48C1-824E-40B8EEC80AED}"/>
    <cellStyle name="Comma 10 2 2 2 3" xfId="40433" xr:uid="{F24AB02F-5D67-402A-9495-9F4EA8557DD5}"/>
    <cellStyle name="Comma 10 2 2 3" xfId="28289" xr:uid="{8E9ACA12-B63E-4EBA-9665-27665CFE808F}"/>
    <cellStyle name="Comma 10 2 2 3 2" xfId="41168" xr:uid="{9A8AEFD4-B7D6-43E4-B753-0299E4AFED20}"/>
    <cellStyle name="Comma 10 2 2 4" xfId="40239" xr:uid="{165053A1-33D2-4565-B79F-C18123FDA0BD}"/>
    <cellStyle name="Comma 10 2 2 5" xfId="42321" xr:uid="{A6BAF99A-3E75-454D-A44C-64EF724979B9}"/>
    <cellStyle name="Comma 10 2 2 6" xfId="22935" xr:uid="{24C6DF4B-5B24-4106-9787-BC9FF45C1666}"/>
    <cellStyle name="Comma 10 2 20" xfId="40230" xr:uid="{DB506611-E3EF-4CCF-9F42-E7B306B17170}"/>
    <cellStyle name="Comma 10 2 21" xfId="42312" xr:uid="{4411DC45-3A9A-4B64-A903-37AD047CD902}"/>
    <cellStyle name="Comma 10 2 22" xfId="22926" xr:uid="{69116AE2-A658-4BD9-87A8-2153EC378179}"/>
    <cellStyle name="Comma 10 2 3" xfId="3785" xr:uid="{00000000-0005-0000-0000-0000CD0E0000}"/>
    <cellStyle name="Comma 10 2 3 2" xfId="23242" xr:uid="{C8E696E3-CC18-48E4-AB38-7CFAA338C717}"/>
    <cellStyle name="Comma 10 2 3 2 2" xfId="27452" xr:uid="{D4EC1C79-CAB3-486F-89A6-90E4A2E2FA9C}"/>
    <cellStyle name="Comma 10 2 3 2 2 2" xfId="40868" xr:uid="{2AD805ED-2EAF-4BDF-BA1E-BDC55188537A}"/>
    <cellStyle name="Comma 10 2 3 2 3" xfId="40434" xr:uid="{6C6C3D2E-C193-4DBA-8E28-3994BAA57F9F}"/>
    <cellStyle name="Comma 10 2 3 3" xfId="28290" xr:uid="{84138F33-3850-48CF-9B89-0F16F71C2645}"/>
    <cellStyle name="Comma 10 2 3 3 2" xfId="41169" xr:uid="{DD073488-F47B-49CD-A624-E744FC4E8A68}"/>
    <cellStyle name="Comma 10 2 3 4" xfId="40240" xr:uid="{826D5ABA-54D2-4FB3-864F-3B2E60D31DD5}"/>
    <cellStyle name="Comma 10 2 3 5" xfId="42322" xr:uid="{7FE8E147-F381-47FD-B690-32B7B6FCC75B}"/>
    <cellStyle name="Comma 10 2 3 6" xfId="22936" xr:uid="{F443248A-0FAB-4E3D-BFF2-CE47F8F3BBDE}"/>
    <cellStyle name="Comma 10 2 4" xfId="3786" xr:uid="{00000000-0005-0000-0000-0000CE0E0000}"/>
    <cellStyle name="Comma 10 2 4 2" xfId="23243" xr:uid="{E789DC52-21AE-45FE-8070-C922C8545AAC}"/>
    <cellStyle name="Comma 10 2 4 2 2" xfId="27453" xr:uid="{F97B7EED-0924-4DEA-85E8-04F78610A521}"/>
    <cellStyle name="Comma 10 2 4 2 2 2" xfId="40869" xr:uid="{6268CD93-9EA1-4987-B726-80EEA920D871}"/>
    <cellStyle name="Comma 10 2 4 2 3" xfId="40435" xr:uid="{3C00D68A-E551-47FF-A823-065253F495CC}"/>
    <cellStyle name="Comma 10 2 4 3" xfId="28291" xr:uid="{1FC768BD-DD76-4D1B-AF56-CF60E351D574}"/>
    <cellStyle name="Comma 10 2 4 3 2" xfId="41170" xr:uid="{06B14F19-3EC7-4EDD-BD81-ABCAC64E9076}"/>
    <cellStyle name="Comma 10 2 4 4" xfId="40241" xr:uid="{0679EBD3-B759-4F63-A93B-F6E076D25149}"/>
    <cellStyle name="Comma 10 2 4 5" xfId="42323" xr:uid="{F3D9D9A0-5726-4DB2-A950-E3BD53F352BB}"/>
    <cellStyle name="Comma 10 2 4 6" xfId="22937" xr:uid="{77FA1574-C2D7-4253-AB1D-9D97F66B85F2}"/>
    <cellStyle name="Comma 10 2 5" xfId="3787" xr:uid="{00000000-0005-0000-0000-0000CF0E0000}"/>
    <cellStyle name="Comma 10 2 5 2" xfId="23244" xr:uid="{ACFC6B18-3C45-4A75-A8C5-846BFABD99C3}"/>
    <cellStyle name="Comma 10 2 5 2 2" xfId="27454" xr:uid="{C8E79200-5B86-45DD-85FB-1AA66D054826}"/>
    <cellStyle name="Comma 10 2 5 2 2 2" xfId="40870" xr:uid="{026182F2-DE8E-4214-AE14-8EAD0D5F3DBE}"/>
    <cellStyle name="Comma 10 2 5 2 3" xfId="40436" xr:uid="{07AA2E24-E218-4B8C-A64B-92202CA47F9D}"/>
    <cellStyle name="Comma 10 2 5 3" xfId="28292" xr:uid="{818A29BF-6E32-4B9F-AFA9-89B622B209F7}"/>
    <cellStyle name="Comma 10 2 5 3 2" xfId="41171" xr:uid="{08DE3B02-8532-49B3-9B1C-0117552AA14E}"/>
    <cellStyle name="Comma 10 2 5 4" xfId="40242" xr:uid="{4961F4CB-C82B-49F3-9F8D-1144A4A27A31}"/>
    <cellStyle name="Comma 10 2 5 5" xfId="42324" xr:uid="{919C8C89-3DA3-40CE-9565-129FBB708526}"/>
    <cellStyle name="Comma 10 2 5 6" xfId="22938" xr:uid="{EC99B329-32E6-4ACD-AF2B-161BA849AEAA}"/>
    <cellStyle name="Comma 10 2 6" xfId="3788" xr:uid="{00000000-0005-0000-0000-0000D00E0000}"/>
    <cellStyle name="Comma 10 2 6 2" xfId="23245" xr:uid="{6F9CB2F9-AB21-4529-A373-094BBF1B5A39}"/>
    <cellStyle name="Comma 10 2 6 2 2" xfId="27455" xr:uid="{28C05C21-F819-4AF7-8165-DF3329AD92E5}"/>
    <cellStyle name="Comma 10 2 6 2 2 2" xfId="40871" xr:uid="{992C666B-3216-4C80-A367-7B05D569EE05}"/>
    <cellStyle name="Comma 10 2 6 2 3" xfId="40437" xr:uid="{72EAA1A5-C7E8-4217-BDAC-DAE99215FDB1}"/>
    <cellStyle name="Comma 10 2 6 3" xfId="28293" xr:uid="{7CBCD21E-B00F-4400-9F76-3E53F35E730C}"/>
    <cellStyle name="Comma 10 2 6 3 2" xfId="41172" xr:uid="{247390B3-EA4D-450A-ABA4-930251EC8AFE}"/>
    <cellStyle name="Comma 10 2 6 4" xfId="40243" xr:uid="{7CCCD55C-CE6B-4D20-A65A-157487071B2C}"/>
    <cellStyle name="Comma 10 2 6 5" xfId="42325" xr:uid="{AC068D21-0D4D-4E39-9829-C10361407141}"/>
    <cellStyle name="Comma 10 2 6 6" xfId="22939" xr:uid="{B553B944-911E-4782-A899-BBEBE5E839DE}"/>
    <cellStyle name="Comma 10 2 7" xfId="3789" xr:uid="{00000000-0005-0000-0000-0000D10E0000}"/>
    <cellStyle name="Comma 10 2 7 2" xfId="23246" xr:uid="{B721383E-9467-4BEC-972C-EFC17EF5334E}"/>
    <cellStyle name="Comma 10 2 7 2 2" xfId="27456" xr:uid="{B9A77C5A-01E5-48EA-A05C-A46183299699}"/>
    <cellStyle name="Comma 10 2 7 2 2 2" xfId="40872" xr:uid="{5A2014BC-618B-4998-9998-782B580B0C68}"/>
    <cellStyle name="Comma 10 2 7 2 3" xfId="40438" xr:uid="{CC7E9E29-B798-4A9D-A1C4-3B2D4DEAA393}"/>
    <cellStyle name="Comma 10 2 7 3" xfId="28294" xr:uid="{80E5E2E4-E2FB-4661-8E02-11D8EEA23E17}"/>
    <cellStyle name="Comma 10 2 7 3 2" xfId="41173" xr:uid="{2FE9443E-DFC5-47FA-87E4-714BDB9B613F}"/>
    <cellStyle name="Comma 10 2 7 4" xfId="40244" xr:uid="{0546C765-2CDD-4E71-A393-30BD4691603E}"/>
    <cellStyle name="Comma 10 2 7 5" xfId="42326" xr:uid="{E07EC8C8-6104-4A60-BC27-18C8B9DF64B5}"/>
    <cellStyle name="Comma 10 2 7 6" xfId="22940" xr:uid="{F7B8C9FC-FE18-42B3-A2A5-7481720E66E9}"/>
    <cellStyle name="Comma 10 2 8" xfId="3790" xr:uid="{00000000-0005-0000-0000-0000D20E0000}"/>
    <cellStyle name="Comma 10 2 8 2" xfId="23247" xr:uid="{29A184CB-33CF-4E19-81A3-4B1C546F5709}"/>
    <cellStyle name="Comma 10 2 8 2 2" xfId="27457" xr:uid="{EEED5E4F-B5FB-4A26-A3CD-2142784B26BB}"/>
    <cellStyle name="Comma 10 2 8 2 2 2" xfId="40873" xr:uid="{6FD3C3C0-4C4E-4C5F-84F2-5D7178AB37A3}"/>
    <cellStyle name="Comma 10 2 8 2 3" xfId="40439" xr:uid="{388EB211-C01E-4366-AAB6-76165301A40D}"/>
    <cellStyle name="Comma 10 2 8 3" xfId="28295" xr:uid="{94848BFA-EAC6-4A85-82FA-39A5BEB880AC}"/>
    <cellStyle name="Comma 10 2 8 3 2" xfId="41174" xr:uid="{36F77CE6-EA45-4193-B96D-FB93AFE8AAA2}"/>
    <cellStyle name="Comma 10 2 8 4" xfId="40245" xr:uid="{F87497A4-B1C4-4715-944B-61F9765199FF}"/>
    <cellStyle name="Comma 10 2 8 5" xfId="42327" xr:uid="{0A1B0F81-526F-47AD-8D6C-A66BC4CD1176}"/>
    <cellStyle name="Comma 10 2 8 6" xfId="22941" xr:uid="{A2077169-B7A8-4BD2-AB20-3BAB1314A8CC}"/>
    <cellStyle name="Comma 10 2 9" xfId="3791" xr:uid="{00000000-0005-0000-0000-0000D30E0000}"/>
    <cellStyle name="Comma 10 2 9 2" xfId="23248" xr:uid="{8C25B726-1399-4FEC-A019-932DE55180C1}"/>
    <cellStyle name="Comma 10 2 9 2 2" xfId="27458" xr:uid="{CD8ADDEA-D87F-470C-B69F-A621C8634287}"/>
    <cellStyle name="Comma 10 2 9 2 2 2" xfId="40874" xr:uid="{30AF1F3A-7757-45D3-A0B2-F2BC6408F128}"/>
    <cellStyle name="Comma 10 2 9 2 3" xfId="40440" xr:uid="{1B2A0E4B-8E5A-4F17-BDF5-ECF16CF2A918}"/>
    <cellStyle name="Comma 10 2 9 3" xfId="25685" xr:uid="{8A97A41C-F10D-4BFA-94A1-6E7D2BCF7B77}"/>
    <cellStyle name="Comma 10 2 9 3 2" xfId="40841" xr:uid="{4E9CCC6C-8BFE-4F02-9A4B-F92AC1FF764B}"/>
    <cellStyle name="Comma 10 2 9 4" xfId="40246" xr:uid="{4F7086FE-6EC1-4852-91CE-1DD67D34CC98}"/>
    <cellStyle name="Comma 10 2 9 5" xfId="42328" xr:uid="{464002E7-0FC0-4203-B751-29254DE8BA1B}"/>
    <cellStyle name="Comma 10 2 9 6" xfId="22942" xr:uid="{F813E882-CDAB-43D0-96C2-5AD82131A8CB}"/>
    <cellStyle name="Comma 10 3" xfId="3792" xr:uid="{00000000-0005-0000-0000-0000D40E0000}"/>
    <cellStyle name="Comma 10 3 10" xfId="3793" xr:uid="{00000000-0005-0000-0000-0000D50E0000}"/>
    <cellStyle name="Comma 10 3 10 2" xfId="23250" xr:uid="{CA65337A-A8D1-47C1-8229-3296FE1CB2FD}"/>
    <cellStyle name="Comma 10 3 10 2 2" xfId="27460" xr:uid="{6B44D8A3-8FA5-47FB-B9A7-9A1199B01508}"/>
    <cellStyle name="Comma 10 3 10 2 2 2" xfId="40876" xr:uid="{7E04AEED-79A5-45A3-B325-99B6ED443E8B}"/>
    <cellStyle name="Comma 10 3 10 2 3" xfId="40442" xr:uid="{0081CF8E-C15A-4AEB-BD6B-A14636C6F447}"/>
    <cellStyle name="Comma 10 3 10 3" xfId="28296" xr:uid="{30FFF239-B8B0-4916-9174-6313499C9828}"/>
    <cellStyle name="Comma 10 3 10 3 2" xfId="41175" xr:uid="{9F4ABC51-1DE6-40DB-9DE9-2CF1231E477D}"/>
    <cellStyle name="Comma 10 3 10 4" xfId="40248" xr:uid="{7AF5BED3-8D52-4226-8A33-50D01C6C1896}"/>
    <cellStyle name="Comma 10 3 10 5" xfId="42330" xr:uid="{B4EA3780-FD87-473D-875F-18CD132969DB}"/>
    <cellStyle name="Comma 10 3 10 6" xfId="22944" xr:uid="{F4C424D0-CE26-4550-9698-A740429E649F}"/>
    <cellStyle name="Comma 10 3 11" xfId="3794" xr:uid="{00000000-0005-0000-0000-0000D60E0000}"/>
    <cellStyle name="Comma 10 3 11 2" xfId="23251" xr:uid="{79BB5D49-B0D2-4902-814D-0BE4FA236A83}"/>
    <cellStyle name="Comma 10 3 11 2 2" xfId="27461" xr:uid="{73CDB543-6872-40C0-934D-23E5CDDC1C48}"/>
    <cellStyle name="Comma 10 3 11 2 2 2" xfId="40877" xr:uid="{68C0E773-7DA8-48B7-A8C5-03406D9344BF}"/>
    <cellStyle name="Comma 10 3 11 2 3" xfId="40443" xr:uid="{D32EBD5C-0950-41FA-BABB-A8E4D3DAA65F}"/>
    <cellStyle name="Comma 10 3 11 3" xfId="28297" xr:uid="{2C0572D5-1B27-4623-8F2B-6233F91BE166}"/>
    <cellStyle name="Comma 10 3 11 3 2" xfId="41176" xr:uid="{0DB1E5B3-4D47-46DC-86FC-F22D6BFDADFA}"/>
    <cellStyle name="Comma 10 3 11 4" xfId="40249" xr:uid="{3109C487-CE5D-41E5-9629-B1CBAEA0A805}"/>
    <cellStyle name="Comma 10 3 11 5" xfId="42331" xr:uid="{6A84BEE5-C8CB-43B3-AC55-17F8C5DDA46D}"/>
    <cellStyle name="Comma 10 3 11 6" xfId="22945" xr:uid="{51D01AD7-1CE6-409F-B278-91716A75BFF2}"/>
    <cellStyle name="Comma 10 3 12" xfId="3795" xr:uid="{00000000-0005-0000-0000-0000D70E0000}"/>
    <cellStyle name="Comma 10 3 12 2" xfId="23252" xr:uid="{4D294429-D214-404F-A716-83BF93ECF472}"/>
    <cellStyle name="Comma 10 3 12 2 2" xfId="27462" xr:uid="{0443981D-D7DE-48DF-BC37-597C440624BD}"/>
    <cellStyle name="Comma 10 3 12 2 2 2" xfId="40878" xr:uid="{8DF69C11-C80F-49DC-8CF0-785A10A146B5}"/>
    <cellStyle name="Comma 10 3 12 2 3" xfId="40444" xr:uid="{254CDCB9-CEA4-40EF-8662-153CAFCDD279}"/>
    <cellStyle name="Comma 10 3 12 3" xfId="28298" xr:uid="{987940FE-724F-459C-9E2F-308D48CB763F}"/>
    <cellStyle name="Comma 10 3 12 3 2" xfId="41177" xr:uid="{5C958E28-1600-4DA6-BCD8-F4D5F80DB8FC}"/>
    <cellStyle name="Comma 10 3 12 4" xfId="40250" xr:uid="{CF42E212-632B-4442-A657-8B516A6C0B41}"/>
    <cellStyle name="Comma 10 3 12 5" xfId="42332" xr:uid="{F70DA4D9-EAEC-4BE4-A0AB-C12B914C01D3}"/>
    <cellStyle name="Comma 10 3 12 6" xfId="22946" xr:uid="{522C6BED-4CCC-4B93-BAB4-1944B418AD0D}"/>
    <cellStyle name="Comma 10 3 13" xfId="3796" xr:uid="{00000000-0005-0000-0000-0000D80E0000}"/>
    <cellStyle name="Comma 10 3 13 2" xfId="23253" xr:uid="{E5B44AE5-0691-4233-863B-8FCDDF99D84C}"/>
    <cellStyle name="Comma 10 3 13 2 2" xfId="27463" xr:uid="{D9C8D023-1A54-4EBF-99AA-8FB5C4350CB8}"/>
    <cellStyle name="Comma 10 3 13 2 2 2" xfId="40879" xr:uid="{EF2DD192-495C-4F20-860E-37FBB33CA90E}"/>
    <cellStyle name="Comma 10 3 13 2 3" xfId="40445" xr:uid="{17104FA4-5F89-4E48-81AB-DCECFCB4AA19}"/>
    <cellStyle name="Comma 10 3 13 3" xfId="28299" xr:uid="{4D22642B-6EC6-4F5B-8E55-18F0C815B12D}"/>
    <cellStyle name="Comma 10 3 13 3 2" xfId="41178" xr:uid="{BA8BCC58-DA40-4F17-9767-33AB327FCDB5}"/>
    <cellStyle name="Comma 10 3 13 4" xfId="40251" xr:uid="{9C7BEEA2-92C5-4F73-A6BE-8FBC9363CC79}"/>
    <cellStyle name="Comma 10 3 13 5" xfId="42333" xr:uid="{A2FF9653-9896-4CD7-9B1B-550CC3852318}"/>
    <cellStyle name="Comma 10 3 13 6" xfId="22947" xr:uid="{485AA568-AB0E-4DB8-A8CC-90B4456A19F0}"/>
    <cellStyle name="Comma 10 3 14" xfId="3797" xr:uid="{00000000-0005-0000-0000-0000D90E0000}"/>
    <cellStyle name="Comma 10 3 14 2" xfId="23254" xr:uid="{CD539BF1-6FC3-410C-8D97-C07C7D707BB7}"/>
    <cellStyle name="Comma 10 3 14 2 2" xfId="27464" xr:uid="{705C10E2-40AE-4ECB-8526-AB49E87D98ED}"/>
    <cellStyle name="Comma 10 3 14 2 2 2" xfId="40880" xr:uid="{6C720FAF-063F-486F-BF23-B3C2C534AB31}"/>
    <cellStyle name="Comma 10 3 14 2 3" xfId="40446" xr:uid="{C12FFCC7-0AC5-4032-855E-2314A151965A}"/>
    <cellStyle name="Comma 10 3 14 3" xfId="28300" xr:uid="{558B9046-9E39-48D3-94D2-965BC6EB3D67}"/>
    <cellStyle name="Comma 10 3 14 3 2" xfId="41179" xr:uid="{66882AE1-F377-4F41-969B-5833D2375C5F}"/>
    <cellStyle name="Comma 10 3 14 4" xfId="40252" xr:uid="{F2EFD7C5-9359-458D-A03E-F856790221AC}"/>
    <cellStyle name="Comma 10 3 14 5" xfId="42334" xr:uid="{194E33A5-9F4E-438D-936D-32976AAADB36}"/>
    <cellStyle name="Comma 10 3 14 6" xfId="22948" xr:uid="{D2FE5B9E-1664-45F3-908D-58C96A2EA46E}"/>
    <cellStyle name="Comma 10 3 15" xfId="3798" xr:uid="{00000000-0005-0000-0000-0000DA0E0000}"/>
    <cellStyle name="Comma 10 3 15 2" xfId="23255" xr:uid="{463DF284-7124-4DBA-A4DA-C2B95BCBDE0B}"/>
    <cellStyle name="Comma 10 3 15 2 2" xfId="27465" xr:uid="{AB46A18F-DFEA-41C1-BB93-2E5FD444D9AE}"/>
    <cellStyle name="Comma 10 3 15 2 2 2" xfId="40881" xr:uid="{4FD45A01-4C5D-45B3-8349-56D766ADE54B}"/>
    <cellStyle name="Comma 10 3 15 2 3" xfId="40447" xr:uid="{FFC989E3-88AD-46D9-80D7-9E1DCBDE4791}"/>
    <cellStyle name="Comma 10 3 15 3" xfId="25684" xr:uid="{BBEBD625-8CAB-47AF-B5F8-18FEE1A0DE35}"/>
    <cellStyle name="Comma 10 3 15 3 2" xfId="40840" xr:uid="{8774AE31-E735-448D-9392-BE4711FC0C73}"/>
    <cellStyle name="Comma 10 3 15 4" xfId="40253" xr:uid="{3706019C-92F6-4329-9852-F031FFCEC757}"/>
    <cellStyle name="Comma 10 3 15 5" xfId="42335" xr:uid="{1B3F9E60-3823-4C14-8FF7-0A74611CCD39}"/>
    <cellStyle name="Comma 10 3 15 6" xfId="22949" xr:uid="{CB288F6E-F4C3-4EF8-825E-A97525713CDA}"/>
    <cellStyle name="Comma 10 3 16" xfId="3799" xr:uid="{00000000-0005-0000-0000-0000DB0E0000}"/>
    <cellStyle name="Comma 10 3 16 2" xfId="23256" xr:uid="{74BBAB4A-E431-413E-ACB0-C76F573D0CE3}"/>
    <cellStyle name="Comma 10 3 16 2 2" xfId="27466" xr:uid="{2DAE66DE-8806-402F-96E8-BB6AFBE0E36B}"/>
    <cellStyle name="Comma 10 3 16 2 2 2" xfId="40882" xr:uid="{DB9649B9-64BA-4A7E-B311-AADBC3494D72}"/>
    <cellStyle name="Comma 10 3 16 2 3" xfId="40448" xr:uid="{619C2AD0-241E-448F-8092-A2073B6DCE4D}"/>
    <cellStyle name="Comma 10 3 16 3" xfId="28301" xr:uid="{3D35AD9F-6DAF-4E32-985E-76D1E8AA9FA7}"/>
    <cellStyle name="Comma 10 3 16 3 2" xfId="41180" xr:uid="{D696A642-09A5-4547-9EC9-21426BF2D53E}"/>
    <cellStyle name="Comma 10 3 16 4" xfId="40254" xr:uid="{F6D4A876-98A9-4B5A-A8D7-60F73E4F4D6B}"/>
    <cellStyle name="Comma 10 3 16 5" xfId="42336" xr:uid="{AE79DCE9-C3B9-4EE9-B50B-A576F91609AF}"/>
    <cellStyle name="Comma 10 3 16 6" xfId="22950" xr:uid="{994BDCA3-E41D-4FE3-858E-20523B778AE2}"/>
    <cellStyle name="Comma 10 3 17" xfId="3800" xr:uid="{00000000-0005-0000-0000-0000DC0E0000}"/>
    <cellStyle name="Comma 10 3 17 2" xfId="23257" xr:uid="{F7AD59AE-D30C-450F-BD49-340EE7888E18}"/>
    <cellStyle name="Comma 10 3 17 2 2" xfId="27467" xr:uid="{E11E785D-7F60-4A45-BAB4-C5D065CD6DFB}"/>
    <cellStyle name="Comma 10 3 17 2 2 2" xfId="40883" xr:uid="{718CE704-8CCF-48E2-822B-D8F227CA49B5}"/>
    <cellStyle name="Comma 10 3 17 2 3" xfId="40449" xr:uid="{03018249-727D-4440-ABEA-EB17D9E29DA7}"/>
    <cellStyle name="Comma 10 3 17 3" xfId="28302" xr:uid="{DAE5F726-5904-468C-8971-E595F57DA661}"/>
    <cellStyle name="Comma 10 3 17 3 2" xfId="41181" xr:uid="{A8056253-F6A3-478B-A4AF-45A96ECA6FAE}"/>
    <cellStyle name="Comma 10 3 17 4" xfId="40255" xr:uid="{80834A3E-2AB1-447C-96A8-A1C18C734F5B}"/>
    <cellStyle name="Comma 10 3 17 5" xfId="42337" xr:uid="{D3D72D55-CC1D-4585-8B1D-01FADCD5E909}"/>
    <cellStyle name="Comma 10 3 17 6" xfId="22951" xr:uid="{BC312CF5-9DCE-4C68-93F1-A793D31E9CF4}"/>
    <cellStyle name="Comma 10 3 18" xfId="23249" xr:uid="{C41166FE-5A08-44DD-A55D-54F52C871430}"/>
    <cellStyle name="Comma 10 3 18 2" xfId="27459" xr:uid="{3571CBB1-49B5-4F2C-83B6-931BAB0DD227}"/>
    <cellStyle name="Comma 10 3 18 2 2" xfId="40875" xr:uid="{C3E11349-ADC8-4794-A186-E57DBFB24F22}"/>
    <cellStyle name="Comma 10 3 18 3" xfId="40441" xr:uid="{7D6411A6-0444-4C3B-BA17-D9A4C465E0BC}"/>
    <cellStyle name="Comma 10 3 19" xfId="28303" xr:uid="{FFD5F22C-D6A4-4FAF-A212-42ECB5294792}"/>
    <cellStyle name="Comma 10 3 19 2" xfId="41182" xr:uid="{4D0FEC6B-ED06-4186-A4DC-4880C99EC7BB}"/>
    <cellStyle name="Comma 10 3 2" xfId="3801" xr:uid="{00000000-0005-0000-0000-0000DD0E0000}"/>
    <cellStyle name="Comma 10 3 2 2" xfId="23258" xr:uid="{EE36DE56-F365-44F7-BFA4-7DFC730AE083}"/>
    <cellStyle name="Comma 10 3 2 2 2" xfId="27468" xr:uid="{F8119B5F-145D-4835-A91F-4EA00F84943C}"/>
    <cellStyle name="Comma 10 3 2 2 2 2" xfId="40884" xr:uid="{0B329D7A-D26C-4AD7-BA63-618FB7032036}"/>
    <cellStyle name="Comma 10 3 2 2 3" xfId="40450" xr:uid="{CFCF168C-ED9A-41A5-A860-AD92D0927ED3}"/>
    <cellStyle name="Comma 10 3 2 3" xfId="28304" xr:uid="{FC660FAA-2A68-4253-96AA-74C981691BC7}"/>
    <cellStyle name="Comma 10 3 2 3 2" xfId="41183" xr:uid="{E78AD8FF-1356-474C-B70A-EA8E20C650FA}"/>
    <cellStyle name="Comma 10 3 2 4" xfId="40256" xr:uid="{30032292-DF4A-436B-BE43-482D378FB32F}"/>
    <cellStyle name="Comma 10 3 2 5" xfId="42338" xr:uid="{82E07C3B-67D6-4FCF-8529-4A9CD3568DA9}"/>
    <cellStyle name="Comma 10 3 2 6" xfId="22952" xr:uid="{C302AE9F-1B49-426F-895B-8C73B82A70E8}"/>
    <cellStyle name="Comma 10 3 20" xfId="40247" xr:uid="{8864CB8C-8E91-49E4-B0B9-E02DDE50847F}"/>
    <cellStyle name="Comma 10 3 21" xfId="42329" xr:uid="{1D2FA255-F60B-4842-96B2-E8C49869B7C1}"/>
    <cellStyle name="Comma 10 3 22" xfId="22943" xr:uid="{4B8D9354-07E6-4A2C-90A4-17A54EF81EE9}"/>
    <cellStyle name="Comma 10 3 3" xfId="3802" xr:uid="{00000000-0005-0000-0000-0000DE0E0000}"/>
    <cellStyle name="Comma 10 3 3 2" xfId="23259" xr:uid="{E13C5E21-BB0F-4D54-A349-36F6CF12B9EF}"/>
    <cellStyle name="Comma 10 3 3 2 2" xfId="27469" xr:uid="{CB146642-0D6B-4088-8D56-15993C072E39}"/>
    <cellStyle name="Comma 10 3 3 2 2 2" xfId="40885" xr:uid="{6DBB6212-42B4-4241-8D20-5EADE9DFCC87}"/>
    <cellStyle name="Comma 10 3 3 2 3" xfId="40451" xr:uid="{6E39F06B-0268-4133-A87B-396AB4D87E10}"/>
    <cellStyle name="Comma 10 3 3 3" xfId="28305" xr:uid="{E96A6743-A7D5-4254-AD26-9B537E618EF9}"/>
    <cellStyle name="Comma 10 3 3 3 2" xfId="41184" xr:uid="{A00681E4-9868-4509-A92D-6D19F690C7FA}"/>
    <cellStyle name="Comma 10 3 3 4" xfId="40257" xr:uid="{01F51E0C-9E37-4007-B8A8-3EAE3736888F}"/>
    <cellStyle name="Comma 10 3 3 5" xfId="42339" xr:uid="{78DBB91B-FE23-4F5B-88C9-7A502FE05A13}"/>
    <cellStyle name="Comma 10 3 3 6" xfId="22953" xr:uid="{17D12C0C-613D-468C-B6EE-085EC9DF0888}"/>
    <cellStyle name="Comma 10 3 4" xfId="3803" xr:uid="{00000000-0005-0000-0000-0000DF0E0000}"/>
    <cellStyle name="Comma 10 3 4 2" xfId="23260" xr:uid="{BB4E0B8D-F805-43DE-926B-B7E60501337C}"/>
    <cellStyle name="Comma 10 3 4 2 2" xfId="27470" xr:uid="{F64E2B2E-1BCB-419F-88B8-ED9C7028F990}"/>
    <cellStyle name="Comma 10 3 4 2 2 2" xfId="40886" xr:uid="{9D2BB606-05DB-4CD4-A3B4-9258CD507D4A}"/>
    <cellStyle name="Comma 10 3 4 2 3" xfId="40452" xr:uid="{8F7F8D24-7EFF-4A25-A81B-2FE50130AF9F}"/>
    <cellStyle name="Comma 10 3 4 3" xfId="25683" xr:uid="{49A07B70-A943-4717-99A0-1A30C19472B7}"/>
    <cellStyle name="Comma 10 3 4 3 2" xfId="40839" xr:uid="{0D80EFB6-229D-4438-8A12-CBD97557ABD1}"/>
    <cellStyle name="Comma 10 3 4 4" xfId="40258" xr:uid="{72257819-A9EE-4A4F-BDA2-BA1A04EA93E4}"/>
    <cellStyle name="Comma 10 3 4 5" xfId="42340" xr:uid="{5014E078-B89E-4978-94F7-60C1F8A25549}"/>
    <cellStyle name="Comma 10 3 4 6" xfId="22954" xr:uid="{D33C36B2-0307-4ED4-9E97-567EFEA14C83}"/>
    <cellStyle name="Comma 10 3 5" xfId="3804" xr:uid="{00000000-0005-0000-0000-0000E00E0000}"/>
    <cellStyle name="Comma 10 3 5 2" xfId="23261" xr:uid="{6BBADA6E-3D47-4EBB-B00D-D49EC16F4154}"/>
    <cellStyle name="Comma 10 3 5 2 2" xfId="27471" xr:uid="{0CFB31DD-134F-4354-800C-C967FA920ED0}"/>
    <cellStyle name="Comma 10 3 5 2 2 2" xfId="40887" xr:uid="{DB51CDDD-C1E2-4448-8D95-BFB0AB3438DF}"/>
    <cellStyle name="Comma 10 3 5 2 3" xfId="40453" xr:uid="{69CC6F3E-2CC7-4F61-A789-EC9939B9A6CB}"/>
    <cellStyle name="Comma 10 3 5 3" xfId="28306" xr:uid="{8E9405DC-A6DA-4289-B718-67A04499B405}"/>
    <cellStyle name="Comma 10 3 5 3 2" xfId="41185" xr:uid="{15F19BE5-856C-45E3-A38E-57C01C751F16}"/>
    <cellStyle name="Comma 10 3 5 4" xfId="40259" xr:uid="{91A9F411-D45C-44B8-B498-3B4F57166033}"/>
    <cellStyle name="Comma 10 3 5 5" xfId="42341" xr:uid="{927D9790-9F74-4DE5-9C3B-08DEF976ABB6}"/>
    <cellStyle name="Comma 10 3 5 6" xfId="22955" xr:uid="{14199168-E853-4110-B676-69398DDCFD9C}"/>
    <cellStyle name="Comma 10 3 6" xfId="3805" xr:uid="{00000000-0005-0000-0000-0000E10E0000}"/>
    <cellStyle name="Comma 10 3 6 2" xfId="23262" xr:uid="{758B8880-C8EA-485C-A040-556A7481C402}"/>
    <cellStyle name="Comma 10 3 6 2 2" xfId="27472" xr:uid="{40384AB3-6431-4654-B8C8-55E136374B84}"/>
    <cellStyle name="Comma 10 3 6 2 2 2" xfId="40888" xr:uid="{AC9D555D-8B89-40E8-BC74-326010ECAC71}"/>
    <cellStyle name="Comma 10 3 6 2 3" xfId="40454" xr:uid="{61A928F3-288A-4B33-BA45-38839CE3CE8C}"/>
    <cellStyle name="Comma 10 3 6 3" xfId="25682" xr:uid="{9CB64E2D-54B2-4338-B8D8-639C2A7B30E0}"/>
    <cellStyle name="Comma 10 3 6 3 2" xfId="40838" xr:uid="{7B9C9D10-3C3A-43A1-AB52-1923CF85FC09}"/>
    <cellStyle name="Comma 10 3 6 4" xfId="40260" xr:uid="{167FDAD4-BF93-4049-B496-DB47DC5DAE44}"/>
    <cellStyle name="Comma 10 3 6 5" xfId="42342" xr:uid="{6961D7F6-1488-474D-84BE-C98A4F89A97F}"/>
    <cellStyle name="Comma 10 3 6 6" xfId="22956" xr:uid="{3EFE26E0-B631-4686-9774-A14F808AE3EB}"/>
    <cellStyle name="Comma 10 3 7" xfId="3806" xr:uid="{00000000-0005-0000-0000-0000E20E0000}"/>
    <cellStyle name="Comma 10 3 7 2" xfId="23263" xr:uid="{5F1A63D7-B30D-4357-A334-4EE34B800AB1}"/>
    <cellStyle name="Comma 10 3 7 2 2" xfId="27473" xr:uid="{B363C6D1-54F2-4605-AD0D-BE2BB3EE6A17}"/>
    <cellStyle name="Comma 10 3 7 2 2 2" xfId="40889" xr:uid="{E5F339CA-5E7F-4C15-9EBE-B0EC9D6A98B2}"/>
    <cellStyle name="Comma 10 3 7 2 3" xfId="40455" xr:uid="{7BCA5D47-414F-45D8-8FBF-80CC989734D7}"/>
    <cellStyle name="Comma 10 3 7 3" xfId="28307" xr:uid="{4F84BB04-E88A-4AB4-B39C-7CFDDA7D4234}"/>
    <cellStyle name="Comma 10 3 7 3 2" xfId="41186" xr:uid="{A1EEE43A-DF5E-4D7B-88BA-0B78C3F24A69}"/>
    <cellStyle name="Comma 10 3 7 4" xfId="40261" xr:uid="{1CAB9D17-E0FA-4CBD-89E5-0027B6790631}"/>
    <cellStyle name="Comma 10 3 7 5" xfId="42343" xr:uid="{75947FED-772F-40B4-A35E-494F11626F9C}"/>
    <cellStyle name="Comma 10 3 7 6" xfId="22957" xr:uid="{68CC1B69-16AF-4EB2-A75E-C5A6692A2954}"/>
    <cellStyle name="Comma 10 3 8" xfId="3807" xr:uid="{00000000-0005-0000-0000-0000E30E0000}"/>
    <cellStyle name="Comma 10 3 8 2" xfId="23264" xr:uid="{ED849025-AA4D-40AB-8841-E68416D030B3}"/>
    <cellStyle name="Comma 10 3 8 2 2" xfId="27474" xr:uid="{3DD6DF23-2492-4FD7-B19E-5715A222C506}"/>
    <cellStyle name="Comma 10 3 8 2 2 2" xfId="40890" xr:uid="{BC4FD3FD-B55E-48DF-ACBA-E8C29D41F9EB}"/>
    <cellStyle name="Comma 10 3 8 2 3" xfId="40456" xr:uid="{59C30D67-A9B4-4B1D-8E4A-D25966D4D6F3}"/>
    <cellStyle name="Comma 10 3 8 3" xfId="28308" xr:uid="{604127AC-82C5-4EC3-8FF1-BCC32EA8D553}"/>
    <cellStyle name="Comma 10 3 8 3 2" xfId="41187" xr:uid="{E0B9AEEC-C46F-43C4-A8FE-CEA8F097A1E6}"/>
    <cellStyle name="Comma 10 3 8 4" xfId="40262" xr:uid="{84D83A1F-3A35-47D8-98F6-C719EEC899D8}"/>
    <cellStyle name="Comma 10 3 8 5" xfId="42344" xr:uid="{998D5E15-14CF-4430-992C-1852DF0C4F4A}"/>
    <cellStyle name="Comma 10 3 8 6" xfId="22958" xr:uid="{EA3E5FFB-0411-438A-831F-A8B0EC4B1C73}"/>
    <cellStyle name="Comma 10 3 9" xfId="3808" xr:uid="{00000000-0005-0000-0000-0000E40E0000}"/>
    <cellStyle name="Comma 10 3 9 2" xfId="23265" xr:uid="{69C1E581-101D-49C6-9101-DCE4A8004D96}"/>
    <cellStyle name="Comma 10 3 9 2 2" xfId="27475" xr:uid="{C42905A6-457A-4BA0-B052-026E9982ADC6}"/>
    <cellStyle name="Comma 10 3 9 2 2 2" xfId="40891" xr:uid="{FF380668-A8FE-425D-B84D-9CC6A972DE3B}"/>
    <cellStyle name="Comma 10 3 9 2 3" xfId="40457" xr:uid="{98876C22-88EB-40CD-805E-A1FEBC7390BA}"/>
    <cellStyle name="Comma 10 3 9 3" xfId="25681" xr:uid="{408D816B-3D4D-4ED6-A7D9-D04701BE9C91}"/>
    <cellStyle name="Comma 10 3 9 3 2" xfId="40837" xr:uid="{26FD597F-463E-449C-9009-0EE1D47E18F2}"/>
    <cellStyle name="Comma 10 3 9 4" xfId="40263" xr:uid="{4461E3FC-B534-4006-9EEC-59D8B73EA841}"/>
    <cellStyle name="Comma 10 3 9 5" xfId="42345" xr:uid="{6440B7B0-4C0C-469B-8189-2BE1E52F912A}"/>
    <cellStyle name="Comma 10 3 9 6" xfId="22959" xr:uid="{B4630C6C-3639-438B-9C17-C199074C0FBC}"/>
    <cellStyle name="Comma 10 4" xfId="3809" xr:uid="{00000000-0005-0000-0000-0000E50E0000}"/>
    <cellStyle name="Comma 10 4 10" xfId="3810" xr:uid="{00000000-0005-0000-0000-0000E60E0000}"/>
    <cellStyle name="Comma 10 4 10 2" xfId="23267" xr:uid="{AE25F2F7-0F63-4FF3-88DC-3C5CC950F123}"/>
    <cellStyle name="Comma 10 4 10 2 2" xfId="27477" xr:uid="{533032BC-47DC-4B23-806F-7A06F4E2096E}"/>
    <cellStyle name="Comma 10 4 10 2 2 2" xfId="40893" xr:uid="{7F1545A6-8AA8-4629-B9E1-677A9FA52EDA}"/>
    <cellStyle name="Comma 10 4 10 2 3" xfId="40459" xr:uid="{7E99C942-A6D0-488B-9328-0204CD9C01B7}"/>
    <cellStyle name="Comma 10 4 10 3" xfId="25680" xr:uid="{99BF1A13-95F0-474F-8EE6-C4CEEF820992}"/>
    <cellStyle name="Comma 10 4 10 3 2" xfId="40836" xr:uid="{6CA5F2FF-173F-4A88-8D2C-A678CAA31D3F}"/>
    <cellStyle name="Comma 10 4 10 4" xfId="40265" xr:uid="{1211493C-2EA8-401C-AEBE-5DA8C17449E0}"/>
    <cellStyle name="Comma 10 4 10 5" xfId="42347" xr:uid="{F4C41A15-DD4C-450C-AC06-FDE5FB000428}"/>
    <cellStyle name="Comma 10 4 10 6" xfId="22961" xr:uid="{BFC48624-2B6D-4556-AC3A-9A8261054D29}"/>
    <cellStyle name="Comma 10 4 11" xfId="3811" xr:uid="{00000000-0005-0000-0000-0000E70E0000}"/>
    <cellStyle name="Comma 10 4 11 2" xfId="23268" xr:uid="{10F46CFE-AAF1-4303-8E5B-7F58623F7706}"/>
    <cellStyle name="Comma 10 4 11 2 2" xfId="27478" xr:uid="{0E885867-35A9-4FD4-8AF4-F904CBA1B54F}"/>
    <cellStyle name="Comma 10 4 11 2 2 2" xfId="40894" xr:uid="{3C69DED5-381A-447F-8931-215E3D7B68F2}"/>
    <cellStyle name="Comma 10 4 11 2 3" xfId="40460" xr:uid="{1DFBB0E9-CC36-4334-BA65-7ADC3FBA6267}"/>
    <cellStyle name="Comma 10 4 11 3" xfId="25679" xr:uid="{690E613C-20D9-4EC1-9406-2387BF405E3B}"/>
    <cellStyle name="Comma 10 4 11 3 2" xfId="40835" xr:uid="{9D55477E-6A87-4F33-AE63-A61AA3AAE1DD}"/>
    <cellStyle name="Comma 10 4 11 4" xfId="40266" xr:uid="{FDF4B11F-915A-4C7A-864F-79A25FA1B661}"/>
    <cellStyle name="Comma 10 4 11 5" xfId="42348" xr:uid="{EF9BDA16-26E0-421D-BFC5-54E11BDDEDC0}"/>
    <cellStyle name="Comma 10 4 11 6" xfId="22962" xr:uid="{70A2C1F5-6FA0-4A46-8FBA-4CECE55826A7}"/>
    <cellStyle name="Comma 10 4 12" xfId="3812" xr:uid="{00000000-0005-0000-0000-0000E80E0000}"/>
    <cellStyle name="Comma 10 4 12 2" xfId="23269" xr:uid="{DDDB6F65-5A28-4CE7-BC6C-64C9C207F44E}"/>
    <cellStyle name="Comma 10 4 12 2 2" xfId="27479" xr:uid="{47C33841-7346-455D-BF46-90D40BF80ABB}"/>
    <cellStyle name="Comma 10 4 12 2 2 2" xfId="40895" xr:uid="{2D90CFFA-1BF1-4BD2-A892-43F34B3B88A8}"/>
    <cellStyle name="Comma 10 4 12 2 3" xfId="40461" xr:uid="{E76D0931-D1B4-45FA-9CE5-D05D92ACBA17}"/>
    <cellStyle name="Comma 10 4 12 3" xfId="28309" xr:uid="{709B844A-9EDB-4D93-B9B7-B968A22A599C}"/>
    <cellStyle name="Comma 10 4 12 3 2" xfId="41188" xr:uid="{9FDCDAFA-B2E8-4DD1-B568-13EA2C396BD4}"/>
    <cellStyle name="Comma 10 4 12 4" xfId="40267" xr:uid="{72D01992-1D73-47D9-BB20-0931AC6CFCDC}"/>
    <cellStyle name="Comma 10 4 12 5" xfId="42349" xr:uid="{528DA163-12CF-4CEC-A7B1-5FCCF40698BD}"/>
    <cellStyle name="Comma 10 4 12 6" xfId="22963" xr:uid="{EFD46767-E395-484A-ADB9-DD6BBDF74C10}"/>
    <cellStyle name="Comma 10 4 13" xfId="3813" xr:uid="{00000000-0005-0000-0000-0000E90E0000}"/>
    <cellStyle name="Comma 10 4 13 2" xfId="23270" xr:uid="{FA07840B-B611-4496-8B02-7475D4ADEF2B}"/>
    <cellStyle name="Comma 10 4 13 2 2" xfId="27480" xr:uid="{57DE02F3-BD65-4100-85EC-3AF675130D6D}"/>
    <cellStyle name="Comma 10 4 13 2 2 2" xfId="40896" xr:uid="{96E6ADEC-226D-4D09-AEA9-967FDBC01755}"/>
    <cellStyle name="Comma 10 4 13 2 3" xfId="40462" xr:uid="{FCF325BD-F5BE-4DC7-B8B0-5CE8F6B0A032}"/>
    <cellStyle name="Comma 10 4 13 3" xfId="28310" xr:uid="{51E92381-A639-4A5A-9561-64911BB6569E}"/>
    <cellStyle name="Comma 10 4 13 3 2" xfId="41189" xr:uid="{7345F9C9-E387-43A1-A881-2E826CAF53A0}"/>
    <cellStyle name="Comma 10 4 13 4" xfId="40268" xr:uid="{48CD9367-F2F6-4966-B67B-A2D2DDA04EE4}"/>
    <cellStyle name="Comma 10 4 13 5" xfId="42350" xr:uid="{D9A9E6A6-262D-46FE-B90B-8747E47E7CA5}"/>
    <cellStyle name="Comma 10 4 13 6" xfId="22964" xr:uid="{981F4DD5-316A-4D11-8878-FC00985336A4}"/>
    <cellStyle name="Comma 10 4 14" xfId="3814" xr:uid="{00000000-0005-0000-0000-0000EA0E0000}"/>
    <cellStyle name="Comma 10 4 14 2" xfId="23271" xr:uid="{78171E85-9605-4E97-B6E7-8E1332095CFC}"/>
    <cellStyle name="Comma 10 4 14 2 2" xfId="27481" xr:uid="{848A3379-1BB6-4770-892F-5717F77FE739}"/>
    <cellStyle name="Comma 10 4 14 2 2 2" xfId="40897" xr:uid="{593F4C60-5612-48EB-B611-55EC1496EC12}"/>
    <cellStyle name="Comma 10 4 14 2 3" xfId="40463" xr:uid="{904E2CEA-A6A7-4BBD-8FF4-C6EC477C0D00}"/>
    <cellStyle name="Comma 10 4 14 3" xfId="25678" xr:uid="{82B2E0D9-C388-424B-BA33-F604814A6665}"/>
    <cellStyle name="Comma 10 4 14 3 2" xfId="40834" xr:uid="{4F27955A-9F78-4F28-879F-A0ACDC299FB0}"/>
    <cellStyle name="Comma 10 4 14 4" xfId="40269" xr:uid="{19EEE6DB-513C-48F0-9734-D0502B698568}"/>
    <cellStyle name="Comma 10 4 14 5" xfId="42351" xr:uid="{8513CE0A-CB61-4096-8F13-BA7420D70905}"/>
    <cellStyle name="Comma 10 4 14 6" xfId="22965" xr:uid="{0B411154-BD3B-4A4C-BAFA-12E479F66D61}"/>
    <cellStyle name="Comma 10 4 15" xfId="3815" xr:uid="{00000000-0005-0000-0000-0000EB0E0000}"/>
    <cellStyle name="Comma 10 4 15 2" xfId="23272" xr:uid="{4B7D9DD0-CBBB-499D-BAEA-F0D0987C0781}"/>
    <cellStyle name="Comma 10 4 15 2 2" xfId="27482" xr:uid="{3C9C0717-1A1A-4B0E-B72E-797490AECA5C}"/>
    <cellStyle name="Comma 10 4 15 2 2 2" xfId="40898" xr:uid="{9C4DFE4F-1AA8-4BD4-8F8C-64BD20B7B475}"/>
    <cellStyle name="Comma 10 4 15 2 3" xfId="40464" xr:uid="{8DB080F8-AA35-404A-BF6D-058E2DB65840}"/>
    <cellStyle name="Comma 10 4 15 3" xfId="25676" xr:uid="{0ACA70B7-3C18-4976-8BF3-8AF295885CA4}"/>
    <cellStyle name="Comma 10 4 15 3 2" xfId="40833" xr:uid="{044773C7-E708-4AC1-A2C5-186568B48FFF}"/>
    <cellStyle name="Comma 10 4 15 4" xfId="40270" xr:uid="{5A2CB3A6-D9B3-41ED-8A5D-31CB5F58E083}"/>
    <cellStyle name="Comma 10 4 15 5" xfId="42352" xr:uid="{9D50AA77-15F9-43BF-BFDF-5A18CD4D204B}"/>
    <cellStyle name="Comma 10 4 15 6" xfId="22966" xr:uid="{6C3D540E-CA94-4151-86EC-C3D86092F924}"/>
    <cellStyle name="Comma 10 4 16" xfId="3816" xr:uid="{00000000-0005-0000-0000-0000EC0E0000}"/>
    <cellStyle name="Comma 10 4 16 2" xfId="23273" xr:uid="{0AD78601-9246-499E-998E-7381257440F7}"/>
    <cellStyle name="Comma 10 4 16 2 2" xfId="27483" xr:uid="{8070C484-645B-4664-AF9E-21A5A734C947}"/>
    <cellStyle name="Comma 10 4 16 2 2 2" xfId="40899" xr:uid="{06444EB2-3422-4F9D-9C7D-0CB99D398F4D}"/>
    <cellStyle name="Comma 10 4 16 2 3" xfId="40465" xr:uid="{EDC31F1C-079F-4614-8535-20CDA8FE5305}"/>
    <cellStyle name="Comma 10 4 16 3" xfId="28311" xr:uid="{FFA1736A-74E3-42A8-8557-E08E27977A88}"/>
    <cellStyle name="Comma 10 4 16 3 2" xfId="41190" xr:uid="{7E20F4AE-D7E4-4F30-9EE6-C3E48D6BF613}"/>
    <cellStyle name="Comma 10 4 16 4" xfId="40271" xr:uid="{5ECA25A3-1A8F-4EF2-A6F1-EA807C5FCC82}"/>
    <cellStyle name="Comma 10 4 16 5" xfId="42353" xr:uid="{054C5FAF-5622-4DEF-AF72-E089BB20A988}"/>
    <cellStyle name="Comma 10 4 16 6" xfId="22967" xr:uid="{60A12F57-BA5C-4E16-BE70-F01CFE7CAEDF}"/>
    <cellStyle name="Comma 10 4 17" xfId="3817" xr:uid="{00000000-0005-0000-0000-0000ED0E0000}"/>
    <cellStyle name="Comma 10 4 17 2" xfId="23274" xr:uid="{F42113E3-86F9-489F-8662-2620D9EBDE76}"/>
    <cellStyle name="Comma 10 4 17 2 2" xfId="27484" xr:uid="{4B0E2CE7-F348-47CF-8064-638C6EA04F0C}"/>
    <cellStyle name="Comma 10 4 17 2 2 2" xfId="40900" xr:uid="{782D5642-0778-4852-9B9E-605C517F634A}"/>
    <cellStyle name="Comma 10 4 17 2 3" xfId="40466" xr:uid="{AD4D6CDC-4C11-4F79-A9F6-A9D80B7937D7}"/>
    <cellStyle name="Comma 10 4 17 3" xfId="28312" xr:uid="{82435F1E-984E-4A1B-AC72-DF97B6FAFF4E}"/>
    <cellStyle name="Comma 10 4 17 3 2" xfId="41191" xr:uid="{099D62EB-CD83-4915-8E46-951DCCAAC600}"/>
    <cellStyle name="Comma 10 4 17 4" xfId="40272" xr:uid="{6A25145F-3DD7-4378-AA13-0BFE4FD3CB5A}"/>
    <cellStyle name="Comma 10 4 17 5" xfId="42354" xr:uid="{EDDE6D7D-1C40-4A96-8104-1B8DF2B7AAF7}"/>
    <cellStyle name="Comma 10 4 17 6" xfId="22968" xr:uid="{18B6A232-871F-4D3A-8871-348AFEF574E3}"/>
    <cellStyle name="Comma 10 4 18" xfId="23266" xr:uid="{32E025E3-D0A1-4B2B-B0C1-FFD530A57733}"/>
    <cellStyle name="Comma 10 4 18 2" xfId="27476" xr:uid="{31F1D783-7F86-4664-94D9-4D0369F97294}"/>
    <cellStyle name="Comma 10 4 18 2 2" xfId="40892" xr:uid="{A1155374-651B-4EEB-A898-A38A07D496E2}"/>
    <cellStyle name="Comma 10 4 18 3" xfId="40458" xr:uid="{F65B2484-05F9-49C2-814D-3FADAFBB09DC}"/>
    <cellStyle name="Comma 10 4 19" xfId="28313" xr:uid="{61E5C312-DC92-4FC9-B386-DB0E124DD003}"/>
    <cellStyle name="Comma 10 4 19 2" xfId="41192" xr:uid="{3FB087EC-0572-4AC0-B983-EBBFDA5CDECF}"/>
    <cellStyle name="Comma 10 4 2" xfId="3818" xr:uid="{00000000-0005-0000-0000-0000EE0E0000}"/>
    <cellStyle name="Comma 10 4 2 2" xfId="23275" xr:uid="{7B5252BF-41CA-404E-B021-7EED440A4BA9}"/>
    <cellStyle name="Comma 10 4 2 2 2" xfId="27485" xr:uid="{9C4FF1B9-E600-4D45-8318-C087C5E972E7}"/>
    <cellStyle name="Comma 10 4 2 2 2 2" xfId="40901" xr:uid="{8AEB593A-A1FF-4771-9B8D-0AFBF51027DC}"/>
    <cellStyle name="Comma 10 4 2 2 3" xfId="40467" xr:uid="{A329028A-0EA3-4DD0-9902-089116650E4D}"/>
    <cellStyle name="Comma 10 4 2 3" xfId="28314" xr:uid="{28AD64E8-5D4B-4F9E-A9AF-637038A0933E}"/>
    <cellStyle name="Comma 10 4 2 3 2" xfId="41193" xr:uid="{9428924A-19D0-42F6-97B4-9BB18BBA02E7}"/>
    <cellStyle name="Comma 10 4 2 4" xfId="40273" xr:uid="{D45761C0-2130-45AE-B99D-AF7626340350}"/>
    <cellStyle name="Comma 10 4 2 5" xfId="42355" xr:uid="{44371799-C3EF-4B20-B1F2-63B5345727B9}"/>
    <cellStyle name="Comma 10 4 2 6" xfId="22969" xr:uid="{3E138960-1E43-484B-B261-4F210504E47D}"/>
    <cellStyle name="Comma 10 4 20" xfId="40264" xr:uid="{F0D19448-C8D2-4CCF-82BF-26ABFEFED84F}"/>
    <cellStyle name="Comma 10 4 21" xfId="42346" xr:uid="{140F97DB-0CAF-49B3-B531-5ED935ECAB8F}"/>
    <cellStyle name="Comma 10 4 22" xfId="22960" xr:uid="{2922D4E7-429B-4DC6-8535-3296E440AB59}"/>
    <cellStyle name="Comma 10 4 3" xfId="3819" xr:uid="{00000000-0005-0000-0000-0000EF0E0000}"/>
    <cellStyle name="Comma 10 4 3 2" xfId="23276" xr:uid="{339BC3FB-A167-4E0B-9D2D-C0B4A3A94F5E}"/>
    <cellStyle name="Comma 10 4 3 2 2" xfId="27486" xr:uid="{DA59CDA4-56CD-4511-A0AD-F3466FB55CFB}"/>
    <cellStyle name="Comma 10 4 3 2 2 2" xfId="40902" xr:uid="{4F9B019A-5F4A-42DD-A546-F8C7364E6952}"/>
    <cellStyle name="Comma 10 4 3 2 3" xfId="40468" xr:uid="{4290451F-4FBA-4FBF-B888-1D0E20840E14}"/>
    <cellStyle name="Comma 10 4 3 3" xfId="25674" xr:uid="{FA9D8765-E5C7-4747-82E9-9B16BE6ED6E4}"/>
    <cellStyle name="Comma 10 4 3 3 2" xfId="40832" xr:uid="{FC0DDCB1-C5EC-4408-89F1-477014099083}"/>
    <cellStyle name="Comma 10 4 3 4" xfId="40274" xr:uid="{05A6EAFC-0794-46BF-9580-A6D124A92520}"/>
    <cellStyle name="Comma 10 4 3 5" xfId="42356" xr:uid="{33962B7F-64AE-4458-ACAF-307F1D55E674}"/>
    <cellStyle name="Comma 10 4 3 6" xfId="22970" xr:uid="{C0BE5269-3434-4E02-8541-0B9BD881141C}"/>
    <cellStyle name="Comma 10 4 4" xfId="3820" xr:uid="{00000000-0005-0000-0000-0000F00E0000}"/>
    <cellStyle name="Comma 10 4 4 2" xfId="23277" xr:uid="{4270FFED-6245-4957-A8B5-2C049019A589}"/>
    <cellStyle name="Comma 10 4 4 2 2" xfId="27487" xr:uid="{74115E0D-238D-4F9B-8E56-A1D21EB2DF15}"/>
    <cellStyle name="Comma 10 4 4 2 2 2" xfId="40903" xr:uid="{45A61E2C-5F62-4430-B7D4-7D5B4582774E}"/>
    <cellStyle name="Comma 10 4 4 2 3" xfId="40469" xr:uid="{1644BC9A-F0FD-4746-AA6A-1C96968C350E}"/>
    <cellStyle name="Comma 10 4 4 3" xfId="28315" xr:uid="{C89D0C7B-A911-45C1-9E67-73952C5114A7}"/>
    <cellStyle name="Comma 10 4 4 3 2" xfId="41194" xr:uid="{C056AF76-FAEB-49E1-ADE5-23E4C1F0A193}"/>
    <cellStyle name="Comma 10 4 4 4" xfId="40275" xr:uid="{61073617-BAB2-4D6D-866B-81C74F6AC167}"/>
    <cellStyle name="Comma 10 4 4 5" xfId="42357" xr:uid="{BEF98B95-0EAD-459D-A378-6DDBFE50C7C0}"/>
    <cellStyle name="Comma 10 4 4 6" xfId="22971" xr:uid="{D044DD44-84AA-4126-A80A-AE1B2363B044}"/>
    <cellStyle name="Comma 10 4 5" xfId="3821" xr:uid="{00000000-0005-0000-0000-0000F10E0000}"/>
    <cellStyle name="Comma 10 4 5 2" xfId="23278" xr:uid="{772F6A44-2CA3-41F3-9EA2-0D0620B640AC}"/>
    <cellStyle name="Comma 10 4 5 2 2" xfId="27488" xr:uid="{649F1F4B-AF7D-4FDC-A033-717FC0346BCF}"/>
    <cellStyle name="Comma 10 4 5 2 2 2" xfId="40904" xr:uid="{956C803E-9934-4160-A787-711BC79BD171}"/>
    <cellStyle name="Comma 10 4 5 2 3" xfId="40470" xr:uid="{DD59A81C-F049-4A77-B94D-0EFDB5604002}"/>
    <cellStyle name="Comma 10 4 5 3" xfId="28316" xr:uid="{DA84FC74-CEC0-46A9-B16C-C42E9066A079}"/>
    <cellStyle name="Comma 10 4 5 3 2" xfId="41195" xr:uid="{C3C7F7ED-F80C-41F4-8ED3-CAD86E72A36C}"/>
    <cellStyle name="Comma 10 4 5 4" xfId="40276" xr:uid="{98230C3F-1DEA-4AE9-A435-88A204CD1BCD}"/>
    <cellStyle name="Comma 10 4 5 5" xfId="42358" xr:uid="{E873F294-E547-42EB-B16C-22DC9A9D157F}"/>
    <cellStyle name="Comma 10 4 5 6" xfId="22972" xr:uid="{382C44B8-0F0B-486C-85FC-D8286D1119F3}"/>
    <cellStyle name="Comma 10 4 6" xfId="3822" xr:uid="{00000000-0005-0000-0000-0000F20E0000}"/>
    <cellStyle name="Comma 10 4 6 2" xfId="23279" xr:uid="{08B079CF-57A7-420E-8145-58EFB7A6308C}"/>
    <cellStyle name="Comma 10 4 6 2 2" xfId="27489" xr:uid="{EE212B40-C1B1-4A5A-A986-CB4A1DEC4FE6}"/>
    <cellStyle name="Comma 10 4 6 2 2 2" xfId="40905" xr:uid="{E209491E-CBE6-4349-B791-3FBCBBDD4128}"/>
    <cellStyle name="Comma 10 4 6 2 3" xfId="40471" xr:uid="{3A238B41-06BB-41E7-BA0C-1C09E21DD166}"/>
    <cellStyle name="Comma 10 4 6 3" xfId="28317" xr:uid="{CD3F390B-18C7-4B5D-A0B3-D2A6A0438EEC}"/>
    <cellStyle name="Comma 10 4 6 3 2" xfId="41196" xr:uid="{BD85A112-E691-49CD-B801-E48537F53A8F}"/>
    <cellStyle name="Comma 10 4 6 4" xfId="40277" xr:uid="{8EFEB59E-97E9-4E81-8D04-4789B86FD596}"/>
    <cellStyle name="Comma 10 4 6 5" xfId="42359" xr:uid="{568C7B37-16D0-432D-84F3-F4C3D0D30888}"/>
    <cellStyle name="Comma 10 4 6 6" xfId="22973" xr:uid="{745C42B9-1892-4C9B-8182-1D9E959E1154}"/>
    <cellStyle name="Comma 10 4 7" xfId="3823" xr:uid="{00000000-0005-0000-0000-0000F30E0000}"/>
    <cellStyle name="Comma 10 4 7 2" xfId="23280" xr:uid="{914E18D9-99CA-4516-A4FA-8380A4CD8544}"/>
    <cellStyle name="Comma 10 4 7 2 2" xfId="27490" xr:uid="{2AF05E2B-C00F-46FE-9C27-6DA99AFCC6F7}"/>
    <cellStyle name="Comma 10 4 7 2 2 2" xfId="40906" xr:uid="{AA63FBA1-E1C0-4818-900C-5D3460EF168B}"/>
    <cellStyle name="Comma 10 4 7 2 3" xfId="40472" xr:uid="{EF98349A-440E-4CEB-A3EC-CCBE4B444D71}"/>
    <cellStyle name="Comma 10 4 7 3" xfId="25673" xr:uid="{DE4B7D5B-DD4A-478F-9FDF-4BC2C015C1A8}"/>
    <cellStyle name="Comma 10 4 7 3 2" xfId="40831" xr:uid="{150D74C9-2AE7-4C0A-B68C-1DFCF24A29FB}"/>
    <cellStyle name="Comma 10 4 7 4" xfId="40278" xr:uid="{E52FC239-2E46-43BB-9F48-10E21D89469B}"/>
    <cellStyle name="Comma 10 4 7 5" xfId="42360" xr:uid="{B03D1A26-392A-45F6-A79A-07DA53B0CDCE}"/>
    <cellStyle name="Comma 10 4 7 6" xfId="22974" xr:uid="{0E7DD848-14D9-4B3E-9197-FFEA6194769F}"/>
    <cellStyle name="Comma 10 4 8" xfId="3824" xr:uid="{00000000-0005-0000-0000-0000F40E0000}"/>
    <cellStyle name="Comma 10 4 8 2" xfId="23281" xr:uid="{A5C4CDF7-E8AA-424E-95D1-7AAF0631F7BC}"/>
    <cellStyle name="Comma 10 4 8 2 2" xfId="27491" xr:uid="{4B588B3D-F183-48A7-9225-ED8D19205B05}"/>
    <cellStyle name="Comma 10 4 8 2 2 2" xfId="40907" xr:uid="{E87746EC-398D-462C-AB7A-34582B3DAFD3}"/>
    <cellStyle name="Comma 10 4 8 2 3" xfId="40473" xr:uid="{A5CDA0B6-ECE4-41BF-A7A4-1CF4CCEBAEA1}"/>
    <cellStyle name="Comma 10 4 8 3" xfId="25672" xr:uid="{B23FD76A-F13A-41F7-8F69-5DC11FC2F214}"/>
    <cellStyle name="Comma 10 4 8 3 2" xfId="40830" xr:uid="{422F3A0D-5BB0-435B-9C7E-D4DF23C51351}"/>
    <cellStyle name="Comma 10 4 8 4" xfId="40279" xr:uid="{1D518C27-07C2-4850-AD9B-BDCAFF46DB44}"/>
    <cellStyle name="Comma 10 4 8 5" xfId="42361" xr:uid="{844AC9C8-A82C-4B62-8A7F-F65CE5AE6A7A}"/>
    <cellStyle name="Comma 10 4 8 6" xfId="22975" xr:uid="{993F242B-830E-4F09-A21D-16A871F28933}"/>
    <cellStyle name="Comma 10 4 9" xfId="3825" xr:uid="{00000000-0005-0000-0000-0000F50E0000}"/>
    <cellStyle name="Comma 10 4 9 2" xfId="23282" xr:uid="{60011177-6836-4B33-8311-41F587DA4773}"/>
    <cellStyle name="Comma 10 4 9 2 2" xfId="27492" xr:uid="{84619B47-A2E4-445B-A9D1-2EFC02FA4816}"/>
    <cellStyle name="Comma 10 4 9 2 2 2" xfId="40908" xr:uid="{F960BE29-29E0-4ACC-9C4D-D6C6D86905FE}"/>
    <cellStyle name="Comma 10 4 9 2 3" xfId="40474" xr:uid="{16B2089D-F304-4FC6-9313-85516827EA88}"/>
    <cellStyle name="Comma 10 4 9 3" xfId="28318" xr:uid="{AE1F920F-EC85-486C-8456-C4ADEC088C67}"/>
    <cellStyle name="Comma 10 4 9 3 2" xfId="41197" xr:uid="{2F275028-8A46-42A4-BC1F-3BEA0E98DFE4}"/>
    <cellStyle name="Comma 10 4 9 4" xfId="40280" xr:uid="{CD079C59-48FD-46E9-8BD1-E83BDFB98E73}"/>
    <cellStyle name="Comma 10 4 9 5" xfId="42362" xr:uid="{D44BEF9F-1BF8-4657-8762-95232E113AAB}"/>
    <cellStyle name="Comma 10 4 9 6" xfId="22976" xr:uid="{B0EE309F-9AFE-412E-B404-3E381D7323C9}"/>
    <cellStyle name="Comma 10 5" xfId="3826" xr:uid="{00000000-0005-0000-0000-0000F60E0000}"/>
    <cellStyle name="Comma 10 5 10" xfId="3827" xr:uid="{00000000-0005-0000-0000-0000F70E0000}"/>
    <cellStyle name="Comma 10 5 10 2" xfId="23284" xr:uid="{809A2A84-EAB4-4DAB-8306-6F453E03B00C}"/>
    <cellStyle name="Comma 10 5 10 2 2" xfId="27494" xr:uid="{68BFD5FA-13D0-4BDD-90A2-8E2DFE97BBBE}"/>
    <cellStyle name="Comma 10 5 10 2 2 2" xfId="40910" xr:uid="{9A3F725A-B225-4B48-BE58-ED22BABA1199}"/>
    <cellStyle name="Comma 10 5 10 2 3" xfId="40476" xr:uid="{D9B42283-C24C-468E-B758-D6121A3C26C9}"/>
    <cellStyle name="Comma 10 5 10 3" xfId="28319" xr:uid="{F8FDB9B4-73F5-4ABF-B617-532CC0CE1861}"/>
    <cellStyle name="Comma 10 5 10 3 2" xfId="41198" xr:uid="{2EE39294-4237-4DF9-8136-AE715DC24E1B}"/>
    <cellStyle name="Comma 10 5 10 4" xfId="40282" xr:uid="{C7BB2B33-6BCC-4159-82B4-284645079377}"/>
    <cellStyle name="Comma 10 5 10 5" xfId="42364" xr:uid="{8C7C3A50-38CD-4211-B034-D86F565F2294}"/>
    <cellStyle name="Comma 10 5 10 6" xfId="22978" xr:uid="{D4F7B212-6AC4-4431-B9A7-BA667E86B674}"/>
    <cellStyle name="Comma 10 5 11" xfId="3828" xr:uid="{00000000-0005-0000-0000-0000F80E0000}"/>
    <cellStyle name="Comma 10 5 11 2" xfId="23285" xr:uid="{022D9732-9704-4AB8-AB1A-80E93A625384}"/>
    <cellStyle name="Comma 10 5 11 2 2" xfId="27495" xr:uid="{B9877091-76F3-4185-B0EE-F7C87FE30263}"/>
    <cellStyle name="Comma 10 5 11 2 2 2" xfId="40911" xr:uid="{8CC2598C-AE4A-4926-825E-6BAEC26D47B4}"/>
    <cellStyle name="Comma 10 5 11 2 3" xfId="40477" xr:uid="{A586D571-4C48-4534-8C05-54409415A37C}"/>
    <cellStyle name="Comma 10 5 11 3" xfId="28320" xr:uid="{5820C734-F7CD-4154-B21D-588B98B0D4E1}"/>
    <cellStyle name="Comma 10 5 11 3 2" xfId="41199" xr:uid="{6C5C53B2-E66D-4FAC-BAE2-4F70D83F2C87}"/>
    <cellStyle name="Comma 10 5 11 4" xfId="40283" xr:uid="{1827FE4C-ADD9-42F4-94FD-109F1989AA1A}"/>
    <cellStyle name="Comma 10 5 11 5" xfId="42365" xr:uid="{3AD6DEF1-B645-4069-94F8-AFF697D378D5}"/>
    <cellStyle name="Comma 10 5 11 6" xfId="22979" xr:uid="{DDACC356-2FC2-4D21-84CE-BD46A5B57230}"/>
    <cellStyle name="Comma 10 5 12" xfId="3829" xr:uid="{00000000-0005-0000-0000-0000F90E0000}"/>
    <cellStyle name="Comma 10 5 12 2" xfId="23286" xr:uid="{E3169FD8-CB1F-4833-BC03-3139D747E118}"/>
    <cellStyle name="Comma 10 5 12 2 2" xfId="27496" xr:uid="{412E6432-BEAB-47B5-9572-E864C375DCE2}"/>
    <cellStyle name="Comma 10 5 12 2 2 2" xfId="40912" xr:uid="{7166648E-109B-4C07-8C36-E40E014C1A45}"/>
    <cellStyle name="Comma 10 5 12 2 3" xfId="40478" xr:uid="{200E8FFD-1C18-42B1-8AEC-CD6528B4AD61}"/>
    <cellStyle name="Comma 10 5 12 3" xfId="28321" xr:uid="{E313AFD2-11B8-4204-9F95-6DE9E8EBAFCF}"/>
    <cellStyle name="Comma 10 5 12 3 2" xfId="41200" xr:uid="{721D3825-E406-4089-9763-2FEFE2D2FAFC}"/>
    <cellStyle name="Comma 10 5 12 4" xfId="40284" xr:uid="{85E17923-7BEA-43A8-9794-41617C3186AE}"/>
    <cellStyle name="Comma 10 5 12 5" xfId="42366" xr:uid="{75618D14-3E9C-4036-A718-E41E96EE76F6}"/>
    <cellStyle name="Comma 10 5 12 6" xfId="22980" xr:uid="{7178AABE-559F-4E99-9C73-6387F232DFEA}"/>
    <cellStyle name="Comma 10 5 13" xfId="3830" xr:uid="{00000000-0005-0000-0000-0000FA0E0000}"/>
    <cellStyle name="Comma 10 5 13 2" xfId="23287" xr:uid="{4A7B2F7B-AB51-4E89-A176-504E5A3C7486}"/>
    <cellStyle name="Comma 10 5 13 2 2" xfId="27497" xr:uid="{949461BD-0264-471E-846E-C200004B040E}"/>
    <cellStyle name="Comma 10 5 13 2 2 2" xfId="40913" xr:uid="{8AE0B657-1211-44AE-9221-EFF3E331B43F}"/>
    <cellStyle name="Comma 10 5 13 2 3" xfId="40479" xr:uid="{CE4D062E-5FB7-4BAB-A2C9-86084D78EF09}"/>
    <cellStyle name="Comma 10 5 13 3" xfId="25671" xr:uid="{DDB73B3C-0A2F-45ED-9D49-091FC5321E1F}"/>
    <cellStyle name="Comma 10 5 13 3 2" xfId="40829" xr:uid="{2910A18D-60E7-40B4-8118-433875E373A5}"/>
    <cellStyle name="Comma 10 5 13 4" xfId="40285" xr:uid="{89EA9847-272C-424E-9FD2-99647C623AD5}"/>
    <cellStyle name="Comma 10 5 13 5" xfId="42367" xr:uid="{26956069-511E-4784-AB28-72057D8DB760}"/>
    <cellStyle name="Comma 10 5 13 6" xfId="22981" xr:uid="{304C8ACA-2613-4032-85E0-509E2176D330}"/>
    <cellStyle name="Comma 10 5 14" xfId="3831" xr:uid="{00000000-0005-0000-0000-0000FB0E0000}"/>
    <cellStyle name="Comma 10 5 14 2" xfId="23288" xr:uid="{EAD71905-6991-4DA9-97BF-2BD74088BB8D}"/>
    <cellStyle name="Comma 10 5 14 2 2" xfId="27498" xr:uid="{67DED0DA-4231-4D11-9D02-8B04C84141BC}"/>
    <cellStyle name="Comma 10 5 14 2 2 2" xfId="40914" xr:uid="{B7D704AF-5561-475E-9EE4-FEFC095DC01C}"/>
    <cellStyle name="Comma 10 5 14 2 3" xfId="40480" xr:uid="{6B486EC9-F8A4-47FF-84BF-733EA6EF32D1}"/>
    <cellStyle name="Comma 10 5 14 3" xfId="25670" xr:uid="{5530EE43-57F4-489F-8518-7BE44A07E86F}"/>
    <cellStyle name="Comma 10 5 14 3 2" xfId="40828" xr:uid="{76DAAAAA-D834-44CD-B351-78D53283ADDA}"/>
    <cellStyle name="Comma 10 5 14 4" xfId="40286" xr:uid="{D0A51CE1-C496-4E1F-9C60-0BC393873E37}"/>
    <cellStyle name="Comma 10 5 14 5" xfId="42368" xr:uid="{77A354CB-7B6B-417B-B40C-788A8B1BF9EF}"/>
    <cellStyle name="Comma 10 5 14 6" xfId="22982" xr:uid="{0995BEAD-E216-4BEB-8437-CA548DA0AEC8}"/>
    <cellStyle name="Comma 10 5 15" xfId="3832" xr:uid="{00000000-0005-0000-0000-0000FC0E0000}"/>
    <cellStyle name="Comma 10 5 15 2" xfId="23289" xr:uid="{24F27905-382F-4A4F-AB00-C099964582FC}"/>
    <cellStyle name="Comma 10 5 15 2 2" xfId="27499" xr:uid="{4FB7700D-B342-40EC-951F-1B274E8F6557}"/>
    <cellStyle name="Comma 10 5 15 2 2 2" xfId="40915" xr:uid="{4631C92B-52E6-4354-889D-D760045DCEF6}"/>
    <cellStyle name="Comma 10 5 15 2 3" xfId="40481" xr:uid="{59F25934-4508-4A38-A5FA-DC48AE8B1B94}"/>
    <cellStyle name="Comma 10 5 15 3" xfId="28322" xr:uid="{394CDD52-690F-479B-B93E-4D9FBACBA072}"/>
    <cellStyle name="Comma 10 5 15 3 2" xfId="41201" xr:uid="{9FEFDBD4-BCD2-47B8-940B-12E16A29BBD8}"/>
    <cellStyle name="Comma 10 5 15 4" xfId="40287" xr:uid="{2C97A437-FA46-4C4F-AA42-A18CE8B4CF32}"/>
    <cellStyle name="Comma 10 5 15 5" xfId="42369" xr:uid="{AABA67D3-5DC9-40EB-A43A-771030B654D7}"/>
    <cellStyle name="Comma 10 5 15 6" xfId="22983" xr:uid="{3A3CC1AD-59DB-43B4-8740-E0E4E7D4B01B}"/>
    <cellStyle name="Comma 10 5 16" xfId="3833" xr:uid="{00000000-0005-0000-0000-0000FD0E0000}"/>
    <cellStyle name="Comma 10 5 16 2" xfId="23290" xr:uid="{4A7CD190-BF0A-4DE7-99C3-0BA87019824D}"/>
    <cellStyle name="Comma 10 5 16 2 2" xfId="27500" xr:uid="{F425E7E2-805B-46EF-85CD-AE2C489B4FF5}"/>
    <cellStyle name="Comma 10 5 16 2 2 2" xfId="40916" xr:uid="{90BB14EE-A852-4BCC-8C67-6C7551B549EF}"/>
    <cellStyle name="Comma 10 5 16 2 3" xfId="40482" xr:uid="{8453C14F-0873-48D8-9DB6-4A7D700CFEAC}"/>
    <cellStyle name="Comma 10 5 16 3" xfId="28323" xr:uid="{6B59BB43-3E2F-4D77-A130-6ACA06776A5C}"/>
    <cellStyle name="Comma 10 5 16 3 2" xfId="41202" xr:uid="{5456F313-EF12-4CAD-ADA9-E3272ECBB761}"/>
    <cellStyle name="Comma 10 5 16 4" xfId="40288" xr:uid="{5E331AD5-9D33-47A6-976E-C6D346704CB5}"/>
    <cellStyle name="Comma 10 5 16 5" xfId="42370" xr:uid="{048C73E4-4AD7-402C-ACE6-647C7DD0ABD6}"/>
    <cellStyle name="Comma 10 5 16 6" xfId="22984" xr:uid="{19B0F0D3-CF4F-4B73-93F0-C8F30F5DA25A}"/>
    <cellStyle name="Comma 10 5 17" xfId="3834" xr:uid="{00000000-0005-0000-0000-0000FE0E0000}"/>
    <cellStyle name="Comma 10 5 17 2" xfId="23291" xr:uid="{EFD3D9E5-5DC4-44AC-8179-C6B60985BB87}"/>
    <cellStyle name="Comma 10 5 17 2 2" xfId="27501" xr:uid="{99252B3E-5E07-4DC5-A65E-427F63852730}"/>
    <cellStyle name="Comma 10 5 17 2 2 2" xfId="40917" xr:uid="{973D37CB-313E-4324-9C7A-6123711F0DDC}"/>
    <cellStyle name="Comma 10 5 17 2 3" xfId="40483" xr:uid="{A7350022-9D90-412E-85D8-DD8407A1CEF9}"/>
    <cellStyle name="Comma 10 5 17 3" xfId="28324" xr:uid="{4553D836-B5F9-4AF4-8027-FA8D518D3A72}"/>
    <cellStyle name="Comma 10 5 17 3 2" xfId="41203" xr:uid="{C40031B0-A787-4AD1-A8B6-793810C4CABB}"/>
    <cellStyle name="Comma 10 5 17 4" xfId="40289" xr:uid="{00E21AED-826B-4ABE-A0FE-2AD8793A3E87}"/>
    <cellStyle name="Comma 10 5 17 5" xfId="42371" xr:uid="{4E86C35B-D435-4E86-9502-165450450BED}"/>
    <cellStyle name="Comma 10 5 17 6" xfId="22985" xr:uid="{F01283A1-2143-4FA0-8610-5531FF9EFB3C}"/>
    <cellStyle name="Comma 10 5 18" xfId="23283" xr:uid="{DABEA31D-62D0-46CC-89C3-35D49E25AF4E}"/>
    <cellStyle name="Comma 10 5 18 2" xfId="27493" xr:uid="{311110C4-EEC2-4E49-985E-B5BFB735C978}"/>
    <cellStyle name="Comma 10 5 18 2 2" xfId="40909" xr:uid="{B750E373-018A-49C1-9F39-C88384E1B674}"/>
    <cellStyle name="Comma 10 5 18 3" xfId="40475" xr:uid="{C8108857-BF32-4644-8589-EB835832B69C}"/>
    <cellStyle name="Comma 10 5 19" xfId="28325" xr:uid="{91BBDC7E-93DE-461F-BF35-64FE8E360733}"/>
    <cellStyle name="Comma 10 5 19 2" xfId="41204" xr:uid="{092D3977-C4FD-4E2D-952C-6CD93F65D400}"/>
    <cellStyle name="Comma 10 5 2" xfId="3835" xr:uid="{00000000-0005-0000-0000-0000FF0E0000}"/>
    <cellStyle name="Comma 10 5 2 2" xfId="23292" xr:uid="{B20E778D-1ACB-4B57-81D3-2BB9628961D7}"/>
    <cellStyle name="Comma 10 5 2 2 2" xfId="27502" xr:uid="{AC4CE237-0D1C-48A8-B716-9EBA04DF9278}"/>
    <cellStyle name="Comma 10 5 2 2 2 2" xfId="40918" xr:uid="{27E0EF31-7727-4B8D-A57F-FDA50190503D}"/>
    <cellStyle name="Comma 10 5 2 2 3" xfId="40484" xr:uid="{1D69359C-4DF1-4ADE-97E4-E463A8AC64BA}"/>
    <cellStyle name="Comma 10 5 2 3" xfId="28326" xr:uid="{A5E6DA6D-C789-4927-84E9-5BD0A02F9305}"/>
    <cellStyle name="Comma 10 5 2 3 2" xfId="41205" xr:uid="{EFCD3586-2023-4AE5-A177-399E2F48657F}"/>
    <cellStyle name="Comma 10 5 2 4" xfId="40290" xr:uid="{DDEDF98F-A5D5-4C8D-9564-5016A71F0966}"/>
    <cellStyle name="Comma 10 5 2 5" xfId="42372" xr:uid="{FAE15E01-F243-4833-A2C6-AD8BEDE874CD}"/>
    <cellStyle name="Comma 10 5 2 6" xfId="22986" xr:uid="{8C3BD644-66F7-47AC-B41A-B9C536A8A179}"/>
    <cellStyle name="Comma 10 5 20" xfId="40281" xr:uid="{4E66A72A-0BE2-41D7-A1A9-372FF52A1E10}"/>
    <cellStyle name="Comma 10 5 21" xfId="42363" xr:uid="{86036D36-AF4F-42A1-AA3A-29F00B094BB5}"/>
    <cellStyle name="Comma 10 5 22" xfId="22977" xr:uid="{D1FBC78B-D4BF-4074-8188-C0DAFDF6E5CF}"/>
    <cellStyle name="Comma 10 5 3" xfId="3836" xr:uid="{00000000-0005-0000-0000-0000000F0000}"/>
    <cellStyle name="Comma 10 5 3 2" xfId="23293" xr:uid="{BCA2B576-CC32-4491-9CEB-74163013F4DF}"/>
    <cellStyle name="Comma 10 5 3 2 2" xfId="27503" xr:uid="{30E2E01E-5896-4361-98D1-7F7786636E82}"/>
    <cellStyle name="Comma 10 5 3 2 2 2" xfId="40919" xr:uid="{0A6E2772-3916-4FE0-B9FC-256ED2DC6C36}"/>
    <cellStyle name="Comma 10 5 3 2 3" xfId="40485" xr:uid="{FA70DDD2-5456-48E2-97CC-695A6D2D244D}"/>
    <cellStyle name="Comma 10 5 3 3" xfId="28327" xr:uid="{2A4DE21E-B7C1-4B78-BEB1-FBE23CCF7B1D}"/>
    <cellStyle name="Comma 10 5 3 3 2" xfId="41206" xr:uid="{940125A7-1596-4D21-9CAD-A2C54E348071}"/>
    <cellStyle name="Comma 10 5 3 4" xfId="40291" xr:uid="{C6F328D5-0934-47AA-B87F-C24FDEF440FB}"/>
    <cellStyle name="Comma 10 5 3 5" xfId="42373" xr:uid="{F080BC3C-76E2-4E75-A356-DC8ED7761D16}"/>
    <cellStyle name="Comma 10 5 3 6" xfId="22987" xr:uid="{A61893AC-AA1C-44FA-AF4D-AFD4B6BC6A9B}"/>
    <cellStyle name="Comma 10 5 4" xfId="3837" xr:uid="{00000000-0005-0000-0000-0000010F0000}"/>
    <cellStyle name="Comma 10 5 4 2" xfId="23294" xr:uid="{542E69F0-1B21-4D98-A376-2B53F698CBCD}"/>
    <cellStyle name="Comma 10 5 4 2 2" xfId="27504" xr:uid="{4C9C6621-2618-4B66-A2AE-F0AA21FA1161}"/>
    <cellStyle name="Comma 10 5 4 2 2 2" xfId="40920" xr:uid="{EE6AB8D2-032C-4715-B15B-3412E826FE3F}"/>
    <cellStyle name="Comma 10 5 4 2 3" xfId="40486" xr:uid="{564F4643-96F2-4997-8952-1AC2792CE188}"/>
    <cellStyle name="Comma 10 5 4 3" xfId="25669" xr:uid="{02B3F300-34B8-4AA4-B0E2-A960C77882E8}"/>
    <cellStyle name="Comma 10 5 4 3 2" xfId="40827" xr:uid="{74A9A7AE-D3DC-4974-AAB1-EB3DC0F24221}"/>
    <cellStyle name="Comma 10 5 4 4" xfId="40292" xr:uid="{7F4B5BEE-DB21-4335-86EF-1A8663B0A5EE}"/>
    <cellStyle name="Comma 10 5 4 5" xfId="42374" xr:uid="{943DC37E-0040-4522-BFCA-9222DB9915D6}"/>
    <cellStyle name="Comma 10 5 4 6" xfId="22988" xr:uid="{3AAD4600-9CA4-404C-98AE-6CC8FA1E8048}"/>
    <cellStyle name="Comma 10 5 5" xfId="3838" xr:uid="{00000000-0005-0000-0000-0000020F0000}"/>
    <cellStyle name="Comma 10 5 5 2" xfId="23295" xr:uid="{F6ABDEF1-8098-4AE5-8FD2-2F5A25C4E2B7}"/>
    <cellStyle name="Comma 10 5 5 2 2" xfId="27505" xr:uid="{05BC10E8-F7B7-4062-BC27-9A9971E2299A}"/>
    <cellStyle name="Comma 10 5 5 2 2 2" xfId="40921" xr:uid="{57F6EEAB-CBAB-4C8B-BA8D-7B03387CEAF2}"/>
    <cellStyle name="Comma 10 5 5 2 3" xfId="40487" xr:uid="{1EDC8D91-6280-42E7-98F8-08DB090BBEE2}"/>
    <cellStyle name="Comma 10 5 5 3" xfId="28328" xr:uid="{B0B27C6C-4C11-4AEB-801C-2366A424A75E}"/>
    <cellStyle name="Comma 10 5 5 3 2" xfId="41207" xr:uid="{391B080E-38B0-4579-80C5-75277C0B8DBF}"/>
    <cellStyle name="Comma 10 5 5 4" xfId="40293" xr:uid="{18F009F3-A1B2-4860-90F0-C78F4A459183}"/>
    <cellStyle name="Comma 10 5 5 5" xfId="42375" xr:uid="{9C2FB35C-7650-4AD1-8D6A-0B857A242CBF}"/>
    <cellStyle name="Comma 10 5 5 6" xfId="22989" xr:uid="{E9C694C1-A0C3-433C-8F60-F1DFD14DD5AA}"/>
    <cellStyle name="Comma 10 5 6" xfId="3839" xr:uid="{00000000-0005-0000-0000-0000030F0000}"/>
    <cellStyle name="Comma 10 5 6 2" xfId="23296" xr:uid="{1FA7CCCF-FFF0-4658-BEA2-D54FD3CFB475}"/>
    <cellStyle name="Comma 10 5 6 2 2" xfId="27506" xr:uid="{215E8D49-E8EE-4ADA-8EA1-90337F16B8C8}"/>
    <cellStyle name="Comma 10 5 6 2 2 2" xfId="40922" xr:uid="{811E5D35-C1E6-4616-8716-1A9360B1ACD0}"/>
    <cellStyle name="Comma 10 5 6 2 3" xfId="40488" xr:uid="{19BA577D-1F1B-44A4-A595-C06465AAC0B3}"/>
    <cellStyle name="Comma 10 5 6 3" xfId="28329" xr:uid="{D75617B1-633B-404A-A0AF-DB9B4EF35787}"/>
    <cellStyle name="Comma 10 5 6 3 2" xfId="41208" xr:uid="{7FAC0CBA-3CC2-4933-B392-926445491150}"/>
    <cellStyle name="Comma 10 5 6 4" xfId="40294" xr:uid="{F6DC8A00-DB10-4A7D-83EF-B66549CBF153}"/>
    <cellStyle name="Comma 10 5 6 5" xfId="42376" xr:uid="{0583F4EF-0964-4532-8A3B-657711A901F1}"/>
    <cellStyle name="Comma 10 5 6 6" xfId="22990" xr:uid="{90020AB7-C489-4923-8531-EE83B62FCEC9}"/>
    <cellStyle name="Comma 10 5 7" xfId="3840" xr:uid="{00000000-0005-0000-0000-0000040F0000}"/>
    <cellStyle name="Comma 10 5 7 2" xfId="23297" xr:uid="{FD1E1678-05A6-431B-8848-132EDE34F261}"/>
    <cellStyle name="Comma 10 5 7 2 2" xfId="27507" xr:uid="{2FFF1F0F-0D57-42EB-92C8-20092C630E9C}"/>
    <cellStyle name="Comma 10 5 7 2 2 2" xfId="40923" xr:uid="{143759C1-B8BE-46DC-BC87-FEC025E3BB43}"/>
    <cellStyle name="Comma 10 5 7 2 3" xfId="40489" xr:uid="{0C1405A3-9ADF-41A8-A3D6-9D88A0099789}"/>
    <cellStyle name="Comma 10 5 7 3" xfId="25668" xr:uid="{6FA4C134-58F6-4C78-88EC-FC6F1B89C855}"/>
    <cellStyle name="Comma 10 5 7 3 2" xfId="40826" xr:uid="{C8248F87-F739-4F40-BE5A-8D15F6637862}"/>
    <cellStyle name="Comma 10 5 7 4" xfId="40295" xr:uid="{05A10DE9-4456-4666-B62D-8B8413757BAE}"/>
    <cellStyle name="Comma 10 5 7 5" xfId="42377" xr:uid="{739FB8BE-B890-44AA-BBDA-B0AF96D26359}"/>
    <cellStyle name="Comma 10 5 7 6" xfId="22991" xr:uid="{1BAD7634-C593-40FA-9D20-A6DFBC1DD4E3}"/>
    <cellStyle name="Comma 10 5 8" xfId="3841" xr:uid="{00000000-0005-0000-0000-0000050F0000}"/>
    <cellStyle name="Comma 10 5 8 2" xfId="23298" xr:uid="{26FE71FC-6D92-4070-A912-BD2D4918E20F}"/>
    <cellStyle name="Comma 10 5 8 2 2" xfId="27508" xr:uid="{D4EC3AB7-C424-4D4B-85B5-21EB4D31753B}"/>
    <cellStyle name="Comma 10 5 8 2 2 2" xfId="40924" xr:uid="{2DBC276F-BCC7-477C-ABE2-1AC5B28595FB}"/>
    <cellStyle name="Comma 10 5 8 2 3" xfId="40490" xr:uid="{D35AA19D-2EC9-45EC-8F3B-8EE3A6A2AF45}"/>
    <cellStyle name="Comma 10 5 8 3" xfId="25667" xr:uid="{17227DFF-0E11-4C1C-AD50-D2F5810096D8}"/>
    <cellStyle name="Comma 10 5 8 3 2" xfId="40825" xr:uid="{21451193-4185-4F0F-B85B-C19DF6D44CD2}"/>
    <cellStyle name="Comma 10 5 8 4" xfId="40296" xr:uid="{005C879D-730B-413A-B135-7AE6F49D1EEE}"/>
    <cellStyle name="Comma 10 5 8 5" xfId="42378" xr:uid="{4B5BFAEE-7ACA-4E24-9FF4-8FE53D74E235}"/>
    <cellStyle name="Comma 10 5 8 6" xfId="22992" xr:uid="{15DE07C4-4999-438E-BC35-2F86CAE693E4}"/>
    <cellStyle name="Comma 10 5 9" xfId="3842" xr:uid="{00000000-0005-0000-0000-0000060F0000}"/>
    <cellStyle name="Comma 10 5 9 2" xfId="23299" xr:uid="{5971D9E6-09EB-476D-8D0C-803C02548D0E}"/>
    <cellStyle name="Comma 10 5 9 2 2" xfId="27509" xr:uid="{4BF9CFC6-EC2B-44C8-B20A-7C1C7A71012E}"/>
    <cellStyle name="Comma 10 5 9 2 2 2" xfId="40925" xr:uid="{FD94B466-E500-4432-A22D-90834BAD9CE6}"/>
    <cellStyle name="Comma 10 5 9 2 3" xfId="40491" xr:uid="{591A3AE3-E014-4790-9707-B8BF9CAE39C2}"/>
    <cellStyle name="Comma 10 5 9 3" xfId="28330" xr:uid="{F34B9BB0-D2DD-4873-B9EC-53EFC6C5E26F}"/>
    <cellStyle name="Comma 10 5 9 3 2" xfId="41209" xr:uid="{760D14B1-890E-4F70-83CB-2817C404DEFD}"/>
    <cellStyle name="Comma 10 5 9 4" xfId="40297" xr:uid="{1A294716-DDC3-4499-BD14-BBD3062B7E64}"/>
    <cellStyle name="Comma 10 5 9 5" xfId="42379" xr:uid="{4431FB45-3496-46FE-BDB7-7D7768115EEF}"/>
    <cellStyle name="Comma 10 5 9 6" xfId="22993" xr:uid="{E6F42852-2F12-49EB-921C-6294343BF8AA}"/>
    <cellStyle name="Comma 10 6" xfId="3843" xr:uid="{00000000-0005-0000-0000-0000070F0000}"/>
    <cellStyle name="Comma 10 6 10" xfId="3844" xr:uid="{00000000-0005-0000-0000-0000080F0000}"/>
    <cellStyle name="Comma 10 6 10 2" xfId="23301" xr:uid="{01955D94-D789-420E-9652-5B9691B1A468}"/>
    <cellStyle name="Comma 10 6 10 2 2" xfId="27511" xr:uid="{9718C491-C830-4686-AA9F-3D5AE17B35E9}"/>
    <cellStyle name="Comma 10 6 10 2 2 2" xfId="40927" xr:uid="{50503043-612F-403B-A698-C6204972BF21}"/>
    <cellStyle name="Comma 10 6 10 2 3" xfId="40493" xr:uid="{DE75D366-77BB-48EF-944F-B1B4B2B82239}"/>
    <cellStyle name="Comma 10 6 10 3" xfId="25666" xr:uid="{326A928D-825B-4021-BEC3-F0844CD167C0}"/>
    <cellStyle name="Comma 10 6 10 3 2" xfId="40824" xr:uid="{B2F3EF5F-88A0-40D6-8AD9-59849090676A}"/>
    <cellStyle name="Comma 10 6 10 4" xfId="40299" xr:uid="{43BD19A0-3A0A-478E-8325-8F6D1E1F4E28}"/>
    <cellStyle name="Comma 10 6 10 5" xfId="42381" xr:uid="{4C6BAE95-3927-462A-B828-7057D7D7D824}"/>
    <cellStyle name="Comma 10 6 10 6" xfId="22995" xr:uid="{EDB90A7E-DBDE-49C1-B5DE-A2A522E6C5E9}"/>
    <cellStyle name="Comma 10 6 11" xfId="3845" xr:uid="{00000000-0005-0000-0000-0000090F0000}"/>
    <cellStyle name="Comma 10 6 11 2" xfId="23302" xr:uid="{8CB7F817-E18B-4FE2-A7D3-652DC19D4C7D}"/>
    <cellStyle name="Comma 10 6 11 2 2" xfId="27512" xr:uid="{D5D86756-3578-45E4-B294-198C53A1F255}"/>
    <cellStyle name="Comma 10 6 11 2 2 2" xfId="40928" xr:uid="{5C1806C8-3B3C-4472-B7B1-310F8FF05AA8}"/>
    <cellStyle name="Comma 10 6 11 2 3" xfId="40494" xr:uid="{259DC79C-C8B6-45AF-9BA7-C4FC587FD33B}"/>
    <cellStyle name="Comma 10 6 11 3" xfId="25665" xr:uid="{5019ADC3-CE21-4AC0-B0DF-0E35EBBF6905}"/>
    <cellStyle name="Comma 10 6 11 3 2" xfId="40823" xr:uid="{33449EF0-BF7C-419B-9429-CC0CDBA110E1}"/>
    <cellStyle name="Comma 10 6 11 4" xfId="40300" xr:uid="{1DD5E0FD-1DD9-48DD-B138-D283EB3B11A8}"/>
    <cellStyle name="Comma 10 6 11 5" xfId="42382" xr:uid="{716A6646-D35F-41FA-8516-4BC2EE06F963}"/>
    <cellStyle name="Comma 10 6 11 6" xfId="22996" xr:uid="{9135AB93-CF51-4C13-A2E4-959897AD0647}"/>
    <cellStyle name="Comma 10 6 12" xfId="3846" xr:uid="{00000000-0005-0000-0000-00000A0F0000}"/>
    <cellStyle name="Comma 10 6 12 2" xfId="23303" xr:uid="{A8A7FCB4-1827-43DC-BEF4-CBE11F7EC542}"/>
    <cellStyle name="Comma 10 6 12 2 2" xfId="27513" xr:uid="{4C3AC5B0-9A02-44D5-90A5-59A8541A95D0}"/>
    <cellStyle name="Comma 10 6 12 2 2 2" xfId="40929" xr:uid="{8EB5B971-F166-4FCC-87CC-36DC27F8FE1F}"/>
    <cellStyle name="Comma 10 6 12 2 3" xfId="40495" xr:uid="{1D2C6E99-ADA4-4079-B28A-76DE8EEA7A67}"/>
    <cellStyle name="Comma 10 6 12 3" xfId="25664" xr:uid="{D2804137-42A3-43FF-8CB4-6F666B9D2E0A}"/>
    <cellStyle name="Comma 10 6 12 3 2" xfId="40822" xr:uid="{0DB7CE8E-7010-44F0-86A9-B83FD534615E}"/>
    <cellStyle name="Comma 10 6 12 4" xfId="40301" xr:uid="{CE685B26-DBBE-4F4C-BEEE-0794A7F7FB51}"/>
    <cellStyle name="Comma 10 6 12 5" xfId="42383" xr:uid="{2F6587EE-2CCB-4149-89BD-121C6A43A1B4}"/>
    <cellStyle name="Comma 10 6 12 6" xfId="22997" xr:uid="{8A3A9F67-5C14-4A05-A8E0-0F30F2519094}"/>
    <cellStyle name="Comma 10 6 13" xfId="3847" xr:uid="{00000000-0005-0000-0000-00000B0F0000}"/>
    <cellStyle name="Comma 10 6 13 2" xfId="23304" xr:uid="{A06845D3-FFE2-4AB0-9A7C-6FEE1DB2D1B8}"/>
    <cellStyle name="Comma 10 6 13 2 2" xfId="27514" xr:uid="{C46655F2-DB5F-4F14-ACD2-6D3E610420DF}"/>
    <cellStyle name="Comma 10 6 13 2 2 2" xfId="40930" xr:uid="{45903650-54C1-4E38-B278-65DB590F47A7}"/>
    <cellStyle name="Comma 10 6 13 2 3" xfId="40496" xr:uid="{A414A99A-BC41-45E3-833A-0FADB672DE27}"/>
    <cellStyle name="Comma 10 6 13 3" xfId="28331" xr:uid="{CA0285CB-AC55-4491-BD72-66D76D44B7BC}"/>
    <cellStyle name="Comma 10 6 13 3 2" xfId="41210" xr:uid="{C38FA46B-8F56-4F0E-B58B-33F3C353985A}"/>
    <cellStyle name="Comma 10 6 13 4" xfId="40302" xr:uid="{35AC1D6F-0D8E-49B1-A18B-55268245C8AA}"/>
    <cellStyle name="Comma 10 6 13 5" xfId="42384" xr:uid="{E8CEDED5-7E4E-4DC5-86DD-D1F7213D476A}"/>
    <cellStyle name="Comma 10 6 13 6" xfId="22998" xr:uid="{27EDCD3B-FF53-40DD-9D43-1423B8F8BF5D}"/>
    <cellStyle name="Comma 10 6 14" xfId="3848" xr:uid="{00000000-0005-0000-0000-00000C0F0000}"/>
    <cellStyle name="Comma 10 6 14 2" xfId="23305" xr:uid="{8CD350D4-FD0C-48FE-80C9-93C5F161C58A}"/>
    <cellStyle name="Comma 10 6 14 2 2" xfId="27515" xr:uid="{C948ADC9-7EC6-41F3-B411-FE90CD6FFF86}"/>
    <cellStyle name="Comma 10 6 14 2 2 2" xfId="40931" xr:uid="{0179AD9E-CD4E-4C7E-AE23-8AA48A61E736}"/>
    <cellStyle name="Comma 10 6 14 2 3" xfId="40497" xr:uid="{596942AE-E60E-4831-9B0D-60F619D787D0}"/>
    <cellStyle name="Comma 10 6 14 3" xfId="25662" xr:uid="{A783B830-07D2-48EC-8A75-C271A5182155}"/>
    <cellStyle name="Comma 10 6 14 3 2" xfId="40821" xr:uid="{3C6097E2-F04E-4854-B890-C4C87048218B}"/>
    <cellStyle name="Comma 10 6 14 4" xfId="40303" xr:uid="{7F429864-7773-4C8C-B594-AD49B1ACE1B2}"/>
    <cellStyle name="Comma 10 6 14 5" xfId="42385" xr:uid="{052F1EE5-7957-4004-BC7D-E51843510B11}"/>
    <cellStyle name="Comma 10 6 14 6" xfId="22999" xr:uid="{FFBA052C-97A1-4DD3-9635-528B3E5E3C0C}"/>
    <cellStyle name="Comma 10 6 15" xfId="3849" xr:uid="{00000000-0005-0000-0000-00000D0F0000}"/>
    <cellStyle name="Comma 10 6 15 2" xfId="23306" xr:uid="{6FE401BC-CA01-4147-AF31-C240C68C3B93}"/>
    <cellStyle name="Comma 10 6 15 2 2" xfId="27516" xr:uid="{2AE3A0E5-8A5E-4816-BDCD-11CD0C12F3ED}"/>
    <cellStyle name="Comma 10 6 15 2 2 2" xfId="40932" xr:uid="{FD52E171-C816-434F-8E17-02C9E8870528}"/>
    <cellStyle name="Comma 10 6 15 2 3" xfId="40498" xr:uid="{62C15D13-2FF3-4C26-89B3-5A7458C83676}"/>
    <cellStyle name="Comma 10 6 15 3" xfId="28332" xr:uid="{C2869537-49CE-40A6-913B-B1201DCF8DE4}"/>
    <cellStyle name="Comma 10 6 15 3 2" xfId="41211" xr:uid="{6B3B8FCE-ABD2-47DD-A476-EFB71FDD35C4}"/>
    <cellStyle name="Comma 10 6 15 4" xfId="40304" xr:uid="{A94D1AB1-5526-43AC-BF42-9D5F5EB2D392}"/>
    <cellStyle name="Comma 10 6 15 5" xfId="42386" xr:uid="{16DF3C29-2F7E-4687-B81B-B52112A756C4}"/>
    <cellStyle name="Comma 10 6 15 6" xfId="23000" xr:uid="{B4601254-DD20-4DAD-9003-F57CEC2C8017}"/>
    <cellStyle name="Comma 10 6 16" xfId="3850" xr:uid="{00000000-0005-0000-0000-00000E0F0000}"/>
    <cellStyle name="Comma 10 6 16 2" xfId="23307" xr:uid="{22D1D9C5-2E58-4EB5-AD76-DB5FD2F2461A}"/>
    <cellStyle name="Comma 10 6 16 2 2" xfId="27517" xr:uid="{15C8CBA5-0C3C-417E-8357-D33976E784DD}"/>
    <cellStyle name="Comma 10 6 16 2 2 2" xfId="40933" xr:uid="{20C169F2-851B-4BDD-B61A-ECC418A03B08}"/>
    <cellStyle name="Comma 10 6 16 2 3" xfId="40499" xr:uid="{2D4245E4-8BCC-4347-A14C-36F2619B1143}"/>
    <cellStyle name="Comma 10 6 16 3" xfId="30397" xr:uid="{DDF1E290-CAF4-4634-82BE-7E2D09F0188F}"/>
    <cellStyle name="Comma 10 6 16 3 2" xfId="41345" xr:uid="{B52BB012-3248-4A2B-9443-F27E9016E59B}"/>
    <cellStyle name="Comma 10 6 16 4" xfId="40305" xr:uid="{AD1E82D5-ACA1-46B2-BF40-992B5B12D471}"/>
    <cellStyle name="Comma 10 6 16 5" xfId="42387" xr:uid="{BB77CA49-AF47-4014-97F6-48F0AAA5D598}"/>
    <cellStyle name="Comma 10 6 16 6" xfId="23001" xr:uid="{60C0FCAA-6DAD-4387-BA60-D6733CDEA47F}"/>
    <cellStyle name="Comma 10 6 17" xfId="3851" xr:uid="{00000000-0005-0000-0000-00000F0F0000}"/>
    <cellStyle name="Comma 10 6 17 2" xfId="23308" xr:uid="{D3BE9C10-E036-4F6C-A868-54EC3C49B85E}"/>
    <cellStyle name="Comma 10 6 17 2 2" xfId="27518" xr:uid="{7EA813E1-F0DF-4FD5-AF68-ABC1A5DFA08B}"/>
    <cellStyle name="Comma 10 6 17 2 2 2" xfId="40934" xr:uid="{6C121A98-16E7-4C62-AD0A-7917CF51523E}"/>
    <cellStyle name="Comma 10 6 17 2 3" xfId="40500" xr:uid="{807B18D4-139F-4005-82E0-2AB6E6273C55}"/>
    <cellStyle name="Comma 10 6 17 3" xfId="28333" xr:uid="{3C20C1BD-F1F9-4548-96AD-871EB9AC5F09}"/>
    <cellStyle name="Comma 10 6 17 3 2" xfId="41212" xr:uid="{4F7A9E73-17F1-4526-8805-B58F201F7BD0}"/>
    <cellStyle name="Comma 10 6 17 4" xfId="40306" xr:uid="{CC2D6D9F-2AAA-4E61-8D9E-2A7C7D608D8B}"/>
    <cellStyle name="Comma 10 6 17 5" xfId="42388" xr:uid="{25B860C9-D5D2-4ACE-9961-FC7582BC4CDB}"/>
    <cellStyle name="Comma 10 6 17 6" xfId="23002" xr:uid="{C91178BD-55E6-4801-A3C1-ECF23CD04E55}"/>
    <cellStyle name="Comma 10 6 18" xfId="23300" xr:uid="{A9101004-16BE-4E78-9289-3FF0DF1C9D1D}"/>
    <cellStyle name="Comma 10 6 18 2" xfId="27510" xr:uid="{4F34AB2A-5117-435B-B257-BFAE5AAA81D2}"/>
    <cellStyle name="Comma 10 6 18 2 2" xfId="40926" xr:uid="{F902FEF8-6A6D-4BF4-9C73-9D7C42E57B38}"/>
    <cellStyle name="Comma 10 6 18 3" xfId="40492" xr:uid="{77EDF3F3-32BD-4584-B3FE-01CE16A9C310}"/>
    <cellStyle name="Comma 10 6 19" xfId="28334" xr:uid="{4FFCC37C-9F9C-404C-A2E7-BA7D8CE9FCE1}"/>
    <cellStyle name="Comma 10 6 19 2" xfId="41213" xr:uid="{77FC70D6-67BF-4283-8EB5-71A0C6A5DBB4}"/>
    <cellStyle name="Comma 10 6 2" xfId="3852" xr:uid="{00000000-0005-0000-0000-0000100F0000}"/>
    <cellStyle name="Comma 10 6 2 2" xfId="23309" xr:uid="{4E0F3B9B-62B5-440D-BCBA-21DDDE235078}"/>
    <cellStyle name="Comma 10 6 2 2 2" xfId="27519" xr:uid="{B9B6552F-AE81-41E5-89D4-7F8E8906DD35}"/>
    <cellStyle name="Comma 10 6 2 2 2 2" xfId="40935" xr:uid="{1AF60A23-D138-48B3-8829-90AEB138145F}"/>
    <cellStyle name="Comma 10 6 2 2 3" xfId="40501" xr:uid="{571EDF96-1114-4D6B-9CA1-71A2BA0C5F8A}"/>
    <cellStyle name="Comma 10 6 2 3" xfId="25661" xr:uid="{477A31D7-6BD3-4564-8887-799561E6F461}"/>
    <cellStyle name="Comma 10 6 2 3 2" xfId="40820" xr:uid="{AA619022-F0E9-4265-B965-2DBD041CB0D9}"/>
    <cellStyle name="Comma 10 6 2 4" xfId="40307" xr:uid="{BE513F7B-5862-40CA-B185-755A961E8B1C}"/>
    <cellStyle name="Comma 10 6 2 5" xfId="42389" xr:uid="{309FC0DE-274E-478C-A97C-510EF0D0F052}"/>
    <cellStyle name="Comma 10 6 2 6" xfId="23003" xr:uid="{082A24C9-8066-4885-ADA9-FEC90002910A}"/>
    <cellStyle name="Comma 10 6 20" xfId="40298" xr:uid="{A40C7426-DEB0-47C2-89A9-71081348EB8F}"/>
    <cellStyle name="Comma 10 6 21" xfId="42380" xr:uid="{71A207F5-A0F5-495C-A170-9FB10C299EA5}"/>
    <cellStyle name="Comma 10 6 22" xfId="22994" xr:uid="{6F7525CC-F97A-4DDB-AA22-8E584E40B746}"/>
    <cellStyle name="Comma 10 6 3" xfId="3853" xr:uid="{00000000-0005-0000-0000-0000110F0000}"/>
    <cellStyle name="Comma 10 6 3 2" xfId="23310" xr:uid="{B798323C-F24A-459D-813D-D1B18C398C87}"/>
    <cellStyle name="Comma 10 6 3 2 2" xfId="27520" xr:uid="{C8E791C8-9466-47B9-B7F4-D5407F9AB2B7}"/>
    <cellStyle name="Comma 10 6 3 2 2 2" xfId="40936" xr:uid="{59EF8E7E-B043-4B8F-94A5-933EB9A4C054}"/>
    <cellStyle name="Comma 10 6 3 2 3" xfId="40502" xr:uid="{0AA75D0E-4FBD-4C36-BB6D-6D55977A0AB9}"/>
    <cellStyle name="Comma 10 6 3 3" xfId="28335" xr:uid="{5E9F3A48-86F2-47D3-80E2-C69C5E85C52B}"/>
    <cellStyle name="Comma 10 6 3 3 2" xfId="41214" xr:uid="{080C680D-8C30-4E08-BC64-B58084A69FF9}"/>
    <cellStyle name="Comma 10 6 3 4" xfId="40308" xr:uid="{9FBA84B2-D460-4247-B04C-1E07DF67DFDF}"/>
    <cellStyle name="Comma 10 6 3 5" xfId="42390" xr:uid="{FCC1AC21-5D3B-4DEA-BE4C-1F93767FAF9D}"/>
    <cellStyle name="Comma 10 6 3 6" xfId="23004" xr:uid="{54F531BD-3F2E-4CD6-A774-1E4552728F7E}"/>
    <cellStyle name="Comma 10 6 4" xfId="3854" xr:uid="{00000000-0005-0000-0000-0000120F0000}"/>
    <cellStyle name="Comma 10 6 4 2" xfId="23311" xr:uid="{B1D638BC-4ADB-45F5-9D47-49867E2B9132}"/>
    <cellStyle name="Comma 10 6 4 2 2" xfId="27521" xr:uid="{F88C52A9-F1AB-4BA9-B665-B87C806ADA79}"/>
    <cellStyle name="Comma 10 6 4 2 2 2" xfId="40937" xr:uid="{197F8286-0A87-4D4A-B513-16BD6A06F6F2}"/>
    <cellStyle name="Comma 10 6 4 2 3" xfId="40503" xr:uid="{DBE78048-1E52-4D7E-BC3D-10CBF6126A57}"/>
    <cellStyle name="Comma 10 6 4 3" xfId="25660" xr:uid="{B3BFDDE2-9879-4414-8C38-DF917A16CAD2}"/>
    <cellStyle name="Comma 10 6 4 3 2" xfId="40819" xr:uid="{86171C61-B4A8-4BA0-B6CF-8CF6387299CB}"/>
    <cellStyle name="Comma 10 6 4 4" xfId="40309" xr:uid="{C77A02FE-8831-489F-9E9A-2410F3DDF7A3}"/>
    <cellStyle name="Comma 10 6 4 5" xfId="42391" xr:uid="{98319F86-3933-4FE1-8350-985F78DBBFF4}"/>
    <cellStyle name="Comma 10 6 4 6" xfId="23005" xr:uid="{4873A9E8-1E63-46BC-8825-A5155081C7D3}"/>
    <cellStyle name="Comma 10 6 5" xfId="3855" xr:uid="{00000000-0005-0000-0000-0000130F0000}"/>
    <cellStyle name="Comma 10 6 5 2" xfId="23312" xr:uid="{1E257C37-045A-4858-90BE-8AC6EFDCAC4B}"/>
    <cellStyle name="Comma 10 6 5 2 2" xfId="27522" xr:uid="{5D4226E8-FB96-4F47-A1C3-846D5FC01661}"/>
    <cellStyle name="Comma 10 6 5 2 2 2" xfId="40938" xr:uid="{4081B563-39C9-45DE-9A42-E346D8FEEADD}"/>
    <cellStyle name="Comma 10 6 5 2 3" xfId="40504" xr:uid="{D3E8E938-8144-4427-B11B-B0B112CE75BF}"/>
    <cellStyle name="Comma 10 6 5 3" xfId="30413" xr:uid="{60318E68-53FB-4A1C-9A89-FF546E5B3E99}"/>
    <cellStyle name="Comma 10 6 5 3 2" xfId="41347" xr:uid="{6892ACCC-A2CB-455B-B47F-AF7935B81ECF}"/>
    <cellStyle name="Comma 10 6 5 4" xfId="40310" xr:uid="{35FA0156-6D33-411F-A918-0E3E441AF593}"/>
    <cellStyle name="Comma 10 6 5 5" xfId="42392" xr:uid="{0B9F316E-010C-49AA-AE65-E9BF1ADF7692}"/>
    <cellStyle name="Comma 10 6 5 6" xfId="23006" xr:uid="{DA6B7F1A-E376-4F5F-93EA-3D2CB26E207E}"/>
    <cellStyle name="Comma 10 6 6" xfId="3856" xr:uid="{00000000-0005-0000-0000-0000140F0000}"/>
    <cellStyle name="Comma 10 6 6 2" xfId="23313" xr:uid="{A1FCC617-54BD-4C55-A46E-FF7456000441}"/>
    <cellStyle name="Comma 10 6 6 2 2" xfId="27523" xr:uid="{8CFBBD5D-745B-4604-9704-A8E6AF090FB4}"/>
    <cellStyle name="Comma 10 6 6 2 2 2" xfId="40939" xr:uid="{C1A95F1F-334E-456D-B3F6-5751C6D70429}"/>
    <cellStyle name="Comma 10 6 6 2 3" xfId="40505" xr:uid="{F6894E73-5C43-4C44-BE51-862B8A6019AD}"/>
    <cellStyle name="Comma 10 6 6 3" xfId="24837" xr:uid="{37B1ED22-E3E2-4908-9DFD-46FE862BF344}"/>
    <cellStyle name="Comma 10 6 6 3 2" xfId="40635" xr:uid="{0410698A-F42B-4B06-8472-6685E0D6FEDE}"/>
    <cellStyle name="Comma 10 6 6 4" xfId="40311" xr:uid="{3C5252E9-A2C5-4508-9C0C-BD7CC85AE215}"/>
    <cellStyle name="Comma 10 6 6 5" xfId="42393" xr:uid="{68EF69B2-B23B-4EE1-9FAB-81220B907279}"/>
    <cellStyle name="Comma 10 6 6 6" xfId="23007" xr:uid="{FC55C278-6638-446C-99D5-B8447949A72B}"/>
    <cellStyle name="Comma 10 6 7" xfId="3857" xr:uid="{00000000-0005-0000-0000-0000150F0000}"/>
    <cellStyle name="Comma 10 6 7 2" xfId="23314" xr:uid="{084E31F8-7277-42CC-941C-0FCFF94060C2}"/>
    <cellStyle name="Comma 10 6 7 2 2" xfId="27524" xr:uid="{FF262CCD-2B6A-4920-99CB-1DB19F70ECFF}"/>
    <cellStyle name="Comma 10 6 7 2 2 2" xfId="40940" xr:uid="{16FA6702-42F4-4C98-A424-DABF44B5AB9B}"/>
    <cellStyle name="Comma 10 6 7 2 3" xfId="40506" xr:uid="{39B239CC-F89C-4CC6-B107-68DB2F7CD00D}"/>
    <cellStyle name="Comma 10 6 7 3" xfId="25658" xr:uid="{770A27CC-9C64-489A-984B-1045EBA6775C}"/>
    <cellStyle name="Comma 10 6 7 3 2" xfId="40818" xr:uid="{AB2ABB41-7C57-4530-825D-56D4920E43DF}"/>
    <cellStyle name="Comma 10 6 7 4" xfId="40312" xr:uid="{8553AEA6-5874-4CA7-9A3B-B4E5B7686CF2}"/>
    <cellStyle name="Comma 10 6 7 5" xfId="42394" xr:uid="{C5C92712-8B52-4B9C-A8F3-2C634CADF54B}"/>
    <cellStyle name="Comma 10 6 7 6" xfId="23008" xr:uid="{5AEB7C00-0FC6-4DF7-AF88-3E158957CA0E}"/>
    <cellStyle name="Comma 10 6 8" xfId="3858" xr:uid="{00000000-0005-0000-0000-0000160F0000}"/>
    <cellStyle name="Comma 10 6 8 2" xfId="23315" xr:uid="{C112A621-86FE-45A0-B165-FC6AFEE82BBE}"/>
    <cellStyle name="Comma 10 6 8 2 2" xfId="27525" xr:uid="{FA787B93-98C8-41B4-9596-C344E028EE4F}"/>
    <cellStyle name="Comma 10 6 8 2 2 2" xfId="40941" xr:uid="{CF77D245-B6CB-4DC5-972D-E101F77A6842}"/>
    <cellStyle name="Comma 10 6 8 2 3" xfId="40507" xr:uid="{3A94B3BB-C257-433E-8A7C-3588ACAA7D98}"/>
    <cellStyle name="Comma 10 6 8 3" xfId="28336" xr:uid="{F291E055-1FB9-4587-B6B2-3B907A563137}"/>
    <cellStyle name="Comma 10 6 8 3 2" xfId="41215" xr:uid="{B11F4A67-0005-483A-A3F7-3656E64AB8F2}"/>
    <cellStyle name="Comma 10 6 8 4" xfId="40313" xr:uid="{C09F6182-80F7-418C-8D71-3CA7B9A96FD3}"/>
    <cellStyle name="Comma 10 6 8 5" xfId="42395" xr:uid="{02BEE02F-BBE3-4C25-A61E-09A5A81EB11C}"/>
    <cellStyle name="Comma 10 6 8 6" xfId="23009" xr:uid="{F2B0D046-93B2-4C5F-A6E4-18AB65312DF2}"/>
    <cellStyle name="Comma 10 6 9" xfId="3859" xr:uid="{00000000-0005-0000-0000-0000170F0000}"/>
    <cellStyle name="Comma 10 6 9 2" xfId="23316" xr:uid="{FC406202-A7DB-4F83-B7A3-DC6B78EBBCB9}"/>
    <cellStyle name="Comma 10 6 9 2 2" xfId="27526" xr:uid="{A71FA26D-E718-4788-BF37-6DE79F14D2CA}"/>
    <cellStyle name="Comma 10 6 9 2 2 2" xfId="40942" xr:uid="{8441C76E-7883-40C0-A5AA-C9834EFA4F70}"/>
    <cellStyle name="Comma 10 6 9 2 3" xfId="40508" xr:uid="{9B2132BD-53F5-49AF-8F8F-47D021AB1EF8}"/>
    <cellStyle name="Comma 10 6 9 3" xfId="30414" xr:uid="{21ACC70D-FDDD-48E0-8993-528D4CB300F9}"/>
    <cellStyle name="Comma 10 6 9 3 2" xfId="41348" xr:uid="{DFE26C5F-332C-445B-853E-F914168F5A73}"/>
    <cellStyle name="Comma 10 6 9 4" xfId="40314" xr:uid="{62C1B0AA-E983-4418-A3C1-5027FF035C78}"/>
    <cellStyle name="Comma 10 6 9 5" xfId="42396" xr:uid="{7AD258B4-0C51-45EC-BF21-E77F1D52BE55}"/>
    <cellStyle name="Comma 10 6 9 6" xfId="23010" xr:uid="{D6BDDFB3-D184-44E3-B101-C3E0256B51D0}"/>
    <cellStyle name="Comma 10 7" xfId="3860" xr:uid="{00000000-0005-0000-0000-0000180F0000}"/>
    <cellStyle name="Comma 10 7 10" xfId="3861" xr:uid="{00000000-0005-0000-0000-0000190F0000}"/>
    <cellStyle name="Comma 10 7 10 2" xfId="23318" xr:uid="{2768FE16-7C67-47DA-B494-2A6457A38040}"/>
    <cellStyle name="Comma 10 7 10 2 2" xfId="27528" xr:uid="{33DE0DB0-2066-40AB-9E90-81BF7C5EC6B7}"/>
    <cellStyle name="Comma 10 7 10 2 2 2" xfId="40944" xr:uid="{48CB45D0-04E6-492F-B528-1C1A9301F570}"/>
    <cellStyle name="Comma 10 7 10 2 3" xfId="40510" xr:uid="{C29A6692-6C52-4CC1-BCDA-5A6BF3D37ED2}"/>
    <cellStyle name="Comma 10 7 10 3" xfId="30415" xr:uid="{4860651A-E10A-4D73-9B72-6AD219002743}"/>
    <cellStyle name="Comma 10 7 10 3 2" xfId="41349" xr:uid="{48ED3379-8CF4-4E70-BD6D-596AB0BDBF5C}"/>
    <cellStyle name="Comma 10 7 10 4" xfId="40316" xr:uid="{EC73C88E-D9CC-4E6A-B347-11EA9AB86180}"/>
    <cellStyle name="Comma 10 7 10 5" xfId="42398" xr:uid="{7E77BBE6-24CC-4BA1-8C83-E9041486FD21}"/>
    <cellStyle name="Comma 10 7 10 6" xfId="23012" xr:uid="{DB41E4AD-2A1D-43B0-963E-D1564021FB1B}"/>
    <cellStyle name="Comma 10 7 11" xfId="3862" xr:uid="{00000000-0005-0000-0000-00001A0F0000}"/>
    <cellStyle name="Comma 10 7 11 2" xfId="23319" xr:uid="{965A0988-4839-4EEE-96CA-ECEF17CDF583}"/>
    <cellStyle name="Comma 10 7 11 2 2" xfId="27529" xr:uid="{92E5DC41-3240-4EE0-AE8B-3ADD1554B219}"/>
    <cellStyle name="Comma 10 7 11 2 2 2" xfId="40945" xr:uid="{2AAFE5B3-E9C0-435F-BBE8-741C417AE314}"/>
    <cellStyle name="Comma 10 7 11 2 3" xfId="40511" xr:uid="{879B8E96-DC95-4853-BEF3-5067DCE4413A}"/>
    <cellStyle name="Comma 10 7 11 3" xfId="28337" xr:uid="{257C5028-7E4A-46F8-998F-668A835800FB}"/>
    <cellStyle name="Comma 10 7 11 3 2" xfId="41216" xr:uid="{CA31F825-08CA-4DEC-A027-5910028D78A7}"/>
    <cellStyle name="Comma 10 7 11 4" xfId="40317" xr:uid="{F75A9EB2-EB73-41B0-8A55-ADB10246B678}"/>
    <cellStyle name="Comma 10 7 11 5" xfId="42399" xr:uid="{4BE537B9-9945-49A5-8692-FD926A6C2144}"/>
    <cellStyle name="Comma 10 7 11 6" xfId="23013" xr:uid="{8AFE444F-760C-4D70-8EB0-551AD618AC4B}"/>
    <cellStyle name="Comma 10 7 12" xfId="3863" xr:uid="{00000000-0005-0000-0000-00001B0F0000}"/>
    <cellStyle name="Comma 10 7 12 2" xfId="23320" xr:uid="{F07A355D-985F-4D88-9743-F2FE1B2A4F44}"/>
    <cellStyle name="Comma 10 7 12 2 2" xfId="27530" xr:uid="{BE2FF026-2A61-4CEA-BB34-5CC1D4D47A04}"/>
    <cellStyle name="Comma 10 7 12 2 2 2" xfId="40946" xr:uid="{3A1D2B40-2530-4078-8EBA-F445712E88E3}"/>
    <cellStyle name="Comma 10 7 12 2 3" xfId="40512" xr:uid="{87E1CCC7-3D87-4B66-BBD9-DA9FC843DFBB}"/>
    <cellStyle name="Comma 10 7 12 3" xfId="25657" xr:uid="{447FF4C1-69C3-4906-9F6E-5E34B44437C4}"/>
    <cellStyle name="Comma 10 7 12 3 2" xfId="40817" xr:uid="{DF0E7187-9101-4AF4-832A-2A6671935741}"/>
    <cellStyle name="Comma 10 7 12 4" xfId="40318" xr:uid="{16E1DCE0-2C32-4B74-9BA9-A0F6D4901CFB}"/>
    <cellStyle name="Comma 10 7 12 5" xfId="42400" xr:uid="{CA028F54-5544-4BA5-B78C-8DD5B5E070B1}"/>
    <cellStyle name="Comma 10 7 12 6" xfId="23014" xr:uid="{76E574CD-6E5D-4EE4-AD5A-917F1AAC0904}"/>
    <cellStyle name="Comma 10 7 13" xfId="3864" xr:uid="{00000000-0005-0000-0000-00001C0F0000}"/>
    <cellStyle name="Comma 10 7 13 2" xfId="23321" xr:uid="{C418ECB7-04DC-4EAF-9872-6F744B228488}"/>
    <cellStyle name="Comma 10 7 13 2 2" xfId="27531" xr:uid="{F935ED67-4C82-4BF7-B6F0-C11DB2A542E0}"/>
    <cellStyle name="Comma 10 7 13 2 2 2" xfId="40947" xr:uid="{B5CF6936-6775-40DB-9E00-74DDE196BCA0}"/>
    <cellStyle name="Comma 10 7 13 2 3" xfId="40513" xr:uid="{FC937195-E189-4ABD-A15B-AF1501AFDCD9}"/>
    <cellStyle name="Comma 10 7 13 3" xfId="28338" xr:uid="{D6C46327-D573-439F-8B86-93496FB0793B}"/>
    <cellStyle name="Comma 10 7 13 3 2" xfId="41217" xr:uid="{1D9B97E2-7A5C-4BCA-9590-6A9F374AD495}"/>
    <cellStyle name="Comma 10 7 13 4" xfId="40319" xr:uid="{B0590C80-8888-4BBA-B193-A3F8ACC4A6C7}"/>
    <cellStyle name="Comma 10 7 13 5" xfId="42401" xr:uid="{47ED23CE-89D7-4583-B980-0886A480C01B}"/>
    <cellStyle name="Comma 10 7 13 6" xfId="23015" xr:uid="{D3728003-B6CE-4EEE-8320-183D234140C1}"/>
    <cellStyle name="Comma 10 7 14" xfId="3865" xr:uid="{00000000-0005-0000-0000-00001D0F0000}"/>
    <cellStyle name="Comma 10 7 14 2" xfId="23322" xr:uid="{9AA6EB4F-13D1-4A78-9F26-0A52F8DDA229}"/>
    <cellStyle name="Comma 10 7 14 2 2" xfId="27532" xr:uid="{EE8A68D7-5465-4C0E-A3C3-6F06E34DB9D6}"/>
    <cellStyle name="Comma 10 7 14 2 2 2" xfId="40948" xr:uid="{6B1ADB61-C23C-4A6F-8BF7-42F882FA82A6}"/>
    <cellStyle name="Comma 10 7 14 2 3" xfId="40514" xr:uid="{F0651F53-F014-467F-953B-05F42E6EE539}"/>
    <cellStyle name="Comma 10 7 14 3" xfId="25656" xr:uid="{102B3904-5DF2-44E1-A162-250CE2462838}"/>
    <cellStyle name="Comma 10 7 14 3 2" xfId="40816" xr:uid="{E9B4B404-4117-4A3B-8EF8-66DFCBF128A6}"/>
    <cellStyle name="Comma 10 7 14 4" xfId="40320" xr:uid="{F12C740F-3E8A-4C72-8787-E21B07F32CEA}"/>
    <cellStyle name="Comma 10 7 14 5" xfId="42402" xr:uid="{7694CDDC-3506-4505-BAF1-7D58A8BC17B1}"/>
    <cellStyle name="Comma 10 7 14 6" xfId="23016" xr:uid="{E513C4B3-F71A-4729-BFB2-F434E5720609}"/>
    <cellStyle name="Comma 10 7 15" xfId="3866" xr:uid="{00000000-0005-0000-0000-00001E0F0000}"/>
    <cellStyle name="Comma 10 7 15 2" xfId="23323" xr:uid="{07AA5DB9-D454-451D-A568-ED42391131AB}"/>
    <cellStyle name="Comma 10 7 15 2 2" xfId="27533" xr:uid="{BD551397-B841-4252-9D5A-C11EA45B0A23}"/>
    <cellStyle name="Comma 10 7 15 2 2 2" xfId="40949" xr:uid="{197C234B-2A03-4D33-B315-FEA5552A7747}"/>
    <cellStyle name="Comma 10 7 15 2 3" xfId="40515" xr:uid="{49F936E4-C232-4DC3-BB97-D993F2389963}"/>
    <cellStyle name="Comma 10 7 15 3" xfId="28339" xr:uid="{758725D9-0425-415B-84F9-CFDE22FB5A76}"/>
    <cellStyle name="Comma 10 7 15 3 2" xfId="41218" xr:uid="{CCF727E4-5A1C-43F8-92DD-66C8A20D3961}"/>
    <cellStyle name="Comma 10 7 15 4" xfId="40321" xr:uid="{0AA4665B-9405-4EF1-B367-E4A01E5A9E30}"/>
    <cellStyle name="Comma 10 7 15 5" xfId="42403" xr:uid="{4D2C563C-7F35-4C50-AD79-0EA146A8EE7B}"/>
    <cellStyle name="Comma 10 7 15 6" xfId="23017" xr:uid="{00F115D6-586D-4DE3-8D01-0FC86136C421}"/>
    <cellStyle name="Comma 10 7 16" xfId="3867" xr:uid="{00000000-0005-0000-0000-00001F0F0000}"/>
    <cellStyle name="Comma 10 7 16 2" xfId="23324" xr:uid="{42183E92-6CCD-426F-BE8E-869F9D60B4DD}"/>
    <cellStyle name="Comma 10 7 16 2 2" xfId="27534" xr:uid="{C4BB0D55-36C1-42FE-9B2F-D9060C792F1C}"/>
    <cellStyle name="Comma 10 7 16 2 2 2" xfId="40950" xr:uid="{C0DB23B1-9423-44BF-8531-4207E2D30307}"/>
    <cellStyle name="Comma 10 7 16 2 3" xfId="40516" xr:uid="{59CE8454-0EBC-47B5-8E55-37CD4D723EDF}"/>
    <cellStyle name="Comma 10 7 16 3" xfId="25655" xr:uid="{073493EB-D3BE-470C-99DA-27A358F83684}"/>
    <cellStyle name="Comma 10 7 16 3 2" xfId="40815" xr:uid="{7AA8D655-12E9-4CDF-A4D0-52890A845484}"/>
    <cellStyle name="Comma 10 7 16 4" xfId="40322" xr:uid="{9A736705-26A4-4F5B-8FD3-B32E2B41C302}"/>
    <cellStyle name="Comma 10 7 16 5" xfId="42404" xr:uid="{083B9986-334D-4ED8-B9C3-A385D2F0702F}"/>
    <cellStyle name="Comma 10 7 16 6" xfId="23018" xr:uid="{B75FE56B-0C68-4451-B3BE-D825EBEDB7AE}"/>
    <cellStyle name="Comma 10 7 17" xfId="3868" xr:uid="{00000000-0005-0000-0000-0000200F0000}"/>
    <cellStyle name="Comma 10 7 17 2" xfId="23325" xr:uid="{B3673226-84C2-4786-8A90-1E0233C386A4}"/>
    <cellStyle name="Comma 10 7 17 2 2" xfId="27535" xr:uid="{3C1CC775-8DD0-4649-8401-204FE6E7DE4D}"/>
    <cellStyle name="Comma 10 7 17 2 2 2" xfId="40951" xr:uid="{F10ABA5B-ABE7-49F5-91E1-4792F0761709}"/>
    <cellStyle name="Comma 10 7 17 2 3" xfId="40517" xr:uid="{69E72A85-5442-432D-9368-0D1360BE3AE9}"/>
    <cellStyle name="Comma 10 7 17 3" xfId="28340" xr:uid="{569F7ADC-F1A8-437B-8C9E-2052D63E94C7}"/>
    <cellStyle name="Comma 10 7 17 3 2" xfId="41219" xr:uid="{F5B8EBDE-4612-4844-94FB-E2C1C9E365BA}"/>
    <cellStyle name="Comma 10 7 17 4" xfId="40323" xr:uid="{5F3C63F9-5B2D-4C72-A5F3-345484977336}"/>
    <cellStyle name="Comma 10 7 17 5" xfId="42405" xr:uid="{F3C43B90-F637-4CE7-9B7F-FF773EB160C0}"/>
    <cellStyle name="Comma 10 7 17 6" xfId="23019" xr:uid="{4C19A025-6AAA-4B6D-953E-E85F25AE64A0}"/>
    <cellStyle name="Comma 10 7 18" xfId="23317" xr:uid="{11726B7D-477B-4617-A77E-BF5096AEA0C7}"/>
    <cellStyle name="Comma 10 7 18 2" xfId="27527" xr:uid="{29A4EB6B-1D65-4874-BBE2-D990699F46FD}"/>
    <cellStyle name="Comma 10 7 18 2 2" xfId="40943" xr:uid="{9A69133A-D90F-4B84-863C-3823A1D2A9E7}"/>
    <cellStyle name="Comma 10 7 18 3" xfId="40509" xr:uid="{CCED3D4B-792B-4748-912B-9D735917EE78}"/>
    <cellStyle name="Comma 10 7 19" xfId="28341" xr:uid="{11EDE60A-C70E-4475-85C8-8E0CAE52340B}"/>
    <cellStyle name="Comma 10 7 19 2" xfId="41220" xr:uid="{714862B6-04B6-4B83-BBBC-12834B9F7628}"/>
    <cellStyle name="Comma 10 7 2" xfId="3869" xr:uid="{00000000-0005-0000-0000-0000210F0000}"/>
    <cellStyle name="Comma 10 7 2 2" xfId="23326" xr:uid="{E50DA676-EB18-4B77-B960-6EB3F74C1294}"/>
    <cellStyle name="Comma 10 7 2 2 2" xfId="27536" xr:uid="{B69A375C-7767-4275-831E-AF5811BC4E70}"/>
    <cellStyle name="Comma 10 7 2 2 2 2" xfId="40952" xr:uid="{BE92D4CC-DBAF-44E2-85CB-283C21222D03}"/>
    <cellStyle name="Comma 10 7 2 2 3" xfId="40518" xr:uid="{1FA55E8A-FB6C-4D30-AE97-037BC492A274}"/>
    <cellStyle name="Comma 10 7 2 3" xfId="28342" xr:uid="{93E88812-5DFB-42C0-B844-7CCF85A0CA13}"/>
    <cellStyle name="Comma 10 7 2 3 2" xfId="41221" xr:uid="{A6B83A08-CB17-4FFF-83CA-E39632DDB11F}"/>
    <cellStyle name="Comma 10 7 2 4" xfId="40324" xr:uid="{10CFBD18-473E-49C6-9F2C-B3CCDF2966FB}"/>
    <cellStyle name="Comma 10 7 2 5" xfId="42406" xr:uid="{727123EB-C8D6-4B7A-8575-9EE8D7EBA7CF}"/>
    <cellStyle name="Comma 10 7 2 6" xfId="23020" xr:uid="{2624853E-135F-4153-9B6A-5B83AC8A850A}"/>
    <cellStyle name="Comma 10 7 20" xfId="40315" xr:uid="{69A4F267-9879-49FD-8C0F-A60464FFD7E6}"/>
    <cellStyle name="Comma 10 7 21" xfId="42397" xr:uid="{7764D16B-4669-4968-942F-F41F86B3633B}"/>
    <cellStyle name="Comma 10 7 22" xfId="23011" xr:uid="{A690D41C-E010-4F38-8B1D-D4E7C227FE6B}"/>
    <cellStyle name="Comma 10 7 3" xfId="3870" xr:uid="{00000000-0005-0000-0000-0000220F0000}"/>
    <cellStyle name="Comma 10 7 3 2" xfId="23327" xr:uid="{5F7158DB-59D0-4898-AA60-FE4E3CFB082F}"/>
    <cellStyle name="Comma 10 7 3 2 2" xfId="27537" xr:uid="{A74E573C-F9C1-440A-9426-498E27260E4A}"/>
    <cellStyle name="Comma 10 7 3 2 2 2" xfId="40953" xr:uid="{DA7CEE82-E3BA-4839-B6CE-D6549B6F8D22}"/>
    <cellStyle name="Comma 10 7 3 2 3" xfId="40519" xr:uid="{9BE28166-E873-4F21-B496-8077C5393255}"/>
    <cellStyle name="Comma 10 7 3 3" xfId="28343" xr:uid="{970BA128-5C0D-4046-8DD9-3F643064CEEE}"/>
    <cellStyle name="Comma 10 7 3 3 2" xfId="41222" xr:uid="{C21FE127-2CAF-46FB-BB17-6907420A55AD}"/>
    <cellStyle name="Comma 10 7 3 4" xfId="40325" xr:uid="{581FB354-3964-45BB-8C6F-E10217C0466E}"/>
    <cellStyle name="Comma 10 7 3 5" xfId="42407" xr:uid="{E665813E-38B2-4923-9EE1-AF21A5CAE8A7}"/>
    <cellStyle name="Comma 10 7 3 6" xfId="23021" xr:uid="{95A285B5-4DD4-4F79-8506-1054FF0F2110}"/>
    <cellStyle name="Comma 10 7 4" xfId="3871" xr:uid="{00000000-0005-0000-0000-0000230F0000}"/>
    <cellStyle name="Comma 10 7 4 2" xfId="23328" xr:uid="{9FA31708-4B2F-4A9B-A96D-24CE0B65C9A2}"/>
    <cellStyle name="Comma 10 7 4 2 2" xfId="27538" xr:uid="{3D94FD57-2D74-4966-8721-13E6CD0D123E}"/>
    <cellStyle name="Comma 10 7 4 2 2 2" xfId="40954" xr:uid="{09569E94-782E-422D-996B-BE565FE8D19F}"/>
    <cellStyle name="Comma 10 7 4 2 3" xfId="40520" xr:uid="{B39FD4AB-531D-41EF-8330-52CBCBF454AD}"/>
    <cellStyle name="Comma 10 7 4 3" xfId="28344" xr:uid="{7733A218-7C8A-4985-AB9E-7CC487AEEC6C}"/>
    <cellStyle name="Comma 10 7 4 3 2" xfId="41223" xr:uid="{35935D74-336C-4B6F-86E4-A49340D01CFB}"/>
    <cellStyle name="Comma 10 7 4 4" xfId="40326" xr:uid="{E71F325A-BA4C-40F4-B729-181EB22886E6}"/>
    <cellStyle name="Comma 10 7 4 5" xfId="42408" xr:uid="{1958FAA1-1257-4311-9ED0-1B97625E0664}"/>
    <cellStyle name="Comma 10 7 4 6" xfId="23022" xr:uid="{13F49E01-A583-4BC5-99F4-5821093FDC93}"/>
    <cellStyle name="Comma 10 7 5" xfId="3872" xr:uid="{00000000-0005-0000-0000-0000240F0000}"/>
    <cellStyle name="Comma 10 7 5 2" xfId="23329" xr:uid="{9755D6BB-1210-4D63-8A95-381D4E2950CA}"/>
    <cellStyle name="Comma 10 7 5 2 2" xfId="27539" xr:uid="{B8B3562D-8E00-494D-BC25-02EF2B481323}"/>
    <cellStyle name="Comma 10 7 5 2 2 2" xfId="40955" xr:uid="{8FB1EA28-FCB0-46F6-8FF7-A46DABBEF3C5}"/>
    <cellStyle name="Comma 10 7 5 2 3" xfId="40521" xr:uid="{50782DD5-8D2A-4022-A341-7AA9928A3942}"/>
    <cellStyle name="Comma 10 7 5 3" xfId="28345" xr:uid="{766ACE84-F593-4C6E-B74C-0851BAE6B306}"/>
    <cellStyle name="Comma 10 7 5 3 2" xfId="41224" xr:uid="{0738BC1A-9519-4CD5-B916-D65035E48110}"/>
    <cellStyle name="Comma 10 7 5 4" xfId="40327" xr:uid="{BD640AF5-44A2-4A60-8C2E-2727BBD796C6}"/>
    <cellStyle name="Comma 10 7 5 5" xfId="42409" xr:uid="{3E88CBA6-8F8B-4E05-A976-3B8F50475AA7}"/>
    <cellStyle name="Comma 10 7 5 6" xfId="23023" xr:uid="{FF429295-114A-45E8-8D52-107B496FE5C9}"/>
    <cellStyle name="Comma 10 7 6" xfId="3873" xr:uid="{00000000-0005-0000-0000-0000250F0000}"/>
    <cellStyle name="Comma 10 7 6 2" xfId="23330" xr:uid="{BDB99D80-3CAC-472C-A7FF-31479A9EDD13}"/>
    <cellStyle name="Comma 10 7 6 2 2" xfId="27540" xr:uid="{D3CA49E4-E71A-4A91-AA46-8FE33AE2D6C1}"/>
    <cellStyle name="Comma 10 7 6 2 2 2" xfId="40956" xr:uid="{11BF5CB0-0C32-4B48-855E-F0E3782686CE}"/>
    <cellStyle name="Comma 10 7 6 2 3" xfId="40522" xr:uid="{26A1DC87-43B8-40D5-B7E4-914080E8E64A}"/>
    <cellStyle name="Comma 10 7 6 3" xfId="25654" xr:uid="{9C6D0E4D-D22A-48D7-8AD3-C017A874B9E4}"/>
    <cellStyle name="Comma 10 7 6 3 2" xfId="40814" xr:uid="{4A5F5D11-FCF6-465A-8A0C-60B3EEA3047E}"/>
    <cellStyle name="Comma 10 7 6 4" xfId="40328" xr:uid="{ED5ED9CA-79C3-4E62-A0DE-FF13AFA893F4}"/>
    <cellStyle name="Comma 10 7 6 5" xfId="42410" xr:uid="{5591E720-9593-44DF-B08C-AC3FDAACC998}"/>
    <cellStyle name="Comma 10 7 6 6" xfId="23024" xr:uid="{3C441378-B83A-4753-8DF7-74AA41372E2A}"/>
    <cellStyle name="Comma 10 7 7" xfId="3874" xr:uid="{00000000-0005-0000-0000-0000260F0000}"/>
    <cellStyle name="Comma 10 7 7 2" xfId="23331" xr:uid="{2A66B8FF-23CC-4C70-B543-C6DF0CFDA1F9}"/>
    <cellStyle name="Comma 10 7 7 2 2" xfId="27541" xr:uid="{BEDD6968-9567-4000-A105-66C03BAE39DF}"/>
    <cellStyle name="Comma 10 7 7 2 2 2" xfId="40957" xr:uid="{A1C8751F-50EE-4644-B4B3-8F761E69DF57}"/>
    <cellStyle name="Comma 10 7 7 2 3" xfId="40523" xr:uid="{E4FC8805-0809-4386-BAC9-261DBD1A115C}"/>
    <cellStyle name="Comma 10 7 7 3" xfId="28346" xr:uid="{0EE683FE-01D0-4DAD-AF8C-F788FC83DA72}"/>
    <cellStyle name="Comma 10 7 7 3 2" xfId="41225" xr:uid="{EC187CDE-354F-4F6F-9340-6F791F950F53}"/>
    <cellStyle name="Comma 10 7 7 4" xfId="40329" xr:uid="{1D04DEBD-7C99-4046-AD57-BD5AB01BDFF9}"/>
    <cellStyle name="Comma 10 7 7 5" xfId="42411" xr:uid="{5A26886C-1810-47DD-9E52-A738EAB9CAA7}"/>
    <cellStyle name="Comma 10 7 7 6" xfId="23025" xr:uid="{0F010EDA-2761-4D7E-AF9D-736A8B748C54}"/>
    <cellStyle name="Comma 10 7 8" xfId="3875" xr:uid="{00000000-0005-0000-0000-0000270F0000}"/>
    <cellStyle name="Comma 10 7 8 2" xfId="23332" xr:uid="{7100835E-0274-4C52-BAA2-70E72BF226E3}"/>
    <cellStyle name="Comma 10 7 8 2 2" xfId="27542" xr:uid="{5D788D09-37F3-45A8-8ED6-08390CFFAC18}"/>
    <cellStyle name="Comma 10 7 8 2 2 2" xfId="40958" xr:uid="{B86BAD38-5C14-460B-8799-2404A7A6152D}"/>
    <cellStyle name="Comma 10 7 8 2 3" xfId="40524" xr:uid="{1545AA44-2852-41DC-AA13-5DDA409A5291}"/>
    <cellStyle name="Comma 10 7 8 3" xfId="28347" xr:uid="{0CC1EEBA-A8D2-4792-B534-F8E95810F90A}"/>
    <cellStyle name="Comma 10 7 8 3 2" xfId="41226" xr:uid="{2D8623AF-D38B-417C-A56C-CC973E8F475A}"/>
    <cellStyle name="Comma 10 7 8 4" xfId="40330" xr:uid="{81328A0A-950A-47D3-8018-5082147A8D80}"/>
    <cellStyle name="Comma 10 7 8 5" xfId="42412" xr:uid="{8BD2AB48-556E-497F-97B4-799FB7CD2D53}"/>
    <cellStyle name="Comma 10 7 8 6" xfId="23026" xr:uid="{1E424495-D589-419F-A943-EBFDDF8B5097}"/>
    <cellStyle name="Comma 10 7 9" xfId="3876" xr:uid="{00000000-0005-0000-0000-0000280F0000}"/>
    <cellStyle name="Comma 10 7 9 2" xfId="23333" xr:uid="{7E7D5E4C-2E7A-42B3-BCDF-D63C10594F24}"/>
    <cellStyle name="Comma 10 7 9 2 2" xfId="27543" xr:uid="{0669C320-4033-4BE8-A5C5-F1B0F7A4BDDD}"/>
    <cellStyle name="Comma 10 7 9 2 2 2" xfId="40959" xr:uid="{97EA54A8-6611-4038-8C37-C2E543769F47}"/>
    <cellStyle name="Comma 10 7 9 2 3" xfId="40525" xr:uid="{744F8DAD-86EF-4056-B9D9-B8E4CF0EA9AB}"/>
    <cellStyle name="Comma 10 7 9 3" xfId="28348" xr:uid="{0A8BE9FB-2133-4ACA-8522-5B730531F9F8}"/>
    <cellStyle name="Comma 10 7 9 3 2" xfId="41227" xr:uid="{AE8077D3-679B-421B-87FD-7CFAB6FB1DB4}"/>
    <cellStyle name="Comma 10 7 9 4" xfId="40331" xr:uid="{9680259D-76C2-4D72-B99E-EF2700D0C388}"/>
    <cellStyle name="Comma 10 7 9 5" xfId="42413" xr:uid="{DCA476ED-CC5C-47F5-B14A-275BCFDA33D7}"/>
    <cellStyle name="Comma 10 7 9 6" xfId="23027" xr:uid="{90F615B4-B657-4F1F-AFA4-6BFB95BF4C69}"/>
    <cellStyle name="Comma 10 8" xfId="3877" xr:uid="{00000000-0005-0000-0000-0000290F0000}"/>
    <cellStyle name="Comma 10 8 10" xfId="3878" xr:uid="{00000000-0005-0000-0000-00002A0F0000}"/>
    <cellStyle name="Comma 10 8 10 2" xfId="23335" xr:uid="{0C265697-D758-4591-A319-E0798EDBC580}"/>
    <cellStyle name="Comma 10 8 10 2 2" xfId="27545" xr:uid="{6028B2CA-DF9F-479E-8D52-20F03D66CC53}"/>
    <cellStyle name="Comma 10 8 10 2 2 2" xfId="40961" xr:uid="{CFC04652-82A7-4FBC-AE5C-18987AA499B2}"/>
    <cellStyle name="Comma 10 8 10 2 3" xfId="40527" xr:uid="{363C8D01-0727-4D4A-ADAF-D4A12DD148E2}"/>
    <cellStyle name="Comma 10 8 10 3" xfId="28349" xr:uid="{2F1D81CE-C515-4995-A9AF-21A0662AA5D1}"/>
    <cellStyle name="Comma 10 8 10 3 2" xfId="41228" xr:uid="{35E87AAB-082F-4DD5-92C4-D108CD864009}"/>
    <cellStyle name="Comma 10 8 10 4" xfId="40333" xr:uid="{EC9A0AFE-6CDD-4A80-B1EC-5DF796E57560}"/>
    <cellStyle name="Comma 10 8 10 5" xfId="42415" xr:uid="{1EB15F01-8C4B-45B4-8768-EFA0C9CD8F39}"/>
    <cellStyle name="Comma 10 8 10 6" xfId="23029" xr:uid="{DEE58FDB-7330-4972-A18E-477E7E13C9C5}"/>
    <cellStyle name="Comma 10 8 11" xfId="3879" xr:uid="{00000000-0005-0000-0000-00002B0F0000}"/>
    <cellStyle name="Comma 10 8 11 2" xfId="23336" xr:uid="{81F9A4D0-6C93-4DC7-8603-C34EEAA3C7E6}"/>
    <cellStyle name="Comma 10 8 11 2 2" xfId="27546" xr:uid="{479F486C-0565-4145-9E6C-C6D15B887652}"/>
    <cellStyle name="Comma 10 8 11 2 2 2" xfId="40962" xr:uid="{9B128C7B-DD5F-4A70-BECF-FBDF867C3ED5}"/>
    <cellStyle name="Comma 10 8 11 2 3" xfId="40528" xr:uid="{F5F61D3D-D19C-4C9F-942A-14FB1C919865}"/>
    <cellStyle name="Comma 10 8 11 3" xfId="25653" xr:uid="{E77F0C72-8329-4489-9620-4638832979D2}"/>
    <cellStyle name="Comma 10 8 11 3 2" xfId="40813" xr:uid="{189B2D79-A1ED-419A-B10E-5E19AD612C30}"/>
    <cellStyle name="Comma 10 8 11 4" xfId="40334" xr:uid="{353045DE-EB37-4F1D-B0AF-6E10EF5D658B}"/>
    <cellStyle name="Comma 10 8 11 5" xfId="42416" xr:uid="{B512978A-3223-44C0-A80A-33BD054B016E}"/>
    <cellStyle name="Comma 10 8 11 6" xfId="23030" xr:uid="{E04C8A6E-ADC1-42DE-8E35-8D80507BE1E1}"/>
    <cellStyle name="Comma 10 8 12" xfId="3880" xr:uid="{00000000-0005-0000-0000-00002C0F0000}"/>
    <cellStyle name="Comma 10 8 12 2" xfId="23337" xr:uid="{61939364-687C-47C7-A49D-81C02B4BAFEC}"/>
    <cellStyle name="Comma 10 8 12 2 2" xfId="27547" xr:uid="{A2AA1F73-B515-4AC3-BEE1-A82412A46BD5}"/>
    <cellStyle name="Comma 10 8 12 2 2 2" xfId="40963" xr:uid="{ACCDB3CC-121A-4CA6-8AB6-1EB505D37A9E}"/>
    <cellStyle name="Comma 10 8 12 2 3" xfId="40529" xr:uid="{6ABD2F64-9E12-46FA-86AE-805B6B3B26C5}"/>
    <cellStyle name="Comma 10 8 12 3" xfId="28350" xr:uid="{716C4C6E-AFFC-4108-8688-C2B7F3C63B58}"/>
    <cellStyle name="Comma 10 8 12 3 2" xfId="41229" xr:uid="{2201B8A8-BB4B-4292-843D-97190A62B5DA}"/>
    <cellStyle name="Comma 10 8 12 4" xfId="40335" xr:uid="{0F620E7F-F14C-49C1-A09F-D0FFEAA766D6}"/>
    <cellStyle name="Comma 10 8 12 5" xfId="42417" xr:uid="{7A0EF0FC-707A-4183-8B67-C18E95CAA00E}"/>
    <cellStyle name="Comma 10 8 12 6" xfId="23031" xr:uid="{FA576CCF-C1B0-4891-B409-B8D4FBDABEEF}"/>
    <cellStyle name="Comma 10 8 13" xfId="3881" xr:uid="{00000000-0005-0000-0000-00002D0F0000}"/>
    <cellStyle name="Comma 10 8 13 2" xfId="23338" xr:uid="{BECD5C92-2FDD-4483-9E9F-5EEDC4B7F0A3}"/>
    <cellStyle name="Comma 10 8 13 2 2" xfId="27548" xr:uid="{A8444CB9-2AC1-4DBD-AC8C-A6060832821B}"/>
    <cellStyle name="Comma 10 8 13 2 2 2" xfId="40964" xr:uid="{A7DB83D0-7F83-4257-B14E-D624751F89A6}"/>
    <cellStyle name="Comma 10 8 13 2 3" xfId="40530" xr:uid="{1D500F48-7EA4-4A6F-91F7-C4ED368661A0}"/>
    <cellStyle name="Comma 10 8 13 3" xfId="25652" xr:uid="{E973BC63-7B42-4F2A-ACE0-2D672E337EC6}"/>
    <cellStyle name="Comma 10 8 13 3 2" xfId="40812" xr:uid="{A8F4204A-86B5-4B7F-B760-8ED26092E7E2}"/>
    <cellStyle name="Comma 10 8 13 4" xfId="40336" xr:uid="{D35D89CD-BFAB-4265-B51F-532F3B82A108}"/>
    <cellStyle name="Comma 10 8 13 5" xfId="42418" xr:uid="{53126D71-2046-4095-A3F8-883C639EC3D0}"/>
    <cellStyle name="Comma 10 8 13 6" xfId="23032" xr:uid="{A95365E2-696C-48DF-9FDD-B94A685C0976}"/>
    <cellStyle name="Comma 10 8 14" xfId="3882" xr:uid="{00000000-0005-0000-0000-00002E0F0000}"/>
    <cellStyle name="Comma 10 8 14 2" xfId="23339" xr:uid="{E0E112CE-58B2-49E5-8B78-9BF8162E4967}"/>
    <cellStyle name="Comma 10 8 14 2 2" xfId="27549" xr:uid="{CF3F0038-E12B-43CE-A2D4-CB8C33651872}"/>
    <cellStyle name="Comma 10 8 14 2 2 2" xfId="40965" xr:uid="{31580226-665D-4A77-9152-C271A74F40A6}"/>
    <cellStyle name="Comma 10 8 14 2 3" xfId="40531" xr:uid="{7C6E0B94-C39C-4642-9ED1-604E4AE0AA7C}"/>
    <cellStyle name="Comma 10 8 14 3" xfId="25651" xr:uid="{0978E152-8541-4981-91D1-2D3827AC589B}"/>
    <cellStyle name="Comma 10 8 14 3 2" xfId="40811" xr:uid="{5DA11F52-71B6-43B4-8C78-4B9E27D10BD6}"/>
    <cellStyle name="Comma 10 8 14 4" xfId="40337" xr:uid="{0A3287BD-9DB5-44E9-9270-608C768C6C99}"/>
    <cellStyle name="Comma 10 8 14 5" xfId="42419" xr:uid="{A99D84C9-6AA2-421E-A76A-E7583E99075E}"/>
    <cellStyle name="Comma 10 8 14 6" xfId="23033" xr:uid="{80D68938-EEBC-44DA-9E14-0EF5137245C1}"/>
    <cellStyle name="Comma 10 8 15" xfId="3883" xr:uid="{00000000-0005-0000-0000-00002F0F0000}"/>
    <cellStyle name="Comma 10 8 15 2" xfId="23340" xr:uid="{19572FDA-6A01-4589-BE6E-4FEAEFAAAE3E}"/>
    <cellStyle name="Comma 10 8 15 2 2" xfId="27550" xr:uid="{694A5182-B780-4542-A802-F4E27F664B76}"/>
    <cellStyle name="Comma 10 8 15 2 2 2" xfId="40966" xr:uid="{BB4CED9E-874C-44A3-ADD3-CB5BB3828946}"/>
    <cellStyle name="Comma 10 8 15 2 3" xfId="40532" xr:uid="{53B55C3F-3ED5-4502-99DE-7347E4594BEA}"/>
    <cellStyle name="Comma 10 8 15 3" xfId="28351" xr:uid="{0584BF18-3AF2-48A6-90BE-9502E26302A1}"/>
    <cellStyle name="Comma 10 8 15 3 2" xfId="41230" xr:uid="{7798A29A-B0CB-470A-9980-F18B95454910}"/>
    <cellStyle name="Comma 10 8 15 4" xfId="40338" xr:uid="{91D0C31B-3267-45EC-84DF-83E26619C8CF}"/>
    <cellStyle name="Comma 10 8 15 5" xfId="42420" xr:uid="{DDDFD37A-9D31-4F2C-90DC-50EFAEC039FE}"/>
    <cellStyle name="Comma 10 8 15 6" xfId="23034" xr:uid="{C7B9BC35-AD0F-43B3-90B5-62632A95AA81}"/>
    <cellStyle name="Comma 10 8 16" xfId="3884" xr:uid="{00000000-0005-0000-0000-0000300F0000}"/>
    <cellStyle name="Comma 10 8 16 2" xfId="23341" xr:uid="{1F36C213-EC29-4149-ABF6-391F44142FD0}"/>
    <cellStyle name="Comma 10 8 16 2 2" xfId="27551" xr:uid="{3443F49D-B0C3-4B23-9A91-B505E978F322}"/>
    <cellStyle name="Comma 10 8 16 2 2 2" xfId="40967" xr:uid="{F33B4776-32C1-49C3-BAA0-CD48624635AE}"/>
    <cellStyle name="Comma 10 8 16 2 3" xfId="40533" xr:uid="{EF5C61E4-EBD6-4D24-A865-5A1759257148}"/>
    <cellStyle name="Comma 10 8 16 3" xfId="28352" xr:uid="{FE1C0CED-80FA-4B76-B9CC-8F78D3ED307F}"/>
    <cellStyle name="Comma 10 8 16 3 2" xfId="41231" xr:uid="{C0562787-8181-476B-8650-0FC3189C891C}"/>
    <cellStyle name="Comma 10 8 16 4" xfId="40339" xr:uid="{C6DA094D-F8DF-4828-8A60-0EFBAB61138B}"/>
    <cellStyle name="Comma 10 8 16 5" xfId="42421" xr:uid="{176E6FDD-E149-4A90-A53F-6C1870669606}"/>
    <cellStyle name="Comma 10 8 16 6" xfId="23035" xr:uid="{AA876764-064E-4C1B-A82B-22916D036BE0}"/>
    <cellStyle name="Comma 10 8 17" xfId="3885" xr:uid="{00000000-0005-0000-0000-0000310F0000}"/>
    <cellStyle name="Comma 10 8 17 2" xfId="23342" xr:uid="{A4F549AB-1204-4DBD-BF3E-FCD1C2B6089E}"/>
    <cellStyle name="Comma 10 8 17 2 2" xfId="27552" xr:uid="{9AA733B7-B770-4337-82F0-78E9093AF817}"/>
    <cellStyle name="Comma 10 8 17 2 2 2" xfId="40968" xr:uid="{891E8D13-FA50-4B1F-B107-DA4F56AED404}"/>
    <cellStyle name="Comma 10 8 17 2 3" xfId="40534" xr:uid="{F2572F01-1F77-4FC1-B53C-1F024CDD290C}"/>
    <cellStyle name="Comma 10 8 17 3" xfId="25650" xr:uid="{43ADDBE0-4E52-4131-9A05-320785FBCF0B}"/>
    <cellStyle name="Comma 10 8 17 3 2" xfId="40810" xr:uid="{0CCF52CF-6207-450D-872B-9D1CA5390CDA}"/>
    <cellStyle name="Comma 10 8 17 4" xfId="40340" xr:uid="{4B2FF2EB-A44B-4F24-A602-DBA4B8B7A483}"/>
    <cellStyle name="Comma 10 8 17 5" xfId="42422" xr:uid="{A9C49427-A8C2-4AD8-AE19-8B86A026B321}"/>
    <cellStyle name="Comma 10 8 17 6" xfId="23036" xr:uid="{02E1B1AD-0FB3-49AC-B425-7D1828CBBA96}"/>
    <cellStyle name="Comma 10 8 18" xfId="23334" xr:uid="{FC0043CE-2138-4567-9B7C-4160D2130EF9}"/>
    <cellStyle name="Comma 10 8 18 2" xfId="27544" xr:uid="{181F3E69-4652-4185-A494-C5EF3F623D20}"/>
    <cellStyle name="Comma 10 8 18 2 2" xfId="40960" xr:uid="{66B10AB6-BA9A-4A17-B4E8-2E210053F8E0}"/>
    <cellStyle name="Comma 10 8 18 3" xfId="40526" xr:uid="{069BFC2D-1E41-454D-8A29-7F1B35FB9C6C}"/>
    <cellStyle name="Comma 10 8 19" xfId="28353" xr:uid="{AA126F49-FC03-4F9E-8144-F5A6BACE9EA8}"/>
    <cellStyle name="Comma 10 8 19 2" xfId="41232" xr:uid="{81E61E05-6236-4557-96C7-D4BD37028B3E}"/>
    <cellStyle name="Comma 10 8 2" xfId="3886" xr:uid="{00000000-0005-0000-0000-0000320F0000}"/>
    <cellStyle name="Comma 10 8 2 2" xfId="23343" xr:uid="{48D9B764-6C3A-4150-A895-F123D20498EB}"/>
    <cellStyle name="Comma 10 8 2 2 2" xfId="27553" xr:uid="{68EA42DE-4199-40ED-AFAE-27A96FC5E44A}"/>
    <cellStyle name="Comma 10 8 2 2 2 2" xfId="40969" xr:uid="{381B39F9-C51E-4115-91CA-9AB769E23583}"/>
    <cellStyle name="Comma 10 8 2 2 3" xfId="40535" xr:uid="{163D2AB3-A154-4644-AE37-9F37B6F09DCC}"/>
    <cellStyle name="Comma 10 8 2 3" xfId="28354" xr:uid="{3F9EF31D-E8BE-49DB-AE69-D7C21DBFFF4B}"/>
    <cellStyle name="Comma 10 8 2 3 2" xfId="41233" xr:uid="{B9DC0304-0A01-4A21-946C-0AFC74F2C606}"/>
    <cellStyle name="Comma 10 8 2 4" xfId="40341" xr:uid="{75EEB795-3C34-4ABF-ADE7-4CAAA6A6876C}"/>
    <cellStyle name="Comma 10 8 2 5" xfId="42423" xr:uid="{DDD850FD-CB70-44CC-B655-B31FAC610714}"/>
    <cellStyle name="Comma 10 8 2 6" xfId="23037" xr:uid="{3A814B7C-488D-41FE-A5C1-99235D89D7F9}"/>
    <cellStyle name="Comma 10 8 20" xfId="40332" xr:uid="{D27BCDA4-0DD8-421F-96A8-30AFF3F966E0}"/>
    <cellStyle name="Comma 10 8 21" xfId="42414" xr:uid="{C7FB118C-86C9-4AF0-9D7E-CAAA2D7B5B00}"/>
    <cellStyle name="Comma 10 8 22" xfId="23028" xr:uid="{79B42839-EE60-42D2-A52F-752AF97F8664}"/>
    <cellStyle name="Comma 10 8 3" xfId="3887" xr:uid="{00000000-0005-0000-0000-0000330F0000}"/>
    <cellStyle name="Comma 10 8 3 2" xfId="23344" xr:uid="{A8860516-266E-4EA8-BDC2-CF132B8C0AEF}"/>
    <cellStyle name="Comma 10 8 3 2 2" xfId="27554" xr:uid="{DBEAA9AF-02EE-4387-A19E-53C73A9A0A49}"/>
    <cellStyle name="Comma 10 8 3 2 2 2" xfId="40970" xr:uid="{87CA32C1-BE3B-4A98-82CF-9C16FFD97872}"/>
    <cellStyle name="Comma 10 8 3 2 3" xfId="40536" xr:uid="{111E84D3-8CCE-478C-A841-B33D2CD52A18}"/>
    <cellStyle name="Comma 10 8 3 3" xfId="25649" xr:uid="{51F956BF-9205-4EB6-81DF-FFC48382CFFF}"/>
    <cellStyle name="Comma 10 8 3 3 2" xfId="40809" xr:uid="{DF03AF49-2032-4961-8ECB-3836507CF360}"/>
    <cellStyle name="Comma 10 8 3 4" xfId="40342" xr:uid="{BDCEAB75-B5EE-4F49-A541-53F865612F52}"/>
    <cellStyle name="Comma 10 8 3 5" xfId="42424" xr:uid="{41888F51-98A8-46D1-AD5B-5F66CA2DC8C3}"/>
    <cellStyle name="Comma 10 8 3 6" xfId="23038" xr:uid="{656D8086-7AD9-4E10-9D85-82E0662C9D6C}"/>
    <cellStyle name="Comma 10 8 4" xfId="3888" xr:uid="{00000000-0005-0000-0000-0000340F0000}"/>
    <cellStyle name="Comma 10 8 4 2" xfId="23345" xr:uid="{D0FDE559-AD50-44A2-92A6-06E09622D110}"/>
    <cellStyle name="Comma 10 8 4 2 2" xfId="27555" xr:uid="{A7359BC6-07F9-43D1-A952-D5A77FC82EF8}"/>
    <cellStyle name="Comma 10 8 4 2 2 2" xfId="40971" xr:uid="{388DE483-E4EF-48EB-9E3F-B1AFB5DD996C}"/>
    <cellStyle name="Comma 10 8 4 2 3" xfId="40537" xr:uid="{1611277B-DF67-4382-8980-D20A87785178}"/>
    <cellStyle name="Comma 10 8 4 3" xfId="25648" xr:uid="{AC9A6E01-823A-412B-8467-30459FD2B5B9}"/>
    <cellStyle name="Comma 10 8 4 3 2" xfId="40808" xr:uid="{FDA439AE-588B-44ED-BEAD-396BFF3D11A2}"/>
    <cellStyle name="Comma 10 8 4 4" xfId="40343" xr:uid="{FBC17C63-FBAA-4311-9C6E-4FC962EF8389}"/>
    <cellStyle name="Comma 10 8 4 5" xfId="42425" xr:uid="{81612584-7201-44B6-BF05-B7397BE31962}"/>
    <cellStyle name="Comma 10 8 4 6" xfId="23039" xr:uid="{C11D2BEE-07E2-4F91-BD92-2592F0ECCDF7}"/>
    <cellStyle name="Comma 10 8 5" xfId="3889" xr:uid="{00000000-0005-0000-0000-0000350F0000}"/>
    <cellStyle name="Comma 10 8 5 2" xfId="23346" xr:uid="{B78CB898-2481-4E3E-A71F-B67A0843C41F}"/>
    <cellStyle name="Comma 10 8 5 2 2" xfId="27556" xr:uid="{F122E4A4-0B49-4D50-BB76-5569C0723B33}"/>
    <cellStyle name="Comma 10 8 5 2 2 2" xfId="40972" xr:uid="{542C8B92-6922-4006-92B5-25586CC55573}"/>
    <cellStyle name="Comma 10 8 5 2 3" xfId="40538" xr:uid="{D0FA469E-F96D-452F-B683-8D1B6AFA3510}"/>
    <cellStyle name="Comma 10 8 5 3" xfId="28355" xr:uid="{973F6001-95B9-4D8A-89DE-E2CCA09F3BC4}"/>
    <cellStyle name="Comma 10 8 5 3 2" xfId="41234" xr:uid="{09C144D2-6C33-4DBD-9350-ABD477CD95A2}"/>
    <cellStyle name="Comma 10 8 5 4" xfId="40344" xr:uid="{D4F4B665-D3FB-4C01-8F84-A87141933D1F}"/>
    <cellStyle name="Comma 10 8 5 5" xfId="42426" xr:uid="{271FDAE0-7F0B-4CBA-B31D-8E2ECD70B268}"/>
    <cellStyle name="Comma 10 8 5 6" xfId="23040" xr:uid="{37FEE2E6-E968-45C4-B922-93BC92422ACB}"/>
    <cellStyle name="Comma 10 8 6" xfId="3890" xr:uid="{00000000-0005-0000-0000-0000360F0000}"/>
    <cellStyle name="Comma 10 8 6 2" xfId="23347" xr:uid="{CD861F46-C45B-4A3B-BF78-307926D8C3B4}"/>
    <cellStyle name="Comma 10 8 6 2 2" xfId="27557" xr:uid="{AA02D782-00A0-4976-9D50-3D5E553E7C4F}"/>
    <cellStyle name="Comma 10 8 6 2 2 2" xfId="40973" xr:uid="{79AFA932-EAB0-4832-A4E2-D0ADA90E810C}"/>
    <cellStyle name="Comma 10 8 6 2 3" xfId="40539" xr:uid="{69D70ACE-9EBC-4DE8-B281-2B976F40383F}"/>
    <cellStyle name="Comma 10 8 6 3" xfId="28356" xr:uid="{7497364B-4C69-4845-9D31-B171058616A2}"/>
    <cellStyle name="Comma 10 8 6 3 2" xfId="41235" xr:uid="{80F8A171-B73D-4E79-B146-BBBE497EF28B}"/>
    <cellStyle name="Comma 10 8 6 4" xfId="40345" xr:uid="{E7BD7E76-13FE-491B-9AA9-E7B818C4A3C1}"/>
    <cellStyle name="Comma 10 8 6 5" xfId="42427" xr:uid="{43F3D453-351B-4280-BDF7-D4F923F3923C}"/>
    <cellStyle name="Comma 10 8 6 6" xfId="23041" xr:uid="{AD0B4CB2-E300-422E-BB9C-5D4C09411A67}"/>
    <cellStyle name="Comma 10 8 7" xfId="3891" xr:uid="{00000000-0005-0000-0000-0000370F0000}"/>
    <cellStyle name="Comma 10 8 7 2" xfId="23348" xr:uid="{3BC4F86F-1198-4489-A590-30BD1EE720E8}"/>
    <cellStyle name="Comma 10 8 7 2 2" xfId="27558" xr:uid="{9A6850AE-F071-4664-893E-BADAE9166D2A}"/>
    <cellStyle name="Comma 10 8 7 2 2 2" xfId="40974" xr:uid="{03B35133-2A9B-473E-ABF9-C9F3FDAD37A6}"/>
    <cellStyle name="Comma 10 8 7 2 3" xfId="40540" xr:uid="{0EE54334-2B9D-4972-83A5-B9D12D99141B}"/>
    <cellStyle name="Comma 10 8 7 3" xfId="28357" xr:uid="{AF2AB48E-0AAC-49AE-A434-EB3E795B322E}"/>
    <cellStyle name="Comma 10 8 7 3 2" xfId="41236" xr:uid="{5A4FB27E-D718-4A9A-89B6-9D9B279603DE}"/>
    <cellStyle name="Comma 10 8 7 4" xfId="40346" xr:uid="{89BDD868-2697-45CC-B5E5-CB6D9F8F23B6}"/>
    <cellStyle name="Comma 10 8 7 5" xfId="42428" xr:uid="{EEE06C6A-5C82-4100-B12F-872EDB3EBD04}"/>
    <cellStyle name="Comma 10 8 7 6" xfId="23042" xr:uid="{2D455E1B-09C8-4639-995A-C918D0DE3DA6}"/>
    <cellStyle name="Comma 10 8 8" xfId="3892" xr:uid="{00000000-0005-0000-0000-0000380F0000}"/>
    <cellStyle name="Comma 10 8 8 2" xfId="23349" xr:uid="{9A2680E9-BC33-4C45-9F1D-933B84B75AE8}"/>
    <cellStyle name="Comma 10 8 8 2 2" xfId="27559" xr:uid="{E1698475-8F01-4A83-9398-752D38973695}"/>
    <cellStyle name="Comma 10 8 8 2 2 2" xfId="40975" xr:uid="{7C3F323E-AAB2-4BF3-B6FF-3D89B036BE30}"/>
    <cellStyle name="Comma 10 8 8 2 3" xfId="40541" xr:uid="{E5996A74-D33E-49EE-9279-B46E404DB6E1}"/>
    <cellStyle name="Comma 10 8 8 3" xfId="25647" xr:uid="{5031EE0C-54AF-4348-8C67-60DAC69EF5CE}"/>
    <cellStyle name="Comma 10 8 8 3 2" xfId="40807" xr:uid="{C69E00B2-D19C-4990-A8F6-B03E02C4A43F}"/>
    <cellStyle name="Comma 10 8 8 4" xfId="40347" xr:uid="{633B1C2B-D03C-4A58-A95E-3CE41418F12F}"/>
    <cellStyle name="Comma 10 8 8 5" xfId="42429" xr:uid="{3F95159D-5A2E-48FF-B4D3-39837BADEA6D}"/>
    <cellStyle name="Comma 10 8 8 6" xfId="23043" xr:uid="{06DF4D37-3F38-494C-84B2-AE54C7D02067}"/>
    <cellStyle name="Comma 10 8 9" xfId="3893" xr:uid="{00000000-0005-0000-0000-0000390F0000}"/>
    <cellStyle name="Comma 10 8 9 2" xfId="23350" xr:uid="{E051DFA7-0158-4CB0-B350-B21E80A0759E}"/>
    <cellStyle name="Comma 10 8 9 2 2" xfId="27560" xr:uid="{1C63EEC6-BA47-4F9B-98C0-867A06CDD774}"/>
    <cellStyle name="Comma 10 8 9 2 2 2" xfId="40976" xr:uid="{F50544E8-9FD6-45A2-BF7C-BCE67105CF41}"/>
    <cellStyle name="Comma 10 8 9 2 3" xfId="40542" xr:uid="{F55D5A92-1E34-4409-B8B9-4706ABA79527}"/>
    <cellStyle name="Comma 10 8 9 3" xfId="28358" xr:uid="{807F8FCD-07F1-49C5-9754-C28D549F8877}"/>
    <cellStyle name="Comma 10 8 9 3 2" xfId="41237" xr:uid="{F329B7AE-F206-41B6-BB32-7F1DA529673B}"/>
    <cellStyle name="Comma 10 8 9 4" xfId="40348" xr:uid="{3FA2B8C6-353C-4EA7-876B-EB6F25A6569B}"/>
    <cellStyle name="Comma 10 8 9 5" xfId="42430" xr:uid="{9351EECF-C2F3-4B01-835C-17C5D6588133}"/>
    <cellStyle name="Comma 10 8 9 6" xfId="23044" xr:uid="{7BDE77B3-4771-4654-A64B-160659AF2D6F}"/>
    <cellStyle name="Comma 10 9" xfId="4963" xr:uid="{00000000-0005-0000-0000-000067130000}"/>
    <cellStyle name="Comma 10 9 2" xfId="28360" xr:uid="{C301098F-89F2-4408-A628-5F7C093E6A72}"/>
    <cellStyle name="Comma 10 9 2 2" xfId="41239" xr:uid="{B2B4CB9B-D955-4773-88A5-3968DEC8DDF4}"/>
    <cellStyle name="Comma 10 9 3" xfId="28361" xr:uid="{0DE1B87A-EF00-40F8-992D-5C2F6BF5B83A}"/>
    <cellStyle name="Comma 10 9 3 2" xfId="41240" xr:uid="{FEBF7DDB-13F3-458C-A2C8-2E28CC12F43E}"/>
    <cellStyle name="Comma 10 9 4" xfId="28359" xr:uid="{222157D3-E3AB-4B0D-A447-EF4F1C96033C}"/>
    <cellStyle name="Comma 10 9 4 2" xfId="41238" xr:uid="{BD35DA75-98B2-48FF-96E0-608ED9544A9E}"/>
    <cellStyle name="Comma 10 9 5" xfId="42612" xr:uid="{783863FC-08F9-477D-B0E6-AFB6D688D06A}"/>
    <cellStyle name="Comma 10 9 6" xfId="27157" xr:uid="{B4677487-A841-49AA-8987-EEF7332BA3B5}"/>
    <cellStyle name="Comma 11" xfId="3894" xr:uid="{00000000-0005-0000-0000-00003A0F0000}"/>
    <cellStyle name="Comma 11 2" xfId="24871" xr:uid="{15972C24-1B9F-4518-AA98-A2776F73807A}"/>
    <cellStyle name="Comma 11 2 2" xfId="27562" xr:uid="{7F0E78A2-C659-428F-AF40-FB66CA259979}"/>
    <cellStyle name="Comma 11 2 2 2" xfId="40977" xr:uid="{B83031D0-6ABE-49F5-9E63-C56E8BC4B980}"/>
    <cellStyle name="Comma 11 2 3" xfId="40637" xr:uid="{00BBC56D-A784-4428-8C4D-10223DCCE0CA}"/>
    <cellStyle name="Comma 11 3" xfId="27158" xr:uid="{F3AAE056-1BE7-4EF3-8700-503ACEBC98BA}"/>
    <cellStyle name="Comma 11 4" xfId="27561" xr:uid="{BE55B89C-DEDA-4AE3-A2F6-91D4EA30C33B}"/>
    <cellStyle name="Comma 11 5" xfId="40636" xr:uid="{B20FF2A5-153F-4272-829A-D2F7AD71FB8F}"/>
    <cellStyle name="Comma 11 6" xfId="42431" xr:uid="{70A8E6B2-79D2-4E24-A889-E66A91B0A76B}"/>
    <cellStyle name="Comma 11 7" xfId="24870" xr:uid="{09F526E1-C2E5-4832-BF1C-F46912BE4AB8}"/>
    <cellStyle name="Comma 12" xfId="3895" xr:uid="{00000000-0005-0000-0000-00003B0F0000}"/>
    <cellStyle name="Comma 12 2" xfId="24873" xr:uid="{65F9D91D-9336-4F54-BBBB-92017F91112B}"/>
    <cellStyle name="Comma 12 2 2" xfId="27564" xr:uid="{7ED75F6E-8A34-49D2-AA3B-77A4F127F364}"/>
    <cellStyle name="Comma 12 2 2 2" xfId="40978" xr:uid="{2B0E48F2-66FB-401F-A1F6-BEBC2B57719F}"/>
    <cellStyle name="Comma 12 2 3" xfId="40639" xr:uid="{F7CCACCC-B662-4308-BF36-C38B07D9E579}"/>
    <cellStyle name="Comma 12 3" xfId="27563" xr:uid="{3EB7F146-9C0B-4B6D-A355-E3FC3E41DBF5}"/>
    <cellStyle name="Comma 12 4" xfId="40638" xr:uid="{ADEECB6F-0171-49A0-BF15-E13A4E0F8DFD}"/>
    <cellStyle name="Comma 12 5" xfId="42432" xr:uid="{2855BCCB-ECAF-4AB8-8E68-EA21B0493960}"/>
    <cellStyle name="Comma 12 6" xfId="24872" xr:uid="{8C2C8516-29B6-4FBC-A21F-1EDAF58A94BD}"/>
    <cellStyle name="Comma 13" xfId="3896" xr:uid="{00000000-0005-0000-0000-00003C0F0000}"/>
    <cellStyle name="Comma 13 2" xfId="24875" xr:uid="{28C6EA69-7430-4A0D-9E3A-C27892922C4E}"/>
    <cellStyle name="Comma 13 2 2" xfId="27566" xr:uid="{DC52FE5E-3EB6-4B49-BF1B-78EF2C31D3EF}"/>
    <cellStyle name="Comma 13 2 2 2" xfId="40979" xr:uid="{B9AE8FFA-2FBA-4396-A293-17E29127C9D5}"/>
    <cellStyle name="Comma 13 2 3" xfId="40641" xr:uid="{AC649732-611F-48D4-AC48-226F93F43A15}"/>
    <cellStyle name="Comma 13 3" xfId="27565" xr:uid="{5D258879-1385-4A67-8BA1-63996118C850}"/>
    <cellStyle name="Comma 13 4" xfId="40640" xr:uid="{AF78745C-BDB7-4C08-9CE9-799D8E633DCC}"/>
    <cellStyle name="Comma 13 5" xfId="42433" xr:uid="{CB603163-BE9F-414E-B011-CA18327E4AFE}"/>
    <cellStyle name="Comma 13 6" xfId="24874" xr:uid="{35CFAF3B-09CD-408C-AB3A-B965E652EEC8}"/>
    <cellStyle name="Comma 14" xfId="1583" xr:uid="{00000000-0005-0000-0000-000033060000}"/>
    <cellStyle name="Comma 14 2" xfId="3897" xr:uid="{00000000-0005-0000-0000-00003D0F0000}"/>
    <cellStyle name="Comma 14 2 2" xfId="27568" xr:uid="{3DB79073-3CA4-4CF4-B88E-5E20E4D9B636}"/>
    <cellStyle name="Comma 14 2 2 2" xfId="40980" xr:uid="{170FEF29-1A11-43A2-A3C8-147E7ECE32D4}"/>
    <cellStyle name="Comma 14 2 3" xfId="28362" xr:uid="{6BB65196-46B9-4939-B621-E545D55BD121}"/>
    <cellStyle name="Comma 14 2 3 2" xfId="41241" xr:uid="{CF8F3C76-1C41-466C-BDA3-9D70BF4FE93B}"/>
    <cellStyle name="Comma 14 2 4" xfId="40643" xr:uid="{73E077CC-85D3-4819-B771-C3ADBD61F77C}"/>
    <cellStyle name="Comma 14 2 5" xfId="42434" xr:uid="{D36BDC90-25A0-4D7B-ADF2-E3C4249C79B2}"/>
    <cellStyle name="Comma 14 2 6" xfId="24877" xr:uid="{D687AA64-2A8C-46EF-AE02-A7FC039FC728}"/>
    <cellStyle name="Comma 14 3" xfId="24878" xr:uid="{39B7157F-A2C6-4F99-B5E0-6B3069AD45A1}"/>
    <cellStyle name="Comma 14 4" xfId="27567" xr:uid="{8E28D100-58D1-479E-A2FA-F1139CA96950}"/>
    <cellStyle name="Comma 14 5" xfId="40642" xr:uid="{0120BA90-DB73-4D7E-8167-9EC1FD14900C}"/>
    <cellStyle name="Comma 14 6" xfId="24876" xr:uid="{F32F842C-DAD1-4778-939C-C57D82ABC80A}"/>
    <cellStyle name="Comma 15" xfId="3898" xr:uid="{00000000-0005-0000-0000-00003E0F0000}"/>
    <cellStyle name="Comma 15 2" xfId="24880" xr:uid="{FB459C58-ADBA-4F18-8EA9-C3711F19230B}"/>
    <cellStyle name="Comma 15 2 2" xfId="27570" xr:uid="{98B1FE30-1B39-4AE2-BC84-CA75D85B7B7A}"/>
    <cellStyle name="Comma 15 2 2 2" xfId="28363" xr:uid="{EFEE946F-5B04-4782-B10C-065FB670459A}"/>
    <cellStyle name="Comma 15 2 2 2 2" xfId="41242" xr:uid="{7B500C9A-503B-44E0-A176-1DAA599AD1C7}"/>
    <cellStyle name="Comma 15 2 2 3" xfId="40981" xr:uid="{3E376B5B-A5B1-4331-AF38-FA6CD159E900}"/>
    <cellStyle name="Comma 15 2 3" xfId="25643" xr:uid="{F9CB2199-70ED-47D5-8C42-9D8F00DBE983}"/>
    <cellStyle name="Comma 15 2 3 2" xfId="40805" xr:uid="{DAF39B7A-2416-466B-8807-AD24EC9D443B}"/>
    <cellStyle name="Comma 15 2 4" xfId="40645" xr:uid="{D2411F05-C84A-4216-BC76-BE3BA39C2CAA}"/>
    <cellStyle name="Comma 15 3" xfId="27569" xr:uid="{DF49F815-3328-4F24-8A92-97BD0FF30B63}"/>
    <cellStyle name="Comma 15 3 2" xfId="30416" xr:uid="{4BC40852-F314-49E4-9A41-70AA36404B2E}"/>
    <cellStyle name="Comma 15 3 2 2" xfId="41350" xr:uid="{4215A055-D8D5-4240-96AE-E53D517BA5BD}"/>
    <cellStyle name="Comma 15 3 3" xfId="25644" xr:uid="{C67B79A8-0B4C-45DC-8405-2882F43E612D}"/>
    <cellStyle name="Comma 15 3 3 2" xfId="40806" xr:uid="{084817E3-D474-498B-A7EA-28DF94B425BF}"/>
    <cellStyle name="Comma 15 4" xfId="28364" xr:uid="{4F6A1FDA-1625-44E0-8FC3-569CCCC96E62}"/>
    <cellStyle name="Comma 15 4 2" xfId="41243" xr:uid="{DEBC49CA-CC4C-4F10-B30A-CF309F6D3DEB}"/>
    <cellStyle name="Comma 15 5" xfId="25642" xr:uid="{37FF409F-88F5-46B6-86A2-56947EA66714}"/>
    <cellStyle name="Comma 15 5 2" xfId="40804" xr:uid="{7D465E3E-49A8-4E71-BEDF-CFE2D64092A3}"/>
    <cellStyle name="Comma 15 6" xfId="40644" xr:uid="{A81F6887-9934-4632-8FD8-9F8DB6EC5891}"/>
    <cellStyle name="Comma 15 7" xfId="42435" xr:uid="{FD8858C5-16A2-4E41-8D05-E187D997700A}"/>
    <cellStyle name="Comma 15 8" xfId="24879" xr:uid="{ECBF670A-F6E1-49F5-8CCE-701DA01F660C}"/>
    <cellStyle name="Comma 16" xfId="3899" xr:uid="{00000000-0005-0000-0000-00003F0F0000}"/>
    <cellStyle name="Comma 16 2" xfId="24882" xr:uid="{D03D0FBF-49D8-4AC2-AD56-16603166B7FD}"/>
    <cellStyle name="Comma 16 2 2" xfId="27572" xr:uid="{E8C13AED-8CA0-4900-B0C8-DE7931C720EC}"/>
    <cellStyle name="Comma 16 2 2 2" xfId="28365" xr:uid="{52DDB6A7-DC81-42E2-B291-854124C5DA76}"/>
    <cellStyle name="Comma 16 2 2 2 2" xfId="41244" xr:uid="{378AF8A3-6F65-438B-A1F4-0E94BB7C01BA}"/>
    <cellStyle name="Comma 16 2 2 3" xfId="40982" xr:uid="{632AD056-5020-41C6-8625-20434AA09AAF}"/>
    <cellStyle name="Comma 16 2 3" xfId="28366" xr:uid="{0CF06C40-D2AF-470F-BE06-09E1346C608E}"/>
    <cellStyle name="Comma 16 2 3 2" xfId="41245" xr:uid="{888EFA5B-4DFD-4AC8-BD15-8F643D6B27DC}"/>
    <cellStyle name="Comma 16 2 4" xfId="40647" xr:uid="{5F6968C5-AD90-473E-990B-0E44E65FE7E2}"/>
    <cellStyle name="Comma 16 3" xfId="27571" xr:uid="{DD203A35-B393-4F3D-BA1C-9BD0ABC1A7F6}"/>
    <cellStyle name="Comma 16 3 2" xfId="24836" xr:uid="{D7E325E6-667E-4685-8DA2-51954B3D226D}"/>
    <cellStyle name="Comma 16 3 2 2" xfId="40634" xr:uid="{FEEAB851-8281-4576-AE93-B58110891D00}"/>
    <cellStyle name="Comma 16 3 3" xfId="25640" xr:uid="{FA1D3AA1-9041-4165-A0D7-B1241CC9286C}"/>
    <cellStyle name="Comma 16 3 3 2" xfId="40802" xr:uid="{3DFFA807-54DB-4495-98C8-EF92675F509F}"/>
    <cellStyle name="Comma 16 4" xfId="28367" xr:uid="{E8321FF1-92EF-4E72-AB47-52435E7FCB1C}"/>
    <cellStyle name="Comma 16 4 2" xfId="41246" xr:uid="{0F5DD44A-CB3A-4A02-8F48-CFF903071466}"/>
    <cellStyle name="Comma 16 5" xfId="25641" xr:uid="{3F72B987-B856-4315-874C-96A8911309A8}"/>
    <cellStyle name="Comma 16 5 2" xfId="40803" xr:uid="{E8C8863B-0924-49E9-8F51-F82427CDE87C}"/>
    <cellStyle name="Comma 16 6" xfId="40646" xr:uid="{87C185BC-2136-456B-B490-A9B9E8BFB666}"/>
    <cellStyle name="Comma 16 7" xfId="42436" xr:uid="{6E91D6B8-6B7A-4ACF-8C8D-A196B67BE2A3}"/>
    <cellStyle name="Comma 16 8" xfId="24881" xr:uid="{A24760E2-DE5D-404C-BCCD-EFB5B8E9B205}"/>
    <cellStyle name="Comma 17" xfId="3900" xr:uid="{00000000-0005-0000-0000-0000400F0000}"/>
    <cellStyle name="Comma 17 2" xfId="24884" xr:uid="{76B88329-9A63-4B28-971D-4846152D1C8A}"/>
    <cellStyle name="Comma 17 2 2" xfId="27574" xr:uid="{90C1BCEB-6124-49F1-9A19-739B3600B97B}"/>
    <cellStyle name="Comma 17 2 2 2" xfId="40983" xr:uid="{05B5D1F0-15AD-4925-8D19-DFB77B97542E}"/>
    <cellStyle name="Comma 17 2 3" xfId="28368" xr:uid="{732022F1-EA15-4DD9-9158-89CDB5A41E15}"/>
    <cellStyle name="Comma 17 2 3 2" xfId="41247" xr:uid="{0F656951-633C-48F9-89A9-2B09818CC6C9}"/>
    <cellStyle name="Comma 17 2 4" xfId="40649" xr:uid="{CC964CFD-09C1-4305-BB60-2DD32F4C1439}"/>
    <cellStyle name="Comma 17 3" xfId="27573" xr:uid="{B01D8E4C-AE15-4A3D-ACB1-60D2C52DEC9D}"/>
    <cellStyle name="Comma 17 3 2" xfId="28369" xr:uid="{12888481-1C28-4123-9C92-163D39ED7132}"/>
    <cellStyle name="Comma 17 3 2 2" xfId="41248" xr:uid="{2A50BEC1-A7DE-4A05-9A82-2730C524E618}"/>
    <cellStyle name="Comma 17 4" xfId="28370" xr:uid="{8E721D17-A899-4770-AD6E-AECCE6E5557A}"/>
    <cellStyle name="Comma 17 4 2" xfId="41249" xr:uid="{9C374089-0594-46AA-AF3B-3B992B42AFD1}"/>
    <cellStyle name="Comma 17 5" xfId="40648" xr:uid="{A620A057-A650-4621-88DD-F6AAE01DEA10}"/>
    <cellStyle name="Comma 17 6" xfId="42437" xr:uid="{40F718BA-12D3-48F0-B5DA-625E5542BCF3}"/>
    <cellStyle name="Comma 17 7" xfId="24883" xr:uid="{5E2F1E0F-4282-4B5C-B66F-CE5E62E72263}"/>
    <cellStyle name="Comma 18" xfId="3901" xr:uid="{00000000-0005-0000-0000-0000410F0000}"/>
    <cellStyle name="Comma 18 2" xfId="24886" xr:uid="{359125F6-F76E-4EDF-9360-DEEC91A48247}"/>
    <cellStyle name="Comma 18 2 2" xfId="27576" xr:uid="{7500E6C4-928C-4AFC-AB71-6AC5BE9BBB53}"/>
    <cellStyle name="Comma 18 2 2 2" xfId="40984" xr:uid="{8DE25923-CA95-4923-855E-EA368B0FCC55}"/>
    <cellStyle name="Comma 18 2 3" xfId="40651" xr:uid="{ED345863-229D-4F54-B38B-0C08C7B56ADD}"/>
    <cellStyle name="Comma 18 3" xfId="27575" xr:uid="{182B5A54-0AB2-44AF-928F-7A4736428BE0}"/>
    <cellStyle name="Comma 18 3 2" xfId="28371" xr:uid="{E8221EDE-A180-4B75-AE25-093DCDB818EE}"/>
    <cellStyle name="Comma 18 3 2 2" xfId="41250" xr:uid="{AC066810-3353-4B5E-9C33-0070652A7669}"/>
    <cellStyle name="Comma 18 4" xfId="40650" xr:uid="{DE1A8E5C-E326-4D61-8F70-B3F2100E188E}"/>
    <cellStyle name="Comma 18 5" xfId="42438" xr:uid="{C46F23A6-429F-4582-929E-637929EA5EC9}"/>
    <cellStyle name="Comma 18 6" xfId="24885" xr:uid="{F67C7A6B-F7BB-4EAC-916E-426A32BC222C}"/>
    <cellStyle name="Comma 19" xfId="3902" xr:uid="{00000000-0005-0000-0000-0000420F0000}"/>
    <cellStyle name="Comma 19 2" xfId="24888" xr:uid="{0064DA54-3D1D-43DF-918B-BDE1D82E29D6}"/>
    <cellStyle name="Comma 19 2 2" xfId="27578" xr:uid="{A8B6F847-59CF-478F-B2FA-5E7049A05B20}"/>
    <cellStyle name="Comma 19 2 2 2" xfId="40985" xr:uid="{CBA3A934-F42F-4FD7-ADD8-057E1AF03ABD}"/>
    <cellStyle name="Comma 19 2 3" xfId="40653" xr:uid="{3073C9FE-C94A-4F05-8CF7-1ADFBDE10DB7}"/>
    <cellStyle name="Comma 19 3" xfId="27577" xr:uid="{DDB2046A-D352-4C0C-AD4E-D99EB665720F}"/>
    <cellStyle name="Comma 19 3 2" xfId="25809" xr:uid="{0DA6300E-E8C6-4286-A83C-6F465D977109}"/>
    <cellStyle name="Comma 19 3 2 2" xfId="40845" xr:uid="{F86E1745-BEB2-4A3E-89D2-B77D37D83A77}"/>
    <cellStyle name="Comma 19 4" xfId="40652" xr:uid="{71CB7D4E-9980-4DCA-B71E-BC777D289C54}"/>
    <cellStyle name="Comma 19 5" xfId="42439" xr:uid="{138855C2-2A27-4D44-B238-E1272402B088}"/>
    <cellStyle name="Comma 19 6" xfId="24887" xr:uid="{FB3568A8-86C3-4765-9CCE-6B6498C841A9}"/>
    <cellStyle name="Comma 2" xfId="125" xr:uid="{00000000-0005-0000-0000-000081000000}"/>
    <cellStyle name="Comma 2 10" xfId="1584" xr:uid="{00000000-0005-0000-0000-000034060000}"/>
    <cellStyle name="Comma 2 10 2" xfId="3903" xr:uid="{00000000-0005-0000-0000-0000430F0000}"/>
    <cellStyle name="Comma 2 10 3" xfId="24891" xr:uid="{B9730E44-1517-46A8-888C-1780CA445E14}"/>
    <cellStyle name="Comma 2 10 3 2" xfId="27579" xr:uid="{923B24E0-AF36-4149-975A-D947A268D3E3}"/>
    <cellStyle name="Comma 2 10 3 2 2" xfId="40986" xr:uid="{54BAE9E4-7E9A-40E7-B296-49B7B85FC524}"/>
    <cellStyle name="Comma 2 10 3 3" xfId="40655" xr:uid="{2EAEB335-C9C6-4774-81A1-3AD2BF07DCF6}"/>
    <cellStyle name="Comma 2 10 4" xfId="25639" xr:uid="{024112E3-85C0-49B6-AD34-FAB04F0FB00E}"/>
    <cellStyle name="Comma 2 10 4 2" xfId="40801" xr:uid="{DEA68D47-5D42-4A4E-987B-E6FB69CA6243}"/>
    <cellStyle name="Comma 2 10 5" xfId="41499" xr:uid="{1D68B049-F636-49C8-B788-4669E0962747}"/>
    <cellStyle name="Comma 2 11" xfId="1585" xr:uid="{00000000-0005-0000-0000-000035060000}"/>
    <cellStyle name="Comma 2 11 2" xfId="3904" xr:uid="{00000000-0005-0000-0000-0000440F0000}"/>
    <cellStyle name="Comma 2 11 3" xfId="24893" xr:uid="{EED5B99F-194B-4036-87CA-0E6965077458}"/>
    <cellStyle name="Comma 2 11 3 2" xfId="27580" xr:uid="{5D41E854-CF95-4BA3-839D-B0354FF149C7}"/>
    <cellStyle name="Comma 2 11 3 2 2" xfId="40987" xr:uid="{BBCAF265-F6D9-43A7-A498-A39FF56AD893}"/>
    <cellStyle name="Comma 2 11 3 3" xfId="40656" xr:uid="{64489F50-49B0-4643-888E-6ED609432A8E}"/>
    <cellStyle name="Comma 2 11 4" xfId="24835" xr:uid="{12C7A4EB-14D4-4EC9-9F01-3D5D4A15CB9A}"/>
    <cellStyle name="Comma 2 11 4 2" xfId="40633" xr:uid="{8B462032-8F94-4085-8313-4C21C200E8E3}"/>
    <cellStyle name="Comma 2 11 5" xfId="41500" xr:uid="{43C592C8-729D-45C7-83E1-9D6A5C7AB06E}"/>
    <cellStyle name="Comma 2 12" xfId="1586" xr:uid="{00000000-0005-0000-0000-000036060000}"/>
    <cellStyle name="Comma 2 12 2" xfId="3905" xr:uid="{00000000-0005-0000-0000-0000450F0000}"/>
    <cellStyle name="Comma 2 12 3" xfId="24895" xr:uid="{62262420-970C-4A4D-BDAF-1B9924762020}"/>
    <cellStyle name="Comma 2 12 3 2" xfId="27581" xr:uid="{C578B6D5-38A8-477A-86CE-10812504FC56}"/>
    <cellStyle name="Comma 2 12 3 2 2" xfId="40988" xr:uid="{044A2312-AA40-4753-8C15-4B735C530FB0}"/>
    <cellStyle name="Comma 2 12 3 3" xfId="40657" xr:uid="{E6644F32-AF1B-49CE-A775-9645DE9A443F}"/>
    <cellStyle name="Comma 2 12 4" xfId="25638" xr:uid="{520D1AAC-7EE8-4F29-84AF-963C273F9B81}"/>
    <cellStyle name="Comma 2 12 4 2" xfId="40800" xr:uid="{E2021345-0451-4051-89E9-010E31729A53}"/>
    <cellStyle name="Comma 2 12 5" xfId="41501" xr:uid="{6E5C7259-DED1-4CEE-9E3E-5CF0467BBB8D}"/>
    <cellStyle name="Comma 2 13" xfId="1587" xr:uid="{00000000-0005-0000-0000-000037060000}"/>
    <cellStyle name="Comma 2 13 2" xfId="3906" xr:uid="{00000000-0005-0000-0000-0000460F0000}"/>
    <cellStyle name="Comma 2 13 3" xfId="24897" xr:uid="{13CE965D-1EE2-4EF7-B8F1-8D2C27478990}"/>
    <cellStyle name="Comma 2 13 3 2" xfId="27582" xr:uid="{4FC913C3-BB1C-41D8-BC2C-B4CC78C5482E}"/>
    <cellStyle name="Comma 2 13 3 2 2" xfId="40989" xr:uid="{7D178868-9F19-495B-8E12-4F449DCCDD06}"/>
    <cellStyle name="Comma 2 13 3 3" xfId="40658" xr:uid="{52C556BA-805A-4F55-A7B9-5356299F42A7}"/>
    <cellStyle name="Comma 2 13 4" xfId="28372" xr:uid="{17EA478D-A75B-4EA7-B48D-F15736CFEEBF}"/>
    <cellStyle name="Comma 2 13 4 2" xfId="41251" xr:uid="{F8F6577C-DCB7-4789-B39E-DB8D469E0B6C}"/>
    <cellStyle name="Comma 2 13 5" xfId="41502" xr:uid="{F786DC6F-2F2A-42F5-8838-9D1402911D7A}"/>
    <cellStyle name="Comma 2 14" xfId="3907" xr:uid="{00000000-0005-0000-0000-0000470F0000}"/>
    <cellStyle name="Comma 2 15" xfId="3908" xr:uid="{00000000-0005-0000-0000-0000480F0000}"/>
    <cellStyle name="Comma 2 16" xfId="3909" xr:uid="{00000000-0005-0000-0000-0000490F0000}"/>
    <cellStyle name="Comma 2 17" xfId="3910" xr:uid="{00000000-0005-0000-0000-00004A0F0000}"/>
    <cellStyle name="Comma 2 17 2" xfId="24902" xr:uid="{C784C7EE-87E8-4CC8-8A97-735C98C2E206}"/>
    <cellStyle name="Comma 2 17 2 2" xfId="27584" xr:uid="{1B852DFE-BBDB-4FBC-95C7-B91248DA9515}"/>
    <cellStyle name="Comma 2 17 2 2 2" xfId="40990" xr:uid="{D361509A-5FB3-4C26-ABBC-CF573EB2D7F9}"/>
    <cellStyle name="Comma 2 17 2 3" xfId="40660" xr:uid="{F5332B08-912C-47FB-BEA7-22A60B2148F2}"/>
    <cellStyle name="Comma 2 17 3" xfId="27583" xr:uid="{E10A439F-2CFF-419B-AAFB-253A34DD3548}"/>
    <cellStyle name="Comma 2 17 4" xfId="40659" xr:uid="{460BEB3A-5C00-4CAF-93D5-FDC86E594C71}"/>
    <cellStyle name="Comma 2 17 5" xfId="42440" xr:uid="{FB3022E4-9ACA-473D-A5B6-2A77097A0FD1}"/>
    <cellStyle name="Comma 2 17 6" xfId="24901" xr:uid="{8A827EAC-2425-444D-A83C-0849B42BA6E5}"/>
    <cellStyle name="Comma 2 18" xfId="3911" xr:uid="{00000000-0005-0000-0000-00004B0F0000}"/>
    <cellStyle name="Comma 2 18 2" xfId="24904" xr:uid="{DB3428D0-F43D-41AC-84F2-5C1A18706B64}"/>
    <cellStyle name="Comma 2 18 2 2" xfId="27586" xr:uid="{6DCC7F1F-5A79-4984-ADE6-885B5127B148}"/>
    <cellStyle name="Comma 2 18 2 2 2" xfId="40991" xr:uid="{728871CB-17F6-468E-992E-683E750B4D4E}"/>
    <cellStyle name="Comma 2 18 2 3" xfId="40662" xr:uid="{C34354A7-3878-410C-A160-EA5F3BE8617A}"/>
    <cellStyle name="Comma 2 18 3" xfId="27585" xr:uid="{434E23D6-5891-4A23-AB29-E9CE45384D5F}"/>
    <cellStyle name="Comma 2 18 4" xfId="40661" xr:uid="{61E3BE78-D27E-4248-A836-422155443CDC}"/>
    <cellStyle name="Comma 2 18 5" xfId="42441" xr:uid="{F88E68C8-8448-418D-BEF1-E58AE783F6B8}"/>
    <cellStyle name="Comma 2 18 6" xfId="24903" xr:uid="{AF5897D9-7049-4D0E-80B9-16B908C5B75F}"/>
    <cellStyle name="Comma 2 19" xfId="3912" xr:uid="{00000000-0005-0000-0000-00004C0F0000}"/>
    <cellStyle name="Comma 2 19 2" xfId="3913" xr:uid="{00000000-0005-0000-0000-00004D0F0000}"/>
    <cellStyle name="Comma 2 19 2 2" xfId="24907" xr:uid="{321EBAD1-34EF-4D63-B1E5-6CF9C47CD2FD}"/>
    <cellStyle name="Comma 2 19 2 2 2" xfId="27589" xr:uid="{A322FEA2-DAF0-47CB-8AC9-BC6B995E102E}"/>
    <cellStyle name="Comma 2 19 2 2 2 2" xfId="40992" xr:uid="{420E78FA-929D-40E4-A03D-59A4A0FF26AA}"/>
    <cellStyle name="Comma 2 19 2 2 3" xfId="40665" xr:uid="{10F28270-BC83-4178-B196-EF9DF3F18118}"/>
    <cellStyle name="Comma 2 19 2 3" xfId="27588" xr:uid="{ACF48EF8-BA85-42E8-983C-A1D634AD2F3A}"/>
    <cellStyle name="Comma 2 19 2 4" xfId="40664" xr:uid="{34067D60-0798-46B5-8503-2816D6C05E85}"/>
    <cellStyle name="Comma 2 19 2 5" xfId="42443" xr:uid="{F97C0773-9141-4552-863E-657450EA3665}"/>
    <cellStyle name="Comma 2 19 2 6" xfId="24906" xr:uid="{94638790-060E-4C29-A411-895C2650C22B}"/>
    <cellStyle name="Comma 2 19 3" xfId="4964" xr:uid="{00000000-0005-0000-0000-000068130000}"/>
    <cellStyle name="Comma 2 19 3 2" xfId="4965" xr:uid="{00000000-0005-0000-0000-000069130000}"/>
    <cellStyle name="Comma 2 19 3 2 2" xfId="24834" xr:uid="{ED57619D-E1AD-4474-BF08-BD4FF368EEA7}"/>
    <cellStyle name="Comma 2 19 3 2 2 2" xfId="40632" xr:uid="{02C12B8D-20C6-4CEA-967C-A2E4F98DFC1D}"/>
    <cellStyle name="Comma 2 19 3 2 3" xfId="40993" xr:uid="{5E2844A2-2BFF-4862-9DBD-006DA9F5394C}"/>
    <cellStyle name="Comma 2 19 3 2 4" xfId="42614" xr:uid="{82B8FF2C-C228-466B-951D-6581567885F7}"/>
    <cellStyle name="Comma 2 19 3 2 5" xfId="27590" xr:uid="{607DBBFE-A704-414F-AAA2-113E523F9B51}"/>
    <cellStyle name="Comma 2 19 3 3" xfId="4966" xr:uid="{00000000-0005-0000-0000-00006A130000}"/>
    <cellStyle name="Comma 2 19 3 3 2" xfId="42615" xr:uid="{DBF550E3-A2AE-4E69-A0E8-9162C75C6D69}"/>
    <cellStyle name="Comma 2 19 3 3 3" xfId="40666" xr:uid="{1C051012-3FD1-4025-9761-8BC0C4B93785}"/>
    <cellStyle name="Comma 2 19 3 4" xfId="42613" xr:uid="{024BA8D3-30FD-451C-B4B3-7FDC907F367E}"/>
    <cellStyle name="Comma 2 19 3 5" xfId="24908" xr:uid="{5D974442-1129-45B7-8B0E-28283C3A7655}"/>
    <cellStyle name="Comma 2 19 4" xfId="4967" xr:uid="{00000000-0005-0000-0000-00006B130000}"/>
    <cellStyle name="Comma 2 19 4 2" xfId="28374" xr:uid="{6D3930EA-672E-4DCD-A18A-FDD539D645EF}"/>
    <cellStyle name="Comma 2 19 4 2 2" xfId="41253" xr:uid="{921E550F-021F-4666-BC05-74A306D59EB5}"/>
    <cellStyle name="Comma 2 19 4 3" xfId="28373" xr:uid="{BD68F131-5345-48F5-A079-85F4C3066C4D}"/>
    <cellStyle name="Comma 2 19 4 3 2" xfId="41252" xr:uid="{3368DC34-7002-4DF7-ACF6-7A1F3D93B875}"/>
    <cellStyle name="Comma 2 19 4 4" xfId="42616" xr:uid="{1792910E-B179-45D1-BF91-886E62CFCAB3}"/>
    <cellStyle name="Comma 2 19 4 5" xfId="27587" xr:uid="{42FA8A5E-CBC3-4C09-8DD9-23F2F2CCB5F1}"/>
    <cellStyle name="Comma 2 19 5" xfId="4968" xr:uid="{00000000-0005-0000-0000-00006C130000}"/>
    <cellStyle name="Comma 2 19 5 2" xfId="42617" xr:uid="{343CE3F0-FBBA-4F8B-8E85-558B9A422427}"/>
    <cellStyle name="Comma 2 19 5 3" xfId="40663" xr:uid="{F1917C1E-A48D-438A-A681-7F682164D506}"/>
    <cellStyle name="Comma 2 19 6" xfId="42442" xr:uid="{4475DD70-A8D6-4DE8-B400-ECE9E4075688}"/>
    <cellStyle name="Comma 2 19 7" xfId="24905" xr:uid="{F9EB1910-E25D-437E-BA68-72011DE4D092}"/>
    <cellStyle name="Comma 2 2" xfId="126" xr:uid="{00000000-0005-0000-0000-000082000000}"/>
    <cellStyle name="Comma 2 2 10" xfId="41419" xr:uid="{693703CD-7862-477D-898A-C6983E01003D}"/>
    <cellStyle name="Comma 2 2 2" xfId="357" xr:uid="{00000000-0005-0000-0000-000069010000}"/>
    <cellStyle name="Comma 2 2 2 2" xfId="358" xr:uid="{00000000-0005-0000-0000-00006A010000}"/>
    <cellStyle name="Comma 2 2 2 2 2" xfId="27591" xr:uid="{7635A534-0761-40FB-A788-6C6654448D04}"/>
    <cellStyle name="Comma 2 2 2 2 2 2" xfId="40994" xr:uid="{AD54D961-C835-4B23-BCF7-EB1ED732247C}"/>
    <cellStyle name="Comma 2 2 2 2 3" xfId="30417" xr:uid="{E6187F3D-84F9-487C-B65C-F477C1F753C8}"/>
    <cellStyle name="Comma 2 2 2 2 3 2" xfId="41351" xr:uid="{7DAFB2F1-FA6E-4A54-A155-0E4E709FD9F5}"/>
    <cellStyle name="Comma 2 2 2 2 4" xfId="40667" xr:uid="{41F1DAE1-E4C8-49B7-9BA1-307626815C9B}"/>
    <cellStyle name="Comma 2 2 2 2 5" xfId="41421" xr:uid="{5BD979E8-9AE7-487C-904E-918706131BAD}"/>
    <cellStyle name="Comma 2 2 2 2 6" xfId="24910" xr:uid="{5C1865D7-D84D-4A19-9610-C2469F78A366}"/>
    <cellStyle name="Comma 2 2 2 3" xfId="359" xr:uid="{00000000-0005-0000-0000-00006B010000}"/>
    <cellStyle name="Comma 2 2 2 3 2" xfId="27592" xr:uid="{540C011E-F299-4404-BECA-68B4550020B4}"/>
    <cellStyle name="Comma 2 2 2 3 2 2" xfId="40995" xr:uid="{D8191C21-B569-4A6E-BC0E-3529874AEB78}"/>
    <cellStyle name="Comma 2 2 2 3 3" xfId="30418" xr:uid="{FA50BF42-F95F-49EC-B1AE-5A01453292C3}"/>
    <cellStyle name="Comma 2 2 2 3 3 2" xfId="41352" xr:uid="{0DD412CF-C2AA-4EFB-835C-7896D61B296B}"/>
    <cellStyle name="Comma 2 2 2 3 4" xfId="40668" xr:uid="{0E9A0307-82D4-45D2-92EB-014E4C3544C4}"/>
    <cellStyle name="Comma 2 2 2 3 5" xfId="41422" xr:uid="{21F7EBEC-2C09-4557-A6DE-64DE29132133}"/>
    <cellStyle name="Comma 2 2 2 3 6" xfId="24911" xr:uid="{C3E84CED-7419-4D55-83C4-B4074B69634B}"/>
    <cellStyle name="Comma 2 2 2 4" xfId="1588" xr:uid="{00000000-0005-0000-0000-000038060000}"/>
    <cellStyle name="Comma 2 2 2 4 2" xfId="1589" xr:uid="{00000000-0005-0000-0000-000039060000}"/>
    <cellStyle name="Comma 2 2 2 4 2 2" xfId="27594" xr:uid="{D854F430-F23F-42A3-ADCF-59ACC273332F}"/>
    <cellStyle name="Comma 2 2 2 4 2 2 2" xfId="40997" xr:uid="{4CAE509E-E768-4FA7-BA88-224136B4A1A1}"/>
    <cellStyle name="Comma 2 2 2 4 2 3" xfId="28375" xr:uid="{A5B08A24-22BA-4DD6-8B5A-5AFFBBF34DC0}"/>
    <cellStyle name="Comma 2 2 2 4 2 3 2" xfId="41254" xr:uid="{6E5DAFEC-0BDB-424C-844F-140A72A7F01E}"/>
    <cellStyle name="Comma 2 2 2 4 2 4" xfId="40670" xr:uid="{14CF754C-EFBC-4FF2-83B8-C6A67F051249}"/>
    <cellStyle name="Comma 2 2 2 4 2 5" xfId="41504" xr:uid="{96668A51-1308-4691-B8E7-52D52166570C}"/>
    <cellStyle name="Comma 2 2 2 4 2 6" xfId="24913" xr:uid="{47382EF0-6D8C-4C46-9CD3-EC88239B03F7}"/>
    <cellStyle name="Comma 2 2 2 4 3" xfId="1590" xr:uid="{00000000-0005-0000-0000-00003A060000}"/>
    <cellStyle name="Comma 2 2 2 4 3 2" xfId="27595" xr:uid="{DC0F6111-E116-4A94-B1AB-4F17F35A6222}"/>
    <cellStyle name="Comma 2 2 2 4 3 2 2" xfId="40998" xr:uid="{906BFDD2-E8B4-415B-8365-BE72D01B4339}"/>
    <cellStyle name="Comma 2 2 2 4 3 3" xfId="28376" xr:uid="{62E05594-E79B-4129-A60B-DBB9C49DA39A}"/>
    <cellStyle name="Comma 2 2 2 4 3 3 2" xfId="41255" xr:uid="{DFA040C4-E80D-4C78-94B8-588D9F628A56}"/>
    <cellStyle name="Comma 2 2 2 4 3 4" xfId="40671" xr:uid="{40F0E8A9-85F9-4677-974F-3F8357557ACC}"/>
    <cellStyle name="Comma 2 2 2 4 3 5" xfId="41505" xr:uid="{1B131CBA-DA00-48C1-BC39-CD52592A6AE3}"/>
    <cellStyle name="Comma 2 2 2 4 3 6" xfId="24914" xr:uid="{9DB5745C-A7D9-4957-A9DE-0F678E928053}"/>
    <cellStyle name="Comma 2 2 2 4 4" xfId="27593" xr:uid="{DEFDFC81-D488-42F0-A532-77BD8B32C3D4}"/>
    <cellStyle name="Comma 2 2 2 4 4 2" xfId="40996" xr:uid="{000896A4-C947-47AD-98E9-ED07D6B6AEC8}"/>
    <cellStyle name="Comma 2 2 2 4 5" xfId="28377" xr:uid="{FE6C10C2-355D-4062-BEF6-04CC727C7BEB}"/>
    <cellStyle name="Comma 2 2 2 4 5 2" xfId="41256" xr:uid="{720F07BA-EAA4-420D-B29F-1212DCD08802}"/>
    <cellStyle name="Comma 2 2 2 4 6" xfId="40669" xr:uid="{7A6F1F24-2E43-4D1D-96EF-53ADF46AD9B8}"/>
    <cellStyle name="Comma 2 2 2 4 7" xfId="41503" xr:uid="{E52412AB-FF85-44D9-9E72-71BE4850F741}"/>
    <cellStyle name="Comma 2 2 2 4 8" xfId="24912" xr:uid="{30DC6555-DD89-428F-8783-E65B72BF237C}"/>
    <cellStyle name="Comma 2 2 2 5" xfId="1591" xr:uid="{00000000-0005-0000-0000-00003B060000}"/>
    <cellStyle name="Comma 2 2 2 5 2" xfId="27596" xr:uid="{7BA114FB-E7A6-4B73-BBC3-8196C6F45C98}"/>
    <cellStyle name="Comma 2 2 2 5 2 2" xfId="40999" xr:uid="{84EA3AFE-73D7-44FE-A758-12A08BEB0B17}"/>
    <cellStyle name="Comma 2 2 2 5 3" xfId="28378" xr:uid="{72994FEA-4A8F-4772-8626-AF5A20BC368F}"/>
    <cellStyle name="Comma 2 2 2 5 3 2" xfId="41257" xr:uid="{4312E27F-F6DD-4706-8F59-C94E85D0DA28}"/>
    <cellStyle name="Comma 2 2 2 5 4" xfId="40672" xr:uid="{6A424417-307B-4852-B96A-C877B460D398}"/>
    <cellStyle name="Comma 2 2 2 5 5" xfId="41506" xr:uid="{9902692D-0AD2-4EB9-A4B4-DE2CBFE8D2F4}"/>
    <cellStyle name="Comma 2 2 2 5 6" xfId="24915" xr:uid="{7CD59EC8-5DD5-450B-994C-6D44F26A54DE}"/>
    <cellStyle name="Comma 2 2 2 6" xfId="3915" xr:uid="{00000000-0005-0000-0000-00004F0F0000}"/>
    <cellStyle name="Comma 2 2 2 7" xfId="24916" xr:uid="{9CC71045-C2BD-4F2B-9D72-A184E5DE675C}"/>
    <cellStyle name="Comma 2 2 2 7 2" xfId="27597" xr:uid="{B4C15DD3-DC1D-4840-9E13-BCD18BBF7F05}"/>
    <cellStyle name="Comma 2 2 2 7 2 2" xfId="41000" xr:uid="{4F2AB4DD-0F26-4A67-BCEF-E0EE6C60CB4B}"/>
    <cellStyle name="Comma 2 2 2 7 3" xfId="40673" xr:uid="{EF24A82F-A3B1-4F1F-86F1-5C55A1B47D59}"/>
    <cellStyle name="Comma 2 2 2 8" xfId="27161" xr:uid="{6EE1E2F0-675A-46DF-A1E6-21EBA14B7FD9}"/>
    <cellStyle name="Comma 2 2 2 8 2" xfId="28379" xr:uid="{1A2FC2C0-225B-4A94-8838-AE9FFB118D32}"/>
    <cellStyle name="Comma 2 2 2 8 2 2" xfId="41258" xr:uid="{95E4C270-3F5F-4A65-A5DB-189C7C1E17FF}"/>
    <cellStyle name="Comma 2 2 2 9" xfId="41420" xr:uid="{A22F58B6-FC32-42C8-89B8-1B89F5AC9942}"/>
    <cellStyle name="Comma 2 2 3" xfId="360" xr:uid="{00000000-0005-0000-0000-00006C010000}"/>
    <cellStyle name="Comma 2 2 3 10" xfId="24917" xr:uid="{608F427A-0A6D-4228-B9F4-CD26E884FBFF}"/>
    <cellStyle name="Comma 2 2 3 2" xfId="361" xr:uid="{00000000-0005-0000-0000-00006D010000}"/>
    <cellStyle name="Comma 2 2 3 2 2" xfId="27598" xr:uid="{10254934-B2EA-4B13-A080-2BA62AAF117B}"/>
    <cellStyle name="Comma 2 2 3 2 2 2" xfId="41001" xr:uid="{464A0B52-73F1-463A-8F8E-C6F8AE966545}"/>
    <cellStyle name="Comma 2 2 3 2 3" xfId="28380" xr:uid="{6AD45148-4C63-410E-B01D-E7C6A7B1C1E7}"/>
    <cellStyle name="Comma 2 2 3 2 3 2" xfId="41259" xr:uid="{3141E43D-A242-4A61-B6AB-AF99E0BFF161}"/>
    <cellStyle name="Comma 2 2 3 2 4" xfId="40675" xr:uid="{6AC657F1-34F3-43A1-9CD7-1547CC8B68AF}"/>
    <cellStyle name="Comma 2 2 3 2 5" xfId="41424" xr:uid="{0F9F6EA7-BA69-4448-9633-EE64089202E5}"/>
    <cellStyle name="Comma 2 2 3 2 6" xfId="24918" xr:uid="{6C979B1A-77C3-43B2-88FC-70AFA3C2CFAA}"/>
    <cellStyle name="Comma 2 2 3 3" xfId="362" xr:uid="{00000000-0005-0000-0000-00006E010000}"/>
    <cellStyle name="Comma 2 2 3 3 2" xfId="27599" xr:uid="{F73F9A9C-6167-4595-B711-5EB881CBEDBE}"/>
    <cellStyle name="Comma 2 2 3 3 2 2" xfId="41002" xr:uid="{6A858443-BABA-4CE6-8A59-9260FC232DB0}"/>
    <cellStyle name="Comma 2 2 3 3 3" xfId="28381" xr:uid="{438DBBC9-D804-4416-BBE0-4775D14DF1BA}"/>
    <cellStyle name="Comma 2 2 3 3 3 2" xfId="41260" xr:uid="{589F6E95-F14E-495D-B03F-649942793EF6}"/>
    <cellStyle name="Comma 2 2 3 3 4" xfId="40676" xr:uid="{0E7BE1C0-68A2-4954-B1D4-2549BE2DF79B}"/>
    <cellStyle name="Comma 2 2 3 3 5" xfId="41425" xr:uid="{9D5FA1DA-84A8-4DAC-9F5F-B9549DAE7104}"/>
    <cellStyle name="Comma 2 2 3 3 6" xfId="24919" xr:uid="{0CD58FBF-899A-4EA7-AFEB-EF98C180E0C3}"/>
    <cellStyle name="Comma 2 2 3 4" xfId="443" xr:uid="{00000000-0005-0000-0000-0000BF010000}"/>
    <cellStyle name="Comma 2 2 3 4 2" xfId="1592" xr:uid="{00000000-0005-0000-0000-00003C060000}"/>
    <cellStyle name="Comma 2 2 3 4 2 2" xfId="27601" xr:uid="{E0DF3C60-CAF9-4287-953D-B1646E3CBF23}"/>
    <cellStyle name="Comma 2 2 3 4 2 2 2" xfId="41004" xr:uid="{5FF5852F-6B70-4AB9-BC81-3FA6B2BDE05D}"/>
    <cellStyle name="Comma 2 2 3 4 2 3" xfId="28382" xr:uid="{C6EE9EFA-9CC4-47C5-B4CB-48843B1D64F1}"/>
    <cellStyle name="Comma 2 2 3 4 2 3 2" xfId="41261" xr:uid="{5D91E7FE-393D-4C70-8679-B6D92DA00E58}"/>
    <cellStyle name="Comma 2 2 3 4 2 4" xfId="40678" xr:uid="{D22688F9-A549-42BC-A346-60474806AEA3}"/>
    <cellStyle name="Comma 2 2 3 4 2 5" xfId="41507" xr:uid="{50B8738A-5D1E-4ED5-8B26-63CEA4DC835D}"/>
    <cellStyle name="Comma 2 2 3 4 2 6" xfId="24921" xr:uid="{0F1BD228-2B58-4413-A1C9-52512120DF42}"/>
    <cellStyle name="Comma 2 2 3 4 3" xfId="27600" xr:uid="{762B983B-464A-4F64-ADE1-6C313790C715}"/>
    <cellStyle name="Comma 2 2 3 4 3 2" xfId="41003" xr:uid="{8FB3B583-7363-4B18-8C48-B0DE6DFD73AA}"/>
    <cellStyle name="Comma 2 2 3 4 4" xfId="28383" xr:uid="{9AE4E6F7-5CD7-48B0-88C4-DB79A17C0EE2}"/>
    <cellStyle name="Comma 2 2 3 4 4 2" xfId="41262" xr:uid="{5DF87DED-1F3A-423E-BC40-11C24FB4B82E}"/>
    <cellStyle name="Comma 2 2 3 4 5" xfId="40677" xr:uid="{4ECAB262-4E55-4EEE-92EA-AA4420DA4849}"/>
    <cellStyle name="Comma 2 2 3 4 6" xfId="41486" xr:uid="{94B0B7D8-290D-4244-BA81-D73C7A2B4FE6}"/>
    <cellStyle name="Comma 2 2 3 4 7" xfId="24920" xr:uid="{C7686E3E-0D52-4F9E-849B-F3221E2B3D22}"/>
    <cellStyle name="Comma 2 2 3 5" xfId="3916" xr:uid="{00000000-0005-0000-0000-0000500F0000}"/>
    <cellStyle name="Comma 2 2 3 5 2" xfId="27602" xr:uid="{0D86D019-643A-4BF3-BF7F-ECE3D3DF92EC}"/>
    <cellStyle name="Comma 2 2 3 5 2 2" xfId="41005" xr:uid="{A80FD39C-27B3-413E-8475-75AEDB9C4811}"/>
    <cellStyle name="Comma 2 2 3 5 3" xfId="28384" xr:uid="{E0046C9C-C0BF-4E32-899D-90A240E05446}"/>
    <cellStyle name="Comma 2 2 3 5 3 2" xfId="41263" xr:uid="{11E2693E-9751-42C4-90E6-989E9C2ED0EA}"/>
    <cellStyle name="Comma 2 2 3 5 4" xfId="40679" xr:uid="{534C2604-86C1-40C0-B333-B2FF8CF4B02F}"/>
    <cellStyle name="Comma 2 2 3 5 5" xfId="42444" xr:uid="{96DADA4A-AD44-423E-81BF-07E325D7BA41}"/>
    <cellStyle name="Comma 2 2 3 5 6" xfId="24922" xr:uid="{8F142E98-6774-4AAC-B99F-65AC35BD8743}"/>
    <cellStyle name="Comma 2 2 3 6" xfId="24923" xr:uid="{DA7C759D-D629-42C8-B815-EC781340285A}"/>
    <cellStyle name="Comma 2 2 3 6 2" xfId="27603" xr:uid="{520B1FDD-3655-4A1D-BE65-F36D2D42A161}"/>
    <cellStyle name="Comma 2 2 3 6 2 2" xfId="41006" xr:uid="{F18B432B-CCF8-4D87-9723-A8DD09E766A7}"/>
    <cellStyle name="Comma 2 2 3 6 3" xfId="40680" xr:uid="{B6305719-6EEE-4DB7-A65E-850A888CA83F}"/>
    <cellStyle name="Comma 2 2 3 7" xfId="27162" xr:uid="{9E2513B9-3BF5-4DAA-B0DC-4C5D1E0C39F0}"/>
    <cellStyle name="Comma 2 2 3 8" xfId="40674" xr:uid="{71FB1989-B03D-4288-B267-D6240976E7EC}"/>
    <cellStyle name="Comma 2 2 3 9" xfId="41423" xr:uid="{10EB2040-6E55-4317-9ED3-380F4ABAA3E7}"/>
    <cellStyle name="Comma 2 2 4" xfId="363" xr:uid="{00000000-0005-0000-0000-00006F010000}"/>
    <cellStyle name="Comma 2 2 4 2" xfId="1593" xr:uid="{00000000-0005-0000-0000-00003D060000}"/>
    <cellStyle name="Comma 2 2 4 2 2" xfId="27605" xr:uid="{F120D13F-B9D1-4210-90F9-FB67591A27EA}"/>
    <cellStyle name="Comma 2 2 4 2 2 2" xfId="41008" xr:uid="{DCFD10BE-2160-4EA3-AE04-A2505E88C78D}"/>
    <cellStyle name="Comma 2 2 4 2 3" xfId="28385" xr:uid="{2A066F47-73D2-49C1-BAEE-FCCF42BD2533}"/>
    <cellStyle name="Comma 2 2 4 2 3 2" xfId="41264" xr:uid="{58E4758B-7797-4F98-B41B-3A22A2F4EECC}"/>
    <cellStyle name="Comma 2 2 4 2 4" xfId="40682" xr:uid="{FD6A0910-D854-4CDF-9603-49D43232DB1C}"/>
    <cellStyle name="Comma 2 2 4 2 5" xfId="41508" xr:uid="{06E353A7-3AAE-4201-84B3-F5F02C9D86B0}"/>
    <cellStyle name="Comma 2 2 4 2 6" xfId="24925" xr:uid="{AAE45A14-5976-47E9-B3D1-0F44D9AB4B63}"/>
    <cellStyle name="Comma 2 2 4 3" xfId="27604" xr:uid="{673DD038-C852-4E4D-9648-6B3AB22AD9D7}"/>
    <cellStyle name="Comma 2 2 4 3 2" xfId="41007" xr:uid="{DDD9377B-EEB5-4163-BE54-80329C971E92}"/>
    <cellStyle name="Comma 2 2 4 4" xfId="25637" xr:uid="{40156A4A-FC72-4875-8303-7404C7F675E2}"/>
    <cellStyle name="Comma 2 2 4 4 2" xfId="40799" xr:uid="{E360546D-D487-4E46-B690-E2D871B2DE1F}"/>
    <cellStyle name="Comma 2 2 4 5" xfId="40681" xr:uid="{BD83E2CD-8928-441C-8045-E344B8FC3884}"/>
    <cellStyle name="Comma 2 2 4 6" xfId="41426" xr:uid="{427D7B5C-5F3F-4031-9AB0-087A9287B69B}"/>
    <cellStyle name="Comma 2 2 4 7" xfId="24924" xr:uid="{9547DD01-D98A-43C8-8741-4E579446819C}"/>
    <cellStyle name="Comma 2 2 5" xfId="364" xr:uid="{00000000-0005-0000-0000-000070010000}"/>
    <cellStyle name="Comma 2 2 5 2" xfId="27606" xr:uid="{5DA7207E-3281-4C20-AE19-E9B3DB34BF57}"/>
    <cellStyle name="Comma 2 2 5 2 2" xfId="41009" xr:uid="{1AD70445-BC07-441E-B1BF-F8C79E1B37CB}"/>
    <cellStyle name="Comma 2 2 5 3" xfId="28386" xr:uid="{0F9DB4C9-0249-48F2-8DBA-0DD6E7C3C6C4}"/>
    <cellStyle name="Comma 2 2 5 3 2" xfId="41265" xr:uid="{0CBB3A58-EDE9-465D-8310-656C5AF9EC37}"/>
    <cellStyle name="Comma 2 2 5 4" xfId="40683" xr:uid="{E75B2508-9AFD-4F4A-A631-8AD189BD5977}"/>
    <cellStyle name="Comma 2 2 5 5" xfId="41427" xr:uid="{7799CE78-32C1-4126-A9ED-8734988719DD}"/>
    <cellStyle name="Comma 2 2 5 6" xfId="24926" xr:uid="{B0B081E8-8A21-48EC-8F65-F45052A778D5}"/>
    <cellStyle name="Comma 2 2 6" xfId="442" xr:uid="{00000000-0005-0000-0000-0000BE010000}"/>
    <cellStyle name="Comma 2 2 6 2" xfId="1594" xr:uid="{00000000-0005-0000-0000-00003E060000}"/>
    <cellStyle name="Comma 2 2 6 2 2" xfId="27608" xr:uid="{CFAEF21A-12EB-40F0-A6FA-BCCE01AA89C6}"/>
    <cellStyle name="Comma 2 2 6 2 2 2" xfId="41011" xr:uid="{42F931BA-0C41-4AD9-855C-B9F514622BCB}"/>
    <cellStyle name="Comma 2 2 6 2 3" xfId="28387" xr:uid="{5335965D-4C49-4E7C-AEB4-9797733E04B4}"/>
    <cellStyle name="Comma 2 2 6 2 3 2" xfId="41266" xr:uid="{864F6C8E-52AF-428F-B46D-E55AF7585967}"/>
    <cellStyle name="Comma 2 2 6 2 4" xfId="40685" xr:uid="{1987BF32-EA80-437E-A4C3-AF56D195DCA1}"/>
    <cellStyle name="Comma 2 2 6 2 5" xfId="41509" xr:uid="{F657E427-F114-4CB7-AA66-35601A266FE5}"/>
    <cellStyle name="Comma 2 2 6 2 6" xfId="24928" xr:uid="{7EE890F2-613C-480E-A7A7-5CF1FAF63A58}"/>
    <cellStyle name="Comma 2 2 6 3" xfId="1595" xr:uid="{00000000-0005-0000-0000-00003F060000}"/>
    <cellStyle name="Comma 2 2 6 3 2" xfId="27609" xr:uid="{800A0F1D-0E92-4D36-98B8-CE72D504D2F8}"/>
    <cellStyle name="Comma 2 2 6 3 2 2" xfId="41012" xr:uid="{0F7351AD-4312-49C3-B362-09F313154469}"/>
    <cellStyle name="Comma 2 2 6 3 3" xfId="28388" xr:uid="{79327A89-3293-46C5-9A8C-26C7435E397D}"/>
    <cellStyle name="Comma 2 2 6 3 3 2" xfId="41267" xr:uid="{26EAD014-4E8E-435F-BC37-3A98D2333F13}"/>
    <cellStyle name="Comma 2 2 6 3 4" xfId="40686" xr:uid="{51846878-8EA1-4559-83A0-A1F472739852}"/>
    <cellStyle name="Comma 2 2 6 3 5" xfId="41510" xr:uid="{A0D1F04D-4B44-4165-BC30-33EE6606EE8E}"/>
    <cellStyle name="Comma 2 2 6 3 6" xfId="24929" xr:uid="{C8A31E1D-D02B-403D-A69D-8C277C1B470D}"/>
    <cellStyle name="Comma 2 2 6 4" xfId="27607" xr:uid="{D858027E-724B-4D46-891B-0F6380E8461B}"/>
    <cellStyle name="Comma 2 2 6 4 2" xfId="41010" xr:uid="{29B19724-D6F2-4CC1-938F-7A85188E2168}"/>
    <cellStyle name="Comma 2 2 6 5" xfId="28389" xr:uid="{623599A5-4198-4AF5-91F2-E4375FB107EB}"/>
    <cellStyle name="Comma 2 2 6 5 2" xfId="41268" xr:uid="{AFB39F7B-EB67-4D93-9525-CA3EABCE9F39}"/>
    <cellStyle name="Comma 2 2 6 6" xfId="40684" xr:uid="{4F150979-FE36-4C7E-83FA-65F9CB149B65}"/>
    <cellStyle name="Comma 2 2 6 7" xfId="41485" xr:uid="{5E65F91B-20F2-4A09-BA82-484D62A53584}"/>
    <cellStyle name="Comma 2 2 6 8" xfId="24927" xr:uid="{9CD2A72A-3C87-4B97-AB7D-231CD77F8B57}"/>
    <cellStyle name="Comma 2 2 7" xfId="1596" xr:uid="{00000000-0005-0000-0000-000040060000}"/>
    <cellStyle name="Comma 2 2 7 2" xfId="27610" xr:uid="{F2CCD7C6-1220-46F5-A110-54B623277EC5}"/>
    <cellStyle name="Comma 2 2 7 2 2" xfId="41013" xr:uid="{9D4FF87D-6F1E-4FD5-907D-A7A434D147C6}"/>
    <cellStyle name="Comma 2 2 7 3" xfId="28390" xr:uid="{3E364209-51D8-4EBE-99BB-B0BFB1A795A6}"/>
    <cellStyle name="Comma 2 2 7 3 2" xfId="41269" xr:uid="{081A9989-F99D-4AF3-B75F-A0ADB1508AE2}"/>
    <cellStyle name="Comma 2 2 7 4" xfId="40687" xr:uid="{E6F111FB-6826-4C9E-9824-972ED6681D36}"/>
    <cellStyle name="Comma 2 2 7 5" xfId="41511" xr:uid="{A1295C80-D737-4491-AC4B-E0A7171AEE07}"/>
    <cellStyle name="Comma 2 2 7 6" xfId="24930" xr:uid="{FD5CC65B-4057-45C2-8518-E225BDA21B58}"/>
    <cellStyle name="Comma 2 2 8" xfId="3914" xr:uid="{00000000-0005-0000-0000-00004E0F0000}"/>
    <cellStyle name="Comma 2 2 9" xfId="356" xr:uid="{00000000-0005-0000-0000-000068010000}"/>
    <cellStyle name="Comma 2 2 9 2" xfId="28391" xr:uid="{14933D09-1866-43CE-A54C-B1845A3459EE}"/>
    <cellStyle name="Comma 2 2 9 2 2" xfId="41270" xr:uid="{5F67105B-9D4A-4D79-82F0-A5CAF5235552}"/>
    <cellStyle name="Comma 2 2 9 3" xfId="27160" xr:uid="{B12D74FA-09D0-4C3D-AB71-536AD8819248}"/>
    <cellStyle name="Comma 2 20" xfId="3917" xr:uid="{00000000-0005-0000-0000-0000510F0000}"/>
    <cellStyle name="Comma 2 20 2" xfId="24932" xr:uid="{967D9FEE-EFC9-461F-92EC-BDB7597AF06A}"/>
    <cellStyle name="Comma 2 20 2 2" xfId="27612" xr:uid="{BA65B29E-D8CC-498D-B73C-79ABBDCC0349}"/>
    <cellStyle name="Comma 2 20 2 2 2" xfId="41014" xr:uid="{29ED95D2-E37F-4F1B-8EC8-309436996213}"/>
    <cellStyle name="Comma 2 20 2 3" xfId="40689" xr:uid="{80F0CCE7-2C10-4B5C-8779-FF735CE686A5}"/>
    <cellStyle name="Comma 2 20 3" xfId="27611" xr:uid="{48E09181-7009-4A37-8C6B-B187097D7BDF}"/>
    <cellStyle name="Comma 2 20 4" xfId="40688" xr:uid="{E4E2BF70-E5C2-40F2-8846-1FEE587228D9}"/>
    <cellStyle name="Comma 2 20 5" xfId="42445" xr:uid="{D3E96EEB-7DC3-4603-BD04-7AACD5C9A36B}"/>
    <cellStyle name="Comma 2 20 6" xfId="24931" xr:uid="{39624103-AF3B-41B1-9781-CAC4EE4783DA}"/>
    <cellStyle name="Comma 2 21" xfId="3918" xr:uid="{00000000-0005-0000-0000-0000520F0000}"/>
    <cellStyle name="Comma 2 21 2" xfId="24934" xr:uid="{C6BF1C2E-09DC-4C80-B376-4F358CC5DE07}"/>
    <cellStyle name="Comma 2 21 2 2" xfId="27614" xr:uid="{FEE0B651-26F7-4058-95B6-927ACB37D350}"/>
    <cellStyle name="Comma 2 21 2 2 2" xfId="41015" xr:uid="{84A1EA06-BF4F-4456-A2AA-9BEA11C4536C}"/>
    <cellStyle name="Comma 2 21 2 3" xfId="40691" xr:uid="{A972A58C-6FD6-404B-A376-A541C82F52AD}"/>
    <cellStyle name="Comma 2 21 3" xfId="27613" xr:uid="{ECAC1BD0-AE26-472D-94DF-82B87ED5A6F8}"/>
    <cellStyle name="Comma 2 21 4" xfId="40690" xr:uid="{CE1E5762-D2D6-4680-A457-54EF32CBA979}"/>
    <cellStyle name="Comma 2 21 5" xfId="42446" xr:uid="{D38C1A7A-E56E-4038-9928-7BBC93349554}"/>
    <cellStyle name="Comma 2 21 6" xfId="24933" xr:uid="{1FD541DB-453D-498B-BEE7-91DAA4A9246A}"/>
    <cellStyle name="Comma 2 22" xfId="355" xr:uid="{00000000-0005-0000-0000-000067010000}"/>
    <cellStyle name="Comma 2 22 2" xfId="28393" xr:uid="{0C4DE7B1-7704-4D87-9F0C-A225778412C8}"/>
    <cellStyle name="Comma 2 22 2 2" xfId="41272" xr:uid="{298D9F80-2718-4269-8201-2A233ED28979}"/>
    <cellStyle name="Comma 2 22 3" xfId="25635" xr:uid="{CCC165C0-9335-4632-BED3-55B27F3E528C}"/>
    <cellStyle name="Comma 2 22 3 2" xfId="40798" xr:uid="{C0E127B6-05E4-4483-A9DD-7FACFCA1462D}"/>
    <cellStyle name="Comma 2 22 4" xfId="28392" xr:uid="{F062799A-5DAE-4427-BD71-970010B2176F}"/>
    <cellStyle name="Comma 2 22 4 2" xfId="41271" xr:uid="{3EC8253B-47F5-4417-86EF-9CC4F4A9E6A5}"/>
    <cellStyle name="Comma 2 22 5" xfId="27159" xr:uid="{DC9DF8D2-D6FA-4D0B-BADA-65675B4C6650}"/>
    <cellStyle name="Comma 2 23" xfId="40207" xr:uid="{B7B6B253-9793-4E88-ACEF-0A54D85B860D}"/>
    <cellStyle name="Comma 2 23 2" xfId="41398" xr:uid="{8A5619D4-8D38-4897-A71C-231C11F0959D}"/>
    <cellStyle name="Comma 2 24" xfId="40216" xr:uid="{DF70CF4E-54F2-4C86-9985-5E779AAEC139}"/>
    <cellStyle name="Comma 2 24 2" xfId="41405" xr:uid="{85EDED33-F196-4829-993A-2FE7A077A0EA}"/>
    <cellStyle name="Comma 2 25" xfId="40654" xr:uid="{DFBA6005-5D69-43F0-97D3-44271B19C1DA}"/>
    <cellStyle name="Comma 2 26" xfId="41418" xr:uid="{A4AFFBD3-73C5-44F2-A889-B1FB16A07E4C}"/>
    <cellStyle name="Comma 2 27" xfId="24889" xr:uid="{BAA645D2-F330-447E-99AF-7A945DF2FFDA}"/>
    <cellStyle name="Comma 2 3" xfId="127" xr:uid="{00000000-0005-0000-0000-000083000000}"/>
    <cellStyle name="Comma 2 3 2" xfId="128" xr:uid="{00000000-0005-0000-0000-000084000000}"/>
    <cellStyle name="Comma 2 3 2 10" xfId="24936" xr:uid="{0002A376-5BA1-404B-962D-54FA370E1DB5}"/>
    <cellStyle name="Comma 2 3 2 2" xfId="367" xr:uid="{00000000-0005-0000-0000-000073010000}"/>
    <cellStyle name="Comma 2 3 2 2 2" xfId="27616" xr:uid="{8B551A88-0DFD-4433-A05D-0086A2F1FF4A}"/>
    <cellStyle name="Comma 2 3 2 2 2 2" xfId="41017" xr:uid="{7E922998-D256-439D-A142-7F3E5FDAACB8}"/>
    <cellStyle name="Comma 2 3 2 2 3" xfId="27385" xr:uid="{359BF141-D4B4-4626-813F-D3CD692E5E90}"/>
    <cellStyle name="Comma 2 3 2 2 3 2" xfId="40848" xr:uid="{05D6D401-ABAB-41C3-A95B-67E27CB3CFF7}"/>
    <cellStyle name="Comma 2 3 2 2 4" xfId="40693" xr:uid="{6AB1F505-D286-4891-9C23-A371F254FE3F}"/>
    <cellStyle name="Comma 2 3 2 2 5" xfId="41430" xr:uid="{5F05AC23-0DA3-4DBE-BECB-BDAE5DC8CA06}"/>
    <cellStyle name="Comma 2 3 2 2 6" xfId="24937" xr:uid="{975BF275-6CBD-44CA-85A3-8B71067CA101}"/>
    <cellStyle name="Comma 2 3 2 3" xfId="368" xr:uid="{00000000-0005-0000-0000-000074010000}"/>
    <cellStyle name="Comma 2 3 2 3 2" xfId="27617" xr:uid="{57D5626A-58C0-42E7-B360-B81B4AE46C88}"/>
    <cellStyle name="Comma 2 3 2 3 2 2" xfId="41018" xr:uid="{36265D56-056F-4E7B-A058-9098867CB56E}"/>
    <cellStyle name="Comma 2 3 2 3 3" xfId="24833" xr:uid="{DB3DEAEE-DCE2-4812-A03F-DCED71ED29EF}"/>
    <cellStyle name="Comma 2 3 2 3 3 2" xfId="40631" xr:uid="{EF244038-2761-465E-A154-9EA776526A82}"/>
    <cellStyle name="Comma 2 3 2 3 4" xfId="40694" xr:uid="{9D258601-B05B-4FB5-9FAF-71D4DC290876}"/>
    <cellStyle name="Comma 2 3 2 3 5" xfId="41431" xr:uid="{F5C2ACDF-E5F7-412C-B77C-0D3CD799D9C1}"/>
    <cellStyle name="Comma 2 3 2 3 6" xfId="24938" xr:uid="{DE45F0EF-F8C6-4E0B-9628-360FECDC6CBE}"/>
    <cellStyle name="Comma 2 3 2 4" xfId="445" xr:uid="{00000000-0005-0000-0000-0000C1010000}"/>
    <cellStyle name="Comma 2 3 2 4 2" xfId="1598" xr:uid="{00000000-0005-0000-0000-000042060000}"/>
    <cellStyle name="Comma 2 3 2 4 2 2" xfId="27619" xr:uid="{A578B36B-4562-4EDE-8144-4F968CA517CC}"/>
    <cellStyle name="Comma 2 3 2 4 2 2 2" xfId="41020" xr:uid="{B8FA8294-47D6-44FE-BDDA-5A1B734CD518}"/>
    <cellStyle name="Comma 2 3 2 4 2 3" xfId="28394" xr:uid="{A0DD3441-DA15-4A1B-8E21-9E390618026A}"/>
    <cellStyle name="Comma 2 3 2 4 2 3 2" xfId="41273" xr:uid="{72C1DED0-61D4-45EE-B2DD-C69F0A96547D}"/>
    <cellStyle name="Comma 2 3 2 4 2 4" xfId="40696" xr:uid="{D1D14091-7582-42CD-BCCA-9164DAF8C038}"/>
    <cellStyle name="Comma 2 3 2 4 2 5" xfId="41513" xr:uid="{7FD15AB2-DA6A-4E3F-8887-B690E8CBDC48}"/>
    <cellStyle name="Comma 2 3 2 4 2 6" xfId="24940" xr:uid="{FCE37315-4926-4E73-92C7-B49A0584F88C}"/>
    <cellStyle name="Comma 2 3 2 4 3" xfId="1599" xr:uid="{00000000-0005-0000-0000-000043060000}"/>
    <cellStyle name="Comma 2 3 2 4 3 2" xfId="27620" xr:uid="{C00F7A7D-D540-4E34-87D5-3F9E64C34E0B}"/>
    <cellStyle name="Comma 2 3 2 4 3 2 2" xfId="41021" xr:uid="{9F2633D6-1081-41F5-A4DC-81749FB78C3B}"/>
    <cellStyle name="Comma 2 3 2 4 3 3" xfId="30523" xr:uid="{153373AC-FDC1-4949-880C-851E12CCB142}"/>
    <cellStyle name="Comma 2 3 2 4 3 3 2" xfId="41360" xr:uid="{467682DA-C826-49CB-8476-4BFC8F11B3E8}"/>
    <cellStyle name="Comma 2 3 2 4 3 4" xfId="40697" xr:uid="{CAC5790F-91A6-4676-851B-4D29F009B3F8}"/>
    <cellStyle name="Comma 2 3 2 4 3 5" xfId="41514" xr:uid="{FD5DFF28-9047-4F89-996B-7F481A2F3522}"/>
    <cellStyle name="Comma 2 3 2 4 3 6" xfId="24941" xr:uid="{91C13B14-8D8A-4648-9071-C4776C476FB6}"/>
    <cellStyle name="Comma 2 3 2 4 4" xfId="1597" xr:uid="{00000000-0005-0000-0000-000041060000}"/>
    <cellStyle name="Comma 2 3 2 4 4 2" xfId="27621" xr:uid="{B57806FF-80CF-48D1-9F3E-6CFC0DA1A842}"/>
    <cellStyle name="Comma 2 3 2 4 4 2 2" xfId="41022" xr:uid="{824A243C-14A0-4786-B75B-61678FB01EFD}"/>
    <cellStyle name="Comma 2 3 2 4 4 3" xfId="28395" xr:uid="{115AE084-3ABF-4418-81A8-7C5F95C9ECF0}"/>
    <cellStyle name="Comma 2 3 2 4 4 3 2" xfId="41274" xr:uid="{011689E9-2204-41C0-AA38-3EF79A0BC320}"/>
    <cellStyle name="Comma 2 3 2 4 4 4" xfId="40698" xr:uid="{C015635F-A3E6-4A10-B9BF-EB39A743B469}"/>
    <cellStyle name="Comma 2 3 2 4 4 5" xfId="41512" xr:uid="{DB542B1F-50F6-4F60-9472-46FD8D0DAAD0}"/>
    <cellStyle name="Comma 2 3 2 4 4 6" xfId="24942" xr:uid="{5F832916-9CE3-421A-AEF3-5B20B8E4A622}"/>
    <cellStyle name="Comma 2 3 2 4 5" xfId="27618" xr:uid="{93F87B3D-50C2-4F07-9774-3184449D8611}"/>
    <cellStyle name="Comma 2 3 2 4 5 2" xfId="41019" xr:uid="{BACA6ADF-ADB9-4071-ADE8-BE40A2930480}"/>
    <cellStyle name="Comma 2 3 2 4 6" xfId="24832" xr:uid="{B770CDD3-7AC0-458A-B1E9-C900E335C164}"/>
    <cellStyle name="Comma 2 3 2 4 6 2" xfId="40630" xr:uid="{F26D80BA-0C07-4D2F-BE25-570F89C0DB90}"/>
    <cellStyle name="Comma 2 3 2 4 7" xfId="40695" xr:uid="{51734BB1-52A8-47F8-8E9C-D838B829D2C9}"/>
    <cellStyle name="Comma 2 3 2 4 8" xfId="41488" xr:uid="{3436BE7B-DD6F-4C7A-AB22-2B524F3A018D}"/>
    <cellStyle name="Comma 2 3 2 4 9" xfId="24939" xr:uid="{A444137E-E367-4257-812C-C92E45B74BA2}"/>
    <cellStyle name="Comma 2 3 2 5" xfId="1600" xr:uid="{00000000-0005-0000-0000-000044060000}"/>
    <cellStyle name="Comma 2 3 2 5 2" xfId="27622" xr:uid="{00C54224-4A54-4299-B623-A820AACA0B69}"/>
    <cellStyle name="Comma 2 3 2 5 2 2" xfId="41023" xr:uid="{8DD57BCD-0C81-4FB8-B360-A9D9799114C5}"/>
    <cellStyle name="Comma 2 3 2 5 3" xfId="30525" xr:uid="{8914A73A-9D1F-408E-9612-CF3EE08E94C7}"/>
    <cellStyle name="Comma 2 3 2 5 3 2" xfId="41362" xr:uid="{8111B33D-051F-4E0C-B26B-318F6D493EBA}"/>
    <cellStyle name="Comma 2 3 2 5 4" xfId="40699" xr:uid="{DE2045B7-8F21-45CE-BE40-FD417064E56B}"/>
    <cellStyle name="Comma 2 3 2 5 5" xfId="41515" xr:uid="{07BAF8D1-90B8-4F2A-ABF4-19E0EAD94BE3}"/>
    <cellStyle name="Comma 2 3 2 5 6" xfId="24943" xr:uid="{EE47EE46-3881-4428-AA35-9600A397789F}"/>
    <cellStyle name="Comma 2 3 2 6" xfId="4969" xr:uid="{00000000-0005-0000-0000-00006D130000}"/>
    <cellStyle name="Comma 2 3 2 6 2" xfId="28396" xr:uid="{B0856260-4052-401C-B248-9B769A732128}"/>
    <cellStyle name="Comma 2 3 2 6 2 2" xfId="41275" xr:uid="{FFFCEE9B-C46D-4573-9A35-140BF70FCC0A}"/>
    <cellStyle name="Comma 2 3 2 6 3" xfId="28397" xr:uid="{F22B3A66-9CFA-4C64-9E72-88A1F7519AE0}"/>
    <cellStyle name="Comma 2 3 2 6 4" xfId="30524" xr:uid="{7BEC799A-1D1F-4C65-A46B-E1176232806B}"/>
    <cellStyle name="Comma 2 3 2 6 4 2" xfId="41361" xr:uid="{5A517406-5D0A-4168-ACCC-4134A118D82F}"/>
    <cellStyle name="Comma 2 3 2 6 5" xfId="27164" xr:uid="{45DAF07C-0CB8-4A48-9B51-0F721CC7E033}"/>
    <cellStyle name="Comma 2 3 2 7" xfId="366" xr:uid="{00000000-0005-0000-0000-000072010000}"/>
    <cellStyle name="Comma 2 3 2 7 2" xfId="41016" xr:uid="{3C240F19-E618-4CAA-BB41-05DBFBA283E3}"/>
    <cellStyle name="Comma 2 3 2 7 3" xfId="27615" xr:uid="{88E23B60-3C40-437A-93EA-4F486C538D15}"/>
    <cellStyle name="Comma 2 3 2 8" xfId="40692" xr:uid="{678739F4-EF5E-43F1-A87E-81236038D416}"/>
    <cellStyle name="Comma 2 3 2 9" xfId="41429" xr:uid="{42367079-410F-4EFD-B012-DA0D6282E6D1}"/>
    <cellStyle name="Comma 2 3 3" xfId="369" xr:uid="{00000000-0005-0000-0000-000075010000}"/>
    <cellStyle name="Comma 2 3 3 2" xfId="370" xr:uid="{00000000-0005-0000-0000-000076010000}"/>
    <cellStyle name="Comma 2 3 3 2 2" xfId="27624" xr:uid="{04E068F6-5C4B-43E8-A4FB-A14C99806D62}"/>
    <cellStyle name="Comma 2 3 3 2 2 2" xfId="41025" xr:uid="{5803DD98-9E08-44C3-8391-715D0694D1BA}"/>
    <cellStyle name="Comma 2 3 3 2 3" xfId="25633" xr:uid="{0E24F78B-9939-4982-B66C-2F19CCE38E36}"/>
    <cellStyle name="Comma 2 3 3 2 3 2" xfId="40797" xr:uid="{30745407-31FA-4BD7-A234-5E3B6DA4357F}"/>
    <cellStyle name="Comma 2 3 3 2 4" xfId="40701" xr:uid="{2682836F-2A3F-4188-8590-091EE1D0E1C8}"/>
    <cellStyle name="Comma 2 3 3 2 5" xfId="41433" xr:uid="{88A313A0-C40A-4BB5-B859-D3B08A90BBF3}"/>
    <cellStyle name="Comma 2 3 3 2 6" xfId="24945" xr:uid="{39C5A53A-A562-45C2-B841-2620756ED638}"/>
    <cellStyle name="Comma 2 3 3 3" xfId="371" xr:uid="{00000000-0005-0000-0000-000077010000}"/>
    <cellStyle name="Comma 2 3 3 3 2" xfId="27625" xr:uid="{C7E5800F-DE14-471E-BDE3-BAAC8269E275}"/>
    <cellStyle name="Comma 2 3 3 3 2 2" xfId="41026" xr:uid="{BE033A76-AA3E-4685-B905-1105BE1A5FAA}"/>
    <cellStyle name="Comma 2 3 3 3 3" xfId="28398" xr:uid="{2F98E32C-12E0-4D09-B3A4-A3C4F94DD528}"/>
    <cellStyle name="Comma 2 3 3 3 3 2" xfId="41276" xr:uid="{EE32990A-539C-499B-A683-3749410949D1}"/>
    <cellStyle name="Comma 2 3 3 3 4" xfId="40702" xr:uid="{2CA22C7A-36FE-485A-A3F5-5915121547B9}"/>
    <cellStyle name="Comma 2 3 3 3 5" xfId="41434" xr:uid="{DCE9DC2B-33EB-4503-8D58-D1191E776DAF}"/>
    <cellStyle name="Comma 2 3 3 3 6" xfId="24946" xr:uid="{31721F51-3F89-406D-8507-77CA5C06F8E3}"/>
    <cellStyle name="Comma 2 3 3 4" xfId="446" xr:uid="{00000000-0005-0000-0000-0000C2010000}"/>
    <cellStyle name="Comma 2 3 3 4 2" xfId="1601" xr:uid="{00000000-0005-0000-0000-000045060000}"/>
    <cellStyle name="Comma 2 3 3 4 2 2" xfId="27627" xr:uid="{05FD8123-4814-4864-B201-5BF787867CE9}"/>
    <cellStyle name="Comma 2 3 3 4 2 2 2" xfId="41028" xr:uid="{1A3D80C1-DC95-4DC1-8143-3B1B9B1C0F0F}"/>
    <cellStyle name="Comma 2 3 3 4 2 3" xfId="28399" xr:uid="{C12F98EE-D201-4F29-A2C1-054172629310}"/>
    <cellStyle name="Comma 2 3 3 4 2 3 2" xfId="41277" xr:uid="{C43DB31A-9176-4378-AF93-77E6270102E0}"/>
    <cellStyle name="Comma 2 3 3 4 2 4" xfId="40704" xr:uid="{3A40E77C-4ED3-410F-9B7B-844EDBE41FD7}"/>
    <cellStyle name="Comma 2 3 3 4 2 5" xfId="41516" xr:uid="{7DDCF35C-FEEA-490B-9875-8570A9ADB4F5}"/>
    <cellStyle name="Comma 2 3 3 4 2 6" xfId="24948" xr:uid="{D00E70FF-A9A0-45D5-9462-E1DFD07EE4B4}"/>
    <cellStyle name="Comma 2 3 3 4 3" xfId="27626" xr:uid="{DA1AA562-3DD9-4937-AED3-AC9299F9336D}"/>
    <cellStyle name="Comma 2 3 3 4 3 2" xfId="41027" xr:uid="{CFA7E2C9-A736-43EE-A36D-AC3622CAE99A}"/>
    <cellStyle name="Comma 2 3 3 4 4" xfId="28400" xr:uid="{65AC49CB-667F-423C-B9A0-A9D72F5DC5E4}"/>
    <cellStyle name="Comma 2 3 3 4 4 2" xfId="41278" xr:uid="{A8B60A60-7880-45C4-91C1-515CF1FD7B53}"/>
    <cellStyle name="Comma 2 3 3 4 5" xfId="40703" xr:uid="{5EE942E7-2910-4CB3-ADC3-1822E33FA368}"/>
    <cellStyle name="Comma 2 3 3 4 6" xfId="41489" xr:uid="{60064DC5-8709-42E1-A3B6-32E5B710B369}"/>
    <cellStyle name="Comma 2 3 3 4 7" xfId="24947" xr:uid="{06E05092-A517-4B7E-874A-71F5F0BE9EBB}"/>
    <cellStyle name="Comma 2 3 3 5" xfId="27623" xr:uid="{55D139A1-FA4E-4D15-A9CE-04ED350E3B35}"/>
    <cellStyle name="Comma 2 3 3 5 2" xfId="41024" xr:uid="{35C6020A-B912-4C46-8F20-8E94720174E9}"/>
    <cellStyle name="Comma 2 3 3 6" xfId="30419" xr:uid="{9AEA3362-7F75-415B-9063-EBCBC75F0714}"/>
    <cellStyle name="Comma 2 3 3 6 2" xfId="41353" xr:uid="{F0A23235-477B-4209-AFCF-21A42EFAB0AE}"/>
    <cellStyle name="Comma 2 3 3 7" xfId="40700" xr:uid="{0F1444E2-9A17-42B5-83C3-5BC544832DDB}"/>
    <cellStyle name="Comma 2 3 3 8" xfId="41432" xr:uid="{1BFF86AC-2CEF-4C0E-8900-27B8EC413B6E}"/>
    <cellStyle name="Comma 2 3 3 9" xfId="24944" xr:uid="{D551E45A-023C-4D16-A0AD-3E12AFA0EC6F}"/>
    <cellStyle name="Comma 2 3 4" xfId="372" xr:uid="{00000000-0005-0000-0000-000078010000}"/>
    <cellStyle name="Comma 2 3 4 2" xfId="1602" xr:uid="{00000000-0005-0000-0000-000046060000}"/>
    <cellStyle name="Comma 2 3 4 2 2" xfId="27629" xr:uid="{689E90B2-C1EB-488B-98C1-B1DA24814647}"/>
    <cellStyle name="Comma 2 3 4 2 2 2" xfId="41030" xr:uid="{4B18818D-BC9E-4F3B-9179-4F94090CFD84}"/>
    <cellStyle name="Comma 2 3 4 2 3" xfId="30420" xr:uid="{236314F5-6738-410B-BD2B-0D87E1DCE6B7}"/>
    <cellStyle name="Comma 2 3 4 2 3 2" xfId="41354" xr:uid="{0AC697FC-2185-4A95-81A3-E6B29C82A51E}"/>
    <cellStyle name="Comma 2 3 4 2 4" xfId="40706" xr:uid="{68EA9FA4-0EB8-445F-93A9-223D7E4E64EF}"/>
    <cellStyle name="Comma 2 3 4 2 5" xfId="41517" xr:uid="{D36CAD3D-F0CA-4948-BCC3-6779D734CF23}"/>
    <cellStyle name="Comma 2 3 4 2 6" xfId="24950" xr:uid="{E2521642-08C8-4DBE-8DCA-B754C857A656}"/>
    <cellStyle name="Comma 2 3 4 3" xfId="27628" xr:uid="{A238638F-9D9D-45CA-ADFD-5E82CD32BB1D}"/>
    <cellStyle name="Comma 2 3 4 3 2" xfId="41029" xr:uid="{EA543708-AE12-4ED8-BD28-244FBB2B8830}"/>
    <cellStyle name="Comma 2 3 4 4" xfId="30421" xr:uid="{9C09DD97-4CB8-4F12-AA4A-21CDF18035A9}"/>
    <cellStyle name="Comma 2 3 4 4 2" xfId="41355" xr:uid="{A2892775-315C-47AE-AF38-44136D5E6AA7}"/>
    <cellStyle name="Comma 2 3 4 5" xfId="40705" xr:uid="{8C1AAA40-F689-4D57-B4D8-97836E3445B2}"/>
    <cellStyle name="Comma 2 3 4 6" xfId="41435" xr:uid="{86AE35EC-817B-425B-96E7-1688CB4D068E}"/>
    <cellStyle name="Comma 2 3 4 7" xfId="24949" xr:uid="{A00067A7-F7FE-4DED-8071-5FD7637E9731}"/>
    <cellStyle name="Comma 2 3 5" xfId="373" xr:uid="{00000000-0005-0000-0000-000079010000}"/>
    <cellStyle name="Comma 2 3 5 2" xfId="27630" xr:uid="{9E805424-D424-4C55-B972-1CE997D79454}"/>
    <cellStyle name="Comma 2 3 5 2 2" xfId="41031" xr:uid="{29423CDC-54E8-4AE3-B611-6E48188EA3DA}"/>
    <cellStyle name="Comma 2 3 5 3" xfId="24831" xr:uid="{89F8CE9C-8B16-42DE-9DCC-44BCEE2AF7F9}"/>
    <cellStyle name="Comma 2 3 5 3 2" xfId="40629" xr:uid="{94E7731B-0905-4724-A429-22771ABCD86C}"/>
    <cellStyle name="Comma 2 3 5 4" xfId="40707" xr:uid="{725C15C3-7DB6-4D3A-A29E-7726883AE499}"/>
    <cellStyle name="Comma 2 3 5 5" xfId="41436" xr:uid="{E1BC16A1-78D4-422C-9170-620CA656BE53}"/>
    <cellStyle name="Comma 2 3 5 6" xfId="24951" xr:uid="{A30FFEF7-A2D3-4017-8EC8-6F159D75A11C}"/>
    <cellStyle name="Comma 2 3 6" xfId="444" xr:uid="{00000000-0005-0000-0000-0000C0010000}"/>
    <cellStyle name="Comma 2 3 6 2" xfId="1603" xr:uid="{00000000-0005-0000-0000-000047060000}"/>
    <cellStyle name="Comma 2 3 6 2 2" xfId="27632" xr:uid="{7074E905-A76D-47E5-B667-EF67E7AA496A}"/>
    <cellStyle name="Comma 2 3 6 2 2 2" xfId="41033" xr:uid="{15AAEDFD-2DEC-4E23-B827-A4C8FB6A4DC2}"/>
    <cellStyle name="Comma 2 3 6 2 3" xfId="28401" xr:uid="{F8F255C2-ACD1-4807-A10B-9EE092EE6C46}"/>
    <cellStyle name="Comma 2 3 6 2 3 2" xfId="41279" xr:uid="{437195F1-39F1-458F-B23A-2A58BFAD679F}"/>
    <cellStyle name="Comma 2 3 6 2 4" xfId="40709" xr:uid="{23C3B260-052D-4345-AE21-A06789353D84}"/>
    <cellStyle name="Comma 2 3 6 2 5" xfId="41518" xr:uid="{9441F8F6-1723-42B6-9E00-70B9C5D1778C}"/>
    <cellStyle name="Comma 2 3 6 2 6" xfId="24953" xr:uid="{2AD015EF-66AC-438B-9528-783518515C8E}"/>
    <cellStyle name="Comma 2 3 6 3" xfId="27631" xr:uid="{243924D6-D857-4B8F-9C91-6A5D64EC1EB0}"/>
    <cellStyle name="Comma 2 3 6 3 2" xfId="41032" xr:uid="{D709E642-D675-475B-B845-D764DF143DAB}"/>
    <cellStyle name="Comma 2 3 6 4" xfId="28402" xr:uid="{AEC271BA-FD51-4760-A10E-45736163DE47}"/>
    <cellStyle name="Comma 2 3 6 4 2" xfId="41280" xr:uid="{9D40E2EA-030A-458C-82B1-1423284DFCE1}"/>
    <cellStyle name="Comma 2 3 6 5" xfId="40708" xr:uid="{0AA37774-9E89-4795-ACBD-A75CDC349058}"/>
    <cellStyle name="Comma 2 3 6 6" xfId="41487" xr:uid="{BA6EA645-BB1B-4502-BACC-448F64286EF3}"/>
    <cellStyle name="Comma 2 3 6 7" xfId="24952" xr:uid="{E07C6607-5340-438B-B8CD-128F0C5D25FD}"/>
    <cellStyle name="Comma 2 3 7" xfId="3919" xr:uid="{00000000-0005-0000-0000-0000530F0000}"/>
    <cellStyle name="Comma 2 3 8" xfId="365" xr:uid="{00000000-0005-0000-0000-000071010000}"/>
    <cellStyle name="Comma 2 3 8 2" xfId="28404" xr:uid="{7F63EC7A-A9C5-4D0F-B573-E75D835AAFBA}"/>
    <cellStyle name="Comma 2 3 8 2 2" xfId="41282" xr:uid="{4F019E9D-1810-4641-9FED-C40DDCC1CE93}"/>
    <cellStyle name="Comma 2 3 8 3" xfId="28405" xr:uid="{F08F34E4-56E4-4E00-880D-0175D00BCE87}"/>
    <cellStyle name="Comma 2 3 8 3 2" xfId="41283" xr:uid="{5B77F7FF-87AA-434B-BE83-907A0F7C8F70}"/>
    <cellStyle name="Comma 2 3 8 4" xfId="28403" xr:uid="{542343F7-25F9-47FE-A597-44AACFD5D0B3}"/>
    <cellStyle name="Comma 2 3 8 4 2" xfId="41281" xr:uid="{D1EFE75D-6BAD-473D-A4F6-A1D6616E0FDF}"/>
    <cellStyle name="Comma 2 3 8 5" xfId="27163" xr:uid="{B8272F71-4893-4524-8577-C8D1BD2A302D}"/>
    <cellStyle name="Comma 2 3 9" xfId="41428" xr:uid="{6A007884-D37F-4142-938D-0E9D038C2315}"/>
    <cellStyle name="Comma 2 4" xfId="129" xr:uid="{00000000-0005-0000-0000-000085000000}"/>
    <cellStyle name="Comma 2 4 2" xfId="130" xr:uid="{00000000-0005-0000-0000-000086000000}"/>
    <cellStyle name="Comma 2 4 2 2" xfId="4970" xr:uid="{00000000-0005-0000-0000-00006E130000}"/>
    <cellStyle name="Comma 2 4 2 2 2" xfId="30526" xr:uid="{F31CE450-59F8-4976-991E-7AC09104FF80}"/>
    <cellStyle name="Comma 2 4 2 2 2 2" xfId="41363" xr:uid="{F0A96E96-D31B-4D70-8AC1-AA3230076D98}"/>
    <cellStyle name="Comma 2 4 2 2 3" xfId="28407" xr:uid="{010B8277-486A-448A-8A8A-8A1925963FE0}"/>
    <cellStyle name="Comma 2 4 2 2 4" xfId="28406" xr:uid="{A47F9950-9A4D-48DC-8CD9-D53FF9146E20}"/>
    <cellStyle name="Comma 2 4 2 2 4 2" xfId="41284" xr:uid="{8C710B84-0AAF-4E1F-8B34-C61AD3F25F5B}"/>
    <cellStyle name="Comma 2 4 2 2 5" xfId="27166" xr:uid="{C3FE4D78-139F-4BB8-894B-269B6B5B6F40}"/>
    <cellStyle name="Comma 2 4 2 3" xfId="375" xr:uid="{00000000-0005-0000-0000-00007B010000}"/>
    <cellStyle name="Comma 2 4 2 3 2" xfId="41034" xr:uid="{7D7305D5-5537-430E-8883-2C5DE71EA982}"/>
    <cellStyle name="Comma 2 4 2 3 3" xfId="27633" xr:uid="{018D3F32-B912-4D41-9968-8A2265C16668}"/>
    <cellStyle name="Comma 2 4 2 4" xfId="40710" xr:uid="{482E5EE0-1E9B-49EF-AE7A-2DE3EB4E8CC0}"/>
    <cellStyle name="Comma 2 4 2 5" xfId="41438" xr:uid="{476DA8F7-4E3E-47FD-85E1-EFBE0908C411}"/>
    <cellStyle name="Comma 2 4 2 6" xfId="24955" xr:uid="{F4E53CD5-126F-4FCB-9942-7F0AF7EF5D61}"/>
    <cellStyle name="Comma 2 4 3" xfId="131" xr:uid="{00000000-0005-0000-0000-000087000000}"/>
    <cellStyle name="Comma 2 4 3 2" xfId="4971" xr:uid="{00000000-0005-0000-0000-00006F130000}"/>
    <cellStyle name="Comma 2 4 3 2 2" xfId="30422" xr:uid="{CE3389D8-F55B-4667-95F6-6B87C96F9E3A}"/>
    <cellStyle name="Comma 2 4 3 2 2 2" xfId="41356" xr:uid="{FCDBC9F6-E091-489A-AF39-0B3A81548B7A}"/>
    <cellStyle name="Comma 2 4 3 2 3" xfId="28408" xr:uid="{C4D4FE48-64AA-4C6E-BF3E-53765E176130}"/>
    <cellStyle name="Comma 2 4 3 2 3 2" xfId="41285" xr:uid="{0A8C1CA6-2FE6-489C-8D04-97CBBCE4F181}"/>
    <cellStyle name="Comma 2 4 3 2 4" xfId="41035" xr:uid="{3607CFDF-9A09-4E8A-A825-E7288E7A4B27}"/>
    <cellStyle name="Comma 2 4 3 2 5" xfId="42618" xr:uid="{6C14DADB-F78B-4FCA-B9F8-AB6AA70A2A01}"/>
    <cellStyle name="Comma 2 4 3 2 6" xfId="27634" xr:uid="{4370E0B7-9159-4D8A-AAF6-BDB51EAA47E3}"/>
    <cellStyle name="Comma 2 4 3 3" xfId="376" xr:uid="{00000000-0005-0000-0000-00007C010000}"/>
    <cellStyle name="Comma 2 4 3 3 2" xfId="40711" xr:uid="{38E3BF40-5B85-406B-95E7-D18A57DA8CE4}"/>
    <cellStyle name="Comma 2 4 3 4" xfId="41439" xr:uid="{92480502-8D52-46F6-966B-75393B258FB4}"/>
    <cellStyle name="Comma 2 4 3 5" xfId="24956" xr:uid="{83CC3EDE-5DE2-459C-8BDE-6844721F57CB}"/>
    <cellStyle name="Comma 2 4 4" xfId="447" xr:uid="{00000000-0005-0000-0000-0000C3010000}"/>
    <cellStyle name="Comma 2 4 4 2" xfId="1605" xr:uid="{00000000-0005-0000-0000-000049060000}"/>
    <cellStyle name="Comma 2 4 4 2 2" xfId="27636" xr:uid="{991ADC30-7745-44BC-8E3B-833C39270BF3}"/>
    <cellStyle name="Comma 2 4 4 2 2 2" xfId="41037" xr:uid="{93975BD7-9971-42B6-8E24-7A227652E9E4}"/>
    <cellStyle name="Comma 2 4 4 2 3" xfId="28409" xr:uid="{86B2B54C-6E7F-4B80-8E88-7503C16303BE}"/>
    <cellStyle name="Comma 2 4 4 2 3 2" xfId="41286" xr:uid="{67F4B6EE-9A8D-473D-827D-71D955E0B415}"/>
    <cellStyle name="Comma 2 4 4 2 4" xfId="40713" xr:uid="{FAF9D843-2BAC-43B5-BC32-A4CB39388088}"/>
    <cellStyle name="Comma 2 4 4 2 5" xfId="41520" xr:uid="{D73524D4-241C-44F2-82B0-3C3E91BCF88D}"/>
    <cellStyle name="Comma 2 4 4 2 6" xfId="24958" xr:uid="{E0B39703-CC90-4063-B959-6C0A11720E36}"/>
    <cellStyle name="Comma 2 4 4 3" xfId="1606" xr:uid="{00000000-0005-0000-0000-00004A060000}"/>
    <cellStyle name="Comma 2 4 4 3 2" xfId="27637" xr:uid="{025C81BD-0A6E-4B01-9F3A-F3EF720447F7}"/>
    <cellStyle name="Comma 2 4 4 3 2 2" xfId="41038" xr:uid="{8DC8D5DB-5C18-4590-8283-BCA3AD980B7B}"/>
    <cellStyle name="Comma 2 4 4 3 3" xfId="28410" xr:uid="{1E920E42-2C7B-423C-A4F5-F1ACFE339FFF}"/>
    <cellStyle name="Comma 2 4 4 3 3 2" xfId="41287" xr:uid="{14406C27-3D8A-43F0-9465-8CD1BFF02A7E}"/>
    <cellStyle name="Comma 2 4 4 3 4" xfId="40714" xr:uid="{9CAF68F9-04A9-40A0-AC0D-AB6B0B62E3A4}"/>
    <cellStyle name="Comma 2 4 4 3 5" xfId="41521" xr:uid="{EB303EC3-C701-4C9E-A50F-58010C4DE1D5}"/>
    <cellStyle name="Comma 2 4 4 3 6" xfId="24959" xr:uid="{F5477097-2395-4990-B292-24ED9A511F53}"/>
    <cellStyle name="Comma 2 4 4 4" xfId="1604" xr:uid="{00000000-0005-0000-0000-000048060000}"/>
    <cellStyle name="Comma 2 4 4 4 2" xfId="27638" xr:uid="{467CDA28-A98E-485F-879E-990B43B4185D}"/>
    <cellStyle name="Comma 2 4 4 4 2 2" xfId="41039" xr:uid="{010AD3E4-69C3-431E-94AA-345FB15CD663}"/>
    <cellStyle name="Comma 2 4 4 4 3" xfId="24829" xr:uid="{C06C5C02-7182-480E-B9EF-1382F1338C3D}"/>
    <cellStyle name="Comma 2 4 4 4 3 2" xfId="40627" xr:uid="{330A5906-3CC7-4D4F-982E-7B8199E4116D}"/>
    <cellStyle name="Comma 2 4 4 4 4" xfId="40715" xr:uid="{3CFD741F-A769-4318-A69E-E4313FA8F1FD}"/>
    <cellStyle name="Comma 2 4 4 4 5" xfId="41519" xr:uid="{C75CC883-D3DD-46CA-9295-28AEEE2412FB}"/>
    <cellStyle name="Comma 2 4 4 4 6" xfId="24960" xr:uid="{FC5ECC83-FA8F-4618-9B75-3AA8EF8E31BF}"/>
    <cellStyle name="Comma 2 4 4 5" xfId="27635" xr:uid="{A2BA26F3-E570-4DC6-9AB4-C2797F924116}"/>
    <cellStyle name="Comma 2 4 4 5 2" xfId="41036" xr:uid="{92319D3E-E5CB-4DFD-B0B4-49914BE68BA3}"/>
    <cellStyle name="Comma 2 4 4 6" xfId="30423" xr:uid="{65E654FA-8E23-4EB5-BF10-DB9925849728}"/>
    <cellStyle name="Comma 2 4 4 6 2" xfId="41357" xr:uid="{650567CC-0F41-4985-A98E-5F57EDCE4DC5}"/>
    <cellStyle name="Comma 2 4 4 7" xfId="40712" xr:uid="{EA1DB0AF-D82C-4495-8AB8-73163935D28A}"/>
    <cellStyle name="Comma 2 4 4 8" xfId="41490" xr:uid="{BE9741B3-8834-43EF-B860-F2662484366B}"/>
    <cellStyle name="Comma 2 4 4 9" xfId="24957" xr:uid="{84D5DAB0-9768-42AF-A786-A82D50751031}"/>
    <cellStyle name="Comma 2 4 5" xfId="1607" xr:uid="{00000000-0005-0000-0000-00004B060000}"/>
    <cellStyle name="Comma 2 4 5 2" xfId="27639" xr:uid="{7F61FC45-D2B2-4707-A6C2-3A42CF0398BA}"/>
    <cellStyle name="Comma 2 4 5 2 2" xfId="41040" xr:uid="{9EBA8269-31D5-423C-97FA-35E3DFEE6075}"/>
    <cellStyle name="Comma 2 4 5 3" xfId="28411" xr:uid="{FC6BF937-21F5-4729-A3DD-5962CBF39129}"/>
    <cellStyle name="Comma 2 4 5 3 2" xfId="41288" xr:uid="{E843C23E-59F6-4E25-A60E-0359EEDDEDB3}"/>
    <cellStyle name="Comma 2 4 5 4" xfId="40716" xr:uid="{8CAC81CF-5545-4174-9699-D97A18FFB6DC}"/>
    <cellStyle name="Comma 2 4 5 5" xfId="41522" xr:uid="{32B8AEA6-FEDF-40F3-9FD9-AFECC3A979C8}"/>
    <cellStyle name="Comma 2 4 5 6" xfId="24961" xr:uid="{61FCDF19-D8EE-4094-A412-9E6E8E230CE1}"/>
    <cellStyle name="Comma 2 4 6" xfId="3920" xr:uid="{00000000-0005-0000-0000-0000540F0000}"/>
    <cellStyle name="Comma 2 4 6 2" xfId="4972" xr:uid="{00000000-0005-0000-0000-000070130000}"/>
    <cellStyle name="Comma 2 4 6 2 2" xfId="47086" xr:uid="{3597AB80-349F-4E3B-800D-3C650FB4C56C}"/>
    <cellStyle name="Comma 2 4 6 2 3" xfId="42619" xr:uid="{6AC378E9-E068-4500-9DEC-F2916A9934F9}"/>
    <cellStyle name="Comma 2 4 7" xfId="374" xr:uid="{00000000-0005-0000-0000-00007A010000}"/>
    <cellStyle name="Comma 2 4 7 2" xfId="27640" xr:uid="{B225113E-247C-4749-89F9-0123FE746EB3}"/>
    <cellStyle name="Comma 2 4 7 2 2" xfId="41041" xr:uid="{DB020A5E-D2E7-4316-8BC7-77E365D258E3}"/>
    <cellStyle name="Comma 2 4 7 3" xfId="40717" xr:uid="{6305F09D-591D-4DE8-9658-F5B4FE0BE86B}"/>
    <cellStyle name="Comma 2 4 7 4" xfId="24962" xr:uid="{74777A9F-8EBD-4E3B-87F9-B0104900A434}"/>
    <cellStyle name="Comma 2 4 8" xfId="27165" xr:uid="{C914D45D-E43B-4207-A83D-CA29A96AC146}"/>
    <cellStyle name="Comma 2 4 8 2" xfId="30527" xr:uid="{DCF9A167-06CB-4A0B-9331-933077EF86D1}"/>
    <cellStyle name="Comma 2 4 8 2 2" xfId="41364" xr:uid="{A538970C-BD30-490D-9BC9-5FB4491624BE}"/>
    <cellStyle name="Comma 2 4 9" xfId="41437" xr:uid="{7AF910C8-3DC7-40B6-A4CA-5CD7E3A0CCA2}"/>
    <cellStyle name="Comma 2 5" xfId="377" xr:uid="{00000000-0005-0000-0000-00007D010000}"/>
    <cellStyle name="Comma 2 5 2" xfId="378" xr:uid="{00000000-0005-0000-0000-00007E010000}"/>
    <cellStyle name="Comma 2 5 2 2" xfId="27641" xr:uid="{D4448892-761B-4FA1-8A67-3130F4F2949D}"/>
    <cellStyle name="Comma 2 5 2 2 2" xfId="41042" xr:uid="{14897614-4BFD-41C6-A24E-2D69D6C51DCC}"/>
    <cellStyle name="Comma 2 5 2 3" xfId="24828" xr:uid="{BD4DDC1B-0E63-47BB-B03F-2B4424113EFF}"/>
    <cellStyle name="Comma 2 5 2 3 2" xfId="40626" xr:uid="{3094CEF8-A676-4EDD-9D86-0EACA6CDE910}"/>
    <cellStyle name="Comma 2 5 2 4" xfId="40718" xr:uid="{83BA07FA-3D7F-4682-8F3F-32270B0FAD86}"/>
    <cellStyle name="Comma 2 5 2 5" xfId="41441" xr:uid="{949A0292-99D9-40A6-B95D-FD3D3204183A}"/>
    <cellStyle name="Comma 2 5 2 6" xfId="24964" xr:uid="{2FB5A662-34A0-4F3B-B3AA-ACACBD164E94}"/>
    <cellStyle name="Comma 2 5 3" xfId="379" xr:uid="{00000000-0005-0000-0000-00007F010000}"/>
    <cellStyle name="Comma 2 5 3 2" xfId="27642" xr:uid="{2027383A-4850-43C7-B49F-5EC1390F5731}"/>
    <cellStyle name="Comma 2 5 3 2 2" xfId="41043" xr:uid="{338DDF17-0A6E-4337-B8EF-E3DE2BA73DCB}"/>
    <cellStyle name="Comma 2 5 3 3" xfId="28412" xr:uid="{6CCF8F18-37E7-4177-BB51-9A6D405BCC79}"/>
    <cellStyle name="Comma 2 5 3 3 2" xfId="41289" xr:uid="{561485FA-34E9-45C1-A242-820F4F9B2AA4}"/>
    <cellStyle name="Comma 2 5 3 4" xfId="40719" xr:uid="{8475851F-E376-4660-B290-0000FA3AAE0F}"/>
    <cellStyle name="Comma 2 5 3 5" xfId="41442" xr:uid="{C27A4F3E-13DA-428D-8DB3-A5F0D5EE68BA}"/>
    <cellStyle name="Comma 2 5 3 6" xfId="24965" xr:uid="{E1BD433D-884F-4CAE-B8CF-E2FF277BAFE9}"/>
    <cellStyle name="Comma 2 5 4" xfId="448" xr:uid="{00000000-0005-0000-0000-0000C4010000}"/>
    <cellStyle name="Comma 2 5 4 2" xfId="1608" xr:uid="{00000000-0005-0000-0000-00004C060000}"/>
    <cellStyle name="Comma 2 5 4 2 2" xfId="27644" xr:uid="{B274244D-32FC-4010-8CAB-C6617483EDB5}"/>
    <cellStyle name="Comma 2 5 4 2 2 2" xfId="41045" xr:uid="{5BADC41C-B849-4D37-A797-87949C26C51B}"/>
    <cellStyle name="Comma 2 5 4 2 3" xfId="30529" xr:uid="{5239D7AC-FE76-42D0-80E7-F44C0304C80E}"/>
    <cellStyle name="Comma 2 5 4 2 3 2" xfId="41366" xr:uid="{B82A4513-B7CB-408F-84EF-61258F43D3DA}"/>
    <cellStyle name="Comma 2 5 4 2 4" xfId="40721" xr:uid="{460681FF-7870-4F6E-A94E-EB8BC2715B58}"/>
    <cellStyle name="Comma 2 5 4 2 5" xfId="41523" xr:uid="{0FFFAAD2-2DA5-4DD2-9B62-ACCFAEE4D062}"/>
    <cellStyle name="Comma 2 5 4 2 6" xfId="24967" xr:uid="{6F51EA14-11AE-431D-BF79-65DF2C52E9E2}"/>
    <cellStyle name="Comma 2 5 4 3" xfId="27643" xr:uid="{21C383E7-A5B8-4000-8AE4-7DD0C56A4EBF}"/>
    <cellStyle name="Comma 2 5 4 3 2" xfId="41044" xr:uid="{2D5B4462-CAE1-4393-86B4-E34A9C0DBCA1}"/>
    <cellStyle name="Comma 2 5 4 4" xfId="30528" xr:uid="{FEA0C80C-B8E3-4D77-95D3-0D3716620683}"/>
    <cellStyle name="Comma 2 5 4 4 2" xfId="41365" xr:uid="{BF99210B-2E17-406C-832E-DBD1C4449D7F}"/>
    <cellStyle name="Comma 2 5 4 5" xfId="40720" xr:uid="{E76A2837-2515-463F-B9A8-3C8585243190}"/>
    <cellStyle name="Comma 2 5 4 6" xfId="41491" xr:uid="{9876AA77-3A05-4094-BCC4-E3FABD99697C}"/>
    <cellStyle name="Comma 2 5 4 7" xfId="24966" xr:uid="{293CCE26-5995-4044-99AC-8D8DF693EE21}"/>
    <cellStyle name="Comma 2 5 5" xfId="3921" xr:uid="{00000000-0005-0000-0000-0000550F0000}"/>
    <cellStyle name="Comma 2 5 6" xfId="24968" xr:uid="{0CD019A1-DCDB-4330-B252-5D0150999EF1}"/>
    <cellStyle name="Comma 2 5 6 2" xfId="27645" xr:uid="{D9E019CB-02B8-46C6-A111-58F68DF12300}"/>
    <cellStyle name="Comma 2 5 6 2 2" xfId="41046" xr:uid="{2A365987-EA2B-48CF-85E5-F60DDF281CB0}"/>
    <cellStyle name="Comma 2 5 6 3" xfId="40722" xr:uid="{C08592B4-7593-4FC8-97D2-94A9203854C0}"/>
    <cellStyle name="Comma 2 5 7" xfId="27167" xr:uid="{D42B911A-A3BD-47A7-BB79-60A4334C6D50}"/>
    <cellStyle name="Comma 2 5 7 2" xfId="28413" xr:uid="{18368FE5-D14F-4764-9255-0958A1D6333B}"/>
    <cellStyle name="Comma 2 5 7 2 2" xfId="41290" xr:uid="{939A5DCE-BC6C-46D6-930C-5D796C7BCA08}"/>
    <cellStyle name="Comma 2 5 8" xfId="41440" xr:uid="{FDF81210-B6BB-4AF5-AF7C-E10149C18783}"/>
    <cellStyle name="Comma 2 6" xfId="380" xr:uid="{00000000-0005-0000-0000-000080010000}"/>
    <cellStyle name="Comma 2 6 2" xfId="449" xr:uid="{00000000-0005-0000-0000-0000C5010000}"/>
    <cellStyle name="Comma 2 6 2 2" xfId="1609" xr:uid="{00000000-0005-0000-0000-00004D060000}"/>
    <cellStyle name="Comma 2 6 2 2 2" xfId="27647" xr:uid="{632D2724-E657-4A00-9045-203843B1BCDA}"/>
    <cellStyle name="Comma 2 6 2 2 2 2" xfId="41048" xr:uid="{F6CA2B9D-36C9-483D-B439-5A77E5B8C6D3}"/>
    <cellStyle name="Comma 2 6 2 2 3" xfId="30530" xr:uid="{DEEA3209-F0BF-4F53-A4AE-C782742C4A64}"/>
    <cellStyle name="Comma 2 6 2 2 3 2" xfId="41367" xr:uid="{3FE894B4-56CA-4174-9F18-04C3B4369916}"/>
    <cellStyle name="Comma 2 6 2 2 4" xfId="40724" xr:uid="{C2921CBD-D86C-49E2-AAC1-1EA38C1F7809}"/>
    <cellStyle name="Comma 2 6 2 2 5" xfId="41524" xr:uid="{ADF482B6-EBC6-42EB-A651-BCD0874ADF11}"/>
    <cellStyle name="Comma 2 6 2 2 6" xfId="24971" xr:uid="{866999DE-132B-40D3-A8A3-05CB2205AA6E}"/>
    <cellStyle name="Comma 2 6 2 3" xfId="27646" xr:uid="{C2F75581-A091-4493-AD76-9DA22E5E808C}"/>
    <cellStyle name="Comma 2 6 2 3 2" xfId="41047" xr:uid="{6E595C89-2D94-4BE6-81F8-EF7F2308AC32}"/>
    <cellStyle name="Comma 2 6 2 4" xfId="28414" xr:uid="{526CFA2C-5261-44A7-BDA3-C1EF5EEA74F5}"/>
    <cellStyle name="Comma 2 6 2 4 2" xfId="41291" xr:uid="{F16C1F91-C736-468C-BF40-D68AFBB4693B}"/>
    <cellStyle name="Comma 2 6 2 5" xfId="40723" xr:uid="{7A3C9DD4-3620-42CC-97D6-87398B39EA5B}"/>
    <cellStyle name="Comma 2 6 2 6" xfId="41492" xr:uid="{D37A385D-31FD-4379-B86C-9C56A9B703B5}"/>
    <cellStyle name="Comma 2 6 2 7" xfId="24970" xr:uid="{F646EEB5-FD87-4889-8964-5E1AEAA0C8ED}"/>
    <cellStyle name="Comma 2 6 3" xfId="3922" xr:uid="{00000000-0005-0000-0000-0000560F0000}"/>
    <cellStyle name="Comma 2 6 4" xfId="24972" xr:uid="{E0A7E4D9-5C42-408C-BC87-E8030C654B81}"/>
    <cellStyle name="Comma 2 6 4 2" xfId="27648" xr:uid="{7FE7DB7B-FFF5-4424-B34F-24A1EA04178B}"/>
    <cellStyle name="Comma 2 6 4 2 2" xfId="41049" xr:uid="{B8D9A242-E813-4FFC-A806-A1237DA1EC72}"/>
    <cellStyle name="Comma 2 6 4 3" xfId="40725" xr:uid="{2F0A9FCC-37AA-4DD5-935F-4ED51FF688A5}"/>
    <cellStyle name="Comma 2 6 5" xfId="27168" xr:uid="{5F2FBDD4-383E-4F91-B502-36DB274D6A47}"/>
    <cellStyle name="Comma 2 6 5 2" xfId="28415" xr:uid="{0CA345D1-7093-4C22-8AA9-60C1509F3F5D}"/>
    <cellStyle name="Comma 2 6 5 2 2" xfId="41292" xr:uid="{A0D38A98-BEED-4F2E-A7E4-666CA13F6EA7}"/>
    <cellStyle name="Comma 2 6 6" xfId="41443" xr:uid="{19E0F2F4-2174-476A-8957-4589E4F383F1}"/>
    <cellStyle name="Comma 2 7" xfId="381" xr:uid="{00000000-0005-0000-0000-000081010000}"/>
    <cellStyle name="Comma 2 7 2" xfId="450" xr:uid="{00000000-0005-0000-0000-0000C6010000}"/>
    <cellStyle name="Comma 2 7 2 2" xfId="1610" xr:uid="{00000000-0005-0000-0000-00004E060000}"/>
    <cellStyle name="Comma 2 7 2 2 2" xfId="27650" xr:uid="{18C17F12-22DC-45BE-A575-A0E6992D8B26}"/>
    <cellStyle name="Comma 2 7 2 2 2 2" xfId="41051" xr:uid="{7528813A-E2C7-40FC-B146-20816A1FD3D1}"/>
    <cellStyle name="Comma 2 7 2 2 3" xfId="30531" xr:uid="{50B2F846-4FF1-4B45-834A-4E7651B463AF}"/>
    <cellStyle name="Comma 2 7 2 2 3 2" xfId="41368" xr:uid="{C0E3B379-0397-462D-91AC-241FF39D2278}"/>
    <cellStyle name="Comma 2 7 2 2 4" xfId="40727" xr:uid="{01DA9D2A-2545-4800-AD77-9D6AA3E75EF9}"/>
    <cellStyle name="Comma 2 7 2 2 5" xfId="41525" xr:uid="{26AFED69-A5C9-446E-81F9-E3B85DA14C8B}"/>
    <cellStyle name="Comma 2 7 2 2 6" xfId="24975" xr:uid="{45A340E8-645E-46AD-A3DC-3A237BDDB0D3}"/>
    <cellStyle name="Comma 2 7 2 3" xfId="27649" xr:uid="{F828CDBA-B8F1-4889-A84D-28793A301B8C}"/>
    <cellStyle name="Comma 2 7 2 3 2" xfId="41050" xr:uid="{714DAA22-0DBF-48A6-A6C9-233C9C7B7B5E}"/>
    <cellStyle name="Comma 2 7 2 4" xfId="28416" xr:uid="{20969256-359D-472E-A8DC-36904A8CFD9F}"/>
    <cellStyle name="Comma 2 7 2 4 2" xfId="41293" xr:uid="{B6C84819-5F06-4848-9570-810AF77BE4BB}"/>
    <cellStyle name="Comma 2 7 2 5" xfId="40726" xr:uid="{BCD48E5E-30D9-4EC8-992E-DE08DAC71E0E}"/>
    <cellStyle name="Comma 2 7 2 6" xfId="41493" xr:uid="{C0FDF62F-3096-43DF-A3D9-107AD23B6FD7}"/>
    <cellStyle name="Comma 2 7 2 7" xfId="24974" xr:uid="{15A9D9DF-B872-483F-AFAE-FF8ECC3C867E}"/>
    <cellStyle name="Comma 2 7 3" xfId="3923" xr:uid="{00000000-0005-0000-0000-0000570F0000}"/>
    <cellStyle name="Comma 2 7 4" xfId="24976" xr:uid="{917907CE-F3B6-4637-828F-29F0A05F76D4}"/>
    <cellStyle name="Comma 2 7 4 2" xfId="27651" xr:uid="{6A415BF3-B050-40E1-A2F7-AB5C1CB7843E}"/>
    <cellStyle name="Comma 2 7 4 2 2" xfId="41052" xr:uid="{B7FA1F6F-692B-4AAA-9AD9-B5A37A575DEC}"/>
    <cellStyle name="Comma 2 7 4 3" xfId="40728" xr:uid="{F99B54AC-565E-4019-B2E0-A6B8BB0938E0}"/>
    <cellStyle name="Comma 2 7 5" xfId="28417" xr:uid="{E68A00CA-120C-4046-9296-4461E460A40F}"/>
    <cellStyle name="Comma 2 7 5 2" xfId="41294" xr:uid="{1B2501BF-D5F3-4796-A1C0-80F8C4FCAE41}"/>
    <cellStyle name="Comma 2 7 6" xfId="41444" xr:uid="{25422E0D-7B82-4D96-9506-617E11FF841C}"/>
    <cellStyle name="Comma 2 8" xfId="441" xr:uid="{00000000-0005-0000-0000-0000BD010000}"/>
    <cellStyle name="Comma 2 8 2" xfId="1612" xr:uid="{00000000-0005-0000-0000-000050060000}"/>
    <cellStyle name="Comma 2 8 2 2" xfId="27652" xr:uid="{FF316F4E-098A-4F93-BD5A-6434E7962F23}"/>
    <cellStyle name="Comma 2 8 2 2 2" xfId="41053" xr:uid="{1B52759F-42C9-4D86-ADF5-D5146B61C6B5}"/>
    <cellStyle name="Comma 2 8 2 3" xfId="25625" xr:uid="{A120ACA9-0701-42FD-B518-89229D9DBFE7}"/>
    <cellStyle name="Comma 2 8 2 3 2" xfId="40796" xr:uid="{0CBD1D56-8D20-4DE6-AB84-6BDBCCAC7FDB}"/>
    <cellStyle name="Comma 2 8 2 4" xfId="40729" xr:uid="{3DD5064F-4678-44F6-8B0F-26A96F2F0456}"/>
    <cellStyle name="Comma 2 8 2 5" xfId="41527" xr:uid="{ECBF34C7-9FB7-4E41-A437-A9CB483C0BE9}"/>
    <cellStyle name="Comma 2 8 2 6" xfId="24978" xr:uid="{5A1BA004-ED0D-4421-BB1A-3F7FB3082065}"/>
    <cellStyle name="Comma 2 8 3" xfId="1613" xr:uid="{00000000-0005-0000-0000-000051060000}"/>
    <cellStyle name="Comma 2 8 3 2" xfId="27653" xr:uid="{98FBB9E4-2C0B-44E0-9D2F-BAD908858CA1}"/>
    <cellStyle name="Comma 2 8 3 2 2" xfId="41054" xr:uid="{B4FCC4D3-68A4-49E3-A6EE-74EF21F8AC02}"/>
    <cellStyle name="Comma 2 8 3 3" xfId="28418" xr:uid="{BC693F56-5A3C-4456-95E5-72E2B51082F9}"/>
    <cellStyle name="Comma 2 8 3 3 2" xfId="41295" xr:uid="{32017776-ECA6-44B5-8B58-87ADD44962CE}"/>
    <cellStyle name="Comma 2 8 3 4" xfId="40730" xr:uid="{8F936E6A-84F2-4C86-9BF7-5410794E011B}"/>
    <cellStyle name="Comma 2 8 3 5" xfId="41528" xr:uid="{67649FAA-3B93-4F18-AB90-17C0B3D08B8A}"/>
    <cellStyle name="Comma 2 8 3 6" xfId="24979" xr:uid="{4599A5C2-EE7B-4BF5-A168-9328021BA53D}"/>
    <cellStyle name="Comma 2 8 4" xfId="1611" xr:uid="{00000000-0005-0000-0000-00004F060000}"/>
    <cellStyle name="Comma 2 8 4 2" xfId="4973" xr:uid="{00000000-0005-0000-0000-000071130000}"/>
    <cellStyle name="Comma 2 8 4 2 2" xfId="41055" xr:uid="{4E2D9FCC-95C8-4CE9-9095-7E90369528AE}"/>
    <cellStyle name="Comma 2 8 4 2 3" xfId="42620" xr:uid="{ED7629B5-0051-40A8-A793-89560E708547}"/>
    <cellStyle name="Comma 2 8 4 2 4" xfId="27654" xr:uid="{33E0102C-1221-4510-81C9-49DA3C2122A4}"/>
    <cellStyle name="Comma 2 8 4 3" xfId="28419" xr:uid="{F3B1C868-BF7C-4DF1-A0FD-9890A6D5505E}"/>
    <cellStyle name="Comma 2 8 4 3 2" xfId="41296" xr:uid="{1AE13DB6-CB8B-46F2-81DD-7B523305276B}"/>
    <cellStyle name="Comma 2 8 4 4" xfId="40731" xr:uid="{78C6A418-927E-4ED6-800F-8D56294066C7}"/>
    <cellStyle name="Comma 2 8 4 5" xfId="41526" xr:uid="{7DA9B7C8-54CF-4924-B79B-A6E699958DE2}"/>
    <cellStyle name="Comma 2 8 4 6" xfId="24980" xr:uid="{C2B9B29D-4FF7-4A70-B32D-300D30F1984B}"/>
    <cellStyle name="Comma 2 8 5" xfId="3924" xr:uid="{00000000-0005-0000-0000-0000580F0000}"/>
    <cellStyle name="Comma 2 8 6" xfId="24981" xr:uid="{2943AA1D-FECB-42C9-83D7-ABF24D492469}"/>
    <cellStyle name="Comma 2 8 6 2" xfId="27655" xr:uid="{0E5E91AB-6C41-45BE-AC52-774D93BDF3BE}"/>
    <cellStyle name="Comma 2 8 6 2 2" xfId="41056" xr:uid="{DCA059AF-139D-477A-A3A8-97F5286A82BE}"/>
    <cellStyle name="Comma 2 8 6 3" xfId="40732" xr:uid="{055C915E-D458-45D2-9E4D-AFA518E086D3}"/>
    <cellStyle name="Comma 2 8 7" xfId="30532" xr:uid="{5CA7ADD9-4CE2-4129-BAD1-8034F2BF9F94}"/>
    <cellStyle name="Comma 2 8 7 2" xfId="41369" xr:uid="{483CCFA5-60C4-4CBA-814D-7FDC96724681}"/>
    <cellStyle name="Comma 2 8 8" xfId="41484" xr:uid="{F656F942-A256-4042-889F-E40D3116E57E}"/>
    <cellStyle name="Comma 2 9" xfId="1614" xr:uid="{00000000-0005-0000-0000-000052060000}"/>
    <cellStyle name="Comma 2 9 2" xfId="3925" xr:uid="{00000000-0005-0000-0000-0000590F0000}"/>
    <cellStyle name="Comma 2 9 2 2" xfId="4975" xr:uid="{00000000-0005-0000-0000-000073130000}"/>
    <cellStyle name="Comma 2 9 2 2 2" xfId="47088" xr:uid="{92A86F6D-E5FB-4E22-A07C-3CE9FABEC26F}"/>
    <cellStyle name="Comma 2 9 2 2 3" xfId="42622" xr:uid="{37AA8E49-5C49-46E3-8094-DA9D2DBA2E2A}"/>
    <cellStyle name="Comma 2 9 3" xfId="4976" xr:uid="{00000000-0005-0000-0000-000074130000}"/>
    <cellStyle name="Comma 2 9 3 2" xfId="27656" xr:uid="{2347EC93-2AAE-431E-96FD-1E33EAD41B4B}"/>
    <cellStyle name="Comma 2 9 3 2 2" xfId="41057" xr:uid="{3DCD73E3-615D-4756-AFA6-1F64D76C68CE}"/>
    <cellStyle name="Comma 2 9 3 3" xfId="40733" xr:uid="{212495AC-45C8-4284-AD72-AB6D8885D05A}"/>
    <cellStyle name="Comma 2 9 3 4" xfId="42623" xr:uid="{39795973-66B5-4CF7-AC29-A9B8DF869998}"/>
    <cellStyle name="Comma 2 9 3 5" xfId="24983" xr:uid="{4FD004A3-3C47-44EC-983E-856BBD6746BA}"/>
    <cellStyle name="Comma 2 9 4" xfId="4974" xr:uid="{00000000-0005-0000-0000-000072130000}"/>
    <cellStyle name="Comma 2 9 4 2" xfId="41297" xr:uid="{0A2B76FD-C934-472F-BE84-B05C16E9EA62}"/>
    <cellStyle name="Comma 2 9 4 2 2" xfId="47087" xr:uid="{49DACE45-0097-42BC-8F24-8D29D0192526}"/>
    <cellStyle name="Comma 2 9 4 3" xfId="42621" xr:uid="{23F47EED-FEA0-40DB-8599-67DE974B4699}"/>
    <cellStyle name="Comma 2 9 4 4" xfId="28420" xr:uid="{CABA9AE0-7469-4CB2-AF7F-F3002712F314}"/>
    <cellStyle name="Comma 2 9 5" xfId="41529" xr:uid="{270F55CF-45B8-4685-9D1C-8C5572956474}"/>
    <cellStyle name="Comma 2_PrimaryEnergyPrices_TIMES" xfId="4977" xr:uid="{00000000-0005-0000-0000-000075130000}"/>
    <cellStyle name="Comma 20" xfId="30534" xr:uid="{F65B5958-4E96-4065-98C8-6324CAF87E73}"/>
    <cellStyle name="Comma 20 2" xfId="30533" xr:uid="{0B8118E4-717D-4DB5-8872-8D25DCE5B50F}"/>
    <cellStyle name="Comma 20 2 2" xfId="41370" xr:uid="{0AC4BD88-093B-46CA-BE7A-286833514C8B}"/>
    <cellStyle name="Comma 20 3" xfId="41371" xr:uid="{DC9CB503-5F0B-4D0F-9856-786652E72B48}"/>
    <cellStyle name="Comma 21" xfId="25622" xr:uid="{D9B5462E-93AD-4B5F-924D-39F4649DE13A}"/>
    <cellStyle name="Comma 21 2" xfId="28421" xr:uid="{A9D90364-1B84-495B-9D73-4314E7D54A0B}"/>
    <cellStyle name="Comma 21 2 2" xfId="41298" xr:uid="{91AD127D-5AE4-4BCB-918D-2BF93043D985}"/>
    <cellStyle name="Comma 21 3" xfId="40795" xr:uid="{60D7FD0C-6EC2-4E42-B6A1-744AD60BBD84}"/>
    <cellStyle name="Comma 21 4" xfId="47062" xr:uid="{88E29FA4-8CFE-4886-B1F3-8DBE2905C0A1}"/>
    <cellStyle name="Comma 21 5" xfId="47072" xr:uid="{22898EF4-0D1D-43FA-9A08-9ABC9DBD9C52}"/>
    <cellStyle name="Comma 22" xfId="25620" xr:uid="{E28CD56F-FEF9-4B44-A849-71F974A155CC}"/>
    <cellStyle name="Comma 22 2" xfId="25621" xr:uid="{3B3B3AF9-06FB-4F69-B856-0B0A22C6311E}"/>
    <cellStyle name="Comma 22 2 2" xfId="40794" xr:uid="{DAC67009-3F94-4954-9135-C68BE2172CF5}"/>
    <cellStyle name="Comma 22 3" xfId="40793" xr:uid="{A0F80066-E51D-4636-8AA2-A05DA1070BFF}"/>
    <cellStyle name="Comma 23" xfId="28422" xr:uid="{7E75E8DA-F0C2-4091-9481-2B0E44957970}"/>
    <cellStyle name="Comma 23 2" xfId="30536" xr:uid="{1247C6CA-6084-44B5-859F-FBD83A1CC78B}"/>
    <cellStyle name="Comma 23 2 2" xfId="41373" xr:uid="{7C112501-33FE-4749-9849-D9A78C6C69D1}"/>
    <cellStyle name="Comma 23 3" xfId="41299" xr:uid="{D52AE8AA-9F01-4E3A-8112-1F5D16BBF539}"/>
    <cellStyle name="Comma 24" xfId="25618" xr:uid="{349AB27D-4071-4918-8B34-D2250AB4771D}"/>
    <cellStyle name="Comma 24 2" xfId="25619" xr:uid="{D34DD35D-ACDD-4AD6-BCB3-D3F9C3CD9A4E}"/>
    <cellStyle name="Comma 24 2 2" xfId="40792" xr:uid="{1EB6B43F-F87E-444D-B4FF-856CCEBBF774}"/>
    <cellStyle name="Comma 24 3" xfId="40791" xr:uid="{91222A99-A1FB-4129-AEB4-CED97A5CD842}"/>
    <cellStyle name="Comma 25" xfId="30535" xr:uid="{C91BD5EB-7C44-433A-A7F3-2F0CD9577B4E}"/>
    <cellStyle name="Comma 25 2" xfId="28423" xr:uid="{7420EF90-1ED9-49E9-8E7A-E2FD9398A3CA}"/>
    <cellStyle name="Comma 25 2 2" xfId="41300" xr:uid="{68954193-F2D5-4D33-A950-220217524004}"/>
    <cellStyle name="Comma 25 3" xfId="41372" xr:uid="{4DBAB59A-4451-48D2-96DF-E7191BCA73C5}"/>
    <cellStyle name="Comma 26" xfId="28424" xr:uid="{C0EE7B30-EAA8-4291-8AF9-03BB57FFBC7A}"/>
    <cellStyle name="Comma 26 2" xfId="30538" xr:uid="{40B86B31-BFB7-4D60-BE00-46DBA496A7D5}"/>
    <cellStyle name="Comma 26 2 2" xfId="41375" xr:uid="{3BD8F05C-DAAA-47D8-8C39-A642FE5B7D0D}"/>
    <cellStyle name="Comma 26 3" xfId="41301" xr:uid="{BDFD5338-27A1-47AE-8B75-4CA30EBAA65B}"/>
    <cellStyle name="Comma 27" xfId="30537" xr:uid="{C28280CC-0F7F-46ED-ACBD-1A7682C6A368}"/>
    <cellStyle name="Comma 27 2" xfId="41374" xr:uid="{13838BAE-3E9C-45E4-B52B-1F8E9D0E4C32}"/>
    <cellStyle name="Comma 28" xfId="28425" xr:uid="{4B9A6F52-013C-4C2F-8356-CA3985281940}"/>
    <cellStyle name="Comma 28 2" xfId="41302" xr:uid="{E87B7490-FF6F-46D7-AD35-B11751CC8CA3}"/>
    <cellStyle name="Comma 29" xfId="28426" xr:uid="{D0699D11-E5B2-41A7-8323-BF4675250B23}"/>
    <cellStyle name="Comma 29 2" xfId="41303" xr:uid="{7F84DA58-721D-4C61-B158-0F79F2D417CB}"/>
    <cellStyle name="Comma 3" xfId="1615" xr:uid="{00000000-0005-0000-0000-000053060000}"/>
    <cellStyle name="Comma 3 10" xfId="3927" xr:uid="{00000000-0005-0000-0000-00005B0F0000}"/>
    <cellStyle name="Comma 3 10 2" xfId="24986" xr:uid="{D0DEE3FF-E7C4-492A-B908-1203E4CEE05D}"/>
    <cellStyle name="Comma 3 10 2 2" xfId="27659" xr:uid="{254A938B-2676-4C19-8439-5D18D64B655E}"/>
    <cellStyle name="Comma 3 10 2 2 2" xfId="41059" xr:uid="{A492F6F8-5D84-4A4C-85E2-82E17CB2AF0D}"/>
    <cellStyle name="Comma 3 10 2 3" xfId="40735" xr:uid="{1ED0E63C-BFBB-4189-9E3C-CDA2D2669FA5}"/>
    <cellStyle name="Comma 3 10 3" xfId="27658" xr:uid="{9FD10C79-7BCC-4835-A493-6A370E7DBB0A}"/>
    <cellStyle name="Comma 3 10 3 2" xfId="30539" xr:uid="{D79CB21D-627B-4754-AA87-2A7B35306934}"/>
    <cellStyle name="Comma 3 10 3 2 2" xfId="41376" xr:uid="{0AC48AAF-AA59-4280-A16D-81BF10F866D3}"/>
    <cellStyle name="Comma 3 10 4" xfId="40734" xr:uid="{9D401F76-5D3B-4A6E-9A2D-5129F9E1FAA9}"/>
    <cellStyle name="Comma 3 10 5" xfId="42448" xr:uid="{BBDFF747-B3B1-48BC-89AB-0CE8F4A935D4}"/>
    <cellStyle name="Comma 3 10 6" xfId="24985" xr:uid="{73659183-7FC0-4444-8A29-1F7B38666D78}"/>
    <cellStyle name="Comma 3 11" xfId="3926" xr:uid="{00000000-0005-0000-0000-00005A0F0000}"/>
    <cellStyle name="Comma 3 11 2" xfId="27660" xr:uid="{D6129BC9-043B-45EE-8AB2-44D3FD637C20}"/>
    <cellStyle name="Comma 3 11 2 2" xfId="41060" xr:uid="{25CEEAD3-1DA1-4A05-BD3B-A89A5487C9D1}"/>
    <cellStyle name="Comma 3 11 3" xfId="28427" xr:uid="{0FD7C4B5-5E5D-4A60-99CA-4E01227E8CF1}"/>
    <cellStyle name="Comma 3 11 3 2" xfId="41304" xr:uid="{9E348574-B16E-4A41-A1D6-028C161D98D1}"/>
    <cellStyle name="Comma 3 11 4" xfId="40736" xr:uid="{94BB7CA1-035C-4FB1-BCB9-F80A7E342806}"/>
    <cellStyle name="Comma 3 11 5" xfId="42447" xr:uid="{C174FE08-2103-4AD1-B47D-A97AAC23BF7C}"/>
    <cellStyle name="Comma 3 11 6" xfId="24987" xr:uid="{1AB5D7D5-46EF-48A9-85B2-F6DE064F3228}"/>
    <cellStyle name="Comma 3 12" xfId="24988" xr:uid="{75EFAE02-7056-4EFE-9942-43E9582280D4}"/>
    <cellStyle name="Comma 3 12 2" xfId="27661" xr:uid="{C30CE57D-2844-4856-A80A-5FA9E82B9D7A}"/>
    <cellStyle name="Comma 3 13" xfId="27169" xr:uid="{82044CD7-8ABD-4D84-9387-220F600EA0E2}"/>
    <cellStyle name="Comma 3 13 2" xfId="25608" xr:uid="{6562935F-C4C1-45E9-8225-5B47FCB34CD6}"/>
    <cellStyle name="Comma 3 13 2 2" xfId="40784" xr:uid="{50D7C26B-62A0-482A-9A5D-F76D887FC957}"/>
    <cellStyle name="Comma 3 13 3" xfId="25617" xr:uid="{1DB3224F-D756-4A95-9E51-53BFD678FEE1}"/>
    <cellStyle name="Comma 3 13 3 2" xfId="40790" xr:uid="{923AEBAF-93BC-494F-877B-4F41D9CF1439}"/>
    <cellStyle name="Comma 3 13 4" xfId="28428" xr:uid="{62A372BD-FA66-4F10-AB50-6B62DC47ABB9}"/>
    <cellStyle name="Comma 3 13 4 2" xfId="41305" xr:uid="{5E5568EC-8896-4F0E-91B2-777ADD4CF420}"/>
    <cellStyle name="Comma 3 14" xfId="27657" xr:uid="{4183C537-E2AC-452B-B8EF-3401846B0D54}"/>
    <cellStyle name="Comma 3 14 2" xfId="41058" xr:uid="{C57EB719-5BB8-4E4A-906F-3093E6FFD518}"/>
    <cellStyle name="Comma 3 15" xfId="40349" xr:uid="{B63F8784-0078-4AD3-B8FC-A1C0826F08FF}"/>
    <cellStyle name="Comma 3 16" xfId="23045" xr:uid="{66230A2C-551B-47F7-83CA-C5A9400A46EB}"/>
    <cellStyle name="Comma 3 2" xfId="1616" xr:uid="{00000000-0005-0000-0000-000054060000}"/>
    <cellStyle name="Comma 3 2 2" xfId="1617" xr:uid="{00000000-0005-0000-0000-000055060000}"/>
    <cellStyle name="Comma 3 2 2 2" xfId="4978" xr:uid="{00000000-0005-0000-0000-000076130000}"/>
    <cellStyle name="Comma 3 2 2 2 2" xfId="25616" xr:uid="{3CD9F9FA-B432-43F1-ABDD-BDE5419F785E}"/>
    <cellStyle name="Comma 3 2 2 2 2 2" xfId="40789" xr:uid="{38F8EBB4-A660-4946-8C4E-F9EBAFE12A77}"/>
    <cellStyle name="Comma 3 2 2 2 3" xfId="42624" xr:uid="{A602488D-A1A7-4752-A84E-1FD74444DD3E}"/>
    <cellStyle name="Comma 3 2 2 2 4" xfId="27172" xr:uid="{093E6EA1-6125-4BBC-BCD0-9FD6A572C654}"/>
    <cellStyle name="Comma 3 2 2 3" xfId="27171" xr:uid="{C9735737-70DA-426F-A567-4C5D947EE6E6}"/>
    <cellStyle name="Comma 3 2 2 3 2" xfId="28429" xr:uid="{64A62291-E979-405F-8D6F-0D48C1874A88}"/>
    <cellStyle name="Comma 3 2 2 3 2 2" xfId="41306" xr:uid="{AD79E42B-5713-4171-B9D8-9ACD2AAE9F3D}"/>
    <cellStyle name="Comma 3 2 2 4" xfId="27663" xr:uid="{D0DA10F8-6F37-498B-9447-26605B3438E7}"/>
    <cellStyle name="Comma 3 2 2 4 2" xfId="41062" xr:uid="{9B0F0EDB-8FA2-44E0-8FE3-4934381E27E2}"/>
    <cellStyle name="Comma 3 2 2 5" xfId="40544" xr:uid="{08BB7759-B8D4-4E01-9762-766CD4AE93C8}"/>
    <cellStyle name="Comma 3 2 2 6" xfId="41530" xr:uid="{E4FA3570-C49A-4DF2-A08B-976E3574268E}"/>
    <cellStyle name="Comma 3 2 2 7" xfId="23352" xr:uid="{F2CE033F-F2D8-4BB5-9F83-A1E9745AFC63}"/>
    <cellStyle name="Comma 3 2 3" xfId="3928" xr:uid="{00000000-0005-0000-0000-00005C0F0000}"/>
    <cellStyle name="Comma 3 2 3 2" xfId="27173" xr:uid="{8415B5E8-2AA0-42DD-B6F5-3677FFD313B8}"/>
    <cellStyle name="Comma 3 2 3 2 2" xfId="25612" xr:uid="{CCD7D200-18ED-42FF-95E1-D090D3601E38}"/>
    <cellStyle name="Comma 3 2 3 2 2 2" xfId="40788" xr:uid="{4F332DCB-8B34-42B8-BCD5-BC199BDAE4FD}"/>
    <cellStyle name="Comma 3 2 3 3" xfId="27664" xr:uid="{B1D456B2-851D-49B8-8F9E-DBC5314E839F}"/>
    <cellStyle name="Comma 3 2 3 3 2" xfId="41063" xr:uid="{69B8407A-E45B-4ECB-868A-F1DEE7369BF6}"/>
    <cellStyle name="Comma 3 2 3 4" xfId="40737" xr:uid="{19399485-338B-43BD-A894-A753CEE56CD6}"/>
    <cellStyle name="Comma 3 2 3 5" xfId="42449" xr:uid="{1A627225-C860-433A-A470-71F5C1AC3CB4}"/>
    <cellStyle name="Comma 3 2 3 6" xfId="24990" xr:uid="{BF349898-A2ED-4AD5-9DAA-AB6683280E6A}"/>
    <cellStyle name="Comma 3 2 4" xfId="24991" xr:uid="{D93AFADE-CDDD-4676-AD2D-77B49EE5977F}"/>
    <cellStyle name="Comma 3 2 4 2" xfId="27174" xr:uid="{61AC400F-68D6-42C0-9BBE-73C47689C577}"/>
    <cellStyle name="Comma 3 2 4 3" xfId="27665" xr:uid="{56E2DDA7-2585-43C0-9D3A-6ACFBB997ED4}"/>
    <cellStyle name="Comma 3 2 5" xfId="27170" xr:uid="{12C92765-001A-4EDE-A82A-07B70DAC7E5D}"/>
    <cellStyle name="Comma 3 2 5 2" xfId="25610" xr:uid="{713EDEB3-58B2-4007-8150-143F9DA516AC}"/>
    <cellStyle name="Comma 3 2 5 2 2" xfId="40786" xr:uid="{70FDD831-B08F-4AF0-9827-435AD0246BDA}"/>
    <cellStyle name="Comma 3 2 5 3" xfId="25611" xr:uid="{90798C5E-2CEB-46BC-BFC0-2A6AC2340141}"/>
    <cellStyle name="Comma 3 2 5 3 2" xfId="40787" xr:uid="{0949C82A-6D1E-4CAA-8FEC-85221D033C6A}"/>
    <cellStyle name="Comma 3 2 5 4" xfId="28430" xr:uid="{2B207BAE-338C-4E40-9F48-1E26B7BEE304}"/>
    <cellStyle name="Comma 3 2 5 4 2" xfId="41307" xr:uid="{0245DE96-37E6-4B33-A870-1DB2171DB076}"/>
    <cellStyle name="Comma 3 2 6" xfId="27662" xr:uid="{B5953476-CF5C-4C95-8E5D-0BAD375CCF8B}"/>
    <cellStyle name="Comma 3 2 6 2" xfId="41061" xr:uid="{F66883F9-A577-49AE-B873-52977E5E5977}"/>
    <cellStyle name="Comma 3 2 7" xfId="40350" xr:uid="{3EBD2E67-74AD-485A-8E7D-E59E757A75BC}"/>
    <cellStyle name="Comma 3 2 8" xfId="23046" xr:uid="{2E173029-52F3-4152-BB07-47AAFC953E76}"/>
    <cellStyle name="Comma 3 3" xfId="1618" xr:uid="{00000000-0005-0000-0000-000056060000}"/>
    <cellStyle name="Comma 3 3 10" xfId="41531" xr:uid="{67C23F06-CB02-4B7F-9976-DC967B2ED0DC}"/>
    <cellStyle name="Comma 3 3 11" xfId="23047" xr:uid="{77FA2D73-C961-4DEB-90C0-AC545AAEC4FA}"/>
    <cellStyle name="Comma 3 3 2" xfId="3929" xr:uid="{00000000-0005-0000-0000-00005D0F0000}"/>
    <cellStyle name="Comma 3 3 2 2" xfId="4980" xr:uid="{00000000-0005-0000-0000-000078130000}"/>
    <cellStyle name="Comma 3 3 2 2 2" xfId="25609" xr:uid="{07281777-908A-439B-B1B6-35452C431D07}"/>
    <cellStyle name="Comma 3 3 2 2 2 2" xfId="40785" xr:uid="{872EA426-8DE2-408B-93B5-F433F6C2D678}"/>
    <cellStyle name="Comma 3 3 2 2 2 3" xfId="47089" xr:uid="{06BD2931-8F4E-455B-86E3-7E0F4100375C}"/>
    <cellStyle name="Comma 3 3 2 2 3" xfId="42626" xr:uid="{CADE27AB-6B90-4706-8FF2-CE8EC98851FE}"/>
    <cellStyle name="Comma 3 3 2 2 4" xfId="27176" xr:uid="{091F70E3-B436-4AAC-AADB-D66093B50B90}"/>
    <cellStyle name="Comma 3 3 2 3" xfId="27667" xr:uid="{7CC0216C-B412-4A4E-955A-BFA20CC95A3B}"/>
    <cellStyle name="Comma 3 3 2 3 2" xfId="41065" xr:uid="{51A7B5CC-A1AC-489C-BD87-1C7A9FFCE30D}"/>
    <cellStyle name="Comma 3 3 2 4" xfId="40545" xr:uid="{9B1AC5D6-265D-4147-8947-8C70FE9B40C8}"/>
    <cellStyle name="Comma 3 3 2 5" xfId="42450" xr:uid="{6D8E4DEC-8686-421D-9046-4BE46C5F1BD9}"/>
    <cellStyle name="Comma 3 3 2 6" xfId="23353" xr:uid="{BE6880B8-8818-4E43-BDE4-AC26DF8C4AA4}"/>
    <cellStyle name="Comma 3 3 3" xfId="4981" xr:uid="{00000000-0005-0000-0000-000079130000}"/>
    <cellStyle name="Comma 3 3 3 10" xfId="24993" xr:uid="{D6A58DD0-8FF3-433A-A9C1-753FAF0A9EA5}"/>
    <cellStyle name="Comma 3 3 3 2" xfId="27668" xr:uid="{EDE6697E-4F8A-49B1-B65E-FDE34146294D}"/>
    <cellStyle name="Comma 3 3 3 2 2" xfId="28431" xr:uid="{FE05CD95-15CC-4933-9D87-BB88CC9285CB}"/>
    <cellStyle name="Comma 3 3 3 2 2 2" xfId="30542" xr:uid="{760A1B4D-492F-474B-B173-63A7D4C99EAA}"/>
    <cellStyle name="Comma 3 3 3 2 2 2 2" xfId="41379" xr:uid="{E09C6E3D-281B-41E1-96FE-EE5B64DCDDF2}"/>
    <cellStyle name="Comma 3 3 3 2 2 3" xfId="41308" xr:uid="{9562CB31-6ED5-4F66-AB7C-DE11527E8616}"/>
    <cellStyle name="Comma 3 3 3 2 3" xfId="30541" xr:uid="{A69877D4-5332-47D5-A6E1-2708AF882ED8}"/>
    <cellStyle name="Comma 3 3 3 2 3 2" xfId="41378" xr:uid="{29348241-98A6-4C31-BEC0-B795FDB0AFB5}"/>
    <cellStyle name="Comma 3 3 3 2 4" xfId="41066" xr:uid="{001D0D9A-1FC1-46E6-9AC6-0A4047519A4A}"/>
    <cellStyle name="Comma 3 3 3 2 5" xfId="47090" xr:uid="{02F0E3AE-B75C-41ED-870F-845200C1D86E}"/>
    <cellStyle name="Comma 3 3 3 3" xfId="28432" xr:uid="{9E0137B2-D501-4BAF-B9AC-C9E9896BF045}"/>
    <cellStyle name="Comma 3 3 3 3 2" xfId="30540" xr:uid="{7E42641C-FD72-443A-9A90-9C3DF78F304F}"/>
    <cellStyle name="Comma 3 3 3 3 2 2" xfId="28433" xr:uid="{928FFF23-5ADA-4090-965A-CEAAAB377B2B}"/>
    <cellStyle name="Comma 3 3 3 3 2 2 2" xfId="41310" xr:uid="{573795E5-45DA-46CE-B3DF-8C885DFABF87}"/>
    <cellStyle name="Comma 3 3 3 3 2 3" xfId="41377" xr:uid="{3B18CC44-5B10-4655-AB55-47DD42BDC1DA}"/>
    <cellStyle name="Comma 3 3 3 3 3" xfId="28434" xr:uid="{DEB5E9E2-6DAA-4E97-BE8E-C29D1C7DB418}"/>
    <cellStyle name="Comma 3 3 3 3 3 2" xfId="41311" xr:uid="{F046F530-B501-4AF3-8374-2ECF4B97D3D6}"/>
    <cellStyle name="Comma 3 3 3 3 4" xfId="41309" xr:uid="{1D49BFF5-E6D3-42FF-9684-9BC64747C37D}"/>
    <cellStyle name="Comma 3 3 3 4" xfId="28435" xr:uid="{8E88CB83-D4F6-4CC6-899B-0E307C8E809A}"/>
    <cellStyle name="Comma 3 3 3 4 2" xfId="28436" xr:uid="{4ED7ABDB-64FA-4E2F-A91B-72121C6884DB}"/>
    <cellStyle name="Comma 3 3 3 4 2 2" xfId="41313" xr:uid="{FF9B4BCF-5A40-4CDB-B786-22552894A27F}"/>
    <cellStyle name="Comma 3 3 3 4 3" xfId="41312" xr:uid="{07B07242-1C20-4505-A221-A98819593E96}"/>
    <cellStyle name="Comma 3 3 3 5" xfId="28437" xr:uid="{F89BAE84-9CA5-44BE-A273-A39C6EFCC8BB}"/>
    <cellStyle name="Comma 3 3 3 5 2" xfId="41314" xr:uid="{00B11CB6-B8F0-42DB-9DFE-8F2F3D87D3E6}"/>
    <cellStyle name="Comma 3 3 3 6" xfId="28438" xr:uid="{CC8E89E5-E784-4EB5-B1E8-C4E3158765B9}"/>
    <cellStyle name="Comma 3 3 3 6 2" xfId="41315" xr:uid="{2ABC0444-DE84-4088-BCEB-F61F602D018D}"/>
    <cellStyle name="Comma 3 3 3 7" xfId="25606" xr:uid="{C0622D8D-05DA-4216-B149-832FC5D13DBA}"/>
    <cellStyle name="Comma 3 3 3 7 2" xfId="40783" xr:uid="{C1C8E3E7-EC29-4E1E-87C1-BFEB514F886C}"/>
    <cellStyle name="Comma 3 3 3 8" xfId="40738" xr:uid="{877660DF-A2A3-4E88-9A9E-B581CB7EC63E}"/>
    <cellStyle name="Comma 3 3 3 9" xfId="42627" xr:uid="{6BB88CAA-4B90-4EF8-A17E-EF728634CEA8}"/>
    <cellStyle name="Comma 3 3 4" xfId="4979" xr:uid="{00000000-0005-0000-0000-000077130000}"/>
    <cellStyle name="Comma 3 3 4 2" xfId="27669" xr:uid="{0FDC722C-2610-4364-BD9E-B8038C9DDD65}"/>
    <cellStyle name="Comma 3 3 4 2 2" xfId="25605" xr:uid="{35E616D4-A3EA-4C4D-9742-B179E7E4E2D7}"/>
    <cellStyle name="Comma 3 3 4 2 2 2" xfId="28439" xr:uid="{5599E0A8-F7EF-4C35-9A5D-4E7FB7A7FA16}"/>
    <cellStyle name="Comma 3 3 4 2 2 2 2" xfId="41316" xr:uid="{A77CB7EB-04EB-4A59-9534-5B7C92CDE2C3}"/>
    <cellStyle name="Comma 3 3 4 2 2 3" xfId="40782" xr:uid="{9AE1801E-268B-4DB5-B84B-A3E53F96C94C}"/>
    <cellStyle name="Comma 3 3 4 2 3" xfId="28440" xr:uid="{DDD731C8-2104-4AA4-BBAD-D7F36F7B86DC}"/>
    <cellStyle name="Comma 3 3 4 2 3 2" xfId="41317" xr:uid="{BE307B15-FACA-4ECD-8DC2-6AD103A3D48C}"/>
    <cellStyle name="Comma 3 3 4 2 4" xfId="41067" xr:uid="{5F786385-B8A7-41D8-8732-A3C34F43596F}"/>
    <cellStyle name="Comma 3 3 4 3" xfId="25603" xr:uid="{8CD1B7B9-D8FE-4428-8444-990FFA37E631}"/>
    <cellStyle name="Comma 3 3 4 3 2" xfId="25604" xr:uid="{F05EF0CA-E707-4949-9BD5-519DE7415A96}"/>
    <cellStyle name="Comma 3 3 4 3 2 2" xfId="40781" xr:uid="{F7DA7CE0-AB8F-42D3-8BD8-2F25628AB2C2}"/>
    <cellStyle name="Comma 3 3 4 3 3" xfId="40780" xr:uid="{BBD60921-B714-44D7-89C6-B2753651AAB5}"/>
    <cellStyle name="Comma 3 3 4 4" xfId="28441" xr:uid="{A0564BAC-B808-4D2C-B404-48BF8D7E02A2}"/>
    <cellStyle name="Comma 3 3 4 4 2" xfId="41318" xr:uid="{EEB1A743-99E2-4DC0-A516-24BA69012BEA}"/>
    <cellStyle name="Comma 3 3 4 5" xfId="30543" xr:uid="{93604F7D-0BDB-4BD8-BF8E-CA874C684080}"/>
    <cellStyle name="Comma 3 3 4 5 2" xfId="41380" xr:uid="{0E6DC498-874F-4A36-8424-833B48448375}"/>
    <cellStyle name="Comma 3 3 4 6" xfId="25601" xr:uid="{0D1B4495-BD81-438F-AA59-3FE95F75D976}"/>
    <cellStyle name="Comma 3 3 4 6 2" xfId="40778" xr:uid="{1CD89CAE-D4E1-4DDD-B2E9-C295C600E31C}"/>
    <cellStyle name="Comma 3 3 4 7" xfId="40739" xr:uid="{8C531BDE-92FD-4F31-839F-72836FC9842A}"/>
    <cellStyle name="Comma 3 3 4 8" xfId="42625" xr:uid="{549A04BF-7F9C-45B5-A8ED-507BBEC9EF46}"/>
    <cellStyle name="Comma 3 3 4 9" xfId="24994" xr:uid="{9DC61630-90A5-4F45-8ED3-AEF2B1B2A791}"/>
    <cellStyle name="Comma 3 3 5" xfId="27175" xr:uid="{7449084B-6B2C-4435-BABE-18B7D1FA3EF3}"/>
    <cellStyle name="Comma 3 3 5 2" xfId="25602" xr:uid="{5B451A4E-43CC-42FF-A29D-BAE48EB08676}"/>
    <cellStyle name="Comma 3 3 5 2 2" xfId="40779" xr:uid="{9203C202-6317-4CA2-909E-C0937FA4308D}"/>
    <cellStyle name="Comma 3 3 5 3" xfId="47083" xr:uid="{E4E8A036-0818-4C41-8CA2-1BCD26274056}"/>
    <cellStyle name="Comma 3 3 6" xfId="27666" xr:uid="{15BE1B09-A6A3-40BB-912C-C9B65D6A250C}"/>
    <cellStyle name="Comma 3 3 6 2" xfId="28443" xr:uid="{94555DF6-0407-45BB-9D32-9A499F7296DA}"/>
    <cellStyle name="Comma 3 3 6 2 2" xfId="41320" xr:uid="{8D92CD82-1CD1-475F-940D-6EA81E781C4B}"/>
    <cellStyle name="Comma 3 3 6 3" xfId="28442" xr:uid="{5BC527D1-EC31-491A-9709-F3B03E583EEB}"/>
    <cellStyle name="Comma 3 3 6 3 2" xfId="41319" xr:uid="{EDC9E159-EE53-44A0-AD03-4EC932041C8B}"/>
    <cellStyle name="Comma 3 3 6 4" xfId="41064" xr:uid="{FD106EB3-12BB-464D-9D1E-F8EDE1BEDC89}"/>
    <cellStyle name="Comma 3 3 7" xfId="25598" xr:uid="{9B65CCF0-52D2-43A4-8786-A033AC82684A}"/>
    <cellStyle name="Comma 3 3 7 2" xfId="40776" xr:uid="{B8ADC21E-CFE8-4FBC-9B96-54DD4C250345}"/>
    <cellStyle name="Comma 3 3 8" xfId="25599" xr:uid="{4F6640B8-9FFC-40C2-BC38-736FACB176EE}"/>
    <cellStyle name="Comma 3 3 8 2" xfId="40777" xr:uid="{4FDB6E92-A494-40AA-9D75-C07B5F1AA417}"/>
    <cellStyle name="Comma 3 3 9" xfId="40351" xr:uid="{9D24A7FE-057D-4301-807D-E1AF1F45005A}"/>
    <cellStyle name="Comma 3 4" xfId="1619" xr:uid="{00000000-0005-0000-0000-000057060000}"/>
    <cellStyle name="Comma 3 4 2" xfId="3930" xr:uid="{00000000-0005-0000-0000-00005E0F0000}"/>
    <cellStyle name="Comma 3 4 2 2" xfId="27178" xr:uid="{896D3048-7830-4596-B5C3-22C2056D92DE}"/>
    <cellStyle name="Comma 3 4 2 2 2" xfId="30544" xr:uid="{B36CF009-837B-4E65-8556-C5A840DD40DE}"/>
    <cellStyle name="Comma 3 4 2 2 2 2" xfId="41381" xr:uid="{B1A196C1-7890-4DC7-9753-5329162E0A36}"/>
    <cellStyle name="Comma 3 4 2 3" xfId="27671" xr:uid="{7D552E41-C8F8-4C6F-8465-68A916325A44}"/>
    <cellStyle name="Comma 3 4 2 3 2" xfId="41069" xr:uid="{012E7FF1-FA5C-4301-A30F-61C7A26BC306}"/>
    <cellStyle name="Comma 3 4 2 4" xfId="40546" xr:uid="{711FECC4-88CA-44FC-B9D8-CB958AF4E5B9}"/>
    <cellStyle name="Comma 3 4 2 5" xfId="42451" xr:uid="{3C70A35A-3AA2-4579-B719-E84429A61737}"/>
    <cellStyle name="Comma 3 4 2 6" xfId="23354" xr:uid="{6170C5DA-DC0C-409C-A609-EC2E5EB69849}"/>
    <cellStyle name="Comma 3 4 3" xfId="27177" xr:uid="{030AC29D-A8B6-4314-A36C-F68AE2D14739}"/>
    <cellStyle name="Comma 3 4 3 2" xfId="30545" xr:uid="{77D6F19D-B7EA-40E0-B2EF-ED4701373C7B}"/>
    <cellStyle name="Comma 3 4 3 2 2" xfId="41382" xr:uid="{D2DCDBB4-BA86-44F8-B55D-0A31EADB1812}"/>
    <cellStyle name="Comma 3 4 4" xfId="27670" xr:uid="{98AFA06A-404F-4C60-9A02-2DC775EA83C6}"/>
    <cellStyle name="Comma 3 4 4 2" xfId="41068" xr:uid="{42752D6D-5B89-4F40-97A7-E9D7315F9EE5}"/>
    <cellStyle name="Comma 3 4 5" xfId="40352" xr:uid="{3E9B2B3E-B007-41A3-9BCE-65FF1054F8B0}"/>
    <cellStyle name="Comma 3 4 6" xfId="41532" xr:uid="{63AD64C5-9370-4E68-B0EB-EE04D1064C58}"/>
    <cellStyle name="Comma 3 4 7" xfId="23048" xr:uid="{F91CB2C4-B9B8-46EE-B43E-F1EACBDD699A}"/>
    <cellStyle name="Comma 3 5" xfId="3931" xr:uid="{00000000-0005-0000-0000-00005F0F0000}"/>
    <cellStyle name="Comma 3 5 2" xfId="23355" xr:uid="{F0D93E6A-F777-4F60-9D75-191F9FCFED9A}"/>
    <cellStyle name="Comma 3 5 2 2" xfId="27179" xr:uid="{CAEF5A3B-BA28-421A-9806-652EFA546CA4}"/>
    <cellStyle name="Comma 3 5 2 3" xfId="25597" xr:uid="{D7A23BD3-41D5-46EF-8531-D071436E576E}"/>
    <cellStyle name="Comma 3 5 2 3 2" xfId="40775" xr:uid="{1D03A700-A102-48B0-A590-DC0074983515}"/>
    <cellStyle name="Comma 3 5 2 4" xfId="40547" xr:uid="{CAB632F8-A57E-4A07-A908-D7A6DF1F645E}"/>
    <cellStyle name="Comma 3 5 3" xfId="27672" xr:uid="{D3B31609-E153-49C2-BA23-6D5B87B43B63}"/>
    <cellStyle name="Comma 3 5 3 2" xfId="41070" xr:uid="{04605007-3BC7-4B99-BA8C-57DCF4BACF43}"/>
    <cellStyle name="Comma 3 5 4" xfId="40353" xr:uid="{E6E6F7C8-FF20-4917-834F-14A627D7A1D9}"/>
    <cellStyle name="Comma 3 5 5" xfId="42452" xr:uid="{1FEEDA47-30D7-4EC6-957B-EC63969CF00C}"/>
    <cellStyle name="Comma 3 5 6" xfId="23049" xr:uid="{4D842BB9-1E37-4E16-BE4E-E375048A12A1}"/>
    <cellStyle name="Comma 3 6" xfId="3932" xr:uid="{00000000-0005-0000-0000-0000600F0000}"/>
    <cellStyle name="Comma 3 6 2" xfId="23356" xr:uid="{D42AC996-A553-41BE-ACE5-0AA9AEADDA0C}"/>
    <cellStyle name="Comma 3 6 2 2" xfId="27673" xr:uid="{2555932F-4A09-4014-B551-8C941EB3EA55}"/>
    <cellStyle name="Comma 3 6 2 2 2" xfId="41071" xr:uid="{7C881661-4EA9-41C1-A7AE-25B5A378DB46}"/>
    <cellStyle name="Comma 3 6 2 3" xfId="40548" xr:uid="{8961F6E2-777C-41E4-B7AF-D3560875D1D5}"/>
    <cellStyle name="Comma 3 6 3" xfId="25596" xr:uid="{A566F0EF-C7D8-48E9-9D19-7F707CF63F50}"/>
    <cellStyle name="Comma 3 6 3 2" xfId="40774" xr:uid="{BFC37A99-B5C7-4CEB-A2C0-72BF13B479E4}"/>
    <cellStyle name="Comma 3 6 4" xfId="40354" xr:uid="{9E4D0EAD-D45D-4627-86D4-282414BF973A}"/>
    <cellStyle name="Comma 3 6 5" xfId="42453" xr:uid="{5A248BEE-4926-4086-A967-1DDB7C654587}"/>
    <cellStyle name="Comma 3 6 6" xfId="23050" xr:uid="{423F0569-E311-4C52-983E-E1EC2A0FF577}"/>
    <cellStyle name="Comma 3 7" xfId="3933" xr:uid="{00000000-0005-0000-0000-0000610F0000}"/>
    <cellStyle name="Comma 3 7 2" xfId="23357" xr:uid="{44DF9029-1D92-4926-94CE-6E47435ACCA3}"/>
    <cellStyle name="Comma 3 7 2 2" xfId="27674" xr:uid="{A66B3FCE-F0FB-437A-8788-1658D3FAAA9F}"/>
    <cellStyle name="Comma 3 7 2 2 2" xfId="41072" xr:uid="{AA84CD62-F2F6-49B7-8896-B9CBA47C3340}"/>
    <cellStyle name="Comma 3 7 2 3" xfId="40549" xr:uid="{8A23A7EA-3597-41CA-A3C2-892CC3A14936}"/>
    <cellStyle name="Comma 3 7 3" xfId="28444" xr:uid="{59B2A805-C4AE-4E94-AE8A-41B0C4C2A0E8}"/>
    <cellStyle name="Comma 3 7 3 2" xfId="41321" xr:uid="{0692A027-94DC-41B5-BCFA-70E2857EA652}"/>
    <cellStyle name="Comma 3 7 4" xfId="40355" xr:uid="{CC0B1579-31FC-4E73-B71B-ACD195F12A9D}"/>
    <cellStyle name="Comma 3 7 5" xfId="42454" xr:uid="{00D926A8-E0ED-44D7-B2F3-325B51EE50EC}"/>
    <cellStyle name="Comma 3 7 6" xfId="23051" xr:uid="{5730BDA2-2870-4FF1-8220-9BEE36678D4A}"/>
    <cellStyle name="Comma 3 8" xfId="3934" xr:uid="{00000000-0005-0000-0000-0000620F0000}"/>
    <cellStyle name="Comma 3 8 2" xfId="23358" xr:uid="{E8A7D054-D099-4A7F-B40B-E761AE2AAE81}"/>
    <cellStyle name="Comma 3 8 2 2" xfId="27675" xr:uid="{F471C7F4-99A1-44F0-BD38-3A54977CFAD6}"/>
    <cellStyle name="Comma 3 8 2 2 2" xfId="41073" xr:uid="{54962115-B114-446C-B323-CCBFF99A8F3C}"/>
    <cellStyle name="Comma 3 8 2 3" xfId="40550" xr:uid="{BF7B378A-7F67-479F-8917-65AEB20820FC}"/>
    <cellStyle name="Comma 3 8 3" xfId="28445" xr:uid="{7D4743CB-C923-45F8-B0DB-AE3C30658B0F}"/>
    <cellStyle name="Comma 3 8 3 2" xfId="41322" xr:uid="{32F5FDED-BBA1-415F-A5B8-6198BF700C9F}"/>
    <cellStyle name="Comma 3 8 4" xfId="40356" xr:uid="{6ECEDD5A-DA1E-4ACA-9229-F5449B8DE268}"/>
    <cellStyle name="Comma 3 8 5" xfId="42455" xr:uid="{7FB5E0F0-D76B-4789-90DA-B5DC859EB63D}"/>
    <cellStyle name="Comma 3 8 6" xfId="23052" xr:uid="{13909EED-45E2-4FA9-9C1C-82C66AD2BB17}"/>
    <cellStyle name="Comma 3 9" xfId="3935" xr:uid="{00000000-0005-0000-0000-0000630F0000}"/>
    <cellStyle name="Comma 3 9 2" xfId="27676" xr:uid="{79AEA45B-6C9E-4674-95E6-BB4D1DE1309C}"/>
    <cellStyle name="Comma 3 9 2 2" xfId="41074" xr:uid="{67547ED7-4FEB-4F73-9FDF-4748E0252BC4}"/>
    <cellStyle name="Comma 3 9 3" xfId="25595" xr:uid="{BB075C8E-9B2A-44F1-AA4C-1CCBB07D4C51}"/>
    <cellStyle name="Comma 3 9 3 2" xfId="40773" xr:uid="{BC1D5624-AD21-4421-AA18-28CCAC6C089E}"/>
    <cellStyle name="Comma 3 9 4" xfId="40543" xr:uid="{3C609173-87D4-43E4-8180-3946191EBAC9}"/>
    <cellStyle name="Comma 3 9 5" xfId="42456" xr:uid="{5F7E370E-B128-4503-82D5-46533BE95562}"/>
    <cellStyle name="Comma 3 9 6" xfId="23351" xr:uid="{530E5A1C-8978-4ABB-A804-A2909CCB80FD}"/>
    <cellStyle name="Comma 30" xfId="40204" xr:uid="{77D7F772-5AB5-47C7-83C3-D89246715E03}"/>
    <cellStyle name="Comma 30 2" xfId="41397" xr:uid="{E76CA4DC-EBC5-4396-ACD7-34615B093A21}"/>
    <cellStyle name="Comma 31" xfId="40210" xr:uid="{71E76F93-D2BA-4858-ADB8-5CA3EEECFB8E}"/>
    <cellStyle name="Comma 31 2" xfId="41399" xr:uid="{062E5FDD-5EA0-47AE-B53E-B82036C2A0D6}"/>
    <cellStyle name="Comma 32" xfId="40211" xr:uid="{58C76005-F9BD-4681-902C-B89EE275656E}"/>
    <cellStyle name="Comma 32 2" xfId="41400" xr:uid="{0924EBFE-7B3D-44AC-AD1A-A6AEFE3FE200}"/>
    <cellStyle name="Comma 33" xfId="40212" xr:uid="{3888DFBB-79B8-4DCB-A24D-F0C4BAA41816}"/>
    <cellStyle name="Comma 33 2" xfId="41401" xr:uid="{2E577A2E-952E-4ABD-AAA9-7996F3F25E52}"/>
    <cellStyle name="Comma 34" xfId="40214" xr:uid="{29D428E1-9A4B-43C3-AA59-0C9234672A58}"/>
    <cellStyle name="Comma 34 2" xfId="41403" xr:uid="{5F258069-5E00-47CA-AE32-EAEA5AC742CB}"/>
    <cellStyle name="Comma 35" xfId="40215" xr:uid="{B22F41CB-D75A-4C6C-BA57-0DF99EE5FFDC}"/>
    <cellStyle name="Comma 35 2" xfId="41404" xr:uid="{7CF58C69-5FF3-424D-9B1C-6661A5D59E4D}"/>
    <cellStyle name="Comma 36" xfId="40213" xr:uid="{AE910597-48A1-4825-B919-FFDA0CEB68C0}"/>
    <cellStyle name="Comma 36 2" xfId="41402" xr:uid="{49880E4E-65D5-4D49-944B-241A8F4424E2}"/>
    <cellStyle name="Comma 37" xfId="40217" xr:uid="{DEE0B254-9FAE-4AC1-8B8B-64CB659D80D2}"/>
    <cellStyle name="Comma 37 2" xfId="41406" xr:uid="{9084C18F-4BDE-428D-8F1B-833435546460}"/>
    <cellStyle name="Comma 38" xfId="40218" xr:uid="{2B80DD0B-F532-4524-9786-48A3A499BC2A}"/>
    <cellStyle name="Comma 38 2" xfId="41407" xr:uid="{4487C149-D061-4603-9A11-B144AFD4F5B2}"/>
    <cellStyle name="Comma 39" xfId="40219" xr:uid="{07995707-845B-4018-80B4-1BB9890107A1}"/>
    <cellStyle name="Comma 39 2" xfId="41408" xr:uid="{367DCEB7-8769-4CAD-A4C5-DFA4B18DF285}"/>
    <cellStyle name="Comma 4" xfId="1620" xr:uid="{00000000-0005-0000-0000-000058060000}"/>
    <cellStyle name="Comma 4 10" xfId="25003" xr:uid="{79BDD042-3298-493E-A3B9-697D59A43080}"/>
    <cellStyle name="Comma 4 10 2" xfId="27678" xr:uid="{FAF7AFBB-9225-4B13-BCAF-2592DC7C2196}"/>
    <cellStyle name="Comma 4 10 2 2" xfId="41076" xr:uid="{B0C0753A-9E91-49E9-AAEC-9FD354733F22}"/>
    <cellStyle name="Comma 4 10 3" xfId="40740" xr:uid="{9B77E699-1250-4CD8-821B-AE2525C9A35F}"/>
    <cellStyle name="Comma 4 11" xfId="27180" xr:uid="{ED1397BB-F15A-4D81-A300-C6316E24B73F}"/>
    <cellStyle name="Comma 4 11 2" xfId="25590" xr:uid="{C549AA95-E259-4E1D-990D-F7F891A33555}"/>
    <cellStyle name="Comma 4 11 2 2" xfId="40770" xr:uid="{CDF5B537-12AE-4E81-AE13-FCB1213BF2DA}"/>
    <cellStyle name="Comma 4 12" xfId="27677" xr:uid="{2F1F52F3-3BEE-49FE-81E9-169C4236F4CC}"/>
    <cellStyle name="Comma 4 12 2" xfId="25592" xr:uid="{8B133937-B82F-4D12-BC36-6B80AE9780B0}"/>
    <cellStyle name="Comma 4 12 2 2" xfId="40772" xr:uid="{20141B32-38D7-489C-A7D0-D029B5C27ED9}"/>
    <cellStyle name="Comma 4 12 3" xfId="41075" xr:uid="{93F0A85B-6F2B-459D-978E-F2102A51CAA4}"/>
    <cellStyle name="Comma 4 13" xfId="40357" xr:uid="{A8A55BD3-7D67-4423-8151-1182BB95CED2}"/>
    <cellStyle name="Comma 4 14" xfId="41533" xr:uid="{C27091B8-EE85-43A1-8C12-B4854CE6D274}"/>
    <cellStyle name="Comma 4 15" xfId="23053" xr:uid="{23E55A7A-7679-4648-B2CC-10E4E30ABE90}"/>
    <cellStyle name="Comma 4 2" xfId="1621" xr:uid="{00000000-0005-0000-0000-000059060000}"/>
    <cellStyle name="Comma 4 2 2" xfId="3937" xr:uid="{00000000-0005-0000-0000-0000650F0000}"/>
    <cellStyle name="Comma 4 2 2 2" xfId="27182" xr:uid="{2627B2D1-CF14-4347-9182-F8849D648FA6}"/>
    <cellStyle name="Comma 4 2 2 2 2" xfId="25591" xr:uid="{5C64866C-B6EB-400B-B6B3-9A14BAE90D30}"/>
    <cellStyle name="Comma 4 2 2 2 2 2" xfId="40771" xr:uid="{0CA24F7D-1278-4803-B81A-F7F2953A7549}"/>
    <cellStyle name="Comma 4 2 2 3" xfId="27680" xr:uid="{40400194-EC6A-4EE7-B302-E3DDD00E6CAB}"/>
    <cellStyle name="Comma 4 2 2 3 2" xfId="41078" xr:uid="{8B1BC8AA-AA7B-41DA-87D5-D5A1BBADB8A7}"/>
    <cellStyle name="Comma 4 2 2 4" xfId="40552" xr:uid="{315DD674-C3DF-4736-95DA-AAF68729F5E0}"/>
    <cellStyle name="Comma 4 2 2 5" xfId="42458" xr:uid="{8FA65686-B2CB-47DF-AFDB-DCA6ED25458F}"/>
    <cellStyle name="Comma 4 2 2 6" xfId="23360" xr:uid="{4CC9DE86-1A48-48BD-B479-C0B582570519}"/>
    <cellStyle name="Comma 4 2 3" xfId="25006" xr:uid="{F9916862-0C05-417A-B7C9-3E6435721D75}"/>
    <cellStyle name="Comma 4 2 3 2" xfId="27183" xr:uid="{E72F3E43-E655-47BA-BFCA-6BCB18502424}"/>
    <cellStyle name="Comma 4 2 4" xfId="27181" xr:uid="{BBC89060-8047-45FA-9E61-EB1B462D1435}"/>
    <cellStyle name="Comma 4 2 4 2" xfId="30547" xr:uid="{BF636D72-1DB4-43D9-AFB9-016544E910E9}"/>
    <cellStyle name="Comma 4 2 4 2 2" xfId="41384" xr:uid="{13CE06D5-9728-4858-BB9A-CC4D5BD8FF55}"/>
    <cellStyle name="Comma 4 2 5" xfId="27679" xr:uid="{1DCAFAF8-8B07-4FDE-8401-78F8D9B32154}"/>
    <cellStyle name="Comma 4 2 5 2" xfId="41077" xr:uid="{B4E92866-7148-4291-A2FF-2613FCD91F8F}"/>
    <cellStyle name="Comma 4 2 6" xfId="40358" xr:uid="{F0D2CB97-56CB-44B9-9F61-787BFD48F3EB}"/>
    <cellStyle name="Comma 4 2 7" xfId="23054" xr:uid="{5EB3C109-901F-4611-861B-FD116A26C271}"/>
    <cellStyle name="Comma 4 3" xfId="3938" xr:uid="{00000000-0005-0000-0000-0000660F0000}"/>
    <cellStyle name="Comma 4 3 2" xfId="23361" xr:uid="{3C8F1D75-38A1-4838-AA46-1FE5F67E3F74}"/>
    <cellStyle name="Comma 4 3 2 2" xfId="27184" xr:uid="{D47BA2AE-C3C7-44FE-B268-DDFA969CC9D4}"/>
    <cellStyle name="Comma 4 3 2 3" xfId="30546" xr:uid="{60B6771A-2973-413F-9728-0EFF87CD53C9}"/>
    <cellStyle name="Comma 4 3 2 3 2" xfId="41383" xr:uid="{3D54282B-D017-49CC-86D1-4A32D5062AD5}"/>
    <cellStyle name="Comma 4 3 2 4" xfId="40553" xr:uid="{D6549BCD-5994-4A33-B68D-51AAC41623DC}"/>
    <cellStyle name="Comma 4 3 3" xfId="27681" xr:uid="{903817FA-0690-4E4F-A37C-EF94AB0FAEDF}"/>
    <cellStyle name="Comma 4 3 3 2" xfId="41079" xr:uid="{7C279F8C-BF9C-4981-BA4A-E95D49EE6A20}"/>
    <cellStyle name="Comma 4 3 4" xfId="40359" xr:uid="{6A96923E-FDB2-4BCB-8C41-8A3AA08DE225}"/>
    <cellStyle name="Comma 4 3 5" xfId="42459" xr:uid="{46DC89A5-D932-4A13-87D6-6475BE106D2C}"/>
    <cellStyle name="Comma 4 3 6" xfId="23055" xr:uid="{EFC4620C-AF5A-49CE-B7CC-C7B8EB7EC9D6}"/>
    <cellStyle name="Comma 4 4" xfId="3939" xr:uid="{00000000-0005-0000-0000-0000670F0000}"/>
    <cellStyle name="Comma 4 4 2" xfId="23362" xr:uid="{0880E9D4-F777-4FD1-BA8E-21467DE04023}"/>
    <cellStyle name="Comma 4 4 2 2" xfId="27186" xr:uid="{ED3CEC0C-D86B-4BDF-A44C-9DD9F7F71C64}"/>
    <cellStyle name="Comma 4 4 2 3" xfId="28446" xr:uid="{92EDE067-F99F-4318-AF72-B5759B772611}"/>
    <cellStyle name="Comma 4 4 2 3 2" xfId="41323" xr:uid="{18564733-BE44-40CA-B753-8E6C87E5E6EF}"/>
    <cellStyle name="Comma 4 4 2 4" xfId="40554" xr:uid="{FB561AF6-D92E-4B80-850B-A823F809F0DE}"/>
    <cellStyle name="Comma 4 4 3" xfId="27185" xr:uid="{6F611D92-214B-4B46-9143-CDBC68EB9C5F}"/>
    <cellStyle name="Comma 4 4 3 2" xfId="28447" xr:uid="{A6439EFE-54F4-4893-BDD0-3AD97F291AB1}"/>
    <cellStyle name="Comma 4 4 3 2 2" xfId="41324" xr:uid="{0B972A63-D2B7-40EE-AE49-EE297EBEC0F1}"/>
    <cellStyle name="Comma 4 4 4" xfId="27682" xr:uid="{BA08E3F9-1478-462B-808F-B669F99993FB}"/>
    <cellStyle name="Comma 4 4 4 2" xfId="41080" xr:uid="{CC5EB62E-C584-42FB-908F-8FA74BED5C5D}"/>
    <cellStyle name="Comma 4 4 5" xfId="40360" xr:uid="{161B95C1-85D5-45DA-85CA-E58B554DB34F}"/>
    <cellStyle name="Comma 4 4 6" xfId="42460" xr:uid="{E8CE7436-8D45-410B-821A-A17910729F9C}"/>
    <cellStyle name="Comma 4 4 7" xfId="23056" xr:uid="{550A88C5-C964-473E-900C-1655764B907C}"/>
    <cellStyle name="Comma 4 5" xfId="3940" xr:uid="{00000000-0005-0000-0000-0000680F0000}"/>
    <cellStyle name="Comma 4 5 2" xfId="23363" xr:uid="{C9F6F59F-B2BC-4ECD-B299-2C99D0A357CF}"/>
    <cellStyle name="Comma 4 5 2 2" xfId="27187" xr:uid="{DBFE4082-F841-425F-81AD-601BF96AE79A}"/>
    <cellStyle name="Comma 4 5 2 3" xfId="25587" xr:uid="{2D957EC0-F17C-44F9-AAE7-FC311532B093}"/>
    <cellStyle name="Comma 4 5 2 3 2" xfId="40768" xr:uid="{B0583CA2-B990-4560-9CF2-D1820944EF70}"/>
    <cellStyle name="Comma 4 5 2 4" xfId="40555" xr:uid="{793D361C-5AC8-4013-BFE3-4E30817929A4}"/>
    <cellStyle name="Comma 4 5 3" xfId="27683" xr:uid="{E6677F37-66D1-4F2F-812D-49071A3EBD11}"/>
    <cellStyle name="Comma 4 5 3 2" xfId="41081" xr:uid="{72514F32-532B-40FA-B0A8-D6400ACAAD83}"/>
    <cellStyle name="Comma 4 5 4" xfId="40361" xr:uid="{CDC74F81-B868-41E0-BCD3-9CBA93F71D44}"/>
    <cellStyle name="Comma 4 5 5" xfId="42461" xr:uid="{58863BBC-72F5-4EDD-9FC4-95C0AD158188}"/>
    <cellStyle name="Comma 4 5 6" xfId="23057" xr:uid="{4CFAB13D-7FDE-415C-B416-345C29C84274}"/>
    <cellStyle name="Comma 4 6" xfId="3941" xr:uid="{00000000-0005-0000-0000-0000690F0000}"/>
    <cellStyle name="Comma 4 6 2" xfId="23364" xr:uid="{DFBABA2E-BDF3-46BC-8043-595E67410144}"/>
    <cellStyle name="Comma 4 6 2 2" xfId="27188" xr:uid="{B599808F-5293-4B5E-9750-13842ABD09CE}"/>
    <cellStyle name="Comma 4 6 2 3" xfId="25588" xr:uid="{10CA91EB-4341-4870-8898-1313F8E3E1E1}"/>
    <cellStyle name="Comma 4 6 2 3 2" xfId="40769" xr:uid="{8EC9A056-CBD5-40D0-95B9-F94674DEE6C1}"/>
    <cellStyle name="Comma 4 6 2 4" xfId="40556" xr:uid="{BB11AB4B-0CDA-43FE-8D7B-DF86495D3437}"/>
    <cellStyle name="Comma 4 6 3" xfId="27684" xr:uid="{38AECA63-B858-44D1-B343-89F4F4ADD333}"/>
    <cellStyle name="Comma 4 6 3 2" xfId="41082" xr:uid="{3E46B25C-C7CA-4C45-8E39-40CFFA6040C8}"/>
    <cellStyle name="Comma 4 6 4" xfId="40362" xr:uid="{2D1BB605-7910-499D-BACA-A4DB99EEC922}"/>
    <cellStyle name="Comma 4 6 5" xfId="42462" xr:uid="{CE1F8214-D864-4C2A-ABC3-2FBBC597BE69}"/>
    <cellStyle name="Comma 4 6 6" xfId="23058" xr:uid="{292C8408-9E0B-4D65-A108-8A57BB30259F}"/>
    <cellStyle name="Comma 4 7" xfId="3942" xr:uid="{00000000-0005-0000-0000-00006A0F0000}"/>
    <cellStyle name="Comma 4 7 2" xfId="23365" xr:uid="{CBC87B23-B9EB-46E2-A6C1-952A82FC350C}"/>
    <cellStyle name="Comma 4 7 2 2" xfId="27189" xr:uid="{197E28C4-26E9-493B-8E84-102C2993118E}"/>
    <cellStyle name="Comma 4 7 2 3" xfId="30549" xr:uid="{D8B8AE86-8995-4258-ADDA-E9212F4C7F0A}"/>
    <cellStyle name="Comma 4 7 2 3 2" xfId="41386" xr:uid="{94700757-3BD6-427C-916A-4C0B18234CD5}"/>
    <cellStyle name="Comma 4 7 2 4" xfId="40557" xr:uid="{BFCF006F-8C9F-45EA-991E-0F6527ECDCC5}"/>
    <cellStyle name="Comma 4 7 3" xfId="27685" xr:uid="{3324FA8C-515D-46F3-9FEA-29E32D0AC028}"/>
    <cellStyle name="Comma 4 7 3 2" xfId="41083" xr:uid="{09E8C81B-3EEF-4B66-99F4-A2B604090B40}"/>
    <cellStyle name="Comma 4 7 4" xfId="40363" xr:uid="{DC7E5B58-3B0E-4E0F-844C-5AB4B13B69E2}"/>
    <cellStyle name="Comma 4 7 5" xfId="42463" xr:uid="{7F5C12A0-7E1E-4AD4-9092-62BBE6594E9B}"/>
    <cellStyle name="Comma 4 7 6" xfId="23059" xr:uid="{0F830591-0152-40D0-BF17-F133E423114C}"/>
    <cellStyle name="Comma 4 8" xfId="3943" xr:uid="{00000000-0005-0000-0000-00006B0F0000}"/>
    <cellStyle name="Comma 4 8 2" xfId="23366" xr:uid="{0D89C209-D36D-4949-9B98-125366AAFDD2}"/>
    <cellStyle name="Comma 4 8 2 2" xfId="27190" xr:uid="{9C1EAB59-9D70-4212-A6B2-32ED1EE764D2}"/>
    <cellStyle name="Comma 4 8 2 3" xfId="30548" xr:uid="{9606D9F8-DFB4-4937-8DA4-84BA08C0A396}"/>
    <cellStyle name="Comma 4 8 2 3 2" xfId="41385" xr:uid="{684AF55C-513F-418F-9D85-4E7D3E479CC2}"/>
    <cellStyle name="Comma 4 8 2 4" xfId="40558" xr:uid="{73163819-B20A-4A56-B047-03337CD84CF9}"/>
    <cellStyle name="Comma 4 8 3" xfId="27686" xr:uid="{FD18DA4A-05E0-4BC4-AF9C-BE0B1C0E9F47}"/>
    <cellStyle name="Comma 4 8 3 2" xfId="41084" xr:uid="{7BCF96EE-551C-4BC9-B616-20B44AD92C64}"/>
    <cellStyle name="Comma 4 8 4" xfId="40364" xr:uid="{F93EE42F-7FEE-4524-8E5F-90A2521D8F07}"/>
    <cellStyle name="Comma 4 8 5" xfId="42464" xr:uid="{87793A11-303D-4800-9D66-A92B10B5A9D1}"/>
    <cellStyle name="Comma 4 8 6" xfId="23060" xr:uid="{D0AAB364-731A-431B-B568-DB8AE6BC1C9A}"/>
    <cellStyle name="Comma 4 9" xfId="3936" xr:uid="{00000000-0005-0000-0000-0000640F0000}"/>
    <cellStyle name="Comma 4 9 2" xfId="27687" xr:uid="{82E8A5D2-38F1-432A-A2E7-C58EA3C9D9E2}"/>
    <cellStyle name="Comma 4 9 2 2" xfId="41085" xr:uid="{EDA89B8E-95D4-41E6-BAA1-278F68DC4CA3}"/>
    <cellStyle name="Comma 4 9 3" xfId="28448" xr:uid="{C3016C2B-F251-461B-8646-E4CC58EEE41A}"/>
    <cellStyle name="Comma 4 9 3 2" xfId="41325" xr:uid="{BB7CAFD8-0B20-40FB-95A8-893DCE09C235}"/>
    <cellStyle name="Comma 4 9 4" xfId="40551" xr:uid="{055658B3-3C6B-4678-ABB5-DE9F8CA84E72}"/>
    <cellStyle name="Comma 4 9 5" xfId="42457" xr:uid="{DAFB3C99-6E94-4825-9FDE-5332D5DD2B43}"/>
    <cellStyle name="Comma 4 9 6" xfId="23359" xr:uid="{940D8884-362C-46C0-A78E-1F6F38D21D30}"/>
    <cellStyle name="Comma 40" xfId="40220" xr:uid="{BFE87689-CD6E-4BD6-8A76-54FF0E360585}"/>
    <cellStyle name="Comma 40 2" xfId="41409" xr:uid="{7A163A96-27D8-4B2A-A937-28958ABA26C5}"/>
    <cellStyle name="Comma 41" xfId="47066" xr:uid="{1FC887F7-5CBB-4FFA-91C3-FF205C43CE5E}"/>
    <cellStyle name="Comma 42" xfId="47067" xr:uid="{06AF5ADA-AED3-4487-9973-D80D6ABEF6A4}"/>
    <cellStyle name="Comma 43" xfId="47069" xr:uid="{E6455259-0DB1-4732-9142-19BEB2A0FE41}"/>
    <cellStyle name="Comma 44" xfId="47095" xr:uid="{929F851B-16A9-4537-A2FC-5269EFECCB58}"/>
    <cellStyle name="Comma 5" xfId="3944" xr:uid="{00000000-0005-0000-0000-00006C0F0000}"/>
    <cellStyle name="Comma 5 10" xfId="27688" xr:uid="{AA664362-A442-46E8-BE52-895078576FBD}"/>
    <cellStyle name="Comma 5 10 2" xfId="41086" xr:uid="{0938F28D-10F9-4FEC-BAFF-1EA316A0270A}"/>
    <cellStyle name="Comma 5 11" xfId="40365" xr:uid="{EE076F7A-2B1E-4802-A17D-7D340C0BA015}"/>
    <cellStyle name="Comma 5 12" xfId="42465" xr:uid="{66330DC4-F1D5-489D-82EC-A16A04961BFD}"/>
    <cellStyle name="Comma 5 13" xfId="23061" xr:uid="{04DBAAAB-79D9-4F44-8485-7C9F2AA6D064}"/>
    <cellStyle name="Comma 5 2" xfId="1622" xr:uid="{00000000-0005-0000-0000-00005A060000}"/>
    <cellStyle name="Comma 5 2 2" xfId="23368" xr:uid="{4190DE4B-BDA5-4770-A014-D1A691C67882}"/>
    <cellStyle name="Comma 5 2 2 2" xfId="27689" xr:uid="{CD439753-C205-408E-A457-A509672456BA}"/>
    <cellStyle name="Comma 5 2 2 2 2" xfId="41087" xr:uid="{49B80029-6B71-47A4-959D-DEADD227688D}"/>
    <cellStyle name="Comma 5 2 2 3" xfId="40560" xr:uid="{FC765628-75ED-4178-934B-A841CF6D77B1}"/>
    <cellStyle name="Comma 5 2 3" xfId="25580" xr:uid="{9FE093BE-1001-4E99-8BC6-A345E0E19D1F}"/>
    <cellStyle name="Comma 5 2 3 2" xfId="40767" xr:uid="{D826C8E3-8133-4451-9BE5-7FEB25E6414E}"/>
    <cellStyle name="Comma 5 2 4" xfId="40366" xr:uid="{5534AE8A-1E08-4356-8E6B-9FD5CD54C8D7}"/>
    <cellStyle name="Comma 5 2 5" xfId="41534" xr:uid="{2E364311-14E6-40B6-AE50-07CAED8707AD}"/>
    <cellStyle name="Comma 5 2 6" xfId="23062" xr:uid="{7F75B655-15CB-43A2-B142-CDFC8355CCA9}"/>
    <cellStyle name="Comma 5 3" xfId="1623" xr:uid="{00000000-0005-0000-0000-00005B060000}"/>
    <cellStyle name="Comma 5 3 2" xfId="1624" xr:uid="{00000000-0005-0000-0000-00005C060000}"/>
    <cellStyle name="Comma 5 3 2 2" xfId="27691" xr:uid="{EE7F56D3-B50B-41A6-83A7-D1CFF1E6D93E}"/>
    <cellStyle name="Comma 5 3 2 2 2" xfId="41089" xr:uid="{B8F77DC9-7998-464D-8871-19019784381D}"/>
    <cellStyle name="Comma 5 3 2 3" xfId="25577" xr:uid="{6996BEB8-8D15-4994-95C7-4953C13BA1EC}"/>
    <cellStyle name="Comma 5 3 2 3 2" xfId="40766" xr:uid="{351A330C-D4BB-4C2C-8605-399484289A6E}"/>
    <cellStyle name="Comma 5 3 2 4" xfId="40561" xr:uid="{123923FA-471B-4EBA-BBD6-760D66222A1D}"/>
    <cellStyle name="Comma 5 3 2 5" xfId="41536" xr:uid="{BDBB7106-482F-4E0E-AF46-CDD6594F8EAE}"/>
    <cellStyle name="Comma 5 3 2 6" xfId="23369" xr:uid="{F925B9A0-7062-4089-B3D0-13538CE1F173}"/>
    <cellStyle name="Comma 5 3 3" xfId="27690" xr:uid="{3A3DB996-A197-4219-A29D-6F75B4E6D90A}"/>
    <cellStyle name="Comma 5 3 3 2" xfId="41088" xr:uid="{E60A7C11-715D-403F-901B-7CBECA55EFE4}"/>
    <cellStyle name="Comma 5 3 4" xfId="30550" xr:uid="{ADDBCF81-3548-496E-92F9-8E6A33E1A942}"/>
    <cellStyle name="Comma 5 3 4 2" xfId="41387" xr:uid="{57C6EC3E-8E88-4EBF-B852-ED9CA8567A03}"/>
    <cellStyle name="Comma 5 3 5" xfId="40367" xr:uid="{552FFE88-5C2F-4BE0-8883-E074A8C6C9E7}"/>
    <cellStyle name="Comma 5 3 6" xfId="41535" xr:uid="{C716F1A7-737A-42F8-A661-1F21251499E6}"/>
    <cellStyle name="Comma 5 3 7" xfId="23063" xr:uid="{FD226151-A0F7-4A33-94EF-B8F36821AFB7}"/>
    <cellStyle name="Comma 5 4" xfId="3945" xr:uid="{00000000-0005-0000-0000-00006D0F0000}"/>
    <cellStyle name="Comma 5 4 2" xfId="23370" xr:uid="{0E5D6BFD-F36E-409F-8B5A-B02C2358235E}"/>
    <cellStyle name="Comma 5 4 2 2" xfId="27692" xr:uid="{3F3F429F-47AD-495C-B44C-9708F5413326}"/>
    <cellStyle name="Comma 5 4 2 2 2" xfId="41090" xr:uid="{317D3135-DC5C-406F-B824-C7971EB798E0}"/>
    <cellStyle name="Comma 5 4 2 3" xfId="40562" xr:uid="{B48CF4FF-DA98-4C24-AF34-819943BD4B4B}"/>
    <cellStyle name="Comma 5 4 3" xfId="28449" xr:uid="{FD783036-9110-414C-BE2A-99A0B42B9CA7}"/>
    <cellStyle name="Comma 5 4 3 2" xfId="41326" xr:uid="{038D0644-D837-45FA-89FC-8862F25E11FA}"/>
    <cellStyle name="Comma 5 4 4" xfId="40368" xr:uid="{39B35DF3-A27B-42AB-BC4A-B57E4C4BCD12}"/>
    <cellStyle name="Comma 5 4 5" xfId="42466" xr:uid="{AA9EDCC2-209A-4660-9E0D-939F3D7960A8}"/>
    <cellStyle name="Comma 5 4 6" xfId="23064" xr:uid="{DBDFA667-19C0-462F-B7B6-F665F7AB4998}"/>
    <cellStyle name="Comma 5 5" xfId="3946" xr:uid="{00000000-0005-0000-0000-00006E0F0000}"/>
    <cellStyle name="Comma 5 5 2" xfId="23371" xr:uid="{FFFE5636-00C8-4F03-8E5B-027BCA297EB3}"/>
    <cellStyle name="Comma 5 5 2 2" xfId="27693" xr:uid="{38DA5980-7E97-445D-95BF-F0CDA113B56B}"/>
    <cellStyle name="Comma 5 5 2 2 2" xfId="41091" xr:uid="{5C00678E-3B84-4CB5-B6C4-9962559BD4CD}"/>
    <cellStyle name="Comma 5 5 2 3" xfId="40563" xr:uid="{F7C4EB39-93BC-4714-B148-B68122BFDD97}"/>
    <cellStyle name="Comma 5 5 3" xfId="25568" xr:uid="{AF39F0CA-90BC-43D3-90AD-101BBE9438FC}"/>
    <cellStyle name="Comma 5 5 3 2" xfId="40765" xr:uid="{D5EE098A-633B-4318-8944-9BE9753B4B66}"/>
    <cellStyle name="Comma 5 5 4" xfId="40369" xr:uid="{08C0C659-74B8-471F-A104-FFF489AB8809}"/>
    <cellStyle name="Comma 5 5 5" xfId="42467" xr:uid="{D5E8389A-2D5B-4B01-A7A8-91552B0D5996}"/>
    <cellStyle name="Comma 5 5 6" xfId="23065" xr:uid="{6CE02AC0-71C1-4770-BA89-4ED218D21B0B}"/>
    <cellStyle name="Comma 5 6" xfId="3947" xr:uid="{00000000-0005-0000-0000-00006F0F0000}"/>
    <cellStyle name="Comma 5 6 2" xfId="23372" xr:uid="{080878FE-FCD9-4EF9-9852-E84EBAF326DE}"/>
    <cellStyle name="Comma 5 6 2 2" xfId="27694" xr:uid="{B97280D0-7445-46BF-8017-3A390CF7C4F8}"/>
    <cellStyle name="Comma 5 6 2 2 2" xfId="41092" xr:uid="{8223D5FC-B592-45D3-BACF-A098C6CA8349}"/>
    <cellStyle name="Comma 5 6 2 3" xfId="40564" xr:uid="{6E813178-327A-419B-90C9-B64C3BB0B110}"/>
    <cellStyle name="Comma 5 6 3" xfId="28450" xr:uid="{ADC0A273-AC1E-4A64-825A-12780D20F50C}"/>
    <cellStyle name="Comma 5 6 3 2" xfId="41327" xr:uid="{1938ABB3-E1F5-4C55-8945-2CD51836CF83}"/>
    <cellStyle name="Comma 5 6 4" xfId="40370" xr:uid="{731065C6-969C-407C-A89E-489F2526FE15}"/>
    <cellStyle name="Comma 5 6 5" xfId="42468" xr:uid="{6C120DC6-B04F-4B81-B505-22A128D2C5EC}"/>
    <cellStyle name="Comma 5 6 6" xfId="23066" xr:uid="{8D4FEAE4-4DD3-41AA-BAB8-81E1C7A52DD4}"/>
    <cellStyle name="Comma 5 7" xfId="3948" xr:uid="{00000000-0005-0000-0000-0000700F0000}"/>
    <cellStyle name="Comma 5 7 2" xfId="23373" xr:uid="{B6639DB0-119B-4D09-8148-D8E224BCB635}"/>
    <cellStyle name="Comma 5 7 2 2" xfId="27695" xr:uid="{302FBF54-82A5-4516-8927-DABF0521C52D}"/>
    <cellStyle name="Comma 5 7 2 2 2" xfId="41093" xr:uid="{EE77731B-AD72-4205-847A-64C8E8AD7302}"/>
    <cellStyle name="Comma 5 7 2 3" xfId="40565" xr:uid="{11069207-1C27-4558-9641-FF591A760BD9}"/>
    <cellStyle name="Comma 5 7 3" xfId="30424" xr:uid="{BB674393-6ECE-4BCD-B089-9242B2395BCF}"/>
    <cellStyle name="Comma 5 7 3 2" xfId="41358" xr:uid="{0A3A5B5C-4BF0-49AB-8AD2-9FE29DDBAF39}"/>
    <cellStyle name="Comma 5 7 4" xfId="40371" xr:uid="{867D51D9-0195-4AA0-B549-109C7386629E}"/>
    <cellStyle name="Comma 5 7 5" xfId="42469" xr:uid="{2A8DD9DB-32C1-403F-8CB3-766E1CBBCEE1}"/>
    <cellStyle name="Comma 5 7 6" xfId="23067" xr:uid="{5DB3DF7F-E9C3-4B54-8DBC-2ADA6FF1EF6E}"/>
    <cellStyle name="Comma 5 8" xfId="3949" xr:uid="{00000000-0005-0000-0000-0000710F0000}"/>
    <cellStyle name="Comma 5 8 2" xfId="23374" xr:uid="{81026666-523C-4A06-857F-10D3D6576DB5}"/>
    <cellStyle name="Comma 5 8 2 2" xfId="27696" xr:uid="{03286D89-8714-4DE7-9049-91A7FE1DC5CE}"/>
    <cellStyle name="Comma 5 8 2 2 2" xfId="41094" xr:uid="{37FA37BD-FEFC-4D4A-8D12-BD30B5E642F6}"/>
    <cellStyle name="Comma 5 8 2 3" xfId="40566" xr:uid="{D31F85A2-E7F2-4FA1-8347-08CD446603C7}"/>
    <cellStyle name="Comma 5 8 3" xfId="28451" xr:uid="{951774BB-D2AB-44E6-B531-50F45C9D08B3}"/>
    <cellStyle name="Comma 5 8 3 2" xfId="41328" xr:uid="{4D002C0A-E410-494C-8C0A-2F003ADCCF25}"/>
    <cellStyle name="Comma 5 8 4" xfId="40372" xr:uid="{E95DAC55-0C56-4DDA-A8F3-E6A497477CE0}"/>
    <cellStyle name="Comma 5 8 5" xfId="42470" xr:uid="{41897EE8-01BC-4286-B635-75C376B2D272}"/>
    <cellStyle name="Comma 5 8 6" xfId="23068" xr:uid="{0C4F5411-106A-4334-A8C4-0AB20A8E8248}"/>
    <cellStyle name="Comma 5 9" xfId="23367" xr:uid="{D3910271-1DC5-4281-B9DE-631B8E94E97B}"/>
    <cellStyle name="Comma 5 9 2" xfId="27191" xr:uid="{4BFD673D-114E-40AD-8827-8B3C75AC8D86}"/>
    <cellStyle name="Comma 5 9 3" xfId="28452" xr:uid="{559C893C-27B9-4C6D-81F8-AF7C7246A88A}"/>
    <cellStyle name="Comma 5 9 3 2" xfId="41329" xr:uid="{8D24826B-3C99-456D-87CB-0770CBF3070A}"/>
    <cellStyle name="Comma 5 9 4" xfId="40559" xr:uid="{F6BCE7C7-063B-4C66-A947-F39E4ED8E26F}"/>
    <cellStyle name="Comma 6" xfId="3950" xr:uid="{00000000-0005-0000-0000-0000720F0000}"/>
    <cellStyle name="Comma 6 10" xfId="27697" xr:uid="{ED8B7DBF-7BB7-4E19-9461-07DC2A079DD9}"/>
    <cellStyle name="Comma 6 10 2" xfId="41095" xr:uid="{45C14F27-4E66-4056-ACB0-F4B202761F76}"/>
    <cellStyle name="Comma 6 11" xfId="40373" xr:uid="{35425DDB-328A-4C7B-B578-68AF51CCA5D1}"/>
    <cellStyle name="Comma 6 12" xfId="42471" xr:uid="{9610E1B5-57AA-4636-9EE7-342D5D7677C5}"/>
    <cellStyle name="Comma 6 13" xfId="23069" xr:uid="{3249455F-9387-428E-8D7A-C3D4817FA9EB}"/>
    <cellStyle name="Comma 6 2" xfId="3951" xr:uid="{00000000-0005-0000-0000-0000730F0000}"/>
    <cellStyle name="Comma 6 2 2" xfId="23376" xr:uid="{AE288B51-97CE-41E7-8346-AD391780FF01}"/>
    <cellStyle name="Comma 6 2 2 2" xfId="27194" xr:uid="{FEA89ABA-B813-462E-83E4-70F37C1D96ED}"/>
    <cellStyle name="Comma 6 2 2 3" xfId="25566" xr:uid="{B5D975A7-6D1E-4248-84A5-4B8DB81103EB}"/>
    <cellStyle name="Comma 6 2 2 3 2" xfId="40763" xr:uid="{88A3D232-C53C-4E80-859D-530B0D91CA58}"/>
    <cellStyle name="Comma 6 2 2 4" xfId="40568" xr:uid="{EC17A5C0-DA24-4697-9466-DE9AB9CD489F}"/>
    <cellStyle name="Comma 6 2 3" xfId="27193" xr:uid="{93F09271-213C-460A-842E-8F9D191E9ABB}"/>
    <cellStyle name="Comma 6 2 3 2" xfId="25567" xr:uid="{365E37EA-C5CB-4DC3-B78C-8F9017599084}"/>
    <cellStyle name="Comma 6 2 3 2 2" xfId="40764" xr:uid="{F06038B1-978F-4B72-B30F-E22A74B572FC}"/>
    <cellStyle name="Comma 6 2 4" xfId="27698" xr:uid="{88A4D5EF-EE66-401D-B4B2-E373948877A0}"/>
    <cellStyle name="Comma 6 2 4 2" xfId="41096" xr:uid="{282FD754-5209-431C-97B9-4D5AB00CF17B}"/>
    <cellStyle name="Comma 6 2 5" xfId="40374" xr:uid="{42C681D8-8E88-4987-B990-400F00EA38DF}"/>
    <cellStyle name="Comma 6 2 6" xfId="42472" xr:uid="{97939824-0D57-4C8F-A765-DD644C57D99F}"/>
    <cellStyle name="Comma 6 2 7" xfId="23070" xr:uid="{AEBAA895-34AF-4DF5-A4FE-6CBFBC842346}"/>
    <cellStyle name="Comma 6 3" xfId="3952" xr:uid="{00000000-0005-0000-0000-0000740F0000}"/>
    <cellStyle name="Comma 6 3 2" xfId="23377" xr:uid="{AF65FF2E-9D77-4E54-980A-DBAD5A6DED04}"/>
    <cellStyle name="Comma 6 3 2 2" xfId="27195" xr:uid="{D3887FDD-E88D-4510-93AF-28A4A9B06B77}"/>
    <cellStyle name="Comma 6 3 2 3" xfId="28453" xr:uid="{44CAF533-567B-49EA-B8F4-3ACF5F31EA8C}"/>
    <cellStyle name="Comma 6 3 2 3 2" xfId="41330" xr:uid="{3FD89CC1-02C3-4856-917C-8693A5B35880}"/>
    <cellStyle name="Comma 6 3 2 4" xfId="40569" xr:uid="{D124484C-C4DC-4DBF-B7FF-C781D745B32A}"/>
    <cellStyle name="Comma 6 3 3" xfId="27699" xr:uid="{384A2A2A-EA80-4619-A81D-BA0218B05932}"/>
    <cellStyle name="Comma 6 3 3 2" xfId="41097" xr:uid="{83B624A9-AC55-4F9C-B333-66A5BE52672A}"/>
    <cellStyle name="Comma 6 3 4" xfId="40375" xr:uid="{7796E970-1BA9-4A4F-803D-3DCE82BBB554}"/>
    <cellStyle name="Comma 6 3 5" xfId="42473" xr:uid="{343054BB-99F3-4141-8804-578DFCAFF1CD}"/>
    <cellStyle name="Comma 6 3 6" xfId="23071" xr:uid="{6BC9D5FD-EB5D-4A52-B415-6EE7FB4115BB}"/>
    <cellStyle name="Comma 6 4" xfId="3953" xr:uid="{00000000-0005-0000-0000-0000750F0000}"/>
    <cellStyle name="Comma 6 4 2" xfId="23378" xr:uid="{769E336C-552C-49D6-9FC1-6BD44E8A32EA}"/>
    <cellStyle name="Comma 6 4 2 2" xfId="27700" xr:uid="{E8FA4933-3EEB-45E2-97A0-03E53742A4E1}"/>
    <cellStyle name="Comma 6 4 2 2 2" xfId="41098" xr:uid="{424EB5F2-70B2-44DB-9DE9-8B326DA4D898}"/>
    <cellStyle name="Comma 6 4 2 3" xfId="40570" xr:uid="{F757F6F4-8038-4B2F-A9D8-AC3ADB31BE39}"/>
    <cellStyle name="Comma 6 4 3" xfId="30552" xr:uid="{978D7ED9-2477-4725-9112-9C2164888F5D}"/>
    <cellStyle name="Comma 6 4 3 2" xfId="41389" xr:uid="{1BF83F13-69B7-48D0-87DD-B6BFBE54CBA7}"/>
    <cellStyle name="Comma 6 4 4" xfId="40376" xr:uid="{F634C4FF-09E0-4782-B7B5-1F8153E8197C}"/>
    <cellStyle name="Comma 6 4 5" xfId="42474" xr:uid="{6E7B3A91-9136-42E8-B8A6-CAE304A2B9A6}"/>
    <cellStyle name="Comma 6 4 6" xfId="23072" xr:uid="{6A9A0959-DC06-40C5-9A4E-62F80D84498D}"/>
    <cellStyle name="Comma 6 5" xfId="3954" xr:uid="{00000000-0005-0000-0000-0000760F0000}"/>
    <cellStyle name="Comma 6 5 2" xfId="23379" xr:uid="{025CAFAD-F4C7-4B09-897D-20F49E516BD9}"/>
    <cellStyle name="Comma 6 5 2 2" xfId="27701" xr:uid="{25FE24AB-7278-4F76-A9CF-6A09F4479CC3}"/>
    <cellStyle name="Comma 6 5 2 2 2" xfId="41099" xr:uid="{FD63ECE8-F701-4D26-8AD2-791E3B3F7B4D}"/>
    <cellStyle name="Comma 6 5 2 3" xfId="40571" xr:uid="{1205841E-B54A-42E6-A0E3-03AE9A727AEA}"/>
    <cellStyle name="Comma 6 5 3" xfId="30551" xr:uid="{1E8FB7E6-F1C0-4004-AE04-69367BB90123}"/>
    <cellStyle name="Comma 6 5 3 2" xfId="41388" xr:uid="{DA570AE8-A08C-459A-9E9F-E860EBE09F38}"/>
    <cellStyle name="Comma 6 5 4" xfId="40377" xr:uid="{D56EBD19-7AF6-433C-89F8-3187AD393E3E}"/>
    <cellStyle name="Comma 6 5 5" xfId="42475" xr:uid="{E353FBE7-ED94-4CBC-B012-DDA58106E67C}"/>
    <cellStyle name="Comma 6 5 6" xfId="23073" xr:uid="{6B6FB83A-1D71-43FB-8FBE-9FAA87F83F46}"/>
    <cellStyle name="Comma 6 6" xfId="3955" xr:uid="{00000000-0005-0000-0000-0000770F0000}"/>
    <cellStyle name="Comma 6 6 2" xfId="23380" xr:uid="{C467F22C-7AC0-4FFA-9F6D-5F8838E671D6}"/>
    <cellStyle name="Comma 6 6 2 2" xfId="27702" xr:uid="{E0BF1671-0EFF-4048-AA93-179B2CE1CECF}"/>
    <cellStyle name="Comma 6 6 2 2 2" xfId="41100" xr:uid="{021B49CD-D2C6-4D48-8092-ADEABD8ACC52}"/>
    <cellStyle name="Comma 6 6 2 3" xfId="40572" xr:uid="{4AB0EFFC-79BA-4F6D-B235-3B5D1DABBECC}"/>
    <cellStyle name="Comma 6 6 3" xfId="25559" xr:uid="{58EB5BA2-F054-4D34-BCEF-38E03BD8D998}"/>
    <cellStyle name="Comma 6 6 3 2" xfId="40762" xr:uid="{5920467B-C165-40C9-9175-A04D41A892CE}"/>
    <cellStyle name="Comma 6 6 4" xfId="40378" xr:uid="{8D766698-2F90-47C8-9209-31AA3C376685}"/>
    <cellStyle name="Comma 6 6 5" xfId="42476" xr:uid="{DCBC07FD-C356-43D0-97E4-F0B23C2C9C59}"/>
    <cellStyle name="Comma 6 6 6" xfId="23074" xr:uid="{A6C9B380-6DE3-40E8-BA27-00CC8A0D4DCD}"/>
    <cellStyle name="Comma 6 7" xfId="3956" xr:uid="{00000000-0005-0000-0000-0000780F0000}"/>
    <cellStyle name="Comma 6 7 2" xfId="23381" xr:uid="{37B7C988-4AB3-4E77-8D9E-A99EA3581948}"/>
    <cellStyle name="Comma 6 7 2 2" xfId="27703" xr:uid="{88A1109F-03C4-4CAC-9CE3-3B6518DF1273}"/>
    <cellStyle name="Comma 6 7 2 2 2" xfId="41101" xr:uid="{39F081F2-E900-4E57-B758-B7B85EC60869}"/>
    <cellStyle name="Comma 6 7 2 3" xfId="40573" xr:uid="{8F79925E-92C7-40DB-AD3A-5611F191E49D}"/>
    <cellStyle name="Comma 6 7 3" xfId="25558" xr:uid="{5D05E5BA-DA4D-4A7C-9C0D-1E192C27F638}"/>
    <cellStyle name="Comma 6 7 3 2" xfId="40761" xr:uid="{B3EC6AAA-BF64-4BDA-9988-563C55FF2045}"/>
    <cellStyle name="Comma 6 7 4" xfId="40379" xr:uid="{BBBD5523-B05B-4772-B098-5B15A53B30AA}"/>
    <cellStyle name="Comma 6 7 5" xfId="42477" xr:uid="{DE656799-7B31-461C-A538-94524E74D309}"/>
    <cellStyle name="Comma 6 7 6" xfId="23075" xr:uid="{F5F250A9-F02A-418F-A9BC-E8C29A43E294}"/>
    <cellStyle name="Comma 6 8" xfId="3957" xr:uid="{00000000-0005-0000-0000-0000790F0000}"/>
    <cellStyle name="Comma 6 8 2" xfId="23382" xr:uid="{1C35AF17-38A6-4C04-9FAB-A9C0B7991CB5}"/>
    <cellStyle name="Comma 6 8 2 2" xfId="27704" xr:uid="{9646D60A-3390-4EA4-965D-E9C01FC3DD2A}"/>
    <cellStyle name="Comma 6 8 2 2 2" xfId="41102" xr:uid="{169B2B00-0751-437D-98D1-DFAAAB145167}"/>
    <cellStyle name="Comma 6 8 2 3" xfId="40574" xr:uid="{91868EA7-7D29-4B28-A410-6BA2C6480FCB}"/>
    <cellStyle name="Comma 6 8 3" xfId="30554" xr:uid="{A19149D8-A56C-4F4F-B636-5A6D5783D05B}"/>
    <cellStyle name="Comma 6 8 3 2" xfId="41391" xr:uid="{577A4AA4-522F-4414-885D-1ACBBE96BF6F}"/>
    <cellStyle name="Comma 6 8 4" xfId="40380" xr:uid="{13B2FF53-73CD-4349-8C10-66CBF3E8F256}"/>
    <cellStyle name="Comma 6 8 5" xfId="42478" xr:uid="{52B802AB-2546-429F-9DD3-26B5BE7133EA}"/>
    <cellStyle name="Comma 6 8 6" xfId="23076" xr:uid="{9D4A86B0-96F5-49CD-A30D-F96834C56676}"/>
    <cellStyle name="Comma 6 9" xfId="23375" xr:uid="{3B8CF283-86A4-493C-9828-46EB0D0F1842}"/>
    <cellStyle name="Comma 6 9 2" xfId="27192" xr:uid="{67062A2E-199F-43BF-84E9-6030C8196B1F}"/>
    <cellStyle name="Comma 6 9 3" xfId="30553" xr:uid="{681FD5CA-4EF0-420D-86CE-1956600560A5}"/>
    <cellStyle name="Comma 6 9 3 2" xfId="41390" xr:uid="{E946FADC-72BE-4519-9745-67565139AA2D}"/>
    <cellStyle name="Comma 6 9 4" xfId="40567" xr:uid="{FA9A4AAA-A065-4E3B-A71D-C225553E5B39}"/>
    <cellStyle name="Comma 7" xfId="3958" xr:uid="{00000000-0005-0000-0000-00007A0F0000}"/>
    <cellStyle name="Comma 7 10" xfId="3959" xr:uid="{00000000-0005-0000-0000-00007B0F0000}"/>
    <cellStyle name="Comma 7 10 2" xfId="23383" xr:uid="{129DF7F9-5C88-483E-8C80-197B138AA1A6}"/>
    <cellStyle name="Comma 7 10 2 2" xfId="27705" xr:uid="{D3727053-9CE1-4A8E-9B94-25EAFAB80616}"/>
    <cellStyle name="Comma 7 10 2 2 2" xfId="41103" xr:uid="{95893365-035C-4F5D-B53B-737B411A57E6}"/>
    <cellStyle name="Comma 7 10 2 3" xfId="40575" xr:uid="{D8EBE23D-D21C-4136-AE5E-679DE83ECFC6}"/>
    <cellStyle name="Comma 7 10 3" xfId="28454" xr:uid="{D4B162D2-2925-4BF1-80DD-EC8086E2AEBE}"/>
    <cellStyle name="Comma 7 10 3 2" xfId="41331" xr:uid="{F1900AB5-38FF-4719-86E0-FE8DA7C31D1F}"/>
    <cellStyle name="Comma 7 10 4" xfId="40381" xr:uid="{C546FCCF-B67C-4212-8F20-251474677B68}"/>
    <cellStyle name="Comma 7 10 5" xfId="42479" xr:uid="{73A6ACFB-CF10-406A-834F-913E906C0805}"/>
    <cellStyle name="Comma 7 10 6" xfId="23077" xr:uid="{309FEC15-2C0D-4E2F-9588-65E060F8A573}"/>
    <cellStyle name="Comma 7 11" xfId="3960" xr:uid="{00000000-0005-0000-0000-00007C0F0000}"/>
    <cellStyle name="Comma 7 11 2" xfId="23384" xr:uid="{1DE24C34-6FB1-4B82-9D26-1386DCCDF9A2}"/>
    <cellStyle name="Comma 7 11 2 2" xfId="27707" xr:uid="{019AD88A-EF13-4E03-8C09-20E05964BA87}"/>
    <cellStyle name="Comma 7 11 2 2 2" xfId="41104" xr:uid="{81EC13AB-4986-4CBE-8012-3C07F487C813}"/>
    <cellStyle name="Comma 7 11 2 3" xfId="40576" xr:uid="{C1DF8436-305D-4EAF-8F55-DABC77589999}"/>
    <cellStyle name="Comma 7 11 3" xfId="27706" xr:uid="{BB380E04-897C-401E-888C-E9807F67206A}"/>
    <cellStyle name="Comma 7 11 4" xfId="42480" xr:uid="{3E2E9A52-13D8-4B40-961A-7D49107867B2}"/>
    <cellStyle name="Comma 7 11 5" xfId="23078" xr:uid="{13EFAE43-7A3C-473D-9613-D986F109D445}"/>
    <cellStyle name="Comma 7 12" xfId="3961" xr:uid="{00000000-0005-0000-0000-00007D0F0000}"/>
    <cellStyle name="Comma 7 12 2" xfId="23385" xr:uid="{10A7F76C-C472-48FF-B19E-6732501DEBE4}"/>
    <cellStyle name="Comma 7 12 2 2" xfId="27708" xr:uid="{9A45F916-1F3D-41B1-BB81-04E78294F943}"/>
    <cellStyle name="Comma 7 12 2 2 2" xfId="41105" xr:uid="{819DDD92-34E6-44BD-A908-82E1B3EC79D9}"/>
    <cellStyle name="Comma 7 12 2 3" xfId="40577" xr:uid="{EA6395C7-99CB-435E-8FEC-032F3D6147FD}"/>
    <cellStyle name="Comma 7 12 3" xfId="25555" xr:uid="{9D9F1988-987D-478E-BDE2-DE400014F760}"/>
    <cellStyle name="Comma 7 12 3 2" xfId="40760" xr:uid="{9B17CDCF-1C16-4655-B80D-7949D8267098}"/>
    <cellStyle name="Comma 7 12 4" xfId="40382" xr:uid="{458B9907-A931-4B0F-BA68-D741EE98119C}"/>
    <cellStyle name="Comma 7 12 5" xfId="42481" xr:uid="{F0C55FD0-DEE9-4B1C-AE46-F15AAC0A0916}"/>
    <cellStyle name="Comma 7 12 6" xfId="23079" xr:uid="{603F4927-F29F-475E-ADA1-C5E46F0E47A0}"/>
    <cellStyle name="Comma 7 13" xfId="3962" xr:uid="{00000000-0005-0000-0000-00007E0F0000}"/>
    <cellStyle name="Comma 7 13 2" xfId="23386" xr:uid="{C58F93A4-C6ED-4E13-AF2A-7585BFB0EA90}"/>
    <cellStyle name="Comma 7 13 2 2" xfId="27709" xr:uid="{12CCD93A-AD18-47C0-8989-60B1C42FA6CC}"/>
    <cellStyle name="Comma 7 13 2 2 2" xfId="41106" xr:uid="{3148143A-AD06-4586-A574-9AE6626422BF}"/>
    <cellStyle name="Comma 7 13 2 3" xfId="40578" xr:uid="{26054CB0-C794-43FF-BF9F-253BB71E3418}"/>
    <cellStyle name="Comma 7 13 3" xfId="28455" xr:uid="{9AE60020-6281-4AB1-9D4B-38651926D6CF}"/>
    <cellStyle name="Comma 7 13 3 2" xfId="41332" xr:uid="{0A24BD5B-7C87-4461-8798-C0A57756A2ED}"/>
    <cellStyle name="Comma 7 13 4" xfId="40383" xr:uid="{9CBD9858-FFF6-4E8E-961B-E8A9D998994C}"/>
    <cellStyle name="Comma 7 13 5" xfId="42482" xr:uid="{DE4271EF-CC10-472E-9877-0FE0D54BFEA9}"/>
    <cellStyle name="Comma 7 13 6" xfId="23080" xr:uid="{5CE94309-629E-40AC-A7DE-243A35AE3436}"/>
    <cellStyle name="Comma 7 14" xfId="3963" xr:uid="{00000000-0005-0000-0000-00007F0F0000}"/>
    <cellStyle name="Comma 7 14 2" xfId="23387" xr:uid="{B2BF9859-6EE7-4F8D-AAA0-5AC4D246F7B5}"/>
    <cellStyle name="Comma 7 14 2 2" xfId="27710" xr:uid="{1993C2F5-E628-4248-8025-CB0C1274D033}"/>
    <cellStyle name="Comma 7 14 2 2 2" xfId="41107" xr:uid="{4C583132-C90F-4910-B4DB-86EEDBA3915F}"/>
    <cellStyle name="Comma 7 14 2 3" xfId="40579" xr:uid="{F41DFE32-91A3-4BC0-A047-C7DEDB718156}"/>
    <cellStyle name="Comma 7 14 3" xfId="24806" xr:uid="{155BDA7E-BBF7-499A-9E17-EF1BCA37363A}"/>
    <cellStyle name="Comma 7 14 3 2" xfId="40625" xr:uid="{F2AEA16C-B641-4678-ABCC-132E35E3FF2A}"/>
    <cellStyle name="Comma 7 14 4" xfId="40384" xr:uid="{8C72C398-8A8A-42C9-B80B-5D5DDE9147ED}"/>
    <cellStyle name="Comma 7 14 5" xfId="42483" xr:uid="{56516300-C554-46D7-8FA2-941D912DD7B3}"/>
    <cellStyle name="Comma 7 14 6" xfId="23081" xr:uid="{0904A3BF-2112-42E5-914C-92278046C9F6}"/>
    <cellStyle name="Comma 7 15" xfId="3964" xr:uid="{00000000-0005-0000-0000-0000800F0000}"/>
    <cellStyle name="Comma 7 15 2" xfId="23388" xr:uid="{C4A6AEA0-7729-4EB7-8DCC-6FCF4DFA6358}"/>
    <cellStyle name="Comma 7 15 2 2" xfId="27711" xr:uid="{019392C7-5353-41E5-9C42-E04CBA29EB2D}"/>
    <cellStyle name="Comma 7 15 2 2 2" xfId="41108" xr:uid="{28C9E79A-86EE-4595-A41C-C1AF5146A900}"/>
    <cellStyle name="Comma 7 15 2 3" xfId="40580" xr:uid="{E81CF9DE-5882-400B-8603-D11BD8FE61CD}"/>
    <cellStyle name="Comma 7 15 3" xfId="25550" xr:uid="{F94F81DB-27D9-4C2E-9DB4-145FA39F602A}"/>
    <cellStyle name="Comma 7 15 3 2" xfId="40759" xr:uid="{7395E769-571D-4513-A627-746597C60AB9}"/>
    <cellStyle name="Comma 7 15 4" xfId="40385" xr:uid="{C8D7B1EB-E6AB-4A01-9AAB-C85A1D0F5FE7}"/>
    <cellStyle name="Comma 7 15 5" xfId="42484" xr:uid="{B4558A4E-FEAE-4EAA-8A40-5BE2C1458BE6}"/>
    <cellStyle name="Comma 7 15 6" xfId="23082" xr:uid="{F7A10437-8B6B-49CA-9413-75E59F0A820B}"/>
    <cellStyle name="Comma 7 16" xfId="3965" xr:uid="{00000000-0005-0000-0000-0000810F0000}"/>
    <cellStyle name="Comma 7 16 2" xfId="23389" xr:uid="{25F5D5B7-3043-4B13-9DD0-E06BF34C75C8}"/>
    <cellStyle name="Comma 7 16 2 2" xfId="27713" xr:uid="{F69F3753-9053-48FF-A90B-FAA4CE1324FC}"/>
    <cellStyle name="Comma 7 16 2 2 2" xfId="41109" xr:uid="{4C416D1E-C8DF-42EB-B995-3042E45CEA9A}"/>
    <cellStyle name="Comma 7 16 2 3" xfId="40581" xr:uid="{C8BB7077-B49C-42C9-8C0F-9F0D0109BE1C}"/>
    <cellStyle name="Comma 7 16 3" xfId="27712" xr:uid="{78003B7E-E75D-4728-95FC-CFA226756426}"/>
    <cellStyle name="Comma 7 16 4" xfId="42485" xr:uid="{CA9A3335-2F64-464F-A87C-BA56E3539A2B}"/>
    <cellStyle name="Comma 7 16 5" xfId="23083" xr:uid="{C81F9210-C80A-4D6B-A28C-F03083EC8260}"/>
    <cellStyle name="Comma 7 17" xfId="3966" xr:uid="{00000000-0005-0000-0000-0000820F0000}"/>
    <cellStyle name="Comma 7 17 2" xfId="23390" xr:uid="{61EFC14E-9E21-4743-8AB2-E42F7D1F1DED}"/>
    <cellStyle name="Comma 7 17 2 2" xfId="27715" xr:uid="{4984BC6B-483A-4BD7-904E-460BDF8ECEB0}"/>
    <cellStyle name="Comma 7 17 2 2 2" xfId="41110" xr:uid="{E2115482-696F-4B65-BA49-9C9A09FB4818}"/>
    <cellStyle name="Comma 7 17 2 3" xfId="40582" xr:uid="{3F67EAF9-356B-4EB4-BAED-4FC6934D270A}"/>
    <cellStyle name="Comma 7 17 3" xfId="27714" xr:uid="{C7A8890B-BB95-40E4-A872-FA7637590514}"/>
    <cellStyle name="Comma 7 17 4" xfId="42486" xr:uid="{CE2046B4-84A5-49F6-8EDF-005207937909}"/>
    <cellStyle name="Comma 7 17 5" xfId="23084" xr:uid="{1C828990-27DC-421D-96E9-64F48997AD36}"/>
    <cellStyle name="Comma 7 18" xfId="3967" xr:uid="{00000000-0005-0000-0000-0000830F0000}"/>
    <cellStyle name="Comma 7 18 2" xfId="23391" xr:uid="{87E18F0E-D7CF-472B-A0D1-6D15A508DEBF}"/>
    <cellStyle name="Comma 7 18 2 2" xfId="27717" xr:uid="{BBBFC2EA-03D8-472E-8F5D-9AB68E4B01FC}"/>
    <cellStyle name="Comma 7 18 2 2 2" xfId="41111" xr:uid="{A64DEBA7-B1A4-4F64-A572-9E47B9616682}"/>
    <cellStyle name="Comma 7 18 2 3" xfId="40583" xr:uid="{3657A81D-A7E5-45A2-BF91-BED6B2F60220}"/>
    <cellStyle name="Comma 7 18 3" xfId="27716" xr:uid="{0535B25F-9BE7-42C2-9793-8B23854C0048}"/>
    <cellStyle name="Comma 7 18 4" xfId="42487" xr:uid="{C31CB459-D3AC-45B7-A0E0-1C89CC6026C6}"/>
    <cellStyle name="Comma 7 18 5" xfId="23085" xr:uid="{C18E3CE7-3FC7-46DE-9653-B3CE419F138B}"/>
    <cellStyle name="Comma 7 19" xfId="3968" xr:uid="{00000000-0005-0000-0000-0000840F0000}"/>
    <cellStyle name="Comma 7 19 2" xfId="23392" xr:uid="{8F695E85-FBE0-4FE6-8FFE-E88A380DD941}"/>
    <cellStyle name="Comma 7 19 2 2" xfId="27719" xr:uid="{07C15F93-26F9-4078-AFE3-7EECA341F4C1}"/>
    <cellStyle name="Comma 7 19 2 2 2" xfId="41112" xr:uid="{BF019617-301D-49B9-97AE-ABE189BC98EE}"/>
    <cellStyle name="Comma 7 19 2 3" xfId="40584" xr:uid="{7483D888-029F-4C66-9F7A-5D23677FB609}"/>
    <cellStyle name="Comma 7 19 3" xfId="27718" xr:uid="{75F0CBBC-7DCD-4591-8A9D-020B34176FE5}"/>
    <cellStyle name="Comma 7 19 4" xfId="42488" xr:uid="{364D9C1C-B997-4211-B38B-012A022CE08A}"/>
    <cellStyle name="Comma 7 19 5" xfId="23086" xr:uid="{BC410FDA-C6C7-497F-A175-53CA4159E66D}"/>
    <cellStyle name="Comma 7 2" xfId="3969" xr:uid="{00000000-0005-0000-0000-0000850F0000}"/>
    <cellStyle name="Comma 7 2 2" xfId="23393" xr:uid="{218F1BD4-CE2E-4180-9BC2-116E6A4C0906}"/>
    <cellStyle name="Comma 7 2 2 2" xfId="27720" xr:uid="{F58AD128-5127-4DE4-95C4-6E9424654CA8}"/>
    <cellStyle name="Comma 7 2 2 2 2" xfId="41113" xr:uid="{7B01E464-8028-4CB4-9DB0-6B2DE546F4F1}"/>
    <cellStyle name="Comma 7 2 2 3" xfId="40585" xr:uid="{36EDF4F4-3F39-4CB2-A304-470DDE385E95}"/>
    <cellStyle name="Comma 7 2 3" xfId="28456" xr:uid="{D84859F4-ED56-4FE2-A52F-4EC914D17D42}"/>
    <cellStyle name="Comma 7 2 3 2" xfId="41333" xr:uid="{4E9A6F9F-7AB8-46E4-8911-14A19C02137E}"/>
    <cellStyle name="Comma 7 2 4" xfId="40386" xr:uid="{F1F42F0A-6D74-4B7C-BA86-ABA72405FEAC}"/>
    <cellStyle name="Comma 7 2 5" xfId="42489" xr:uid="{E7020F40-C9ED-4688-9F4F-4AC6F32E955B}"/>
    <cellStyle name="Comma 7 2 6" xfId="23087" xr:uid="{4E052576-A5BA-44D6-8B5C-5AEE75C5260D}"/>
    <cellStyle name="Comma 7 20" xfId="3970" xr:uid="{00000000-0005-0000-0000-0000860F0000}"/>
    <cellStyle name="Comma 7 20 2" xfId="23394" xr:uid="{9447FA2E-8FB6-4389-8AF6-1CA6E3E1A530}"/>
    <cellStyle name="Comma 7 20 2 2" xfId="27722" xr:uid="{2E0144BB-36D8-482A-8B49-563AF313A715}"/>
    <cellStyle name="Comma 7 20 2 2 2" xfId="41114" xr:uid="{03BDBE9A-B883-476A-8861-032B81FB3753}"/>
    <cellStyle name="Comma 7 20 2 3" xfId="40586" xr:uid="{22B73377-BD8C-4F1E-9FAB-10CE824AC67B}"/>
    <cellStyle name="Comma 7 20 3" xfId="27721" xr:uid="{5EBAA034-8F00-4C6F-92A9-3E5C998FE60D}"/>
    <cellStyle name="Comma 7 20 4" xfId="42490" xr:uid="{3220F3A2-B054-4E31-8295-9A4B2D5B7526}"/>
    <cellStyle name="Comma 7 20 5" xfId="23088" xr:uid="{75434395-4422-45FD-A5DE-5B6225E98063}"/>
    <cellStyle name="Comma 7 21" xfId="3971" xr:uid="{00000000-0005-0000-0000-0000870F0000}"/>
    <cellStyle name="Comma 7 21 2" xfId="23395" xr:uid="{568D180A-532A-49BD-B794-2691EDFCADFF}"/>
    <cellStyle name="Comma 7 21 2 2" xfId="27724" xr:uid="{B37452C2-5BED-4F99-A939-DC17CE44EEF0}"/>
    <cellStyle name="Comma 7 21 2 2 2" xfId="41115" xr:uid="{3D7C0B49-1A8E-43DF-85D9-9CB144DCE3F1}"/>
    <cellStyle name="Comma 7 21 2 3" xfId="40587" xr:uid="{98639E70-6E23-4648-8981-6B4AC9125C38}"/>
    <cellStyle name="Comma 7 21 3" xfId="27723" xr:uid="{EB886187-1B4E-4542-9BA3-DD1E5AEE94AE}"/>
    <cellStyle name="Comma 7 21 4" xfId="42491" xr:uid="{F7E9E791-BC07-40DA-8701-5753B94FA7BC}"/>
    <cellStyle name="Comma 7 21 5" xfId="23089" xr:uid="{E77B8C17-FE6B-45BC-B3F3-C2843618740E}"/>
    <cellStyle name="Comma 7 22" xfId="27196" xr:uid="{B797615A-EC15-437C-83A5-9818263DB656}"/>
    <cellStyle name="Comma 7 3" xfId="3972" xr:uid="{00000000-0005-0000-0000-0000880F0000}"/>
    <cellStyle name="Comma 7 3 10" xfId="3973" xr:uid="{00000000-0005-0000-0000-0000890F0000}"/>
    <cellStyle name="Comma 7 3 10 2" xfId="23396" xr:uid="{CB8B9AA6-0167-493E-ACB8-E229966A1D17}"/>
    <cellStyle name="Comma 7 3 10 2 2" xfId="27726" xr:uid="{2AF13C3C-5044-489F-8ADC-003D1D1BE4B4}"/>
    <cellStyle name="Comma 7 3 10 2 2 2" xfId="41116" xr:uid="{B315B02C-EA9C-4B93-919D-741C7FEAA6ED}"/>
    <cellStyle name="Comma 7 3 10 2 3" xfId="40588" xr:uid="{8EA52695-B4A7-440A-AFC3-41E274EA70FA}"/>
    <cellStyle name="Comma 7 3 10 3" xfId="28457" xr:uid="{639C5112-3477-4577-822D-E81FA01C5581}"/>
    <cellStyle name="Comma 7 3 10 3 2" xfId="41334" xr:uid="{CA845391-D530-43B5-878F-131CC24791DC}"/>
    <cellStyle name="Comma 7 3 10 4" xfId="40387" xr:uid="{9ED24F4D-6A99-4473-B2EC-A813B2390231}"/>
    <cellStyle name="Comma 7 3 10 5" xfId="42493" xr:uid="{E04451AB-3DC0-4A70-82EB-FD75281F5F6B}"/>
    <cellStyle name="Comma 7 3 10 6" xfId="23091" xr:uid="{07B921FB-4F02-4036-B0E4-EDCFD8FDF0CC}"/>
    <cellStyle name="Comma 7 3 11" xfId="3974" xr:uid="{00000000-0005-0000-0000-00008A0F0000}"/>
    <cellStyle name="Comma 7 3 11 2" xfId="23397" xr:uid="{76D7AE5B-9B77-4CBA-B3F8-0241B1488D07}"/>
    <cellStyle name="Comma 7 3 11 2 2" xfId="27727" xr:uid="{10297BAD-9FC6-408C-8A92-4A56090542BB}"/>
    <cellStyle name="Comma 7 3 11 2 2 2" xfId="41117" xr:uid="{DCDFBA2F-AF1C-4349-89BC-7A79828678A3}"/>
    <cellStyle name="Comma 7 3 11 2 3" xfId="40589" xr:uid="{6FA5378A-C3D5-4ED0-82F1-2B52F465872C}"/>
    <cellStyle name="Comma 7 3 11 3" xfId="24795" xr:uid="{6F6F2B03-FE7E-4CF6-9A4E-611102F0CA0A}"/>
    <cellStyle name="Comma 7 3 11 3 2" xfId="40624" xr:uid="{36BBDB3D-5DDD-4543-8EC3-56F81064A194}"/>
    <cellStyle name="Comma 7 3 11 4" xfId="40388" xr:uid="{8F488DD1-86A7-4AFF-8390-9095F44585C8}"/>
    <cellStyle name="Comma 7 3 11 5" xfId="42494" xr:uid="{9DAC2070-8E99-4DF3-B145-B116F9AEA0D3}"/>
    <cellStyle name="Comma 7 3 11 6" xfId="23092" xr:uid="{B43D4AC4-254A-419E-8D2C-413345D2B8CA}"/>
    <cellStyle name="Comma 7 3 12" xfId="3975" xr:uid="{00000000-0005-0000-0000-00008B0F0000}"/>
    <cellStyle name="Comma 7 3 12 2" xfId="23398" xr:uid="{93FD5018-B926-48EA-9D6B-CDE2D9F0AAD2}"/>
    <cellStyle name="Comma 7 3 12 2 2" xfId="27728" xr:uid="{35A312E3-D3C1-4CB9-B725-C28052276634}"/>
    <cellStyle name="Comma 7 3 12 2 2 2" xfId="41118" xr:uid="{08FD71A2-5F52-403D-A9F4-402A83E65115}"/>
    <cellStyle name="Comma 7 3 12 2 3" xfId="40590" xr:uid="{41F07CA9-B608-41C4-B387-6DDB0E337F71}"/>
    <cellStyle name="Comma 7 3 12 3" xfId="25543" xr:uid="{6F7142E0-5C09-48E0-8857-31FE5148A0A8}"/>
    <cellStyle name="Comma 7 3 12 3 2" xfId="40758" xr:uid="{40CC1935-BF48-4CA3-B41B-0F55EF3FD7DF}"/>
    <cellStyle name="Comma 7 3 12 4" xfId="40389" xr:uid="{C05ED21D-EB1D-400B-AA73-8F7A402EDB70}"/>
    <cellStyle name="Comma 7 3 12 5" xfId="42495" xr:uid="{2A7D9A72-9A2C-45F8-995B-0875E74AB69A}"/>
    <cellStyle name="Comma 7 3 12 6" xfId="23093" xr:uid="{FC17E797-7CBA-4109-AEBA-94E9567A8601}"/>
    <cellStyle name="Comma 7 3 13" xfId="3976" xr:uid="{00000000-0005-0000-0000-00008C0F0000}"/>
    <cellStyle name="Comma 7 3 13 2" xfId="23399" xr:uid="{B7C199CB-1B3B-45C7-B851-2F3D6D81D600}"/>
    <cellStyle name="Comma 7 3 13 2 2" xfId="27729" xr:uid="{AF31CD13-AEEA-4BF0-82A1-DD49970E0A56}"/>
    <cellStyle name="Comma 7 3 13 2 2 2" xfId="41119" xr:uid="{D1A36704-143E-49F3-86EA-2585B1612310}"/>
    <cellStyle name="Comma 7 3 13 2 3" xfId="40591" xr:uid="{7558A525-DDF3-49AD-89D8-39A970E945F0}"/>
    <cellStyle name="Comma 7 3 13 3" xfId="28458" xr:uid="{81B1D84E-5CD5-4C84-AC2C-69A1E956FD13}"/>
    <cellStyle name="Comma 7 3 13 3 2" xfId="41335" xr:uid="{0471E7B5-E9CD-43BB-BFE6-B6FCE311D670}"/>
    <cellStyle name="Comma 7 3 13 4" xfId="40390" xr:uid="{C1562110-45B2-4EC1-A39C-A27AC8A31803}"/>
    <cellStyle name="Comma 7 3 13 5" xfId="42496" xr:uid="{13C1C36A-0F6C-472F-8AF8-D4DA5013B11B}"/>
    <cellStyle name="Comma 7 3 13 6" xfId="23094" xr:uid="{971E7ECD-A9DD-4B79-88BC-0B9C6863E462}"/>
    <cellStyle name="Comma 7 3 14" xfId="3977" xr:uid="{00000000-0005-0000-0000-00008D0F0000}"/>
    <cellStyle name="Comma 7 3 14 2" xfId="23400" xr:uid="{A5370737-222C-4B07-99D0-56EEC30F979D}"/>
    <cellStyle name="Comma 7 3 14 2 2" xfId="27730" xr:uid="{8D4BD565-B3F2-4E1B-8EFB-F32B9173866D}"/>
    <cellStyle name="Comma 7 3 14 2 2 2" xfId="41120" xr:uid="{8B833079-206D-439F-BE0B-A300522CDB5D}"/>
    <cellStyle name="Comma 7 3 14 2 3" xfId="40592" xr:uid="{2E030EBE-372C-4D1A-9615-62C018929A94}"/>
    <cellStyle name="Comma 7 3 14 3" xfId="25542" xr:uid="{A7496BD4-C2AA-4A14-B96B-E99C9AEC9B5D}"/>
    <cellStyle name="Comma 7 3 14 3 2" xfId="40757" xr:uid="{8CA508C8-B73E-49D7-BCAB-47A89B4645C0}"/>
    <cellStyle name="Comma 7 3 14 4" xfId="40391" xr:uid="{AD16A54C-8CBF-419D-AD63-3279632AF0BC}"/>
    <cellStyle name="Comma 7 3 14 5" xfId="42497" xr:uid="{B101E963-BBD9-4F7B-A2AB-D0BEDFD43DF9}"/>
    <cellStyle name="Comma 7 3 14 6" xfId="23095" xr:uid="{3579A366-5366-4AAE-9C66-1837420F2E7F}"/>
    <cellStyle name="Comma 7 3 15" xfId="3978" xr:uid="{00000000-0005-0000-0000-00008E0F0000}"/>
    <cellStyle name="Comma 7 3 15 2" xfId="23401" xr:uid="{84BE9D3E-9EEA-446E-827D-A3AF59F0CA5A}"/>
    <cellStyle name="Comma 7 3 15 2 2" xfId="27731" xr:uid="{65D15255-BB94-4223-8272-5851E259E41C}"/>
    <cellStyle name="Comma 7 3 15 2 2 2" xfId="41121" xr:uid="{49D70B64-20B1-4A6C-B61A-0EB8130ABC90}"/>
    <cellStyle name="Comma 7 3 15 2 3" xfId="40593" xr:uid="{135A3456-1524-4A3A-BA88-06853623F836}"/>
    <cellStyle name="Comma 7 3 15 3" xfId="25541" xr:uid="{A9418195-DA8C-4659-BC8B-DD5659DEB660}"/>
    <cellStyle name="Comma 7 3 15 3 2" xfId="40756" xr:uid="{A475182D-6855-43CB-8EA7-8D631238E75E}"/>
    <cellStyle name="Comma 7 3 15 4" xfId="40392" xr:uid="{F4C8B370-E040-4B0C-B7E6-9E61C55EDDD4}"/>
    <cellStyle name="Comma 7 3 15 5" xfId="42498" xr:uid="{76A1F3D5-177B-4ACC-863A-0B02C0881FAD}"/>
    <cellStyle name="Comma 7 3 15 6" xfId="23096" xr:uid="{4E2A1197-6CE3-4117-9705-65F69E855B1A}"/>
    <cellStyle name="Comma 7 3 16" xfId="27725" xr:uid="{8F546EF2-FD7C-4A3C-9116-EEBC84593E4F}"/>
    <cellStyle name="Comma 7 3 16 2" xfId="47084" xr:uid="{A7754981-EFFF-4F35-A98C-F1A99C90F4DC}"/>
    <cellStyle name="Comma 7 3 17" xfId="42492" xr:uid="{1271839F-8A86-4A73-89DE-2CB629BDCB15}"/>
    <cellStyle name="Comma 7 3 18" xfId="23090" xr:uid="{E171A30E-CC58-4FEB-8B1A-A627F7873197}"/>
    <cellStyle name="Comma 7 3 2" xfId="3979" xr:uid="{00000000-0005-0000-0000-00008F0F0000}"/>
    <cellStyle name="Comma 7 3 2 2" xfId="23402" xr:uid="{8AAC0402-326B-4419-8930-39605E53691A}"/>
    <cellStyle name="Comma 7 3 2 2 2" xfId="27732" xr:uid="{CFB68FFE-7CF4-4229-95CE-B8FA6B1E4A40}"/>
    <cellStyle name="Comma 7 3 2 2 2 2" xfId="41122" xr:uid="{EE5F9FE9-081A-400B-AA20-A7B08A49584D}"/>
    <cellStyle name="Comma 7 3 2 2 3" xfId="40594" xr:uid="{4E2AC0CB-2C1C-4E57-9141-64DD962CE7FD}"/>
    <cellStyle name="Comma 7 3 2 3" xfId="25540" xr:uid="{1B61898F-5A48-4639-8BE2-AFF0792C7E81}"/>
    <cellStyle name="Comma 7 3 2 3 2" xfId="40755" xr:uid="{6C316CE2-0E3C-4482-B7AA-BE802EACE170}"/>
    <cellStyle name="Comma 7 3 2 4" xfId="40393" xr:uid="{63B238D8-C8ED-49FE-A877-08297F6831F4}"/>
    <cellStyle name="Comma 7 3 2 5" xfId="42499" xr:uid="{7BF63DB6-BDAC-4F20-9ADE-545445405460}"/>
    <cellStyle name="Comma 7 3 2 6" xfId="23097" xr:uid="{3963BD5C-23B8-4E29-A423-A2774AB5D379}"/>
    <cellStyle name="Comma 7 3 3" xfId="3980" xr:uid="{00000000-0005-0000-0000-0000900F0000}"/>
    <cellStyle name="Comma 7 3 3 2" xfId="23403" xr:uid="{B5A1353B-F290-4EE4-95E0-4C78D67167B5}"/>
    <cellStyle name="Comma 7 3 3 2 2" xfId="27733" xr:uid="{903B4CA6-64B3-4DD0-AAEF-CF2762F1995B}"/>
    <cellStyle name="Comma 7 3 3 2 2 2" xfId="41123" xr:uid="{989E7D8D-87D4-4CFA-9A07-45D90F7BE165}"/>
    <cellStyle name="Comma 7 3 3 2 3" xfId="40595" xr:uid="{2A43DA1D-5643-40B0-90A4-7CCD41F0E7C2}"/>
    <cellStyle name="Comma 7 3 3 3" xfId="28459" xr:uid="{F9C5244C-CE86-4150-95A3-8602B8EFC5D5}"/>
    <cellStyle name="Comma 7 3 3 3 2" xfId="41336" xr:uid="{EEA81112-0C51-458B-BC50-684D348E78D9}"/>
    <cellStyle name="Comma 7 3 3 4" xfId="40394" xr:uid="{DCF99759-F5D5-4EE9-8D93-F3451701BE67}"/>
    <cellStyle name="Comma 7 3 3 5" xfId="42500" xr:uid="{DE25FEC7-ABD0-4DD3-B93B-689D666AE3CE}"/>
    <cellStyle name="Comma 7 3 3 6" xfId="23098" xr:uid="{B9258451-5DDB-4F94-8026-0065E7A978E7}"/>
    <cellStyle name="Comma 7 3 4" xfId="3981" xr:uid="{00000000-0005-0000-0000-0000910F0000}"/>
    <cellStyle name="Comma 7 3 4 2" xfId="23404" xr:uid="{F410DD08-CC04-46C5-9F50-46BE09746189}"/>
    <cellStyle name="Comma 7 3 4 2 2" xfId="27734" xr:uid="{9D97941D-2C4C-4F65-914B-73EBF0769037}"/>
    <cellStyle name="Comma 7 3 4 2 2 2" xfId="41124" xr:uid="{D9609785-3360-4435-8E55-BB44D0156832}"/>
    <cellStyle name="Comma 7 3 4 2 3" xfId="40596" xr:uid="{2CB43DC7-23B5-418D-9A25-082D04EE4975}"/>
    <cellStyle name="Comma 7 3 4 3" xfId="28460" xr:uid="{933FE0AD-DC33-43EB-BDC5-84DD42795CDF}"/>
    <cellStyle name="Comma 7 3 4 3 2" xfId="41337" xr:uid="{CF0AAECF-CFAA-4DE7-8C9B-19B0F7732A2A}"/>
    <cellStyle name="Comma 7 3 4 4" xfId="40395" xr:uid="{DAE219FA-B6A8-4CCA-92A4-3AEB056848E4}"/>
    <cellStyle name="Comma 7 3 4 5" xfId="42501" xr:uid="{0EA7D076-E200-458D-98B1-7DBBB8C78F07}"/>
    <cellStyle name="Comma 7 3 4 6" xfId="23099" xr:uid="{C663F8E1-385D-4736-AC0A-C75450045B73}"/>
    <cellStyle name="Comma 7 3 5" xfId="3982" xr:uid="{00000000-0005-0000-0000-0000920F0000}"/>
    <cellStyle name="Comma 7 3 5 2" xfId="23405" xr:uid="{B26C93B9-228D-45BA-970E-08B7FD26ED4E}"/>
    <cellStyle name="Comma 7 3 5 2 2" xfId="27735" xr:uid="{86EA740B-F08A-48F9-BED3-F0568DFCFC1D}"/>
    <cellStyle name="Comma 7 3 5 2 2 2" xfId="41125" xr:uid="{19E56483-78F4-42F4-83EF-60F7450C2C5F}"/>
    <cellStyle name="Comma 7 3 5 2 3" xfId="40597" xr:uid="{2B6EAABE-CF88-4124-AC45-83FDDB28F4CD}"/>
    <cellStyle name="Comma 7 3 5 3" xfId="25539" xr:uid="{A73DD617-4925-4C65-A499-FE5E703B51A5}"/>
    <cellStyle name="Comma 7 3 5 3 2" xfId="40754" xr:uid="{CFE7BB8E-019A-4AC3-8CCC-00B4B5704E7D}"/>
    <cellStyle name="Comma 7 3 5 4" xfId="40396" xr:uid="{2CBD3D0E-F99A-4F9F-8B8B-9A62AFA37022}"/>
    <cellStyle name="Comma 7 3 5 5" xfId="42502" xr:uid="{E0ACB85C-44F3-4A40-8EA0-9EDDD89EB83D}"/>
    <cellStyle name="Comma 7 3 5 6" xfId="23100" xr:uid="{6A552CC7-DA60-43E4-9123-D9D0AFD84FDA}"/>
    <cellStyle name="Comma 7 3 6" xfId="3983" xr:uid="{00000000-0005-0000-0000-0000930F0000}"/>
    <cellStyle name="Comma 7 3 6 2" xfId="23406" xr:uid="{33280A0C-5187-40D0-AFE8-BAEA47B645C7}"/>
    <cellStyle name="Comma 7 3 6 2 2" xfId="27736" xr:uid="{16ABF551-EEFF-454B-8C62-43038B4ADA5E}"/>
    <cellStyle name="Comma 7 3 6 2 2 2" xfId="41126" xr:uid="{C8D721C1-F8EA-48D9-8F4F-0DFC184114CF}"/>
    <cellStyle name="Comma 7 3 6 2 3" xfId="40598" xr:uid="{2E492584-7AC0-4241-BFF5-BA590C2AC680}"/>
    <cellStyle name="Comma 7 3 6 3" xfId="25536" xr:uid="{229E663D-BED1-46C9-A9F6-9E2C3A3DEB07}"/>
    <cellStyle name="Comma 7 3 6 3 2" xfId="40752" xr:uid="{6F94D76C-34B7-4FCD-9C55-FE677B88BD66}"/>
    <cellStyle name="Comma 7 3 6 4" xfId="40397" xr:uid="{547FDDB5-154F-4B4A-8519-465B03BC1C5C}"/>
    <cellStyle name="Comma 7 3 6 5" xfId="42503" xr:uid="{D59F16DB-E001-4EE0-98F5-27AB0EA692D0}"/>
    <cellStyle name="Comma 7 3 6 6" xfId="23101" xr:uid="{D8898CD1-0A8E-400C-94C8-2ED7DEAD7DEB}"/>
    <cellStyle name="Comma 7 3 7" xfId="3984" xr:uid="{00000000-0005-0000-0000-0000940F0000}"/>
    <cellStyle name="Comma 7 3 7 2" xfId="23407" xr:uid="{DAC172AA-C508-429A-81F9-4680F13629AF}"/>
    <cellStyle name="Comma 7 3 7 2 2" xfId="27737" xr:uid="{1CC44BD2-BAAF-4059-A998-B0C1C250E273}"/>
    <cellStyle name="Comma 7 3 7 2 2 2" xfId="41127" xr:uid="{BD9AF614-2711-4196-A9C1-6C1D3F006494}"/>
    <cellStyle name="Comma 7 3 7 2 3" xfId="40599" xr:uid="{90C389FE-D0FE-475F-A14B-3DF824177BA3}"/>
    <cellStyle name="Comma 7 3 7 3" xfId="30555" xr:uid="{CA9CFDEE-EDED-4C8A-AD79-C01ED0DBECE9}"/>
    <cellStyle name="Comma 7 3 7 3 2" xfId="41392" xr:uid="{291EA963-EA0B-4BC9-8099-0022E6F881B2}"/>
    <cellStyle name="Comma 7 3 7 4" xfId="40398" xr:uid="{56D30190-AF71-4720-9548-BF3C46F22333}"/>
    <cellStyle name="Comma 7 3 7 5" xfId="42504" xr:uid="{66E7F21E-73AF-4FE7-BC19-660695FE4796}"/>
    <cellStyle name="Comma 7 3 7 6" xfId="23102" xr:uid="{D7C85297-DCF5-4D2B-94B5-80FAF07E0D77}"/>
    <cellStyle name="Comma 7 3 8" xfId="3985" xr:uid="{00000000-0005-0000-0000-0000950F0000}"/>
    <cellStyle name="Comma 7 3 8 2" xfId="23408" xr:uid="{546DDB27-91AD-4855-B2A5-FF8B323FB9C1}"/>
    <cellStyle name="Comma 7 3 8 2 2" xfId="27738" xr:uid="{8ADDA2FA-1989-4C8A-8002-A927EBFA9CF0}"/>
    <cellStyle name="Comma 7 3 8 2 2 2" xfId="41128" xr:uid="{297423FD-0F7B-4FE0-9956-E23A59C0E2BC}"/>
    <cellStyle name="Comma 7 3 8 2 3" xfId="40600" xr:uid="{FB8614B5-8A17-4231-8047-D52364AD76BC}"/>
    <cellStyle name="Comma 7 3 8 3" xfId="28461" xr:uid="{F3179757-8CDB-4905-AA07-B6DBEF54AA8A}"/>
    <cellStyle name="Comma 7 3 8 3 2" xfId="41338" xr:uid="{88ABF135-8B8E-4BA1-84D2-5827ED761FD7}"/>
    <cellStyle name="Comma 7 3 8 4" xfId="40399" xr:uid="{2FBEA07D-423C-4A56-BAD3-0D864D0EC395}"/>
    <cellStyle name="Comma 7 3 8 5" xfId="42505" xr:uid="{FC24AE94-D10D-4ECC-9289-9E29122BC0DE}"/>
    <cellStyle name="Comma 7 3 8 6" xfId="23103" xr:uid="{6352E1BE-4E1F-442C-A931-37FB4BCD7ED4}"/>
    <cellStyle name="Comma 7 3 9" xfId="3986" xr:uid="{00000000-0005-0000-0000-0000960F0000}"/>
    <cellStyle name="Comma 7 3 9 2" xfId="23409" xr:uid="{859D1610-2DBE-43DF-BF9C-AF73B88B8F7F}"/>
    <cellStyle name="Comma 7 3 9 2 2" xfId="27739" xr:uid="{F410A2AB-88F9-451D-9AF9-008A5ABB0A5C}"/>
    <cellStyle name="Comma 7 3 9 2 2 2" xfId="41129" xr:uid="{D49BA9B9-4813-4A5D-BB8A-D985A79F1D4E}"/>
    <cellStyle name="Comma 7 3 9 2 3" xfId="40601" xr:uid="{C58A6B67-3846-41B4-911C-CACCB83DE479}"/>
    <cellStyle name="Comma 7 3 9 3" xfId="25537" xr:uid="{F97CD7D8-345B-417F-B9A2-88F4EB174429}"/>
    <cellStyle name="Comma 7 3 9 3 2" xfId="40753" xr:uid="{F3C30C32-C9C9-4FF7-B118-1DBD54F893B1}"/>
    <cellStyle name="Comma 7 3 9 4" xfId="40400" xr:uid="{875D47AB-DE9A-4492-94FA-9C6F9312A1F4}"/>
    <cellStyle name="Comma 7 3 9 5" xfId="42506" xr:uid="{BF628334-94A6-4F5C-B9D3-BEE84D8CA715}"/>
    <cellStyle name="Comma 7 3 9 6" xfId="23104" xr:uid="{811BB273-FA65-4FC1-B30E-7447D2F891E9}"/>
    <cellStyle name="Comma 7 4" xfId="3987" xr:uid="{00000000-0005-0000-0000-0000970F0000}"/>
    <cellStyle name="Comma 7 4 2" xfId="23410" xr:uid="{5A729EEB-E398-4DD8-B7B6-003C4C1B1F53}"/>
    <cellStyle name="Comma 7 4 2 2" xfId="27740" xr:uid="{92FB42B6-39F9-4DFD-8A35-684D92F755CA}"/>
    <cellStyle name="Comma 7 4 2 2 2" xfId="41130" xr:uid="{20714D37-B67A-4785-B7D2-6BF8998C84F1}"/>
    <cellStyle name="Comma 7 4 2 3" xfId="40602" xr:uid="{E6A5FC3F-16B7-436F-A0E9-34324B5EDF10}"/>
    <cellStyle name="Comma 7 4 3" xfId="28462" xr:uid="{25780678-1E04-4021-964C-1F81D30A0476}"/>
    <cellStyle name="Comma 7 4 3 2" xfId="41339" xr:uid="{ADAE2145-718F-4EF7-AB6E-2CF7FC9F0736}"/>
    <cellStyle name="Comma 7 4 4" xfId="40401" xr:uid="{B61AADFE-5EF7-4F7E-8720-E89952EB4971}"/>
    <cellStyle name="Comma 7 4 5" xfId="42507" xr:uid="{63EDA551-82E3-40B5-B6CF-BD0482283BAB}"/>
    <cellStyle name="Comma 7 4 6" xfId="23105" xr:uid="{1D35D200-5A79-4118-99C3-FC2BACB9722E}"/>
    <cellStyle name="Comma 7 5" xfId="3988" xr:uid="{00000000-0005-0000-0000-0000980F0000}"/>
    <cellStyle name="Comma 7 5 2" xfId="23411" xr:uid="{98359AC2-A548-45A3-B9CD-8A4D666A8242}"/>
    <cellStyle name="Comma 7 5 2 2" xfId="27741" xr:uid="{EB936E6F-9B51-4789-B5DE-033B7BD795C4}"/>
    <cellStyle name="Comma 7 5 2 2 2" xfId="41131" xr:uid="{1DD1FEAF-5CC7-450A-9CEE-2F9AA3E3E443}"/>
    <cellStyle name="Comma 7 5 2 3" xfId="40603" xr:uid="{EA391A63-40FF-4918-AB64-82A0050A4592}"/>
    <cellStyle name="Comma 7 5 3" xfId="25535" xr:uid="{813E6E64-74E1-4B79-B5CB-676E69D86441}"/>
    <cellStyle name="Comma 7 5 3 2" xfId="40751" xr:uid="{9D874847-DDA3-41FA-9BA5-CF9181572C6C}"/>
    <cellStyle name="Comma 7 5 4" xfId="40402" xr:uid="{D88A6C40-D6BE-4CE3-9D10-BAD918FF0FA3}"/>
    <cellStyle name="Comma 7 5 5" xfId="42508" xr:uid="{5F27B348-AE18-4F66-9D04-0527E1BFECB1}"/>
    <cellStyle name="Comma 7 5 6" xfId="23106" xr:uid="{61C13D64-EBBD-4692-B83E-A7CE4A67BF2A}"/>
    <cellStyle name="Comma 7 6" xfId="3989" xr:uid="{00000000-0005-0000-0000-0000990F0000}"/>
    <cellStyle name="Comma 7 6 2" xfId="23412" xr:uid="{37369B71-2AC3-4BAC-AD3F-23F3F72EE395}"/>
    <cellStyle name="Comma 7 6 2 2" xfId="27742" xr:uid="{B79B43E6-B321-4173-86C8-9A362D0436E1}"/>
    <cellStyle name="Comma 7 6 2 2 2" xfId="41132" xr:uid="{E0056A0C-1C38-4710-A67C-AE8F442C2A19}"/>
    <cellStyle name="Comma 7 6 2 3" xfId="40604" xr:uid="{AC565F17-D050-47ED-B350-ED1C821059DE}"/>
    <cellStyle name="Comma 7 6 3" xfId="30556" xr:uid="{6C6D0A48-C160-45A8-B325-655D38ADE4FD}"/>
    <cellStyle name="Comma 7 6 3 2" xfId="41393" xr:uid="{125D16EA-299C-4A6B-9EC0-D4EA7500BEAF}"/>
    <cellStyle name="Comma 7 6 4" xfId="40403" xr:uid="{79AB524F-BCE9-434B-8055-5AEDD419F6F1}"/>
    <cellStyle name="Comma 7 6 5" xfId="42509" xr:uid="{07401FAD-B544-4AC8-AC88-C06453B72B95}"/>
    <cellStyle name="Comma 7 6 6" xfId="23107" xr:uid="{01A3A27C-5EBF-4610-8E6F-E2CE5D96FF24}"/>
    <cellStyle name="Comma 7 7" xfId="3990" xr:uid="{00000000-0005-0000-0000-00009A0F0000}"/>
    <cellStyle name="Comma 7 7 2" xfId="23413" xr:uid="{548AA625-95A7-4078-B828-CFBE84F16A5F}"/>
    <cellStyle name="Comma 7 7 2 2" xfId="27743" xr:uid="{01485A99-0B33-4C7A-85EE-7851F69366AF}"/>
    <cellStyle name="Comma 7 7 2 2 2" xfId="41133" xr:uid="{3358CD13-192E-41A9-B62F-1BD2B6394DFD}"/>
    <cellStyle name="Comma 7 7 2 3" xfId="40605" xr:uid="{ADA40B20-7350-47D6-90B1-70F5105D7362}"/>
    <cellStyle name="Comma 7 7 3" xfId="30425" xr:uid="{C4077EA2-C590-4A7C-B1AE-235F913CD03B}"/>
    <cellStyle name="Comma 7 7 3 2" xfId="41359" xr:uid="{156FFF45-5A91-446B-9F69-E859BC3F6DEE}"/>
    <cellStyle name="Comma 7 7 4" xfId="40404" xr:uid="{B5E4DA7C-2699-4F63-91D6-27F15D23303A}"/>
    <cellStyle name="Comma 7 7 5" xfId="42510" xr:uid="{46AD77FC-B047-49D7-A35F-677974645606}"/>
    <cellStyle name="Comma 7 7 6" xfId="23108" xr:uid="{A478822B-0832-401C-94F9-39750A074A46}"/>
    <cellStyle name="Comma 7 8" xfId="3991" xr:uid="{00000000-0005-0000-0000-00009B0F0000}"/>
    <cellStyle name="Comma 7 8 2" xfId="23414" xr:uid="{0FB0BD40-B127-488C-996B-77D141A72A4C}"/>
    <cellStyle name="Comma 7 8 2 2" xfId="27744" xr:uid="{E9D99A7F-21FB-4C58-8EFD-1363F09581AB}"/>
    <cellStyle name="Comma 7 8 2 2 2" xfId="41134" xr:uid="{AB2F9E92-C481-4069-97DA-5F74CB901CA5}"/>
    <cellStyle name="Comma 7 8 2 3" xfId="40606" xr:uid="{6D039E55-9E77-49B0-B4C7-24A9B6C5810B}"/>
    <cellStyle name="Comma 7 8 3" xfId="25534" xr:uid="{9352C904-D57F-4302-8776-0CC5F887F14A}"/>
    <cellStyle name="Comma 7 8 3 2" xfId="40750" xr:uid="{173B6235-5DA6-4981-9EA4-34668C20326A}"/>
    <cellStyle name="Comma 7 8 4" xfId="40405" xr:uid="{AD5C4C7B-74D6-4299-9076-E5A4A18B07E4}"/>
    <cellStyle name="Comma 7 8 5" xfId="42511" xr:uid="{6D48E9A5-FE2B-438D-AA77-DCC0558A19C6}"/>
    <cellStyle name="Comma 7 8 6" xfId="23109" xr:uid="{BA2800DA-26DC-4F60-B246-2D70FE801E6E}"/>
    <cellStyle name="Comma 7 9" xfId="3992" xr:uid="{00000000-0005-0000-0000-00009C0F0000}"/>
    <cellStyle name="Comma 7 9 2" xfId="23415" xr:uid="{648BF341-49E1-4941-98E4-3A06791DDA8B}"/>
    <cellStyle name="Comma 7 9 2 2" xfId="27745" xr:uid="{199F215D-FCD4-4631-8461-DA1014F50542}"/>
    <cellStyle name="Comma 7 9 2 2 2" xfId="41135" xr:uid="{46F3DBF3-76D1-491D-9334-D55C8F7120AC}"/>
    <cellStyle name="Comma 7 9 2 3" xfId="40607" xr:uid="{8609E279-3A65-4E7A-B2AA-121E6AC33DE8}"/>
    <cellStyle name="Comma 7 9 3" xfId="25530" xr:uid="{6061E861-F947-4FAE-9212-7564002E2624}"/>
    <cellStyle name="Comma 7 9 3 2" xfId="40749" xr:uid="{9978566B-84D1-493B-BF04-63A76502C9A9}"/>
    <cellStyle name="Comma 7 9 4" xfId="40406" xr:uid="{EDA40D76-57FA-42CF-BC7A-97D224110FA1}"/>
    <cellStyle name="Comma 7 9 5" xfId="42512" xr:uid="{B22ED128-953C-4DC4-BD10-AF71AF576E7D}"/>
    <cellStyle name="Comma 7 9 6" xfId="23110" xr:uid="{288F36DD-EA53-4BE7-9670-FE3F6CF87339}"/>
    <cellStyle name="Comma 8" xfId="3993" xr:uid="{00000000-0005-0000-0000-00009D0F0000}"/>
    <cellStyle name="Comma 8 2" xfId="1625" xr:uid="{00000000-0005-0000-0000-00005D060000}"/>
    <cellStyle name="Comma 8 2 2" xfId="1626" xr:uid="{00000000-0005-0000-0000-00005E060000}"/>
    <cellStyle name="Comma 8 2 2 2" xfId="27746" xr:uid="{BA21908A-514D-477B-A29C-DDBCC4E32151}"/>
    <cellStyle name="Comma 8 2 2 2 2" xfId="28463" xr:uid="{CE0D2226-0DAB-421C-8F87-AE925ADB98AF}"/>
    <cellStyle name="Comma 8 2 2 2 2 2" xfId="41340" xr:uid="{772861BB-D033-461A-AC02-709747D3977F}"/>
    <cellStyle name="Comma 8 2 2 2 3" xfId="28464" xr:uid="{1FA701A2-27E3-4115-8F15-320E7BB2B4FE}"/>
    <cellStyle name="Comma 8 2 2 2 3 2" xfId="41341" xr:uid="{EF3821AC-419B-4D65-8B44-A84A6E6874AA}"/>
    <cellStyle name="Comma 8 2 2 2 4" xfId="41136" xr:uid="{C187A182-242D-4C65-9A90-E417C7FE94D8}"/>
    <cellStyle name="Comma 8 2 2 3" xfId="40608" xr:uid="{60A8F3A5-2280-409F-90A2-0910E5D62E74}"/>
    <cellStyle name="Comma 8 2 2 4" xfId="41538" xr:uid="{AB7E1CD5-94CF-4BD9-B300-CD8DB8E7AC7D}"/>
    <cellStyle name="Comma 8 2 2 5" xfId="23416" xr:uid="{2676B7E9-B6C1-4207-937C-CA6C6A35ED38}"/>
    <cellStyle name="Comma 8 2 3" xfId="25059" xr:uid="{612F3625-5009-43DD-8A04-4D88F69B9EFA}"/>
    <cellStyle name="Comma 8 2 3 2" xfId="27747" xr:uid="{5ACF6B7B-A042-4FAD-91E0-6D39351513AA}"/>
    <cellStyle name="Comma 8 2 3 2 2" xfId="41137" xr:uid="{54648E76-99CB-4C8F-9C2B-2D56E9B9C47A}"/>
    <cellStyle name="Comma 8 2 3 3" xfId="40741" xr:uid="{BCE3B229-86B7-4198-B018-067FEA3853AA}"/>
    <cellStyle name="Comma 8 2 4" xfId="27198" xr:uid="{0229172B-ADB7-46CD-B463-AB55509B123C}"/>
    <cellStyle name="Comma 8 2 5" xfId="41537" xr:uid="{68D1CF62-6543-4787-8033-4BFF643B8812}"/>
    <cellStyle name="Comma 8 2 6" xfId="23111" xr:uid="{D6A35DB2-7E26-4A20-9E01-BB5AD818ACB6}"/>
    <cellStyle name="Comma 8 3" xfId="3994" xr:uid="{00000000-0005-0000-0000-00009E0F0000}"/>
    <cellStyle name="Comma 8 3 2" xfId="23417" xr:uid="{6609E6FC-9657-404D-A8F1-09C9788BD5DE}"/>
    <cellStyle name="Comma 8 3 2 2" xfId="27749" xr:uid="{C0182095-6336-4A14-9FDA-EBD2BB04D7F0}"/>
    <cellStyle name="Comma 8 3 2 2 2" xfId="41138" xr:uid="{2599A899-D89A-426E-9833-5169399353AD}"/>
    <cellStyle name="Comma 8 3 2 3" xfId="40609" xr:uid="{F2DFF65A-3C23-432E-835A-B9302D697535}"/>
    <cellStyle name="Comma 8 3 3" xfId="27748" xr:uid="{06BD75F2-DACA-4DD6-AD3D-FA46E3D71F77}"/>
    <cellStyle name="Comma 8 3 4" xfId="42513" xr:uid="{18F6AD3C-7DBB-478E-939C-72619AC7FD6E}"/>
    <cellStyle name="Comma 8 3 5" xfId="23112" xr:uid="{A315CF90-3652-46DD-BFA7-802B46018DC6}"/>
    <cellStyle name="Comma 8 4" xfId="3995" xr:uid="{00000000-0005-0000-0000-00009F0F0000}"/>
    <cellStyle name="Comma 8 4 2" xfId="23418" xr:uid="{124CA791-9D1F-41BF-BA18-1B2382EE2CEA}"/>
    <cellStyle name="Comma 8 4 2 2" xfId="27751" xr:uid="{744C686E-B206-44FB-AA30-B211C625EF68}"/>
    <cellStyle name="Comma 8 4 2 2 2" xfId="41139" xr:uid="{FDAECFD2-9E62-4D16-B7F1-FEDCB25D2820}"/>
    <cellStyle name="Comma 8 4 2 3" xfId="40610" xr:uid="{8D6A04A3-F8B6-44BC-B3F9-7295181F7C4D}"/>
    <cellStyle name="Comma 8 4 3" xfId="27750" xr:uid="{43B1D31A-B646-42B8-B60B-72E1FD64C23B}"/>
    <cellStyle name="Comma 8 4 4" xfId="42514" xr:uid="{1AB3136C-0667-4F72-9873-928E724EE65D}"/>
    <cellStyle name="Comma 8 4 5" xfId="23113" xr:uid="{C26D6C88-4E37-4ADF-A30A-CD0DC79F7A90}"/>
    <cellStyle name="Comma 8 5" xfId="3996" xr:uid="{00000000-0005-0000-0000-0000A00F0000}"/>
    <cellStyle name="Comma 8 5 2" xfId="23419" xr:uid="{BB59D4C0-F78C-43CF-AD12-8B3A51489F41}"/>
    <cellStyle name="Comma 8 5 2 2" xfId="27753" xr:uid="{423F466D-F224-47CC-AEB0-FAC7259DDEDA}"/>
    <cellStyle name="Comma 8 5 2 2 2" xfId="41140" xr:uid="{8300CA3A-D8E2-42D2-8D39-ADF0933F6879}"/>
    <cellStyle name="Comma 8 5 2 3" xfId="40611" xr:uid="{1997D7E6-9740-4521-8171-DF03C16C4F6E}"/>
    <cellStyle name="Comma 8 5 3" xfId="27752" xr:uid="{5C381650-76D1-45B0-826A-12CAB04B1294}"/>
    <cellStyle name="Comma 8 5 4" xfId="42515" xr:uid="{22F1BD22-5D69-4FEF-8C0B-16ED351290F3}"/>
    <cellStyle name="Comma 8 5 5" xfId="23114" xr:uid="{41DC9172-CFDF-48F3-AC8E-3BAF69F2E596}"/>
    <cellStyle name="Comma 8 6" xfId="3997" xr:uid="{00000000-0005-0000-0000-0000A10F0000}"/>
    <cellStyle name="Comma 8 6 2" xfId="23420" xr:uid="{9FB86D8A-250C-4351-AB20-74B5CEA4737E}"/>
    <cellStyle name="Comma 8 6 2 2" xfId="27755" xr:uid="{E4B0CDF5-22CC-42CD-A9F2-814279187E04}"/>
    <cellStyle name="Comma 8 6 2 2 2" xfId="41141" xr:uid="{5C8A15AD-5A1D-4D96-949F-1C9DED149BB2}"/>
    <cellStyle name="Comma 8 6 2 3" xfId="40612" xr:uid="{20F6D0B4-3264-4842-B3A7-DBAE51188A9B}"/>
    <cellStyle name="Comma 8 6 3" xfId="27754" xr:uid="{FE319DE0-C71E-4B52-9079-1DB9077659F3}"/>
    <cellStyle name="Comma 8 6 4" xfId="42516" xr:uid="{ABB1F71C-CF82-443E-AEE3-96B15DDE70D1}"/>
    <cellStyle name="Comma 8 6 5" xfId="23115" xr:uid="{998D692E-BF85-43E7-8895-350899C1C2F4}"/>
    <cellStyle name="Comma 8 7" xfId="3998" xr:uid="{00000000-0005-0000-0000-0000A20F0000}"/>
    <cellStyle name="Comma 8 7 2" xfId="23421" xr:uid="{68EF88BF-B759-4F8D-8518-073C11CCD5F8}"/>
    <cellStyle name="Comma 8 7 2 2" xfId="27757" xr:uid="{6E3690B5-1C4B-4D93-B950-43592C5F0672}"/>
    <cellStyle name="Comma 8 7 2 2 2" xfId="41142" xr:uid="{34E30C32-0171-4952-BF7D-EB391468091F}"/>
    <cellStyle name="Comma 8 7 2 3" xfId="40613" xr:uid="{E64C72E5-DDA4-46AD-BD9F-C5BF3A27A8C1}"/>
    <cellStyle name="Comma 8 7 3" xfId="27756" xr:uid="{15389D9C-FF6F-49C8-BFBC-C20F93195B77}"/>
    <cellStyle name="Comma 8 7 4" xfId="42517" xr:uid="{EFD2B472-5FE2-4BE3-B583-F2BFA2831CDC}"/>
    <cellStyle name="Comma 8 7 5" xfId="23116" xr:uid="{FAC1D2EE-A3B7-4FA9-835B-8C406CF9F80F}"/>
    <cellStyle name="Comma 8 8" xfId="3999" xr:uid="{00000000-0005-0000-0000-0000A30F0000}"/>
    <cellStyle name="Comma 8 8 2" xfId="23422" xr:uid="{4868123B-3759-4E3D-A704-FA94F44D5A8F}"/>
    <cellStyle name="Comma 8 8 2 2" xfId="27759" xr:uid="{96687A09-0DD3-46C2-A660-18D0F3240995}"/>
    <cellStyle name="Comma 8 8 2 2 2" xfId="41143" xr:uid="{DF517BAF-D7E3-48CA-980E-FEB67E832FA7}"/>
    <cellStyle name="Comma 8 8 2 3" xfId="40614" xr:uid="{1A0A1A08-8D4F-458D-A2FF-7B3B360591A4}"/>
    <cellStyle name="Comma 8 8 3" xfId="27758" xr:uid="{ABFCD984-639A-46CC-A348-D9BD9F15373C}"/>
    <cellStyle name="Comma 8 8 4" xfId="42518" xr:uid="{A47BA622-FA77-4FD4-9697-7C04D1ED208E}"/>
    <cellStyle name="Comma 8 8 5" xfId="23117" xr:uid="{5802ABD3-F31D-437F-96CA-8AFF8F92C673}"/>
    <cellStyle name="Comma 8 9" xfId="27197" xr:uid="{9C0E9CE6-E325-46DB-8A58-1123A9D8D4EB}"/>
    <cellStyle name="Comma 9" xfId="4000" xr:uid="{00000000-0005-0000-0000-0000A40F0000}"/>
    <cellStyle name="Comma 9 10" xfId="4982" xr:uid="{00000000-0005-0000-0000-00007A130000}"/>
    <cellStyle name="Comma 9 10 2" xfId="25518" xr:uid="{97CD5A02-A6EF-4482-A338-66B5196F9AD2}"/>
    <cellStyle name="Comma 9 10 2 2" xfId="40747" xr:uid="{1283AF2D-7891-4911-A520-066F01E49216}"/>
    <cellStyle name="Comma 9 10 3" xfId="25527" xr:uid="{A1700045-0496-4E6B-96FE-E94A31857AA4}"/>
    <cellStyle name="Comma 9 10 3 2" xfId="40748" xr:uid="{C58BAE6E-7637-4E91-BB39-C3C14C8BB365}"/>
    <cellStyle name="Comma 9 10 4" xfId="30557" xr:uid="{AE12D4DA-E19C-43B9-A419-BF493C1341D5}"/>
    <cellStyle name="Comma 9 10 4 2" xfId="41394" xr:uid="{FCEB099E-B5A4-4F99-BCD1-D3FD4728D33A}"/>
    <cellStyle name="Comma 9 10 5" xfId="42628" xr:uid="{87785D0F-4DCB-4A12-ACAC-08C7C16CE79D}"/>
    <cellStyle name="Comma 9 10 6" xfId="27199" xr:uid="{B729212E-BB0A-436B-BD64-2183E8C25A19}"/>
    <cellStyle name="Comma 9 11" xfId="40742" xr:uid="{012277FD-1725-48E3-82F3-8EB96DB7ACD0}"/>
    <cellStyle name="Comma 9 12" xfId="42519" xr:uid="{326B88F2-C71E-41FD-B0D2-03A4B973713E}"/>
    <cellStyle name="Comma 9 13" xfId="25066" xr:uid="{1BA29B37-26A4-49DC-BA04-BEAF95F6B079}"/>
    <cellStyle name="Comma 9 2" xfId="4001" xr:uid="{00000000-0005-0000-0000-0000A50F0000}"/>
    <cellStyle name="Comma 9 2 2" xfId="23423" xr:uid="{A8BB1F84-140E-425F-96E5-DE2F84C3859F}"/>
    <cellStyle name="Comma 9 2 2 2" xfId="27760" xr:uid="{678412C3-71F9-446B-BD3D-810F5C77630C}"/>
    <cellStyle name="Comma 9 2 2 2 2" xfId="41144" xr:uid="{1E6B6BBA-F11D-45C7-9100-D43A6EF7FA36}"/>
    <cellStyle name="Comma 9 2 2 3" xfId="40615" xr:uid="{6B1929F8-D1C0-4EA2-AE8C-9BE48D9E69F3}"/>
    <cellStyle name="Comma 9 2 3" xfId="28465" xr:uid="{4ECD477C-92FA-496D-B6EC-A5D295A8F6EA}"/>
    <cellStyle name="Comma 9 2 3 2" xfId="41342" xr:uid="{E55FD8AA-196A-4231-A1F7-2A692F0D9483}"/>
    <cellStyle name="Comma 9 2 4" xfId="40407" xr:uid="{3F99EC20-2B5C-4B22-B124-032BB6D50BA3}"/>
    <cellStyle name="Comma 9 2 5" xfId="42520" xr:uid="{8984D2D3-553D-4B66-92D6-136180415C1A}"/>
    <cellStyle name="Comma 9 2 6" xfId="23118" xr:uid="{9537EB51-36ED-452A-AF06-83AAD9994365}"/>
    <cellStyle name="Comma 9 3" xfId="4002" xr:uid="{00000000-0005-0000-0000-0000A60F0000}"/>
    <cellStyle name="Comma 9 3 2" xfId="23424" xr:uid="{353077E7-5CB1-476A-A2BA-5467B5367C86}"/>
    <cellStyle name="Comma 9 3 2 2" xfId="27761" xr:uid="{999E3C25-F24D-46E0-93DA-F55E1E39F462}"/>
    <cellStyle name="Comma 9 3 2 2 2" xfId="41145" xr:uid="{3EB1D69F-50A7-4721-B32A-7B9A3EA7DC00}"/>
    <cellStyle name="Comma 9 3 2 3" xfId="40616" xr:uid="{52253CFA-9FEA-4869-B7EE-89A2A42245DA}"/>
    <cellStyle name="Comma 9 3 3" xfId="25517" xr:uid="{0609E88B-02FD-40BD-AAE5-470B3EAEDFF1}"/>
    <cellStyle name="Comma 9 3 3 2" xfId="40746" xr:uid="{0A551D7A-7141-4AAC-8FB5-428A7D6F53DB}"/>
    <cellStyle name="Comma 9 3 4" xfId="40408" xr:uid="{2B5EEFB8-EA4B-4259-8CEB-EBCA257EFA56}"/>
    <cellStyle name="Comma 9 3 5" xfId="42521" xr:uid="{F9F0B16B-C456-4918-B9E0-88976D2A00D2}"/>
    <cellStyle name="Comma 9 3 6" xfId="23119" xr:uid="{4C50E65B-FA2B-47B8-9B92-1994C027A1C0}"/>
    <cellStyle name="Comma 9 4" xfId="4003" xr:uid="{00000000-0005-0000-0000-0000A70F0000}"/>
    <cellStyle name="Comma 9 4 2" xfId="23425" xr:uid="{A57C6F22-5521-4774-B4BD-30FFC626BED7}"/>
    <cellStyle name="Comma 9 4 2 2" xfId="27762" xr:uid="{555CB0DC-8DDB-4CD2-A6E6-9E204B8A2EF8}"/>
    <cellStyle name="Comma 9 4 2 2 2" xfId="41146" xr:uid="{3E4CED1A-C82B-45F7-A1B6-5D9BE3EB1477}"/>
    <cellStyle name="Comma 9 4 2 3" xfId="40617" xr:uid="{5CB9A71D-7C0A-4AC0-8621-89D55A0003AD}"/>
    <cellStyle name="Comma 9 4 3" xfId="25515" xr:uid="{773C72E2-095C-4942-A230-CAF28C4AF0BC}"/>
    <cellStyle name="Comma 9 4 3 2" xfId="40745" xr:uid="{6A80AB0E-4DBF-4861-8CEC-4A0F4DB59A2C}"/>
    <cellStyle name="Comma 9 4 4" xfId="40409" xr:uid="{EB27F80B-F87D-493D-A0E1-5B1E0BF6B4B3}"/>
    <cellStyle name="Comma 9 4 5" xfId="42522" xr:uid="{751F7A62-0723-4D8F-A15C-F6FFDAA5C5F7}"/>
    <cellStyle name="Comma 9 4 6" xfId="23120" xr:uid="{B02C3BD0-A037-48B3-828C-90B1BCA0A80A}"/>
    <cellStyle name="Comma 9 5" xfId="4004" xr:uid="{00000000-0005-0000-0000-0000A80F0000}"/>
    <cellStyle name="Comma 9 5 2" xfId="23426" xr:uid="{66A1BDB5-5C74-4319-AB2A-FA218466760F}"/>
    <cellStyle name="Comma 9 5 2 2" xfId="27763" xr:uid="{F5229052-9255-482D-9768-0211B2878D57}"/>
    <cellStyle name="Comma 9 5 2 2 2" xfId="41147" xr:uid="{F72D1DBF-2C50-43E0-AE8A-1663EE35CAA0}"/>
    <cellStyle name="Comma 9 5 2 3" xfId="40618" xr:uid="{1399D9D4-EA35-4E1F-B67D-FFE8E9701005}"/>
    <cellStyle name="Comma 9 5 3" xfId="30558" xr:uid="{83772DA9-BAC6-49B4-BC0A-F45298E01011}"/>
    <cellStyle name="Comma 9 5 3 2" xfId="41395" xr:uid="{48B909F5-8132-40EC-A54A-D3F71FE1C8B0}"/>
    <cellStyle name="Comma 9 5 4" xfId="40410" xr:uid="{9B66DF81-DCDB-4615-914A-BA0B9FD6FA6F}"/>
    <cellStyle name="Comma 9 5 5" xfId="42523" xr:uid="{A4626E81-7B78-4074-BD49-51B38CA3E022}"/>
    <cellStyle name="Comma 9 5 6" xfId="23121" xr:uid="{5548842A-46FA-4915-9D64-3D8A64949ADF}"/>
    <cellStyle name="Comma 9 6" xfId="4005" xr:uid="{00000000-0005-0000-0000-0000A90F0000}"/>
    <cellStyle name="Comma 9 6 2" xfId="23427" xr:uid="{39824B29-19DF-4AB5-B0AC-93B979E82C0B}"/>
    <cellStyle name="Comma 9 6 2 2" xfId="27764" xr:uid="{B108C668-1E97-4F1C-A57B-97542A7569B1}"/>
    <cellStyle name="Comma 9 6 2 2 2" xfId="41148" xr:uid="{B8EBC498-D3B5-4045-B4E8-42C4C5031621}"/>
    <cellStyle name="Comma 9 6 2 3" xfId="40619" xr:uid="{35551FCC-0AD6-444F-BEA0-74F46A4F5F6E}"/>
    <cellStyle name="Comma 9 6 3" xfId="25513" xr:uid="{EF8E5D99-7E00-470D-8402-9E11DAFBA628}"/>
    <cellStyle name="Comma 9 6 3 2" xfId="40744" xr:uid="{6ABC9470-EC33-482D-9C7D-543609260A10}"/>
    <cellStyle name="Comma 9 6 4" xfId="40411" xr:uid="{69B7FA7E-359A-4759-811E-7138DEBE1805}"/>
    <cellStyle name="Comma 9 6 5" xfId="42524" xr:uid="{CABADA8C-DBFD-4DAF-90CE-0A56B7FBC6E9}"/>
    <cellStyle name="Comma 9 6 6" xfId="23122" xr:uid="{C0314A36-2080-4D7A-B1FC-A0B095AE6E9F}"/>
    <cellStyle name="Comma 9 7" xfId="4006" xr:uid="{00000000-0005-0000-0000-0000AA0F0000}"/>
    <cellStyle name="Comma 9 7 2" xfId="23428" xr:uid="{E77BF640-ACE1-4136-8651-FBB126C58E21}"/>
    <cellStyle name="Comma 9 7 2 2" xfId="27765" xr:uid="{3785F255-D8A4-43C9-BA5E-6C599C9B1774}"/>
    <cellStyle name="Comma 9 7 2 2 2" xfId="41149" xr:uid="{DDA03805-DFE7-4BA8-8D05-431F170EAB7B}"/>
    <cellStyle name="Comma 9 7 2 3" xfId="40620" xr:uid="{2C780C89-A4D6-4A7C-A1A9-2AAF59713A20}"/>
    <cellStyle name="Comma 9 7 3" xfId="24794" xr:uid="{45E1A18A-C2AC-4D0A-AF3F-CF33757E235F}"/>
    <cellStyle name="Comma 9 7 3 2" xfId="40623" xr:uid="{CD804BD0-EDBE-4FA1-8EC0-E376F7296326}"/>
    <cellStyle name="Comma 9 7 4" xfId="40412" xr:uid="{57BC42F0-7D5A-4CF0-9253-8F0862A53CA0}"/>
    <cellStyle name="Comma 9 7 5" xfId="42525" xr:uid="{7E2962E4-BA40-4106-87C9-2FD5FBA3FB14}"/>
    <cellStyle name="Comma 9 7 6" xfId="23123" xr:uid="{7D801A11-B82A-4690-B0FE-2795B2E0AF39}"/>
    <cellStyle name="Comma 9 8" xfId="4007" xr:uid="{00000000-0005-0000-0000-0000AB0F0000}"/>
    <cellStyle name="Comma 9 8 2" xfId="23429" xr:uid="{2958E8D5-0ADA-4D53-99D4-86F926FE7640}"/>
    <cellStyle name="Comma 9 8 2 2" xfId="27766" xr:uid="{87D4367A-D104-43AF-8A7B-035BC51AE462}"/>
    <cellStyle name="Comma 9 8 2 2 2" xfId="41150" xr:uid="{189AD4E3-D38B-4E26-95CD-40901D9F6F81}"/>
    <cellStyle name="Comma 9 8 2 3" xfId="40621" xr:uid="{F60601D8-D3F9-4152-B388-2DC41D5F9727}"/>
    <cellStyle name="Comma 9 8 3" xfId="28466" xr:uid="{32E96F84-FBA3-43D2-8CF6-3D98D3C37D43}"/>
    <cellStyle name="Comma 9 8 3 2" xfId="41343" xr:uid="{B603F20B-0E95-434B-90EA-B9D4120774E0}"/>
    <cellStyle name="Comma 9 8 4" xfId="40413" xr:uid="{9A8CEF31-FA4C-40B3-A409-3A2B0D89F7F0}"/>
    <cellStyle name="Comma 9 8 5" xfId="42526" xr:uid="{59A7AF4A-4FC7-4096-8129-A0036EF0238B}"/>
    <cellStyle name="Comma 9 8 6" xfId="23124" xr:uid="{1E6F7BEF-BFB4-4028-A8B5-6D49ACF8235B}"/>
    <cellStyle name="Comma 9 9" xfId="4008" xr:uid="{00000000-0005-0000-0000-0000AC0F0000}"/>
    <cellStyle name="Comma 9 9 2" xfId="23430" xr:uid="{84D77FDC-E333-453B-97F6-DCE255537FE1}"/>
    <cellStyle name="Comma 9 9 2 2" xfId="27767" xr:uid="{CC446A39-255C-4566-A061-C796000135E4}"/>
    <cellStyle name="Comma 9 9 2 2 2" xfId="41151" xr:uid="{9FD4376E-5858-4807-9C98-13E60DBB0274}"/>
    <cellStyle name="Comma 9 9 2 3" xfId="40622" xr:uid="{8A8FE0A8-91A8-43CB-95A9-6C082B1476CE}"/>
    <cellStyle name="Comma 9 9 3" xfId="25509" xr:uid="{29BB1069-E5A4-43FB-BF42-E8CF3D7D872B}"/>
    <cellStyle name="Comma 9 9 3 2" xfId="40743" xr:uid="{F1EF7F02-88A3-40CD-99A3-B97D56466830}"/>
    <cellStyle name="Comma 9 9 4" xfId="40414" xr:uid="{A7C8CB90-1D2D-47B5-B374-C17E992C59E4}"/>
    <cellStyle name="Comma 9 9 5" xfId="42527" xr:uid="{2C423C76-30B8-42C8-AF18-6451EB57A6D1}"/>
    <cellStyle name="Comma 9 9 6" xfId="23125" xr:uid="{BF71EBD5-003E-4A62-AD57-4A363678871E}"/>
    <cellStyle name="Constants" xfId="1627" xr:uid="{00000000-0005-0000-0000-00005F060000}"/>
    <cellStyle name="Currency 2" xfId="9" xr:uid="{00000000-0005-0000-0000-00000D000000}"/>
    <cellStyle name="Currency 2 2" xfId="4009" xr:uid="{00000000-0005-0000-0000-0000AD0F0000}"/>
    <cellStyle name="Currency 2 2 2" xfId="27201" xr:uid="{08D2CC8B-CE69-4159-9433-0BE22AFC14C0}"/>
    <cellStyle name="Currency 2 2 2 2" xfId="40847" xr:uid="{67E93F76-7C3C-43BE-B99E-803CAF7C235D}"/>
    <cellStyle name="Currency 2 3" xfId="4983" xr:uid="{00000000-0005-0000-0000-00007B130000}"/>
    <cellStyle name="Currency 2 3 2" xfId="25508" xr:uid="{74C1BD64-89D8-4E39-B466-2ACE72AA985D}"/>
    <cellStyle name="Currency 2 3 3" xfId="40846" xr:uid="{9D69C039-4166-4657-B4E1-BBCD5EC26702}"/>
    <cellStyle name="Currency 2 3 4" xfId="27200" xr:uid="{F88ABD1E-1BAD-491E-85D0-802F885D059D}"/>
    <cellStyle name="Currency 2 4" xfId="1628" xr:uid="{00000000-0005-0000-0000-000060060000}"/>
    <cellStyle name="Currency 2 5" xfId="41416" xr:uid="{BAD46688-085C-46BD-99B2-D471CE53B9D4}"/>
    <cellStyle name="CustomCellsOrange" xfId="1629" xr:uid="{00000000-0005-0000-0000-000061060000}"/>
    <cellStyle name="CustomCellsOrange 2" xfId="25076" xr:uid="{5AD0F737-30DB-4C4E-B460-92011C4DF3A6}"/>
    <cellStyle name="CustomizationCells" xfId="132" xr:uid="{00000000-0005-0000-0000-000088000000}"/>
    <cellStyle name="CustomizationCells 2" xfId="25077" xr:uid="{D87A7028-C6F5-4C27-AB3C-C2E1668CE8A6}"/>
    <cellStyle name="CustomizationGreenCells" xfId="1630" xr:uid="{00000000-0005-0000-0000-000062060000}"/>
    <cellStyle name="Data" xfId="27202" xr:uid="{B1BFB92B-FD78-4DC3-897A-EA23100B7ACF}"/>
    <cellStyle name="Data 2" xfId="47065" xr:uid="{67DF0313-8120-4953-A23F-7A2085B6D7F3}"/>
    <cellStyle name="Defn" xfId="27203" xr:uid="{8948C90E-F7ED-4EC3-A6AF-1614D939C4A5}"/>
    <cellStyle name="Defn 2" xfId="27204" xr:uid="{E6B96C3D-D5DC-44C0-9562-91DD93983CCB}"/>
    <cellStyle name="Desc" xfId="27205" xr:uid="{2BF76283-708A-412A-92C1-EC3478FFC15D}"/>
    <cellStyle name="Desc 2" xfId="27206" xr:uid="{397374C1-1256-43FC-960D-888C2DDE7521}"/>
    <cellStyle name="Desc 2 2" xfId="27207" xr:uid="{D3C70B25-0579-438E-B563-EC8043E90795}"/>
    <cellStyle name="Desc 3" xfId="27208" xr:uid="{18D89E81-D4C0-4AB7-9653-2A78C3EDB362}"/>
    <cellStyle name="Desc 3 2" xfId="27209" xr:uid="{67D7E27D-4CC2-48F3-BAD6-2BFFAB17C2E9}"/>
    <cellStyle name="Desc 4" xfId="27210" xr:uid="{3AEFD9C2-8634-45AB-94F7-FC842E7132E6}"/>
    <cellStyle name="Desc 5" xfId="27211" xr:uid="{0A1DBEC3-B7B4-4B46-8554-C608146B7BCA}"/>
    <cellStyle name="Description" xfId="27212" xr:uid="{85FE4F3F-F95C-4BBA-92DE-D97F7F020966}"/>
    <cellStyle name="DocBox_EmptyRow" xfId="1631" xr:uid="{00000000-0005-0000-0000-000063060000}"/>
    <cellStyle name="donn_normal" xfId="133" xr:uid="{00000000-0005-0000-0000-000089000000}"/>
    <cellStyle name="Eingabe" xfId="1632" xr:uid="{00000000-0005-0000-0000-000064060000}"/>
    <cellStyle name="Eingabe 2" xfId="25078" xr:uid="{A1C9EE0B-4484-4E3F-A15E-DC744DA1AC14}"/>
    <cellStyle name="Empty_B_border" xfId="1633" xr:uid="{00000000-0005-0000-0000-000065060000}"/>
    <cellStyle name="ent_col_ser" xfId="134" xr:uid="{00000000-0005-0000-0000-00008A000000}"/>
    <cellStyle name="entete_source" xfId="135" xr:uid="{00000000-0005-0000-0000-00008B000000}"/>
    <cellStyle name="Ergebnis" xfId="1634" xr:uid="{00000000-0005-0000-0000-000066060000}"/>
    <cellStyle name="Erklärender Text" xfId="1635" xr:uid="{00000000-0005-0000-0000-000067060000}"/>
    <cellStyle name="Estilo 1" xfId="1636" xr:uid="{00000000-0005-0000-0000-000068060000}"/>
    <cellStyle name="Euro" xfId="136" xr:uid="{00000000-0005-0000-0000-00008C000000}"/>
    <cellStyle name="Euro 10" xfId="1638" xr:uid="{00000000-0005-0000-0000-00006A060000}"/>
    <cellStyle name="Euro 10 2" xfId="1639" xr:uid="{00000000-0005-0000-0000-00006B060000}"/>
    <cellStyle name="Euro 10 2 2" xfId="27215" xr:uid="{F5AF09D0-143C-4CA6-826D-FE0CD9C9CA72}"/>
    <cellStyle name="Euro 10 2 3" xfId="27216" xr:uid="{79B5EFC8-DD64-4744-8FAC-E8FE9BE8209E}"/>
    <cellStyle name="Euro 10 2 4" xfId="27214" xr:uid="{7EA48568-CDA8-4EFA-AA16-365F6EB9256A}"/>
    <cellStyle name="Euro 10 3" xfId="27217" xr:uid="{09DBC765-3969-4F5C-8A1F-60F72F79A175}"/>
    <cellStyle name="Euro 10 4" xfId="27213" xr:uid="{E5813286-018B-4A07-9B71-A19A949EEA4B}"/>
    <cellStyle name="Euro 11" xfId="1640" xr:uid="{00000000-0005-0000-0000-00006C060000}"/>
    <cellStyle name="Euro 11 2" xfId="1641" xr:uid="{00000000-0005-0000-0000-00006D060000}"/>
    <cellStyle name="Euro 11 2 2" xfId="27220" xr:uid="{5B3FBEFF-2CFC-4832-A824-DDDBF9BDCF28}"/>
    <cellStyle name="Euro 11 2 3" xfId="27221" xr:uid="{8B3C9BE0-C0F6-40B0-90C1-6ABDF9924226}"/>
    <cellStyle name="Euro 11 2 4" xfId="27219" xr:uid="{DE06354B-D01B-4AEF-A6ED-A31C94D343B5}"/>
    <cellStyle name="Euro 11 3" xfId="27222" xr:uid="{6C82AF58-739D-43E5-94F3-C553874C0FDC}"/>
    <cellStyle name="Euro 11 4" xfId="27218" xr:uid="{3ED86A8C-C599-4962-BACF-7609B325B47E}"/>
    <cellStyle name="Euro 12" xfId="1642" xr:uid="{00000000-0005-0000-0000-00006E060000}"/>
    <cellStyle name="Euro 12 2" xfId="27224" xr:uid="{FD21B2BC-5569-4563-BB8A-BC82BE7C66F2}"/>
    <cellStyle name="Euro 12 2 2" xfId="27225" xr:uid="{961BECE0-EEAD-49BC-AD3F-FDA2FBD15007}"/>
    <cellStyle name="Euro 12 2 3" xfId="27226" xr:uid="{8706C912-FDF9-45AB-9B5C-FC29F3A75B0E}"/>
    <cellStyle name="Euro 12 3" xfId="27227" xr:uid="{CE2D62D6-7116-44D7-9F84-1AE13B63D4FE}"/>
    <cellStyle name="Euro 12 4" xfId="27223" xr:uid="{06A0492E-7A40-4D0D-81D7-D6C3F50524BB}"/>
    <cellStyle name="Euro 13" xfId="1643" xr:uid="{00000000-0005-0000-0000-00006F060000}"/>
    <cellStyle name="Euro 13 2" xfId="27229" xr:uid="{96E7D6DE-2C7E-4996-A147-5008843DAEC4}"/>
    <cellStyle name="Euro 13 3" xfId="27230" xr:uid="{A3642E11-08DB-47ED-8FAD-45067C431922}"/>
    <cellStyle name="Euro 13 4" xfId="27228" xr:uid="{51512601-3CB4-460B-B338-FA48E59CDFDD}"/>
    <cellStyle name="Euro 14" xfId="1644" xr:uid="{00000000-0005-0000-0000-000070060000}"/>
    <cellStyle name="Euro 14 2" xfId="27232" xr:uid="{4D112408-D280-4AD1-873E-AADBEA20C4EC}"/>
    <cellStyle name="Euro 14 3" xfId="27231" xr:uid="{4CF35374-C6BF-4052-92BD-369855E2E8B2}"/>
    <cellStyle name="Euro 15" xfId="1645" xr:uid="{00000000-0005-0000-0000-000071060000}"/>
    <cellStyle name="Euro 15 2" xfId="27233" xr:uid="{DEE9BEF1-61DA-4EAD-8092-FAE949922574}"/>
    <cellStyle name="Euro 16" xfId="1646" xr:uid="{00000000-0005-0000-0000-000072060000}"/>
    <cellStyle name="Euro 17" xfId="1647" xr:uid="{00000000-0005-0000-0000-000073060000}"/>
    <cellStyle name="Euro 18" xfId="1648" xr:uid="{00000000-0005-0000-0000-000074060000}"/>
    <cellStyle name="Euro 19" xfId="1649" xr:uid="{00000000-0005-0000-0000-000075060000}"/>
    <cellStyle name="Euro 2" xfId="137" xr:uid="{00000000-0005-0000-0000-00008D000000}"/>
    <cellStyle name="Euro 2 2" xfId="138" xr:uid="{00000000-0005-0000-0000-00008E000000}"/>
    <cellStyle name="Euro 2 2 2" xfId="139" xr:uid="{00000000-0005-0000-0000-00008F000000}"/>
    <cellStyle name="Euro 2 2 2 2" xfId="4984" xr:uid="{00000000-0005-0000-0000-00007C130000}"/>
    <cellStyle name="Euro 2 2 2 2 2" xfId="28467" xr:uid="{3011CD3A-81FB-4835-BAD8-BEE6ECB8B237}"/>
    <cellStyle name="Euro 2 2 2 2 3" xfId="27235" xr:uid="{1903E15F-50C6-4906-A941-8F9D59AEC913}"/>
    <cellStyle name="Euro 2 2 3" xfId="382" xr:uid="{00000000-0005-0000-0000-000082010000}"/>
    <cellStyle name="Euro 2 2 3 2" xfId="27236" xr:uid="{925A74A0-7578-4019-9EC6-2F61FDA6ACE5}"/>
    <cellStyle name="Euro 2 2 4" xfId="451" xr:uid="{00000000-0005-0000-0000-0000C7010000}"/>
    <cellStyle name="Euro 2 2 4 2" xfId="1652" xr:uid="{00000000-0005-0000-0000-000078060000}"/>
    <cellStyle name="Euro 2 2 4 3" xfId="25083" xr:uid="{BDC48A4C-0D19-4C45-B3CB-3D94B9644A7F}"/>
    <cellStyle name="Euro 2 2 5" xfId="1653" xr:uid="{00000000-0005-0000-0000-000079060000}"/>
    <cellStyle name="Euro 2 2 6" xfId="1651" xr:uid="{00000000-0005-0000-0000-000077060000}"/>
    <cellStyle name="Euro 2 2 7" xfId="27234" xr:uid="{AB5C7B12-BCF0-43A3-A440-F7993338F77A}"/>
    <cellStyle name="Euro 2 3" xfId="1654" xr:uid="{00000000-0005-0000-0000-00007A060000}"/>
    <cellStyle name="Euro 2 3 2" xfId="4985" xr:uid="{00000000-0005-0000-0000-00007D130000}"/>
    <cellStyle name="Euro 2 3 2 2" xfId="25507" xr:uid="{32257A7D-1641-486F-804C-0AB28B047279}"/>
    <cellStyle name="Euro 2 3 2 3" xfId="27237" xr:uid="{928E3938-260B-45AD-9575-485A4FD632DD}"/>
    <cellStyle name="Euro 2 3 3" xfId="25084" xr:uid="{8593EE27-CAB8-4972-950A-37639AFBAB62}"/>
    <cellStyle name="Euro 2 4" xfId="1655" xr:uid="{00000000-0005-0000-0000-00007B060000}"/>
    <cellStyle name="Euro 2 4 2" xfId="4986" xr:uid="{00000000-0005-0000-0000-00007E130000}"/>
    <cellStyle name="Euro 2 4 2 2" xfId="4987" xr:uid="{00000000-0005-0000-0000-00007F130000}"/>
    <cellStyle name="Euro 2 4 3" xfId="4988" xr:uid="{00000000-0005-0000-0000-000080130000}"/>
    <cellStyle name="Euro 2 4 3 2" xfId="4989" xr:uid="{00000000-0005-0000-0000-000081130000}"/>
    <cellStyle name="Euro 2 4 3 3" xfId="4990" xr:uid="{00000000-0005-0000-0000-000082130000}"/>
    <cellStyle name="Euro 2 4 4" xfId="4991" xr:uid="{00000000-0005-0000-0000-000083130000}"/>
    <cellStyle name="Euro 2 5" xfId="1656" xr:uid="{00000000-0005-0000-0000-00007C060000}"/>
    <cellStyle name="Euro 2 6" xfId="1657" xr:uid="{00000000-0005-0000-0000-00007D060000}"/>
    <cellStyle name="Euro 2 7" xfId="1650" xr:uid="{00000000-0005-0000-0000-000076060000}"/>
    <cellStyle name="Euro 2 7 2" xfId="25085" xr:uid="{5B16B50C-D691-45B9-BCD5-40A01D0A655A}"/>
    <cellStyle name="Euro 2 8" xfId="25086" xr:uid="{EBE52802-EBF4-45CC-9778-F5675BD1AAE5}"/>
    <cellStyle name="Euro 20" xfId="1658" xr:uid="{00000000-0005-0000-0000-00007E060000}"/>
    <cellStyle name="Euro 21" xfId="1659" xr:uid="{00000000-0005-0000-0000-00007F060000}"/>
    <cellStyle name="Euro 22" xfId="1660" xr:uid="{00000000-0005-0000-0000-000080060000}"/>
    <cellStyle name="Euro 23" xfId="1661" xr:uid="{00000000-0005-0000-0000-000081060000}"/>
    <cellStyle name="Euro 24" xfId="1662" xr:uid="{00000000-0005-0000-0000-000082060000}"/>
    <cellStyle name="Euro 25" xfId="1663" xr:uid="{00000000-0005-0000-0000-000083060000}"/>
    <cellStyle name="Euro 26" xfId="1664" xr:uid="{00000000-0005-0000-0000-000084060000}"/>
    <cellStyle name="Euro 27" xfId="1665" xr:uid="{00000000-0005-0000-0000-000085060000}"/>
    <cellStyle name="Euro 28" xfId="1666" xr:uid="{00000000-0005-0000-0000-000086060000}"/>
    <cellStyle name="Euro 29" xfId="1667" xr:uid="{00000000-0005-0000-0000-000087060000}"/>
    <cellStyle name="Euro 3" xfId="140" xr:uid="{00000000-0005-0000-0000-000090000000}"/>
    <cellStyle name="Euro 3 10" xfId="383" xr:uid="{00000000-0005-0000-0000-000083010000}"/>
    <cellStyle name="Euro 3 2" xfId="384" xr:uid="{00000000-0005-0000-0000-000084010000}"/>
    <cellStyle name="Euro 3 2 2" xfId="1669" xr:uid="{00000000-0005-0000-0000-000089060000}"/>
    <cellStyle name="Euro 3 2 2 2" xfId="4992" xr:uid="{00000000-0005-0000-0000-000084130000}"/>
    <cellStyle name="Euro 3 2 2 2 2" xfId="30559" xr:uid="{87013B23-65E3-4D85-A426-7A644B9F6692}"/>
    <cellStyle name="Euro 3 2 2 2 3" xfId="27239" xr:uid="{93B4185C-99BB-43B0-9088-FA481BEB48DD}"/>
    <cellStyle name="Euro 3 2 3" xfId="27240" xr:uid="{7E65840B-143A-4E20-9F77-BE53C3CF6D38}"/>
    <cellStyle name="Euro 3 2 4" xfId="27238" xr:uid="{94B6DA12-A287-4806-983C-7D5101E6C804}"/>
    <cellStyle name="Euro 3 3" xfId="385" xr:uid="{00000000-0005-0000-0000-000085010000}"/>
    <cellStyle name="Euro 3 3 2" xfId="386" xr:uid="{00000000-0005-0000-0000-000086010000}"/>
    <cellStyle name="Euro 3 3 3" xfId="387" xr:uid="{00000000-0005-0000-0000-000087010000}"/>
    <cellStyle name="Euro 3 3 4" xfId="452" xr:uid="{00000000-0005-0000-0000-0000C8010000}"/>
    <cellStyle name="Euro 3 3 4 2" xfId="1670" xr:uid="{00000000-0005-0000-0000-00008A060000}"/>
    <cellStyle name="Euro 3 3 5" xfId="4993" xr:uid="{00000000-0005-0000-0000-000085130000}"/>
    <cellStyle name="Euro 3 3 5 2" xfId="25505" xr:uid="{A79D0CD5-7417-4C94-B128-A33E9052EA87}"/>
    <cellStyle name="Euro 3 3 5 3" xfId="27241" xr:uid="{42876E39-5A6D-4805-949D-9AA13588A380}"/>
    <cellStyle name="Euro 3 4" xfId="388" xr:uid="{00000000-0005-0000-0000-000088010000}"/>
    <cellStyle name="Euro 3 4 2" xfId="4994" xr:uid="{00000000-0005-0000-0000-000086130000}"/>
    <cellStyle name="Euro 3 5" xfId="1671" xr:uid="{00000000-0005-0000-0000-00008B060000}"/>
    <cellStyle name="Euro 3 5 2" xfId="4996" xr:uid="{00000000-0005-0000-0000-000088130000}"/>
    <cellStyle name="Euro 3 5 3" xfId="4995" xr:uid="{00000000-0005-0000-0000-000087130000}"/>
    <cellStyle name="Euro 3 6" xfId="1672" xr:uid="{00000000-0005-0000-0000-00008C060000}"/>
    <cellStyle name="Euro 3 7" xfId="1673" xr:uid="{00000000-0005-0000-0000-00008D060000}"/>
    <cellStyle name="Euro 3 8" xfId="1668" xr:uid="{00000000-0005-0000-0000-000088060000}"/>
    <cellStyle name="Euro 3 9" xfId="4010" xr:uid="{00000000-0005-0000-0000-0000AE0F0000}"/>
    <cellStyle name="Euro 3_PrimaryEnergyPrices_TIMES" xfId="1674" xr:uid="{00000000-0005-0000-0000-00008E060000}"/>
    <cellStyle name="Euro 30" xfId="1675" xr:uid="{00000000-0005-0000-0000-00008F060000}"/>
    <cellStyle name="Euro 31" xfId="1676" xr:uid="{00000000-0005-0000-0000-000090060000}"/>
    <cellStyle name="Euro 32" xfId="1677" xr:uid="{00000000-0005-0000-0000-000091060000}"/>
    <cellStyle name="Euro 33" xfId="1678" xr:uid="{00000000-0005-0000-0000-000092060000}"/>
    <cellStyle name="Euro 34" xfId="1679" xr:uid="{00000000-0005-0000-0000-000093060000}"/>
    <cellStyle name="Euro 35" xfId="1680" xr:uid="{00000000-0005-0000-0000-000094060000}"/>
    <cellStyle name="Euro 36" xfId="1681" xr:uid="{00000000-0005-0000-0000-000095060000}"/>
    <cellStyle name="Euro 37" xfId="1682" xr:uid="{00000000-0005-0000-0000-000096060000}"/>
    <cellStyle name="Euro 38" xfId="1683" xr:uid="{00000000-0005-0000-0000-000097060000}"/>
    <cellStyle name="Euro 39" xfId="1684" xr:uid="{00000000-0005-0000-0000-000098060000}"/>
    <cellStyle name="Euro 4" xfId="141" xr:uid="{00000000-0005-0000-0000-000091000000}"/>
    <cellStyle name="Euro 4 2" xfId="390" xr:uid="{00000000-0005-0000-0000-00008A010000}"/>
    <cellStyle name="Euro 4 2 2" xfId="1685" xr:uid="{00000000-0005-0000-0000-000099060000}"/>
    <cellStyle name="Euro 4 2 2 2" xfId="4997" xr:uid="{00000000-0005-0000-0000-000089130000}"/>
    <cellStyle name="Euro 4 2 2 2 2" xfId="30560" xr:uid="{6E7E6BE7-8513-47F8-8012-4D7E7BA5F8A3}"/>
    <cellStyle name="Euro 4 2 2 2 3" xfId="27242" xr:uid="{73547EEC-1E96-4B52-9298-B833C909551A}"/>
    <cellStyle name="Euro 4 2 3" xfId="27243" xr:uid="{04486956-4159-4941-8706-75D1FD0A08A1}"/>
    <cellStyle name="Euro 4 3" xfId="391" xr:uid="{00000000-0005-0000-0000-00008B010000}"/>
    <cellStyle name="Euro 4 3 2" xfId="392" xr:uid="{00000000-0005-0000-0000-00008C010000}"/>
    <cellStyle name="Euro 4 3 3" xfId="393" xr:uid="{00000000-0005-0000-0000-00008D010000}"/>
    <cellStyle name="Euro 4 3 4" xfId="453" xr:uid="{00000000-0005-0000-0000-0000C9010000}"/>
    <cellStyle name="Euro 4 3 4 2" xfId="1686" xr:uid="{00000000-0005-0000-0000-00009A060000}"/>
    <cellStyle name="Euro 4 3 5" xfId="4998" xr:uid="{00000000-0005-0000-0000-00008A130000}"/>
    <cellStyle name="Euro 4 4" xfId="394" xr:uid="{00000000-0005-0000-0000-00008E010000}"/>
    <cellStyle name="Euro 4 4 2" xfId="4011" xr:uid="{00000000-0005-0000-0000-0000AF0F0000}"/>
    <cellStyle name="Euro 4 4 2 2" xfId="4999" xr:uid="{00000000-0005-0000-0000-00008B130000}"/>
    <cellStyle name="Euro 4 4 3" xfId="25087" xr:uid="{82FBB7F2-0B79-44B2-8CB4-019500E4D4CF}"/>
    <cellStyle name="Euro 4 4 4" xfId="28468" xr:uid="{170C328B-DF4C-4CEF-BFAA-FD8C1E157790}"/>
    <cellStyle name="Euro 4 5" xfId="1687" xr:uid="{00000000-0005-0000-0000-00009B060000}"/>
    <cellStyle name="Euro 4 6" xfId="389" xr:uid="{00000000-0005-0000-0000-000089010000}"/>
    <cellStyle name="Euro 40" xfId="1688" xr:uid="{00000000-0005-0000-0000-00009C060000}"/>
    <cellStyle name="Euro 41" xfId="1689" xr:uid="{00000000-0005-0000-0000-00009D060000}"/>
    <cellStyle name="Euro 42" xfId="1690" xr:uid="{00000000-0005-0000-0000-00009E060000}"/>
    <cellStyle name="Euro 43" xfId="1691" xr:uid="{00000000-0005-0000-0000-00009F060000}"/>
    <cellStyle name="Euro 44" xfId="1692" xr:uid="{00000000-0005-0000-0000-0000A0060000}"/>
    <cellStyle name="Euro 45" xfId="1693" xr:uid="{00000000-0005-0000-0000-0000A1060000}"/>
    <cellStyle name="Euro 46" xfId="1694" xr:uid="{00000000-0005-0000-0000-0000A2060000}"/>
    <cellStyle name="Euro 47" xfId="1695" xr:uid="{00000000-0005-0000-0000-0000A3060000}"/>
    <cellStyle name="Euro 48" xfId="1696" xr:uid="{00000000-0005-0000-0000-0000A4060000}"/>
    <cellStyle name="Euro 48 2" xfId="1697" xr:uid="{00000000-0005-0000-0000-0000A5060000}"/>
    <cellStyle name="Euro 49" xfId="1698" xr:uid="{00000000-0005-0000-0000-0000A6060000}"/>
    <cellStyle name="Euro 49 2" xfId="1699" xr:uid="{00000000-0005-0000-0000-0000A7060000}"/>
    <cellStyle name="Euro 5" xfId="142" xr:uid="{00000000-0005-0000-0000-000092000000}"/>
    <cellStyle name="Euro 5 2" xfId="143" xr:uid="{00000000-0005-0000-0000-000093000000}"/>
    <cellStyle name="Euro 5 2 2" xfId="5000" xr:uid="{00000000-0005-0000-0000-00008C130000}"/>
    <cellStyle name="Euro 5 2 2 2" xfId="28469" xr:uid="{9B83F371-0754-4FED-9D39-D4F80B4D0D5B}"/>
    <cellStyle name="Euro 5 2 2 3" xfId="27246" xr:uid="{3CBA806D-8052-402F-9AC6-FDAC1E95726E}"/>
    <cellStyle name="Euro 5 2 3" xfId="27247" xr:uid="{D997C86A-8C7B-4EE6-9B9E-333F70A409A3}"/>
    <cellStyle name="Euro 5 2 4" xfId="27245" xr:uid="{55AC3A73-A778-4975-A846-4E96C30BC81B}"/>
    <cellStyle name="Euro 5 3" xfId="144" xr:uid="{00000000-0005-0000-0000-000094000000}"/>
    <cellStyle name="Euro 5 3 2" xfId="5001" xr:uid="{00000000-0005-0000-0000-00008D130000}"/>
    <cellStyle name="Euro 5 3 2 2" xfId="24703" xr:uid="{3ECA3D41-DBA9-4796-9A9D-6451D0477E15}"/>
    <cellStyle name="Euro 5 3 2 3" xfId="27248" xr:uid="{CC0BBE4E-D663-46BB-B063-A1D721122CB7}"/>
    <cellStyle name="Euro 5 4" xfId="454" xr:uid="{00000000-0005-0000-0000-0000CA010000}"/>
    <cellStyle name="Euro 5 4 2" xfId="1700" xr:uid="{00000000-0005-0000-0000-0000A8060000}"/>
    <cellStyle name="Euro 5 5" xfId="27244" xr:uid="{3BB68DB9-7580-43D1-8EE7-FB3DA96CEFD9}"/>
    <cellStyle name="Euro 50" xfId="1701" xr:uid="{00000000-0005-0000-0000-0000A9060000}"/>
    <cellStyle name="Euro 50 2" xfId="1702" xr:uid="{00000000-0005-0000-0000-0000AA060000}"/>
    <cellStyle name="Euro 51" xfId="1703" xr:uid="{00000000-0005-0000-0000-0000AB060000}"/>
    <cellStyle name="Euro 51 2" xfId="1704" xr:uid="{00000000-0005-0000-0000-0000AC060000}"/>
    <cellStyle name="Euro 52" xfId="1705" xr:uid="{00000000-0005-0000-0000-0000AD060000}"/>
    <cellStyle name="Euro 52 2" xfId="1706" xr:uid="{00000000-0005-0000-0000-0000AE060000}"/>
    <cellStyle name="Euro 53" xfId="1707" xr:uid="{00000000-0005-0000-0000-0000AF060000}"/>
    <cellStyle name="Euro 53 2" xfId="1708" xr:uid="{00000000-0005-0000-0000-0000B0060000}"/>
    <cellStyle name="Euro 54" xfId="1709" xr:uid="{00000000-0005-0000-0000-0000B1060000}"/>
    <cellStyle name="Euro 54 2" xfId="1710" xr:uid="{00000000-0005-0000-0000-0000B2060000}"/>
    <cellStyle name="Euro 55" xfId="1711" xr:uid="{00000000-0005-0000-0000-0000B3060000}"/>
    <cellStyle name="Euro 55 2" xfId="1712" xr:uid="{00000000-0005-0000-0000-0000B4060000}"/>
    <cellStyle name="Euro 56" xfId="1713" xr:uid="{00000000-0005-0000-0000-0000B5060000}"/>
    <cellStyle name="Euro 56 2" xfId="1714" xr:uid="{00000000-0005-0000-0000-0000B6060000}"/>
    <cellStyle name="Euro 57" xfId="1715" xr:uid="{00000000-0005-0000-0000-0000B7060000}"/>
    <cellStyle name="Euro 57 2" xfId="25088" xr:uid="{2B261C94-2B21-4E85-9DEA-7215DB5F95BA}"/>
    <cellStyle name="Euro 58" xfId="1716" xr:uid="{00000000-0005-0000-0000-0000B8060000}"/>
    <cellStyle name="Euro 58 2" xfId="5002" xr:uid="{00000000-0005-0000-0000-00008E130000}"/>
    <cellStyle name="Euro 58 2 2" xfId="5003" xr:uid="{00000000-0005-0000-0000-00008F130000}"/>
    <cellStyle name="Euro 58 3" xfId="5004" xr:uid="{00000000-0005-0000-0000-000090130000}"/>
    <cellStyle name="Euro 58 3 2" xfId="5005" xr:uid="{00000000-0005-0000-0000-000091130000}"/>
    <cellStyle name="Euro 58 3 3" xfId="5006" xr:uid="{00000000-0005-0000-0000-000092130000}"/>
    <cellStyle name="Euro 58 4" xfId="5007" xr:uid="{00000000-0005-0000-0000-000093130000}"/>
    <cellStyle name="Euro 58 5" xfId="5008" xr:uid="{00000000-0005-0000-0000-000094130000}"/>
    <cellStyle name="Euro 59" xfId="1717" xr:uid="{00000000-0005-0000-0000-0000B9060000}"/>
    <cellStyle name="Euro 59 2" xfId="25089" xr:uid="{061A9665-AE8F-4768-868E-2A7094C44589}"/>
    <cellStyle name="Euro 6" xfId="145" xr:uid="{00000000-0005-0000-0000-000095000000}"/>
    <cellStyle name="Euro 6 2" xfId="1718" xr:uid="{00000000-0005-0000-0000-0000BA060000}"/>
    <cellStyle name="Euro 6 2 2" xfId="5009" xr:uid="{00000000-0005-0000-0000-000095130000}"/>
    <cellStyle name="Euro 6 2 2 2" xfId="30561" xr:uid="{A3D3CE0B-A873-4D2D-89F1-3047860F6C39}"/>
    <cellStyle name="Euro 6 2 2 3" xfId="27250" xr:uid="{EE497351-4CC3-4B9A-921B-CB54DC6E288F}"/>
    <cellStyle name="Euro 6 2 3" xfId="27251" xr:uid="{B35F7E75-B7F6-47CB-A43A-C2E6DE977331}"/>
    <cellStyle name="Euro 6 2 4" xfId="27249" xr:uid="{FCE92284-D80A-4F43-B3F3-F9A7D1CB3FBD}"/>
    <cellStyle name="Euro 6 3" xfId="1719" xr:uid="{00000000-0005-0000-0000-0000BB060000}"/>
    <cellStyle name="Euro 6 3 2" xfId="5010" xr:uid="{00000000-0005-0000-0000-000096130000}"/>
    <cellStyle name="Euro 6 3 2 2" xfId="28470" xr:uid="{8F388972-A297-4405-9668-A05BA8B9F50B}"/>
    <cellStyle name="Euro 6 3 2 3" xfId="27252" xr:uid="{E794125E-0CE7-461B-9DC8-44E4616B8776}"/>
    <cellStyle name="Euro 6 4" xfId="4012" xr:uid="{00000000-0005-0000-0000-0000B00F0000}"/>
    <cellStyle name="Euro 6 5" xfId="395" xr:uid="{00000000-0005-0000-0000-00008F010000}"/>
    <cellStyle name="Euro 60" xfId="1637" xr:uid="{00000000-0005-0000-0000-000069060000}"/>
    <cellStyle name="Euro 60 2" xfId="25090" xr:uid="{35828710-75E0-40D2-B9F8-BAD9E3E63BD2}"/>
    <cellStyle name="Euro 61" xfId="30564" xr:uid="{97C9FB6F-554C-4BCE-929D-AD752D656A46}"/>
    <cellStyle name="Euro 61 2" xfId="30426" xr:uid="{CDB99BE8-8848-4197-A9E1-5A691DDF74AF}"/>
    <cellStyle name="Euro 61 3" xfId="30563" xr:uid="{CDBFD032-4E21-4A6E-8602-E40403B2F0AF}"/>
    <cellStyle name="Euro 62" xfId="28471" xr:uid="{3D64B932-C7B5-424B-B980-2E4242ECF796}"/>
    <cellStyle name="Euro 62 2" xfId="30562" xr:uid="{B9F503CD-5910-4E37-9974-2B3F3E8E0270}"/>
    <cellStyle name="Euro 7" xfId="146" xr:uid="{00000000-0005-0000-0000-000096000000}"/>
    <cellStyle name="Euro 7 2" xfId="1720" xr:uid="{00000000-0005-0000-0000-0000BC060000}"/>
    <cellStyle name="Euro 7 2 2" xfId="27254" xr:uid="{DC469763-957D-43BA-AB08-7A6F927D6B90}"/>
    <cellStyle name="Euro 7 2 3" xfId="27255" xr:uid="{39824509-E20C-45FA-B13D-E8D75153F096}"/>
    <cellStyle name="Euro 7 2 4" xfId="27253" xr:uid="{17C5AE3A-5067-4476-A3D3-22096971EB8B}"/>
    <cellStyle name="Euro 7 3" xfId="1721" xr:uid="{00000000-0005-0000-0000-0000BD060000}"/>
    <cellStyle name="Euro 7 3 2" xfId="5011" xr:uid="{00000000-0005-0000-0000-000097130000}"/>
    <cellStyle name="Euro 7 4" xfId="5012" xr:uid="{00000000-0005-0000-0000-000098130000}"/>
    <cellStyle name="Euro 8" xfId="1722" xr:uid="{00000000-0005-0000-0000-0000BE060000}"/>
    <cellStyle name="Euro 8 2" xfId="1723" xr:uid="{00000000-0005-0000-0000-0000BF060000}"/>
    <cellStyle name="Euro 8 2 2" xfId="27258" xr:uid="{1CBAE48C-4B0B-46FB-BFC4-D5526A8DFF3D}"/>
    <cellStyle name="Euro 8 2 3" xfId="27259" xr:uid="{5C59B95C-FC19-40FC-8074-4D31682ABA36}"/>
    <cellStyle name="Euro 8 2 4" xfId="27257" xr:uid="{597DD771-BCDD-436F-87BD-C0015F00CA4C}"/>
    <cellStyle name="Euro 8 3" xfId="27260" xr:uid="{62AA20C6-21B5-42A9-A30E-63A30D2EB57D}"/>
    <cellStyle name="Euro 8 4" xfId="27256" xr:uid="{E000977A-130E-4F8B-8438-6A7A16DFD905}"/>
    <cellStyle name="Euro 9" xfId="1724" xr:uid="{00000000-0005-0000-0000-0000C0060000}"/>
    <cellStyle name="Euro 9 2" xfId="1725" xr:uid="{00000000-0005-0000-0000-0000C1060000}"/>
    <cellStyle name="Euro 9 2 2" xfId="27263" xr:uid="{0253F98F-45EC-4564-BFC8-5DE829A99F81}"/>
    <cellStyle name="Euro 9 2 3" xfId="27264" xr:uid="{416E28CA-638B-40F6-B2CF-FB5F45043C81}"/>
    <cellStyle name="Euro 9 2 4" xfId="27262" xr:uid="{524FEC08-7EAA-4E86-A05A-799F2F1DD384}"/>
    <cellStyle name="Euro 9 3" xfId="27265" xr:uid="{CC4D6CD4-DAD0-4E00-A42F-C2D3376FDE3C}"/>
    <cellStyle name="Euro 9 4" xfId="27261" xr:uid="{C6FACB0C-A68C-484E-919E-F9907FC4C499}"/>
    <cellStyle name="Euro_Potentials in TIMES" xfId="1726" xr:uid="{00000000-0005-0000-0000-0000C2060000}"/>
    <cellStyle name="Excel Built-in Normal" xfId="27266" xr:uid="{56EF79D3-D8B2-480A-A055-0194FD0F3E39}"/>
    <cellStyle name="Explanatory Text" xfId="22501" builtinId="53" customBuiltin="1"/>
    <cellStyle name="Explanatory Text 10" xfId="1727" xr:uid="{00000000-0005-0000-0000-0000C3060000}"/>
    <cellStyle name="Explanatory Text 11" xfId="1728" xr:uid="{00000000-0005-0000-0000-0000C4060000}"/>
    <cellStyle name="Explanatory Text 12" xfId="1729" xr:uid="{00000000-0005-0000-0000-0000C5060000}"/>
    <cellStyle name="Explanatory Text 13" xfId="1730" xr:uid="{00000000-0005-0000-0000-0000C6060000}"/>
    <cellStyle name="Explanatory Text 14" xfId="1731" xr:uid="{00000000-0005-0000-0000-0000C7060000}"/>
    <cellStyle name="Explanatory Text 15" xfId="1732" xr:uid="{00000000-0005-0000-0000-0000C8060000}"/>
    <cellStyle name="Explanatory Text 16" xfId="1733" xr:uid="{00000000-0005-0000-0000-0000C9060000}"/>
    <cellStyle name="Explanatory Text 17" xfId="1734" xr:uid="{00000000-0005-0000-0000-0000CA060000}"/>
    <cellStyle name="Explanatory Text 18" xfId="1735" xr:uid="{00000000-0005-0000-0000-0000CB060000}"/>
    <cellStyle name="Explanatory Text 19" xfId="1736" xr:uid="{00000000-0005-0000-0000-0000CC060000}"/>
    <cellStyle name="Explanatory Text 2" xfId="147" xr:uid="{00000000-0005-0000-0000-000097000000}"/>
    <cellStyle name="Explanatory Text 2 10" xfId="4013" xr:uid="{00000000-0005-0000-0000-0000B10F0000}"/>
    <cellStyle name="Explanatory Text 2 2" xfId="4014" xr:uid="{00000000-0005-0000-0000-0000B20F0000}"/>
    <cellStyle name="Explanatory Text 2 3" xfId="4015" xr:uid="{00000000-0005-0000-0000-0000B30F0000}"/>
    <cellStyle name="Explanatory Text 2 4" xfId="4016" xr:uid="{00000000-0005-0000-0000-0000B40F0000}"/>
    <cellStyle name="Explanatory Text 2 5" xfId="4017" xr:uid="{00000000-0005-0000-0000-0000B50F0000}"/>
    <cellStyle name="Explanatory Text 2 6" xfId="4018" xr:uid="{00000000-0005-0000-0000-0000B60F0000}"/>
    <cellStyle name="Explanatory Text 2 7" xfId="4019" xr:uid="{00000000-0005-0000-0000-0000B70F0000}"/>
    <cellStyle name="Explanatory Text 2 8" xfId="4020" xr:uid="{00000000-0005-0000-0000-0000B80F0000}"/>
    <cellStyle name="Explanatory Text 2 9" xfId="4021" xr:uid="{00000000-0005-0000-0000-0000B90F0000}"/>
    <cellStyle name="Explanatory Text 20" xfId="1737" xr:uid="{00000000-0005-0000-0000-0000CD060000}"/>
    <cellStyle name="Explanatory Text 21" xfId="1738" xr:uid="{00000000-0005-0000-0000-0000CE060000}"/>
    <cellStyle name="Explanatory Text 22" xfId="1739" xr:uid="{00000000-0005-0000-0000-0000CF060000}"/>
    <cellStyle name="Explanatory Text 23" xfId="1740" xr:uid="{00000000-0005-0000-0000-0000D0060000}"/>
    <cellStyle name="Explanatory Text 24" xfId="1741" xr:uid="{00000000-0005-0000-0000-0000D1060000}"/>
    <cellStyle name="Explanatory Text 25" xfId="1742" xr:uid="{00000000-0005-0000-0000-0000D2060000}"/>
    <cellStyle name="Explanatory Text 26" xfId="1743" xr:uid="{00000000-0005-0000-0000-0000D3060000}"/>
    <cellStyle name="Explanatory Text 27" xfId="1744" xr:uid="{00000000-0005-0000-0000-0000D4060000}"/>
    <cellStyle name="Explanatory Text 28" xfId="1745" xr:uid="{00000000-0005-0000-0000-0000D5060000}"/>
    <cellStyle name="Explanatory Text 29" xfId="1746" xr:uid="{00000000-0005-0000-0000-0000D6060000}"/>
    <cellStyle name="Explanatory Text 3" xfId="148" xr:uid="{00000000-0005-0000-0000-000098000000}"/>
    <cellStyle name="Explanatory Text 3 2" xfId="1747" xr:uid="{00000000-0005-0000-0000-0000D7060000}"/>
    <cellStyle name="Explanatory Text 30" xfId="1748" xr:uid="{00000000-0005-0000-0000-0000D8060000}"/>
    <cellStyle name="Explanatory Text 31" xfId="1749" xr:uid="{00000000-0005-0000-0000-0000D9060000}"/>
    <cellStyle name="Explanatory Text 32" xfId="1750" xr:uid="{00000000-0005-0000-0000-0000DA060000}"/>
    <cellStyle name="Explanatory Text 33" xfId="1751" xr:uid="{00000000-0005-0000-0000-0000DB060000}"/>
    <cellStyle name="Explanatory Text 34" xfId="1752" xr:uid="{00000000-0005-0000-0000-0000DC060000}"/>
    <cellStyle name="Explanatory Text 35" xfId="1753" xr:uid="{00000000-0005-0000-0000-0000DD060000}"/>
    <cellStyle name="Explanatory Text 36" xfId="1754" xr:uid="{00000000-0005-0000-0000-0000DE060000}"/>
    <cellStyle name="Explanatory Text 37" xfId="1755" xr:uid="{00000000-0005-0000-0000-0000DF060000}"/>
    <cellStyle name="Explanatory Text 38" xfId="1756" xr:uid="{00000000-0005-0000-0000-0000E0060000}"/>
    <cellStyle name="Explanatory Text 39" xfId="1757" xr:uid="{00000000-0005-0000-0000-0000E1060000}"/>
    <cellStyle name="Explanatory Text 4" xfId="149" xr:uid="{00000000-0005-0000-0000-000099000000}"/>
    <cellStyle name="Explanatory Text 4 2" xfId="5013" xr:uid="{00000000-0005-0000-0000-000099130000}"/>
    <cellStyle name="Explanatory Text 40" xfId="1758" xr:uid="{00000000-0005-0000-0000-0000E2060000}"/>
    <cellStyle name="Explanatory Text 41" xfId="1759" xr:uid="{00000000-0005-0000-0000-0000E3060000}"/>
    <cellStyle name="Explanatory Text 42" xfId="1760" xr:uid="{00000000-0005-0000-0000-0000E4060000}"/>
    <cellStyle name="Explanatory Text 43" xfId="1761" xr:uid="{00000000-0005-0000-0000-0000E5060000}"/>
    <cellStyle name="Explanatory Text 5" xfId="150" xr:uid="{00000000-0005-0000-0000-00009A000000}"/>
    <cellStyle name="Explanatory Text 5 2" xfId="5014" xr:uid="{00000000-0005-0000-0000-00009A130000}"/>
    <cellStyle name="Explanatory Text 6" xfId="1762" xr:uid="{00000000-0005-0000-0000-0000E6060000}"/>
    <cellStyle name="Explanatory Text 6 2" xfId="5015" xr:uid="{00000000-0005-0000-0000-00009B130000}"/>
    <cellStyle name="Explanatory Text 7" xfId="1763" xr:uid="{00000000-0005-0000-0000-0000E7060000}"/>
    <cellStyle name="Explanatory Text 8" xfId="1764" xr:uid="{00000000-0005-0000-0000-0000E8060000}"/>
    <cellStyle name="Explanatory Text 9" xfId="1765" xr:uid="{00000000-0005-0000-0000-0000E9060000}"/>
    <cellStyle name="Float" xfId="151" xr:uid="{00000000-0005-0000-0000-00009B000000}"/>
    <cellStyle name="Float 2" xfId="152" xr:uid="{00000000-0005-0000-0000-00009C000000}"/>
    <cellStyle name="Float 2 2" xfId="4022" xr:uid="{00000000-0005-0000-0000-0000BA0F0000}"/>
    <cellStyle name="Float 2 2 2" xfId="27267" xr:uid="{D5DD7747-F62C-4580-9747-3CBB5A981A42}"/>
    <cellStyle name="Float 2 2 3" xfId="27268" xr:uid="{B7EC87D3-09A2-40C5-B262-BA95E3084FB4}"/>
    <cellStyle name="Float 2 3" xfId="27269" xr:uid="{283F5D99-3ED7-4912-B8AF-AC3D11901EC5}"/>
    <cellStyle name="Float 3" xfId="1767" xr:uid="{00000000-0005-0000-0000-0000EB060000}"/>
    <cellStyle name="Float 3 2" xfId="4023" xr:uid="{00000000-0005-0000-0000-0000BB0F0000}"/>
    <cellStyle name="Float 3 3" xfId="25101" xr:uid="{C02A3DCF-197B-4E41-BE52-24AA80BFFF63}"/>
    <cellStyle name="Float 3 3 2" xfId="27270" xr:uid="{2F4708FA-9B6F-46BB-A050-FA22ED615505}"/>
    <cellStyle name="Float 4" xfId="1766" xr:uid="{00000000-0005-0000-0000-0000EA060000}"/>
    <cellStyle name="Float 4 2" xfId="27271" xr:uid="{A1BE6694-21B0-4E7D-8363-1FAD911265C4}"/>
    <cellStyle name="Float 4 3" xfId="25102" xr:uid="{4FBB5C28-2E42-4507-89A0-4364EBC67688}"/>
    <cellStyle name="Good" xfId="2" builtinId="26"/>
    <cellStyle name="Good 10" xfId="1768" xr:uid="{00000000-0005-0000-0000-0000EC060000}"/>
    <cellStyle name="Good 10 2" xfId="25103" xr:uid="{EB6693C8-C47D-423D-B10F-30D3A5C69459}"/>
    <cellStyle name="Good 11" xfId="1769" xr:uid="{00000000-0005-0000-0000-0000ED060000}"/>
    <cellStyle name="Good 11 2" xfId="25104" xr:uid="{03C6EEA1-A9CB-4A07-A7F2-AFFFF59DBE3A}"/>
    <cellStyle name="Good 12" xfId="1770" xr:uid="{00000000-0005-0000-0000-0000EE060000}"/>
    <cellStyle name="Good 12 2" xfId="25105" xr:uid="{3DA4CCFD-3188-4BD4-9FA0-A7A6DA275EFA}"/>
    <cellStyle name="Good 13" xfId="1771" xr:uid="{00000000-0005-0000-0000-0000EF060000}"/>
    <cellStyle name="Good 13 2" xfId="25106" xr:uid="{B0EEF8BF-9B61-4A10-A89C-DFBAF77C8CD5}"/>
    <cellStyle name="Good 14" xfId="1772" xr:uid="{00000000-0005-0000-0000-0000F0060000}"/>
    <cellStyle name="Good 14 2" xfId="25107" xr:uid="{A8071555-58C2-49C9-8706-3FBF3E1F700C}"/>
    <cellStyle name="Good 15" xfId="1773" xr:uid="{00000000-0005-0000-0000-0000F1060000}"/>
    <cellStyle name="Good 15 2" xfId="25108" xr:uid="{4A842A42-2A52-4968-98D4-AA652E6F486C}"/>
    <cellStyle name="Good 16" xfId="1774" xr:uid="{00000000-0005-0000-0000-0000F2060000}"/>
    <cellStyle name="Good 16 2" xfId="25109" xr:uid="{8559C9CF-5EEC-4750-AA3C-A15557A21D94}"/>
    <cellStyle name="Good 17" xfId="1775" xr:uid="{00000000-0005-0000-0000-0000F3060000}"/>
    <cellStyle name="Good 17 2" xfId="25110" xr:uid="{5CE99B77-C781-40DE-9977-63AD346F03A3}"/>
    <cellStyle name="Good 18" xfId="1776" xr:uid="{00000000-0005-0000-0000-0000F4060000}"/>
    <cellStyle name="Good 18 2" xfId="25111" xr:uid="{F4379A2C-24E8-4E90-80B3-2FFC00819488}"/>
    <cellStyle name="Good 19" xfId="1777" xr:uid="{00000000-0005-0000-0000-0000F5060000}"/>
    <cellStyle name="Good 19 2" xfId="25112" xr:uid="{7CC8BDD5-34C2-4D85-86EA-6FFB98684531}"/>
    <cellStyle name="Good 2" xfId="153" xr:uid="{00000000-0005-0000-0000-00009D000000}"/>
    <cellStyle name="Good 2 10" xfId="4024" xr:uid="{00000000-0005-0000-0000-0000BC0F0000}"/>
    <cellStyle name="Good 2 10 2" xfId="23126" xr:uid="{1694B36F-4C6C-468F-A6B1-544DF5D2438A}"/>
    <cellStyle name="Good 2 11" xfId="5016" xr:uid="{00000000-0005-0000-0000-00009C130000}"/>
    <cellStyle name="Good 2 11 2" xfId="28472" xr:uid="{0D5BEE64-EC96-4623-91B8-6E58F74C16A2}"/>
    <cellStyle name="Good 2 12" xfId="5017" xr:uid="{00000000-0005-0000-0000-00009D130000}"/>
    <cellStyle name="Good 2 12 2" xfId="42629" xr:uid="{7405D55F-F217-4D00-99EC-EB03CCD20386}"/>
    <cellStyle name="Good 2 12 3" xfId="28473" xr:uid="{59EFC120-4321-44AF-BE92-C38297C0839F}"/>
    <cellStyle name="Good 2 13" xfId="25113" xr:uid="{DEDADA26-24FB-4298-BEF8-259C4BD40D7E}"/>
    <cellStyle name="Good 2 2" xfId="1778" xr:uid="{00000000-0005-0000-0000-0000F6060000}"/>
    <cellStyle name="Good 2 2 2" xfId="4025" xr:uid="{00000000-0005-0000-0000-0000BD0F0000}"/>
    <cellStyle name="Good 2 2 2 2" xfId="5018" xr:uid="{00000000-0005-0000-0000-00009E130000}"/>
    <cellStyle name="Good 2 2 2 2 2" xfId="28474" xr:uid="{9ACA69F2-5AD5-4886-946A-98223A57E6D8}"/>
    <cellStyle name="Good 2 2 2 3" xfId="25116" xr:uid="{D9B6776F-EF7A-4783-9780-5DCD79675FD2}"/>
    <cellStyle name="Good 2 2 3" xfId="25117" xr:uid="{030C49E2-9958-488A-AAE8-A44AB17988F7}"/>
    <cellStyle name="Good 2 2 4" xfId="23127" xr:uid="{0998D425-BF75-42C9-A5AF-2B0F16ACA7DA}"/>
    <cellStyle name="Good 2 3" xfId="1779" xr:uid="{00000000-0005-0000-0000-0000F7060000}"/>
    <cellStyle name="Good 2 3 2" xfId="4026" xr:uid="{00000000-0005-0000-0000-0000BE0F0000}"/>
    <cellStyle name="Good 2 3 2 2" xfId="25118" xr:uid="{B8621D27-2BE2-492F-97E3-D9D5F60A3311}"/>
    <cellStyle name="Good 2 3 3" xfId="25119" xr:uid="{3D0E0D32-970E-49FF-9721-380468A03980}"/>
    <cellStyle name="Good 2 3 4" xfId="23128" xr:uid="{EA2F57EC-FBDD-4978-8AE8-5EB6B5318464}"/>
    <cellStyle name="Good 2 4" xfId="4027" xr:uid="{00000000-0005-0000-0000-0000BF0F0000}"/>
    <cellStyle name="Good 2 4 2" xfId="23129" xr:uid="{CAD0CEA0-DA50-44C2-B67E-14890289A8DB}"/>
    <cellStyle name="Good 2 5" xfId="4028" xr:uid="{00000000-0005-0000-0000-0000C00F0000}"/>
    <cellStyle name="Good 2 5 2" xfId="23130" xr:uid="{225E0227-B0E2-4362-A61C-1FB89FAD8FC1}"/>
    <cellStyle name="Good 2 6" xfId="4029" xr:uid="{00000000-0005-0000-0000-0000C10F0000}"/>
    <cellStyle name="Good 2 6 2" xfId="23131" xr:uid="{A7B061A0-F961-4528-A3EF-CE83F0C1481A}"/>
    <cellStyle name="Good 2 7" xfId="4030" xr:uid="{00000000-0005-0000-0000-0000C20F0000}"/>
    <cellStyle name="Good 2 7 2" xfId="23132" xr:uid="{4BF8A1F6-9487-4658-A934-9EF0EB76808E}"/>
    <cellStyle name="Good 2 8" xfId="4031" xr:uid="{00000000-0005-0000-0000-0000C30F0000}"/>
    <cellStyle name="Good 2 8 2" xfId="23133" xr:uid="{AA0CB622-D809-4EFD-ACFC-4B44F7CFF82E}"/>
    <cellStyle name="Good 2 9" xfId="4032" xr:uid="{00000000-0005-0000-0000-0000C40F0000}"/>
    <cellStyle name="Good 2 9 2" xfId="23134" xr:uid="{04F7D555-A2B5-471F-90E6-90FA6F60DE98}"/>
    <cellStyle name="Good 20" xfId="1780" xr:uid="{00000000-0005-0000-0000-0000F8060000}"/>
    <cellStyle name="Good 20 2" xfId="25123" xr:uid="{36558B6A-B905-41A6-A428-6B33B196D97F}"/>
    <cellStyle name="Good 21" xfId="1781" xr:uid="{00000000-0005-0000-0000-0000F9060000}"/>
    <cellStyle name="Good 21 2" xfId="25124" xr:uid="{2338363B-2F77-4E0A-BA76-E464380BF2F6}"/>
    <cellStyle name="Good 22" xfId="1782" xr:uid="{00000000-0005-0000-0000-0000FA060000}"/>
    <cellStyle name="Good 22 2" xfId="25125" xr:uid="{2C496E04-3F2C-455E-AA3B-6D5D87CE3B50}"/>
    <cellStyle name="Good 23" xfId="1783" xr:uid="{00000000-0005-0000-0000-0000FB060000}"/>
    <cellStyle name="Good 23 2" xfId="25126" xr:uid="{B8F924F8-E98D-4B5B-991B-105F718CBE6F}"/>
    <cellStyle name="Good 24" xfId="1784" xr:uid="{00000000-0005-0000-0000-0000FC060000}"/>
    <cellStyle name="Good 24 2" xfId="25127" xr:uid="{28D7BBA4-7C4B-4EE8-A31E-E94C0293B87A}"/>
    <cellStyle name="Good 25" xfId="1785" xr:uid="{00000000-0005-0000-0000-0000FD060000}"/>
    <cellStyle name="Good 25 2" xfId="25128" xr:uid="{0401A84F-771C-493A-8A8E-979BDD2AD49E}"/>
    <cellStyle name="Good 26" xfId="1786" xr:uid="{00000000-0005-0000-0000-0000FE060000}"/>
    <cellStyle name="Good 26 2" xfId="25129" xr:uid="{959991B3-BAE5-4D18-AC8C-800486D62245}"/>
    <cellStyle name="Good 27" xfId="1787" xr:uid="{00000000-0005-0000-0000-0000FF060000}"/>
    <cellStyle name="Good 27 2" xfId="25130" xr:uid="{22B64FAB-82BE-4DDD-AED5-810B33EC61D6}"/>
    <cellStyle name="Good 28" xfId="1788" xr:uid="{00000000-0005-0000-0000-000000070000}"/>
    <cellStyle name="Good 28 2" xfId="25131" xr:uid="{89158785-1FBB-458C-B564-FD15CAD98B17}"/>
    <cellStyle name="Good 29" xfId="1789" xr:uid="{00000000-0005-0000-0000-000001070000}"/>
    <cellStyle name="Good 29 2" xfId="25132" xr:uid="{1ACAA0E8-EAD0-49E0-9F25-A2844B4A6619}"/>
    <cellStyle name="Good 3" xfId="154" xr:uid="{00000000-0005-0000-0000-00009E000000}"/>
    <cellStyle name="Good 3 2" xfId="1790" xr:uid="{00000000-0005-0000-0000-000002070000}"/>
    <cellStyle name="Good 3 2 2" xfId="5019" xr:uid="{00000000-0005-0000-0000-00009F130000}"/>
    <cellStyle name="Good 3 2 2 2" xfId="25436" xr:uid="{E5BDDC5D-8519-4EFE-8797-5794A4BE78BB}"/>
    <cellStyle name="Good 3 2 3" xfId="25134" xr:uid="{88A0AEAB-AE56-4BF7-B0F9-F6BA1287CA44}"/>
    <cellStyle name="Good 3 3" xfId="4033" xr:uid="{00000000-0005-0000-0000-0000C50F0000}"/>
    <cellStyle name="Good 3 3 2" xfId="25135" xr:uid="{BDB5C1A4-88E6-4A12-93C3-77A3472F0832}"/>
    <cellStyle name="Good 3 4" xfId="25136" xr:uid="{B4B1748C-2007-4447-9BD3-AA1F91A9F779}"/>
    <cellStyle name="Good 3 5" xfId="23135" xr:uid="{EB542C70-D985-4AFF-A7B8-3F219BA1067A}"/>
    <cellStyle name="Good 30" xfId="1791" xr:uid="{00000000-0005-0000-0000-000003070000}"/>
    <cellStyle name="Good 30 2" xfId="25137" xr:uid="{04FA3B17-92DD-4D86-9217-622E327EB785}"/>
    <cellStyle name="Good 31" xfId="1792" xr:uid="{00000000-0005-0000-0000-000004070000}"/>
    <cellStyle name="Good 31 2" xfId="25138" xr:uid="{D300584A-3EEB-4848-B5E1-B7F3EFCD1A19}"/>
    <cellStyle name="Good 32" xfId="1793" xr:uid="{00000000-0005-0000-0000-000005070000}"/>
    <cellStyle name="Good 32 2" xfId="25139" xr:uid="{EDE9F62A-80B0-4B36-B4A0-2F4A4922A5D3}"/>
    <cellStyle name="Good 33" xfId="1794" xr:uid="{00000000-0005-0000-0000-000006070000}"/>
    <cellStyle name="Good 33 2" xfId="25140" xr:uid="{3A77F515-7150-4121-87A8-6F7ACEF377C3}"/>
    <cellStyle name="Good 34" xfId="1795" xr:uid="{00000000-0005-0000-0000-000007070000}"/>
    <cellStyle name="Good 34 2" xfId="25141" xr:uid="{8D65C69D-1372-414E-9896-022A7878ECF7}"/>
    <cellStyle name="Good 35" xfId="1796" xr:uid="{00000000-0005-0000-0000-000008070000}"/>
    <cellStyle name="Good 35 2" xfId="25142" xr:uid="{A5FC5EC1-92C2-48FD-BC6D-6A6EA98A3662}"/>
    <cellStyle name="Good 36" xfId="1797" xr:uid="{00000000-0005-0000-0000-000009070000}"/>
    <cellStyle name="Good 36 2" xfId="25143" xr:uid="{CA3DE035-B036-4E41-90B3-D1A7D303EAF4}"/>
    <cellStyle name="Good 37" xfId="1798" xr:uid="{00000000-0005-0000-0000-00000A070000}"/>
    <cellStyle name="Good 37 2" xfId="25144" xr:uid="{CD54A309-644A-464A-BDD8-0E62690C7C9D}"/>
    <cellStyle name="Good 38" xfId="1799" xr:uid="{00000000-0005-0000-0000-00000B070000}"/>
    <cellStyle name="Good 38 2" xfId="25145" xr:uid="{08324EA5-AF12-4C76-9769-4543A80A116E}"/>
    <cellStyle name="Good 39" xfId="1800" xr:uid="{00000000-0005-0000-0000-00000C070000}"/>
    <cellStyle name="Good 39 2" xfId="25146" xr:uid="{2A8F3128-CC35-4D80-996F-E8D99858DD61}"/>
    <cellStyle name="Good 4" xfId="155" xr:uid="{00000000-0005-0000-0000-00009F000000}"/>
    <cellStyle name="Good 4 2" xfId="5020" xr:uid="{00000000-0005-0000-0000-0000A0130000}"/>
    <cellStyle name="Good 4 2 2" xfId="30565" xr:uid="{724F0D1A-9447-4195-8155-DBF47D62BA4A}"/>
    <cellStyle name="Good 4 3" xfId="25147" xr:uid="{D4D13E54-5A41-4C7B-B9F1-7A0200DFF85F}"/>
    <cellStyle name="Good 40" xfId="1801" xr:uid="{00000000-0005-0000-0000-00000D070000}"/>
    <cellStyle name="Good 40 2" xfId="25148" xr:uid="{0F06300B-73F4-4C41-BD91-5BD075F08AE2}"/>
    <cellStyle name="Good 41" xfId="1802" xr:uid="{00000000-0005-0000-0000-00000E070000}"/>
    <cellStyle name="Good 41 2" xfId="25149" xr:uid="{564495D2-242D-41B9-B4BF-4434C1A068B1}"/>
    <cellStyle name="Good 42" xfId="1803" xr:uid="{00000000-0005-0000-0000-00000F070000}"/>
    <cellStyle name="Good 42 2" xfId="25150" xr:uid="{0A16AAC9-6803-4EB5-B076-ACE69F06AA40}"/>
    <cellStyle name="Good 43" xfId="22521" xr:uid="{20E81CEA-8FBF-474C-A5C8-9E937C0C662C}"/>
    <cellStyle name="Good 5" xfId="156" xr:uid="{00000000-0005-0000-0000-0000A0000000}"/>
    <cellStyle name="Good 5 2" xfId="5021" xr:uid="{00000000-0005-0000-0000-0000A1130000}"/>
    <cellStyle name="Good 5 2 2" xfId="28475" xr:uid="{8F1A7138-87C3-44B9-94BA-C310719F7675}"/>
    <cellStyle name="Good 5 3" xfId="1804" xr:uid="{00000000-0005-0000-0000-000010070000}"/>
    <cellStyle name="Good 5 4" xfId="25151" xr:uid="{23A455FD-0930-462B-AAB7-8F27D8466047}"/>
    <cellStyle name="Good 6" xfId="157" xr:uid="{00000000-0005-0000-0000-0000A1000000}"/>
    <cellStyle name="Good 6 2" xfId="5022" xr:uid="{00000000-0005-0000-0000-0000A2130000}"/>
    <cellStyle name="Good 6 2 2" xfId="25433" xr:uid="{54DD9541-9A73-4A86-AC1A-A5D1F42C3329}"/>
    <cellStyle name="Good 6 3" xfId="25152" xr:uid="{D26BEF4A-DB33-45A9-A833-D38CE8E68069}"/>
    <cellStyle name="Good 7" xfId="1805" xr:uid="{00000000-0005-0000-0000-000011070000}"/>
    <cellStyle name="Good 7 2" xfId="25153" xr:uid="{5C3E4668-1A67-47AF-9231-46DBBC2F9102}"/>
    <cellStyle name="Good 8" xfId="1806" xr:uid="{00000000-0005-0000-0000-000012070000}"/>
    <cellStyle name="Good 8 2" xfId="25154" xr:uid="{2888B168-4909-464E-98F6-C0F682A118C9}"/>
    <cellStyle name="Good 9" xfId="1807" xr:uid="{00000000-0005-0000-0000-000013070000}"/>
    <cellStyle name="Good 9 2" xfId="25155" xr:uid="{100A5F05-F2DB-470F-A016-E1257B79B656}"/>
    <cellStyle name="Gut" xfId="1808" xr:uid="{00000000-0005-0000-0000-000014070000}"/>
    <cellStyle name="Gut 2" xfId="25156" xr:uid="{6DE83595-449A-4D35-BF04-79616C7505EA}"/>
    <cellStyle name="Heading" xfId="27272" xr:uid="{5F6D27F3-18E0-4270-8374-193FE71650C9}"/>
    <cellStyle name="Heading 1" xfId="22491" builtinId="16" customBuiltin="1"/>
    <cellStyle name="Heading 1 10" xfId="1809" xr:uid="{00000000-0005-0000-0000-000015070000}"/>
    <cellStyle name="Heading 1 11" xfId="1810" xr:uid="{00000000-0005-0000-0000-000016070000}"/>
    <cellStyle name="Heading 1 12" xfId="1811" xr:uid="{00000000-0005-0000-0000-000017070000}"/>
    <cellStyle name="Heading 1 13" xfId="1812" xr:uid="{00000000-0005-0000-0000-000018070000}"/>
    <cellStyle name="Heading 1 14" xfId="1813" xr:uid="{00000000-0005-0000-0000-000019070000}"/>
    <cellStyle name="Heading 1 15" xfId="1814" xr:uid="{00000000-0005-0000-0000-00001A070000}"/>
    <cellStyle name="Heading 1 16" xfId="1815" xr:uid="{00000000-0005-0000-0000-00001B070000}"/>
    <cellStyle name="Heading 1 17" xfId="1816" xr:uid="{00000000-0005-0000-0000-00001C070000}"/>
    <cellStyle name="Heading 1 18" xfId="1817" xr:uid="{00000000-0005-0000-0000-00001D070000}"/>
    <cellStyle name="Heading 1 19" xfId="1818" xr:uid="{00000000-0005-0000-0000-00001E070000}"/>
    <cellStyle name="Heading 1 2" xfId="158" xr:uid="{00000000-0005-0000-0000-0000A2000000}"/>
    <cellStyle name="Heading 1 2 10" xfId="4034" xr:uid="{00000000-0005-0000-0000-0000C60F0000}"/>
    <cellStyle name="Heading 1 2 11" xfId="5023" xr:uid="{00000000-0005-0000-0000-0000A3130000}"/>
    <cellStyle name="Heading 1 2 2" xfId="4035" xr:uid="{00000000-0005-0000-0000-0000C70F0000}"/>
    <cellStyle name="Heading 1 2 3" xfId="4036" xr:uid="{00000000-0005-0000-0000-0000C80F0000}"/>
    <cellStyle name="Heading 1 2 4" xfId="4037" xr:uid="{00000000-0005-0000-0000-0000C90F0000}"/>
    <cellStyle name="Heading 1 2 5" xfId="4038" xr:uid="{00000000-0005-0000-0000-0000CA0F0000}"/>
    <cellStyle name="Heading 1 2 6" xfId="4039" xr:uid="{00000000-0005-0000-0000-0000CB0F0000}"/>
    <cellStyle name="Heading 1 2 7" xfId="4040" xr:uid="{00000000-0005-0000-0000-0000CC0F0000}"/>
    <cellStyle name="Heading 1 2 8" xfId="4041" xr:uid="{00000000-0005-0000-0000-0000CD0F0000}"/>
    <cellStyle name="Heading 1 2 9" xfId="4042" xr:uid="{00000000-0005-0000-0000-0000CE0F0000}"/>
    <cellStyle name="Heading 1 20" xfId="1819" xr:uid="{00000000-0005-0000-0000-00001F070000}"/>
    <cellStyle name="Heading 1 21" xfId="1820" xr:uid="{00000000-0005-0000-0000-000020070000}"/>
    <cellStyle name="Heading 1 22" xfId="1821" xr:uid="{00000000-0005-0000-0000-000021070000}"/>
    <cellStyle name="Heading 1 23" xfId="1822" xr:uid="{00000000-0005-0000-0000-000022070000}"/>
    <cellStyle name="Heading 1 24" xfId="1823" xr:uid="{00000000-0005-0000-0000-000023070000}"/>
    <cellStyle name="Heading 1 25" xfId="1824" xr:uid="{00000000-0005-0000-0000-000024070000}"/>
    <cellStyle name="Heading 1 26" xfId="1825" xr:uid="{00000000-0005-0000-0000-000025070000}"/>
    <cellStyle name="Heading 1 27" xfId="1826" xr:uid="{00000000-0005-0000-0000-000026070000}"/>
    <cellStyle name="Heading 1 28" xfId="1827" xr:uid="{00000000-0005-0000-0000-000027070000}"/>
    <cellStyle name="Heading 1 29" xfId="1828" xr:uid="{00000000-0005-0000-0000-000028070000}"/>
    <cellStyle name="Heading 1 3" xfId="159" xr:uid="{00000000-0005-0000-0000-0000A3000000}"/>
    <cellStyle name="Heading 1 3 2" xfId="1829" xr:uid="{00000000-0005-0000-0000-000029070000}"/>
    <cellStyle name="Heading 1 3 2 2" xfId="5024" xr:uid="{00000000-0005-0000-0000-0000A4130000}"/>
    <cellStyle name="Heading 1 3 3" xfId="4043" xr:uid="{00000000-0005-0000-0000-0000CF0F0000}"/>
    <cellStyle name="Heading 1 3 4" xfId="25167" xr:uid="{E439FCD3-BFDD-457A-ACE9-FB7B26A320D2}"/>
    <cellStyle name="Heading 1 30" xfId="1830" xr:uid="{00000000-0005-0000-0000-00002A070000}"/>
    <cellStyle name="Heading 1 31" xfId="1831" xr:uid="{00000000-0005-0000-0000-00002B070000}"/>
    <cellStyle name="Heading 1 32" xfId="1832" xr:uid="{00000000-0005-0000-0000-00002C070000}"/>
    <cellStyle name="Heading 1 33" xfId="1833" xr:uid="{00000000-0005-0000-0000-00002D070000}"/>
    <cellStyle name="Heading 1 34" xfId="1834" xr:uid="{00000000-0005-0000-0000-00002E070000}"/>
    <cellStyle name="Heading 1 35" xfId="1835" xr:uid="{00000000-0005-0000-0000-00002F070000}"/>
    <cellStyle name="Heading 1 36" xfId="1836" xr:uid="{00000000-0005-0000-0000-000030070000}"/>
    <cellStyle name="Heading 1 37" xfId="1837" xr:uid="{00000000-0005-0000-0000-000031070000}"/>
    <cellStyle name="Heading 1 38" xfId="1838" xr:uid="{00000000-0005-0000-0000-000032070000}"/>
    <cellStyle name="Heading 1 39" xfId="1839" xr:uid="{00000000-0005-0000-0000-000033070000}"/>
    <cellStyle name="Heading 1 4" xfId="160" xr:uid="{00000000-0005-0000-0000-0000A4000000}"/>
    <cellStyle name="Heading 1 4 2" xfId="5025" xr:uid="{00000000-0005-0000-0000-0000A5130000}"/>
    <cellStyle name="Heading 1 40" xfId="1840" xr:uid="{00000000-0005-0000-0000-000034070000}"/>
    <cellStyle name="Heading 1 41" xfId="1841" xr:uid="{00000000-0005-0000-0000-000035070000}"/>
    <cellStyle name="Heading 1 5" xfId="161" xr:uid="{00000000-0005-0000-0000-0000A5000000}"/>
    <cellStyle name="Heading 1 5 2" xfId="5026" xr:uid="{00000000-0005-0000-0000-0000A6130000}"/>
    <cellStyle name="Heading 1 6" xfId="1842" xr:uid="{00000000-0005-0000-0000-000036070000}"/>
    <cellStyle name="Heading 1 6 2" xfId="5027" xr:uid="{00000000-0005-0000-0000-0000A7130000}"/>
    <cellStyle name="Heading 1 7" xfId="1843" xr:uid="{00000000-0005-0000-0000-000037070000}"/>
    <cellStyle name="Heading 1 8" xfId="1844" xr:uid="{00000000-0005-0000-0000-000038070000}"/>
    <cellStyle name="Heading 1 9" xfId="1845" xr:uid="{00000000-0005-0000-0000-000039070000}"/>
    <cellStyle name="Heading 2" xfId="22492" builtinId="17" customBuiltin="1"/>
    <cellStyle name="Heading 2 10" xfId="1846" xr:uid="{00000000-0005-0000-0000-00003A070000}"/>
    <cellStyle name="Heading 2 11" xfId="1847" xr:uid="{00000000-0005-0000-0000-00003B070000}"/>
    <cellStyle name="Heading 2 12" xfId="1848" xr:uid="{00000000-0005-0000-0000-00003C070000}"/>
    <cellStyle name="Heading 2 13" xfId="1849" xr:uid="{00000000-0005-0000-0000-00003D070000}"/>
    <cellStyle name="Heading 2 14" xfId="1850" xr:uid="{00000000-0005-0000-0000-00003E070000}"/>
    <cellStyle name="Heading 2 15" xfId="1851" xr:uid="{00000000-0005-0000-0000-00003F070000}"/>
    <cellStyle name="Heading 2 16" xfId="1852" xr:uid="{00000000-0005-0000-0000-000040070000}"/>
    <cellStyle name="Heading 2 17" xfId="1853" xr:uid="{00000000-0005-0000-0000-000041070000}"/>
    <cellStyle name="Heading 2 18" xfId="1854" xr:uid="{00000000-0005-0000-0000-000042070000}"/>
    <cellStyle name="Heading 2 19" xfId="1855" xr:uid="{00000000-0005-0000-0000-000043070000}"/>
    <cellStyle name="Heading 2 2" xfId="162" xr:uid="{00000000-0005-0000-0000-0000A6000000}"/>
    <cellStyle name="Heading 2 2 10" xfId="4044" xr:uid="{00000000-0005-0000-0000-0000D00F0000}"/>
    <cellStyle name="Heading 2 2 11" xfId="5028" xr:uid="{00000000-0005-0000-0000-0000A8130000}"/>
    <cellStyle name="Heading 2 2 2" xfId="4045" xr:uid="{00000000-0005-0000-0000-0000D10F0000}"/>
    <cellStyle name="Heading 2 2 3" xfId="4046" xr:uid="{00000000-0005-0000-0000-0000D20F0000}"/>
    <cellStyle name="Heading 2 2 4" xfId="4047" xr:uid="{00000000-0005-0000-0000-0000D30F0000}"/>
    <cellStyle name="Heading 2 2 5" xfId="4048" xr:uid="{00000000-0005-0000-0000-0000D40F0000}"/>
    <cellStyle name="Heading 2 2 6" xfId="4049" xr:uid="{00000000-0005-0000-0000-0000D50F0000}"/>
    <cellStyle name="Heading 2 2 7" xfId="4050" xr:uid="{00000000-0005-0000-0000-0000D60F0000}"/>
    <cellStyle name="Heading 2 2 8" xfId="4051" xr:uid="{00000000-0005-0000-0000-0000D70F0000}"/>
    <cellStyle name="Heading 2 2 9" xfId="4052" xr:uid="{00000000-0005-0000-0000-0000D80F0000}"/>
    <cellStyle name="Heading 2 20" xfId="1856" xr:uid="{00000000-0005-0000-0000-000044070000}"/>
    <cellStyle name="Heading 2 21" xfId="1857" xr:uid="{00000000-0005-0000-0000-000045070000}"/>
    <cellStyle name="Heading 2 22" xfId="1858" xr:uid="{00000000-0005-0000-0000-000046070000}"/>
    <cellStyle name="Heading 2 23" xfId="1859" xr:uid="{00000000-0005-0000-0000-000047070000}"/>
    <cellStyle name="Heading 2 24" xfId="1860" xr:uid="{00000000-0005-0000-0000-000048070000}"/>
    <cellStyle name="Heading 2 25" xfId="1861" xr:uid="{00000000-0005-0000-0000-000049070000}"/>
    <cellStyle name="Heading 2 26" xfId="1862" xr:uid="{00000000-0005-0000-0000-00004A070000}"/>
    <cellStyle name="Heading 2 27" xfId="1863" xr:uid="{00000000-0005-0000-0000-00004B070000}"/>
    <cellStyle name="Heading 2 28" xfId="1864" xr:uid="{00000000-0005-0000-0000-00004C070000}"/>
    <cellStyle name="Heading 2 29" xfId="1865" xr:uid="{00000000-0005-0000-0000-00004D070000}"/>
    <cellStyle name="Heading 2 3" xfId="163" xr:uid="{00000000-0005-0000-0000-0000A7000000}"/>
    <cellStyle name="Heading 2 3 2" xfId="1866" xr:uid="{00000000-0005-0000-0000-00004E070000}"/>
    <cellStyle name="Heading 2 3 2 2" xfId="5029" xr:uid="{00000000-0005-0000-0000-0000A9130000}"/>
    <cellStyle name="Heading 2 3 3" xfId="4053" xr:uid="{00000000-0005-0000-0000-0000D90F0000}"/>
    <cellStyle name="Heading 2 3 4" xfId="25178" xr:uid="{CD9C50C1-5A5D-411B-B190-30DA6B8F3CB4}"/>
    <cellStyle name="Heading 2 30" xfId="1867" xr:uid="{00000000-0005-0000-0000-00004F070000}"/>
    <cellStyle name="Heading 2 31" xfId="1868" xr:uid="{00000000-0005-0000-0000-000050070000}"/>
    <cellStyle name="Heading 2 32" xfId="1869" xr:uid="{00000000-0005-0000-0000-000051070000}"/>
    <cellStyle name="Heading 2 33" xfId="1870" xr:uid="{00000000-0005-0000-0000-000052070000}"/>
    <cellStyle name="Heading 2 34" xfId="1871" xr:uid="{00000000-0005-0000-0000-000053070000}"/>
    <cellStyle name="Heading 2 35" xfId="1872" xr:uid="{00000000-0005-0000-0000-000054070000}"/>
    <cellStyle name="Heading 2 36" xfId="1873" xr:uid="{00000000-0005-0000-0000-000055070000}"/>
    <cellStyle name="Heading 2 37" xfId="1874" xr:uid="{00000000-0005-0000-0000-000056070000}"/>
    <cellStyle name="Heading 2 38" xfId="1875" xr:uid="{00000000-0005-0000-0000-000057070000}"/>
    <cellStyle name="Heading 2 39" xfId="1876" xr:uid="{00000000-0005-0000-0000-000058070000}"/>
    <cellStyle name="Heading 2 4" xfId="164" xr:uid="{00000000-0005-0000-0000-0000A8000000}"/>
    <cellStyle name="Heading 2 4 2" xfId="5030" xr:uid="{00000000-0005-0000-0000-0000AA130000}"/>
    <cellStyle name="Heading 2 40" xfId="1877" xr:uid="{00000000-0005-0000-0000-000059070000}"/>
    <cellStyle name="Heading 2 41" xfId="1878" xr:uid="{00000000-0005-0000-0000-00005A070000}"/>
    <cellStyle name="Heading 2 5" xfId="165" xr:uid="{00000000-0005-0000-0000-0000A9000000}"/>
    <cellStyle name="Heading 2 5 2" xfId="5031" xr:uid="{00000000-0005-0000-0000-0000AB130000}"/>
    <cellStyle name="Heading 2 6" xfId="1879" xr:uid="{00000000-0005-0000-0000-00005B070000}"/>
    <cellStyle name="Heading 2 6 2" xfId="5032" xr:uid="{00000000-0005-0000-0000-0000AC130000}"/>
    <cellStyle name="Heading 2 7" xfId="1880" xr:uid="{00000000-0005-0000-0000-00005C070000}"/>
    <cellStyle name="Heading 2 8" xfId="1881" xr:uid="{00000000-0005-0000-0000-00005D070000}"/>
    <cellStyle name="Heading 2 9" xfId="1882" xr:uid="{00000000-0005-0000-0000-00005E070000}"/>
    <cellStyle name="Heading 3" xfId="22493" builtinId="18" customBuiltin="1"/>
    <cellStyle name="Heading 3 10" xfId="1883" xr:uid="{00000000-0005-0000-0000-00005F070000}"/>
    <cellStyle name="Heading 3 11" xfId="1884" xr:uid="{00000000-0005-0000-0000-000060070000}"/>
    <cellStyle name="Heading 3 12" xfId="1885" xr:uid="{00000000-0005-0000-0000-000061070000}"/>
    <cellStyle name="Heading 3 13" xfId="1886" xr:uid="{00000000-0005-0000-0000-000062070000}"/>
    <cellStyle name="Heading 3 14" xfId="1887" xr:uid="{00000000-0005-0000-0000-000063070000}"/>
    <cellStyle name="Heading 3 15" xfId="1888" xr:uid="{00000000-0005-0000-0000-000064070000}"/>
    <cellStyle name="Heading 3 16" xfId="1889" xr:uid="{00000000-0005-0000-0000-000065070000}"/>
    <cellStyle name="Heading 3 17" xfId="1890" xr:uid="{00000000-0005-0000-0000-000066070000}"/>
    <cellStyle name="Heading 3 18" xfId="1891" xr:uid="{00000000-0005-0000-0000-000067070000}"/>
    <cellStyle name="Heading 3 19" xfId="1892" xr:uid="{00000000-0005-0000-0000-000068070000}"/>
    <cellStyle name="Heading 3 2" xfId="166" xr:uid="{00000000-0005-0000-0000-0000AA000000}"/>
    <cellStyle name="Heading 3 2 10" xfId="4054" xr:uid="{00000000-0005-0000-0000-0000DA0F0000}"/>
    <cellStyle name="Heading 3 2 11" xfId="5033" xr:uid="{00000000-0005-0000-0000-0000AD130000}"/>
    <cellStyle name="Heading 3 2 2" xfId="4055" xr:uid="{00000000-0005-0000-0000-0000DB0F0000}"/>
    <cellStyle name="Heading 3 2 3" xfId="4056" xr:uid="{00000000-0005-0000-0000-0000DC0F0000}"/>
    <cellStyle name="Heading 3 2 4" xfId="4057" xr:uid="{00000000-0005-0000-0000-0000DD0F0000}"/>
    <cellStyle name="Heading 3 2 5" xfId="4058" xr:uid="{00000000-0005-0000-0000-0000DE0F0000}"/>
    <cellStyle name="Heading 3 2 6" xfId="4059" xr:uid="{00000000-0005-0000-0000-0000DF0F0000}"/>
    <cellStyle name="Heading 3 2 7" xfId="4060" xr:uid="{00000000-0005-0000-0000-0000E00F0000}"/>
    <cellStyle name="Heading 3 2 8" xfId="4061" xr:uid="{00000000-0005-0000-0000-0000E10F0000}"/>
    <cellStyle name="Heading 3 2 9" xfId="4062" xr:uid="{00000000-0005-0000-0000-0000E20F0000}"/>
    <cellStyle name="Heading 3 20" xfId="1893" xr:uid="{00000000-0005-0000-0000-000069070000}"/>
    <cellStyle name="Heading 3 21" xfId="1894" xr:uid="{00000000-0005-0000-0000-00006A070000}"/>
    <cellStyle name="Heading 3 22" xfId="1895" xr:uid="{00000000-0005-0000-0000-00006B070000}"/>
    <cellStyle name="Heading 3 23" xfId="1896" xr:uid="{00000000-0005-0000-0000-00006C070000}"/>
    <cellStyle name="Heading 3 24" xfId="1897" xr:uid="{00000000-0005-0000-0000-00006D070000}"/>
    <cellStyle name="Heading 3 25" xfId="1898" xr:uid="{00000000-0005-0000-0000-00006E070000}"/>
    <cellStyle name="Heading 3 26" xfId="1899" xr:uid="{00000000-0005-0000-0000-00006F070000}"/>
    <cellStyle name="Heading 3 27" xfId="1900" xr:uid="{00000000-0005-0000-0000-000070070000}"/>
    <cellStyle name="Heading 3 28" xfId="1901" xr:uid="{00000000-0005-0000-0000-000071070000}"/>
    <cellStyle name="Heading 3 29" xfId="1902" xr:uid="{00000000-0005-0000-0000-000072070000}"/>
    <cellStyle name="Heading 3 3" xfId="167" xr:uid="{00000000-0005-0000-0000-0000AB000000}"/>
    <cellStyle name="Heading 3 3 2" xfId="1903" xr:uid="{00000000-0005-0000-0000-000073070000}"/>
    <cellStyle name="Heading 3 3 2 2" xfId="5034" xr:uid="{00000000-0005-0000-0000-0000AE130000}"/>
    <cellStyle name="Heading 3 3 3" xfId="4063" xr:uid="{00000000-0005-0000-0000-0000E30F0000}"/>
    <cellStyle name="Heading 3 3 4" xfId="25189" xr:uid="{ACC8DA22-32EC-413B-A891-72B25461B00E}"/>
    <cellStyle name="Heading 3 30" xfId="1904" xr:uid="{00000000-0005-0000-0000-000074070000}"/>
    <cellStyle name="Heading 3 31" xfId="1905" xr:uid="{00000000-0005-0000-0000-000075070000}"/>
    <cellStyle name="Heading 3 32" xfId="1906" xr:uid="{00000000-0005-0000-0000-000076070000}"/>
    <cellStyle name="Heading 3 33" xfId="1907" xr:uid="{00000000-0005-0000-0000-000077070000}"/>
    <cellStyle name="Heading 3 34" xfId="1908" xr:uid="{00000000-0005-0000-0000-000078070000}"/>
    <cellStyle name="Heading 3 35" xfId="1909" xr:uid="{00000000-0005-0000-0000-000079070000}"/>
    <cellStyle name="Heading 3 36" xfId="1910" xr:uid="{00000000-0005-0000-0000-00007A070000}"/>
    <cellStyle name="Heading 3 37" xfId="1911" xr:uid="{00000000-0005-0000-0000-00007B070000}"/>
    <cellStyle name="Heading 3 38" xfId="1912" xr:uid="{00000000-0005-0000-0000-00007C070000}"/>
    <cellStyle name="Heading 3 39" xfId="1913" xr:uid="{00000000-0005-0000-0000-00007D070000}"/>
    <cellStyle name="Heading 3 4" xfId="168" xr:uid="{00000000-0005-0000-0000-0000AC000000}"/>
    <cellStyle name="Heading 3 4 2" xfId="5035" xr:uid="{00000000-0005-0000-0000-0000AF130000}"/>
    <cellStyle name="Heading 3 40" xfId="1914" xr:uid="{00000000-0005-0000-0000-00007E070000}"/>
    <cellStyle name="Heading 3 41" xfId="1915" xr:uid="{00000000-0005-0000-0000-00007F070000}"/>
    <cellStyle name="Heading 3 5" xfId="169" xr:uid="{00000000-0005-0000-0000-0000AD000000}"/>
    <cellStyle name="Heading 3 5 2" xfId="5036" xr:uid="{00000000-0005-0000-0000-0000B0130000}"/>
    <cellStyle name="Heading 3 6" xfId="1916" xr:uid="{00000000-0005-0000-0000-000080070000}"/>
    <cellStyle name="Heading 3 6 2" xfId="5037" xr:uid="{00000000-0005-0000-0000-0000B1130000}"/>
    <cellStyle name="Heading 3 7" xfId="1917" xr:uid="{00000000-0005-0000-0000-000081070000}"/>
    <cellStyle name="Heading 3 8" xfId="1918" xr:uid="{00000000-0005-0000-0000-000082070000}"/>
    <cellStyle name="Heading 3 9" xfId="1919" xr:uid="{00000000-0005-0000-0000-000083070000}"/>
    <cellStyle name="Heading 4" xfId="22494" builtinId="19" customBuiltin="1"/>
    <cellStyle name="Heading 4 10" xfId="1920" xr:uid="{00000000-0005-0000-0000-000084070000}"/>
    <cellStyle name="Heading 4 11" xfId="1921" xr:uid="{00000000-0005-0000-0000-000085070000}"/>
    <cellStyle name="Heading 4 12" xfId="1922" xr:uid="{00000000-0005-0000-0000-000086070000}"/>
    <cellStyle name="Heading 4 13" xfId="1923" xr:uid="{00000000-0005-0000-0000-000087070000}"/>
    <cellStyle name="Heading 4 14" xfId="1924" xr:uid="{00000000-0005-0000-0000-000088070000}"/>
    <cellStyle name="Heading 4 15" xfId="1925" xr:uid="{00000000-0005-0000-0000-000089070000}"/>
    <cellStyle name="Heading 4 16" xfId="1926" xr:uid="{00000000-0005-0000-0000-00008A070000}"/>
    <cellStyle name="Heading 4 17" xfId="1927" xr:uid="{00000000-0005-0000-0000-00008B070000}"/>
    <cellStyle name="Heading 4 18" xfId="1928" xr:uid="{00000000-0005-0000-0000-00008C070000}"/>
    <cellStyle name="Heading 4 19" xfId="1929" xr:uid="{00000000-0005-0000-0000-00008D070000}"/>
    <cellStyle name="Heading 4 2" xfId="170" xr:uid="{00000000-0005-0000-0000-0000AE000000}"/>
    <cellStyle name="Heading 4 2 10" xfId="4064" xr:uid="{00000000-0005-0000-0000-0000E40F0000}"/>
    <cellStyle name="Heading 4 2 11" xfId="5038" xr:uid="{00000000-0005-0000-0000-0000B2130000}"/>
    <cellStyle name="Heading 4 2 2" xfId="4065" xr:uid="{00000000-0005-0000-0000-0000E50F0000}"/>
    <cellStyle name="Heading 4 2 3" xfId="4066" xr:uid="{00000000-0005-0000-0000-0000E60F0000}"/>
    <cellStyle name="Heading 4 2 4" xfId="4067" xr:uid="{00000000-0005-0000-0000-0000E70F0000}"/>
    <cellStyle name="Heading 4 2 5" xfId="4068" xr:uid="{00000000-0005-0000-0000-0000E80F0000}"/>
    <cellStyle name="Heading 4 2 6" xfId="4069" xr:uid="{00000000-0005-0000-0000-0000E90F0000}"/>
    <cellStyle name="Heading 4 2 7" xfId="4070" xr:uid="{00000000-0005-0000-0000-0000EA0F0000}"/>
    <cellStyle name="Heading 4 2 8" xfId="4071" xr:uid="{00000000-0005-0000-0000-0000EB0F0000}"/>
    <cellStyle name="Heading 4 2 9" xfId="4072" xr:uid="{00000000-0005-0000-0000-0000EC0F0000}"/>
    <cellStyle name="Heading 4 20" xfId="1930" xr:uid="{00000000-0005-0000-0000-00008E070000}"/>
    <cellStyle name="Heading 4 21" xfId="1931" xr:uid="{00000000-0005-0000-0000-00008F070000}"/>
    <cellStyle name="Heading 4 22" xfId="1932" xr:uid="{00000000-0005-0000-0000-000090070000}"/>
    <cellStyle name="Heading 4 23" xfId="1933" xr:uid="{00000000-0005-0000-0000-000091070000}"/>
    <cellStyle name="Heading 4 24" xfId="1934" xr:uid="{00000000-0005-0000-0000-000092070000}"/>
    <cellStyle name="Heading 4 25" xfId="1935" xr:uid="{00000000-0005-0000-0000-000093070000}"/>
    <cellStyle name="Heading 4 26" xfId="1936" xr:uid="{00000000-0005-0000-0000-000094070000}"/>
    <cellStyle name="Heading 4 27" xfId="1937" xr:uid="{00000000-0005-0000-0000-000095070000}"/>
    <cellStyle name="Heading 4 28" xfId="1938" xr:uid="{00000000-0005-0000-0000-000096070000}"/>
    <cellStyle name="Heading 4 29" xfId="1939" xr:uid="{00000000-0005-0000-0000-000097070000}"/>
    <cellStyle name="Heading 4 3" xfId="171" xr:uid="{00000000-0005-0000-0000-0000AF000000}"/>
    <cellStyle name="Heading 4 3 2" xfId="1940" xr:uid="{00000000-0005-0000-0000-000098070000}"/>
    <cellStyle name="Heading 4 3 2 2" xfId="5039" xr:uid="{00000000-0005-0000-0000-0000B3130000}"/>
    <cellStyle name="Heading 4 3 3" xfId="4073" xr:uid="{00000000-0005-0000-0000-0000ED0F0000}"/>
    <cellStyle name="Heading 4 3 4" xfId="25200" xr:uid="{620C8787-DBC8-44FF-897B-F14B0D8ED5F8}"/>
    <cellStyle name="Heading 4 30" xfId="1941" xr:uid="{00000000-0005-0000-0000-000099070000}"/>
    <cellStyle name="Heading 4 31" xfId="1942" xr:uid="{00000000-0005-0000-0000-00009A070000}"/>
    <cellStyle name="Heading 4 32" xfId="1943" xr:uid="{00000000-0005-0000-0000-00009B070000}"/>
    <cellStyle name="Heading 4 33" xfId="1944" xr:uid="{00000000-0005-0000-0000-00009C070000}"/>
    <cellStyle name="Heading 4 34" xfId="1945" xr:uid="{00000000-0005-0000-0000-00009D070000}"/>
    <cellStyle name="Heading 4 35" xfId="1946" xr:uid="{00000000-0005-0000-0000-00009E070000}"/>
    <cellStyle name="Heading 4 36" xfId="1947" xr:uid="{00000000-0005-0000-0000-00009F070000}"/>
    <cellStyle name="Heading 4 37" xfId="1948" xr:uid="{00000000-0005-0000-0000-0000A0070000}"/>
    <cellStyle name="Heading 4 38" xfId="1949" xr:uid="{00000000-0005-0000-0000-0000A1070000}"/>
    <cellStyle name="Heading 4 39" xfId="1950" xr:uid="{00000000-0005-0000-0000-0000A2070000}"/>
    <cellStyle name="Heading 4 4" xfId="172" xr:uid="{00000000-0005-0000-0000-0000B0000000}"/>
    <cellStyle name="Heading 4 4 2" xfId="5040" xr:uid="{00000000-0005-0000-0000-0000B4130000}"/>
    <cellStyle name="Heading 4 40" xfId="1951" xr:uid="{00000000-0005-0000-0000-0000A3070000}"/>
    <cellStyle name="Heading 4 41" xfId="1952" xr:uid="{00000000-0005-0000-0000-0000A4070000}"/>
    <cellStyle name="Heading 4 5" xfId="173" xr:uid="{00000000-0005-0000-0000-0000B1000000}"/>
    <cellStyle name="Heading 4 5 2" xfId="5041" xr:uid="{00000000-0005-0000-0000-0000B5130000}"/>
    <cellStyle name="Heading 4 6" xfId="1953" xr:uid="{00000000-0005-0000-0000-0000A5070000}"/>
    <cellStyle name="Heading 4 6 2" xfId="5042" xr:uid="{00000000-0005-0000-0000-0000B6130000}"/>
    <cellStyle name="Heading 4 7" xfId="1954" xr:uid="{00000000-0005-0000-0000-0000A6070000}"/>
    <cellStyle name="Heading 4 8" xfId="1955" xr:uid="{00000000-0005-0000-0000-0000A7070000}"/>
    <cellStyle name="Heading 4 9" xfId="1956" xr:uid="{00000000-0005-0000-0000-0000A8070000}"/>
    <cellStyle name="Heading 5" xfId="27273" xr:uid="{6DC1E375-1786-4733-A80B-ADAAC05D4F4F}"/>
    <cellStyle name="Heading 5 2" xfId="27274" xr:uid="{C1F8FB76-313E-433C-89FA-5101274E697A}"/>
    <cellStyle name="Heading 5 3" xfId="27275" xr:uid="{C85B1117-4EF5-4389-9DCE-90058575BFB8}"/>
    <cellStyle name="Heading 6" xfId="27276" xr:uid="{6027C901-ED74-46B8-B231-232F43FD771A}"/>
    <cellStyle name="Heading 7" xfId="27277" xr:uid="{BE1616CD-50B3-4D93-991E-933411A85EF3}"/>
    <cellStyle name="Heading 8" xfId="27278" xr:uid="{2CDAFC8B-635D-4C55-8890-CB3036B93023}"/>
    <cellStyle name="Headline" xfId="1957" xr:uid="{00000000-0005-0000-0000-0000A9070000}"/>
    <cellStyle name="Hyperlink 2" xfId="174" xr:uid="{00000000-0005-0000-0000-0000B2000000}"/>
    <cellStyle name="Hyperlink 2 2" xfId="1958" xr:uid="{00000000-0005-0000-0000-0000AA070000}"/>
    <cellStyle name="Hyperlink 2 2 2" xfId="25202" xr:uid="{51C5EE03-2EBD-4BFE-B086-23721DF38B11}"/>
    <cellStyle name="Hyperlink 2 3" xfId="27280" xr:uid="{F931D855-C02D-4F04-8ACC-ED186AD4F7AC}"/>
    <cellStyle name="Hyperlink 2 4" xfId="27279" xr:uid="{CB30D76B-F810-4F04-B21B-C1848C670DB6}"/>
    <cellStyle name="Hyperlink 2 5" xfId="25201" xr:uid="{5C4B6B6F-1EC7-4897-9C73-891FD19C7313}"/>
    <cellStyle name="Hyperlink 3" xfId="5043" xr:uid="{00000000-0005-0000-0000-0000B7130000}"/>
    <cellStyle name="Hyperlink 3 2" xfId="27281" xr:uid="{F4366BC1-7EA6-47C7-B368-2C50D6C8423D}"/>
    <cellStyle name="Hyperlink 3 3" xfId="27282" xr:uid="{6334D101-FF4A-4376-9F42-86F5FF077CEE}"/>
    <cellStyle name="Hyperlink 4" xfId="27283" xr:uid="{0CFD6149-5FF5-4BE4-B412-6C5DCBE2AD4B}"/>
    <cellStyle name="Hyperlink 5" xfId="27284" xr:uid="{4A18C904-B0C9-4234-8148-227139D64079}"/>
    <cellStyle name="Input" xfId="4" builtinId="20"/>
    <cellStyle name="Input 10 2" xfId="1959" xr:uid="{00000000-0005-0000-0000-0000AB070000}"/>
    <cellStyle name="Input 10 2 2" xfId="25203" xr:uid="{CE1C27D1-EE1C-4227-A5FE-7E54DF4D4CDD}"/>
    <cellStyle name="Input 11 2" xfId="1960" xr:uid="{00000000-0005-0000-0000-0000AC070000}"/>
    <cellStyle name="Input 11 2 2" xfId="25204" xr:uid="{D74D3C28-E356-4CE6-B9F7-66FDD62BEE8C}"/>
    <cellStyle name="Input 12 2" xfId="1961" xr:uid="{00000000-0005-0000-0000-0000AD070000}"/>
    <cellStyle name="Input 12 2 2" xfId="25205" xr:uid="{2DCD8D42-5AA5-4AFD-9409-B40740FB5E76}"/>
    <cellStyle name="Input 13 2" xfId="1962" xr:uid="{00000000-0005-0000-0000-0000AE070000}"/>
    <cellStyle name="Input 13 2 2" xfId="25206" xr:uid="{202430E2-98D5-4206-BFF2-A52659936A40}"/>
    <cellStyle name="Input 14 2" xfId="1963" xr:uid="{00000000-0005-0000-0000-0000AF070000}"/>
    <cellStyle name="Input 14 2 2" xfId="25207" xr:uid="{ADB6D1AF-0760-4A37-BE2D-81B0DA2DF660}"/>
    <cellStyle name="Input 15 2" xfId="1964" xr:uid="{00000000-0005-0000-0000-0000B0070000}"/>
    <cellStyle name="Input 15 2 2" xfId="25208" xr:uid="{F815AA8A-41A5-4D6E-AEBE-361321C03A21}"/>
    <cellStyle name="Input 16 2" xfId="1965" xr:uid="{00000000-0005-0000-0000-0000B1070000}"/>
    <cellStyle name="Input 16 2 2" xfId="25209" xr:uid="{D3A9D5DB-B8B0-4B1F-A989-66B40A053BDC}"/>
    <cellStyle name="Input 17 2" xfId="1966" xr:uid="{00000000-0005-0000-0000-0000B2070000}"/>
    <cellStyle name="Input 17 2 2" xfId="25210" xr:uid="{264A5A57-BD62-4A88-99C9-6314A29C84DF}"/>
    <cellStyle name="Input 18 2" xfId="1967" xr:uid="{00000000-0005-0000-0000-0000B3070000}"/>
    <cellStyle name="Input 18 2 2" xfId="25211" xr:uid="{F74C852D-CC98-4721-977B-95DD2B165616}"/>
    <cellStyle name="Input 19 2" xfId="1968" xr:uid="{00000000-0005-0000-0000-0000B4070000}"/>
    <cellStyle name="Input 19 2 2" xfId="25212" xr:uid="{819432D5-A983-4F5A-B9EE-98D06962C802}"/>
    <cellStyle name="Input 2" xfId="175" xr:uid="{00000000-0005-0000-0000-0000B3000000}"/>
    <cellStyle name="Input 2 10" xfId="4074" xr:uid="{00000000-0005-0000-0000-0000EE0F0000}"/>
    <cellStyle name="Input 2 10 2" xfId="23136" xr:uid="{6934CE46-8C1C-4500-B9C0-E8936F118263}"/>
    <cellStyle name="Input 2 11" xfId="5044" xr:uid="{00000000-0005-0000-0000-0000B8130000}"/>
    <cellStyle name="Input 2 11 2" xfId="30567" xr:uid="{F56A8820-2130-4AED-8352-CE5A55FF8F2F}"/>
    <cellStyle name="Input 2 12" xfId="5045" xr:uid="{00000000-0005-0000-0000-0000B9130000}"/>
    <cellStyle name="Input 2 12 2" xfId="42630" xr:uid="{23793872-1E67-450D-916E-F674CC8CEF0C}"/>
    <cellStyle name="Input 2 12 3" xfId="30566" xr:uid="{FB9DC1D3-41E8-4139-B476-22A7CDE62C66}"/>
    <cellStyle name="Input 2 13" xfId="25213" xr:uid="{CD944FE5-3A7D-4C3D-ABA5-0DBD0CD8523B}"/>
    <cellStyle name="Input 2 2" xfId="1969" xr:uid="{00000000-0005-0000-0000-0000B5070000}"/>
    <cellStyle name="Input 2 2 2" xfId="4075" xr:uid="{00000000-0005-0000-0000-0000EF0F0000}"/>
    <cellStyle name="Input 2 2 2 2" xfId="25216" xr:uid="{CC139E4A-2582-4202-9527-16DDBF6FA6A1}"/>
    <cellStyle name="Input 2 2 3" xfId="25217" xr:uid="{DB77A2D6-CED2-43D5-933B-BC0C7A1C0CB1}"/>
    <cellStyle name="Input 2 2 4" xfId="23137" xr:uid="{948785D9-B902-4815-9C4D-FAF2138CDD9D}"/>
    <cellStyle name="Input 2 3" xfId="1970" xr:uid="{00000000-0005-0000-0000-0000B6070000}"/>
    <cellStyle name="Input 2 3 2" xfId="4076" xr:uid="{00000000-0005-0000-0000-0000F00F0000}"/>
    <cellStyle name="Input 2 3 2 2" xfId="5046" xr:uid="{00000000-0005-0000-0000-0000BA130000}"/>
    <cellStyle name="Input 2 3 2 2 2" xfId="30568" xr:uid="{159CD0FB-627D-4C85-A2D4-EA4DC6BE42D9}"/>
    <cellStyle name="Input 2 3 2 3" xfId="25219" xr:uid="{5994F743-5657-41A0-852B-E46B3FF0CF3B}"/>
    <cellStyle name="Input 2 3 3" xfId="25220" xr:uid="{8DB33ABB-8003-4F1A-B9BC-E210AA95F844}"/>
    <cellStyle name="Input 2 3 4" xfId="23138" xr:uid="{3E60EB08-0845-4126-84B6-304C5E6130C8}"/>
    <cellStyle name="Input 2 4" xfId="4077" xr:uid="{00000000-0005-0000-0000-0000F10F0000}"/>
    <cellStyle name="Input 2 4 2" xfId="23139" xr:uid="{FC340E08-AC79-4312-AA91-6084F345E0DC}"/>
    <cellStyle name="Input 2 5" xfId="4078" xr:uid="{00000000-0005-0000-0000-0000F20F0000}"/>
    <cellStyle name="Input 2 5 2" xfId="23140" xr:uid="{1686EE00-2219-480F-8BAF-D36E75F662BA}"/>
    <cellStyle name="Input 2 6" xfId="4079" xr:uid="{00000000-0005-0000-0000-0000F30F0000}"/>
    <cellStyle name="Input 2 6 2" xfId="23141" xr:uid="{7139387F-CA12-418C-8CAE-5428FAAA3693}"/>
    <cellStyle name="Input 2 7" xfId="4080" xr:uid="{00000000-0005-0000-0000-0000F40F0000}"/>
    <cellStyle name="Input 2 7 2" xfId="23142" xr:uid="{FC88CE00-8B83-42E1-A565-8A7C75493806}"/>
    <cellStyle name="Input 2 8" xfId="4081" xr:uid="{00000000-0005-0000-0000-0000F50F0000}"/>
    <cellStyle name="Input 2 8 2" xfId="23143" xr:uid="{38BD9F84-8F00-44E8-9B3A-50295F956105}"/>
    <cellStyle name="Input 2 9" xfId="4082" xr:uid="{00000000-0005-0000-0000-0000F60F0000}"/>
    <cellStyle name="Input 2 9 2" xfId="23144" xr:uid="{E3613D75-B191-4892-90A7-5A6C878C3002}"/>
    <cellStyle name="Input 2_PrimaryEnergyPrices_TIMES" xfId="1971" xr:uid="{00000000-0005-0000-0000-0000B7070000}"/>
    <cellStyle name="Input 20 2" xfId="1972" xr:uid="{00000000-0005-0000-0000-0000B8070000}"/>
    <cellStyle name="Input 20 2 2" xfId="25227" xr:uid="{1CE6AE38-6B89-44DB-8C33-A2805C8456A3}"/>
    <cellStyle name="Input 21 2" xfId="1973" xr:uid="{00000000-0005-0000-0000-0000B9070000}"/>
    <cellStyle name="Input 21 2 2" xfId="25228" xr:uid="{6D8E7822-CB48-410A-84D5-B483707B063B}"/>
    <cellStyle name="Input 22 2" xfId="1974" xr:uid="{00000000-0005-0000-0000-0000BA070000}"/>
    <cellStyle name="Input 22 2 2" xfId="25229" xr:uid="{A819CCB1-54AD-4BAB-B6C4-DF260885C310}"/>
    <cellStyle name="Input 23 2" xfId="1975" xr:uid="{00000000-0005-0000-0000-0000BB070000}"/>
    <cellStyle name="Input 23 2 2" xfId="25230" xr:uid="{984597B1-B964-49C3-886B-744C42EA435B}"/>
    <cellStyle name="Input 24 2" xfId="1976" xr:uid="{00000000-0005-0000-0000-0000BC070000}"/>
    <cellStyle name="Input 24 2 2" xfId="25231" xr:uid="{663296AD-978A-43DC-97E4-0C8A5C28160B}"/>
    <cellStyle name="Input 25 2" xfId="1977" xr:uid="{00000000-0005-0000-0000-0000BD070000}"/>
    <cellStyle name="Input 25 2 2" xfId="25232" xr:uid="{D3593707-FC0D-480E-AA53-2C76ABA75D9F}"/>
    <cellStyle name="Input 26 2" xfId="1978" xr:uid="{00000000-0005-0000-0000-0000BE070000}"/>
    <cellStyle name="Input 26 2 2" xfId="25233" xr:uid="{82A9B259-B6EF-47C4-B59F-4B342179EEFE}"/>
    <cellStyle name="Input 27 2" xfId="1979" xr:uid="{00000000-0005-0000-0000-0000BF070000}"/>
    <cellStyle name="Input 27 2 2" xfId="25234" xr:uid="{668BB87F-51D8-4C0D-88C9-C0D5DA37781D}"/>
    <cellStyle name="Input 28 2" xfId="1980" xr:uid="{00000000-0005-0000-0000-0000C0070000}"/>
    <cellStyle name="Input 28 2 2" xfId="25235" xr:uid="{014EA0AE-5EB3-4600-A625-A0CD8348F4AD}"/>
    <cellStyle name="Input 29 2" xfId="1981" xr:uid="{00000000-0005-0000-0000-0000C1070000}"/>
    <cellStyle name="Input 29 2 2" xfId="25236" xr:uid="{20CB9FED-1115-4BBF-9080-604615019992}"/>
    <cellStyle name="Input 3" xfId="176" xr:uid="{00000000-0005-0000-0000-0000B4000000}"/>
    <cellStyle name="Input 3 2" xfId="177" xr:uid="{00000000-0005-0000-0000-0000B5000000}"/>
    <cellStyle name="Input 3 2 2" xfId="25238" xr:uid="{7D6E14AF-3780-4D2D-94BC-4CD3D6B82520}"/>
    <cellStyle name="Input 3 3" xfId="1982" xr:uid="{00000000-0005-0000-0000-0000C2070000}"/>
    <cellStyle name="Input 3 3 2" xfId="5047" xr:uid="{00000000-0005-0000-0000-0000BB130000}"/>
    <cellStyle name="Input 3 3 2 2" xfId="24561" xr:uid="{88F80ABF-E8F6-43A7-A862-F8A06839B4B4}"/>
    <cellStyle name="Input 3 3 3" xfId="25239" xr:uid="{62EC9A4A-C312-4D45-BBF7-FCCFFEBB036D}"/>
    <cellStyle name="Input 3 4" xfId="4083" xr:uid="{00000000-0005-0000-0000-0000F70F0000}"/>
    <cellStyle name="Input 3 4 2" xfId="25240" xr:uid="{1B959B06-D047-4AE4-B55E-42022F8B9C92}"/>
    <cellStyle name="Input 3 5" xfId="25241" xr:uid="{61D8F9DB-9006-464C-AA69-62336256BA1D}"/>
    <cellStyle name="Input 3 6" xfId="23145" xr:uid="{B69D25B2-218F-4E45-98F4-797F320E40A2}"/>
    <cellStyle name="Input 30 2" xfId="1983" xr:uid="{00000000-0005-0000-0000-0000C3070000}"/>
    <cellStyle name="Input 30 2 2" xfId="25242" xr:uid="{AD9475DC-9580-43B0-AE06-473FC49DEF34}"/>
    <cellStyle name="Input 31 2" xfId="1984" xr:uid="{00000000-0005-0000-0000-0000C4070000}"/>
    <cellStyle name="Input 31 2 2" xfId="25243" xr:uid="{7E405294-3BAD-4AE4-BEAD-A2B57ABA535F}"/>
    <cellStyle name="Input 32 2" xfId="1985" xr:uid="{00000000-0005-0000-0000-0000C5070000}"/>
    <cellStyle name="Input 32 2 2" xfId="25244" xr:uid="{D9E93C14-6B92-407F-9936-92EA03BC2567}"/>
    <cellStyle name="Input 33 2" xfId="1986" xr:uid="{00000000-0005-0000-0000-0000C6070000}"/>
    <cellStyle name="Input 33 2 2" xfId="25245" xr:uid="{B0410241-007A-4F7B-A1F8-3BF19C304F34}"/>
    <cellStyle name="Input 34" xfId="1987" xr:uid="{00000000-0005-0000-0000-0000C7070000}"/>
    <cellStyle name="Input 34 2" xfId="1988" xr:uid="{00000000-0005-0000-0000-0000C8070000}"/>
    <cellStyle name="Input 34 2 2" xfId="25247" xr:uid="{762C5D30-B867-484D-ACE1-AC970CE340B8}"/>
    <cellStyle name="Input 34 3" xfId="25246" xr:uid="{8148589B-E5E8-4623-AFBA-539066B6EDE8}"/>
    <cellStyle name="Input 34_ELC_final" xfId="1989" xr:uid="{00000000-0005-0000-0000-0000C9070000}"/>
    <cellStyle name="Input 35" xfId="1990" xr:uid="{00000000-0005-0000-0000-0000CA070000}"/>
    <cellStyle name="Input 35 2" xfId="25248" xr:uid="{06D2FE08-4065-4D38-8C89-B1B94DDA2457}"/>
    <cellStyle name="Input 36" xfId="1991" xr:uid="{00000000-0005-0000-0000-0000CB070000}"/>
    <cellStyle name="Input 36 2" xfId="25249" xr:uid="{F7CBFB30-A2FA-4061-A200-F4F90079C8BB}"/>
    <cellStyle name="Input 37" xfId="1992" xr:uid="{00000000-0005-0000-0000-0000CC070000}"/>
    <cellStyle name="Input 37 2" xfId="25250" xr:uid="{409FFA4E-FA60-412B-957C-F939DB9F617A}"/>
    <cellStyle name="Input 38" xfId="1993" xr:uid="{00000000-0005-0000-0000-0000CD070000}"/>
    <cellStyle name="Input 38 2" xfId="25251" xr:uid="{E4AAB621-60AC-4C9D-87C1-594946B229D2}"/>
    <cellStyle name="Input 39" xfId="1994" xr:uid="{00000000-0005-0000-0000-0000CE070000}"/>
    <cellStyle name="Input 39 2" xfId="25252" xr:uid="{8F0A433A-C172-4F47-938B-7289994465C9}"/>
    <cellStyle name="Input 4" xfId="178" xr:uid="{00000000-0005-0000-0000-0000B6000000}"/>
    <cellStyle name="Input 4 2" xfId="1995" xr:uid="{00000000-0005-0000-0000-0000CF070000}"/>
    <cellStyle name="Input 4 2 2" xfId="25253" xr:uid="{CCDB5801-80B0-494E-A389-08E3798B754E}"/>
    <cellStyle name="Input 4 3" xfId="28476" xr:uid="{A809F56E-776D-4A5D-B979-2C9AEE89682A}"/>
    <cellStyle name="Input 40" xfId="1996" xr:uid="{00000000-0005-0000-0000-0000D0070000}"/>
    <cellStyle name="Input 40 2" xfId="25254" xr:uid="{FDE3FF26-8A6D-4715-B8E6-3E29E2B3787C}"/>
    <cellStyle name="Input 5" xfId="179" xr:uid="{00000000-0005-0000-0000-0000B7000000}"/>
    <cellStyle name="Input 5 2" xfId="1997" xr:uid="{00000000-0005-0000-0000-0000D1070000}"/>
    <cellStyle name="Input 5 2 2" xfId="25255" xr:uid="{217EF85A-F526-47A7-9EE4-BCD7CA403D2A}"/>
    <cellStyle name="Input 5 3" xfId="30427" xr:uid="{6643204C-B858-44C0-9D74-B07E8F56AE63}"/>
    <cellStyle name="Input 6" xfId="5048" xr:uid="{00000000-0005-0000-0000-0000BC130000}"/>
    <cellStyle name="Input 6 2" xfId="1998" xr:uid="{00000000-0005-0000-0000-0000D2070000}"/>
    <cellStyle name="Input 6 2 2" xfId="25256" xr:uid="{BB91096F-D058-4554-B5FB-8316CB46A483}"/>
    <cellStyle name="Input 6 3" xfId="28477" xr:uid="{CA4A6707-37C6-4C71-A07A-37FC78360A86}"/>
    <cellStyle name="Input 7" xfId="23215" xr:uid="{C41A6460-881A-460E-98FD-131972338E54}"/>
    <cellStyle name="Input 7 2" xfId="1999" xr:uid="{00000000-0005-0000-0000-0000D3070000}"/>
    <cellStyle name="Input 7 2 2" xfId="25257" xr:uid="{5D4D4C74-9AA6-411F-922D-E993DBCE465F}"/>
    <cellStyle name="Input 8 2" xfId="2000" xr:uid="{00000000-0005-0000-0000-0000D4070000}"/>
    <cellStyle name="Input 8 2 2" xfId="25258" xr:uid="{C78467EA-6F11-499F-B209-659BA0DB0F1B}"/>
    <cellStyle name="Input 9 2" xfId="2001" xr:uid="{00000000-0005-0000-0000-0000D5070000}"/>
    <cellStyle name="Input 9 2 2" xfId="25259" xr:uid="{60EFD95F-67B3-41BD-80CC-8E7437723C8C}"/>
    <cellStyle name="InputCells" xfId="180" xr:uid="{00000000-0005-0000-0000-0000B8000000}"/>
    <cellStyle name="InputCells12" xfId="2002" xr:uid="{00000000-0005-0000-0000-0000D6070000}"/>
    <cellStyle name="InputCells12 2" xfId="25260" xr:uid="{6AE8DD69-8155-4014-87F8-530F75AEBE61}"/>
    <cellStyle name="IntCells" xfId="2003" xr:uid="{00000000-0005-0000-0000-0000D7070000}"/>
    <cellStyle name="ligne_titre_0" xfId="181" xr:uid="{00000000-0005-0000-0000-0000B9000000}"/>
    <cellStyle name="Linked Cell" xfId="22497" builtinId="24" customBuiltin="1"/>
    <cellStyle name="Linked Cell 10" xfId="2004" xr:uid="{00000000-0005-0000-0000-0000D8070000}"/>
    <cellStyle name="Linked Cell 11" xfId="2005" xr:uid="{00000000-0005-0000-0000-0000D9070000}"/>
    <cellStyle name="Linked Cell 12" xfId="2006" xr:uid="{00000000-0005-0000-0000-0000DA070000}"/>
    <cellStyle name="Linked Cell 13" xfId="2007" xr:uid="{00000000-0005-0000-0000-0000DB070000}"/>
    <cellStyle name="Linked Cell 14" xfId="2008" xr:uid="{00000000-0005-0000-0000-0000DC070000}"/>
    <cellStyle name="Linked Cell 15" xfId="2009" xr:uid="{00000000-0005-0000-0000-0000DD070000}"/>
    <cellStyle name="Linked Cell 16" xfId="2010" xr:uid="{00000000-0005-0000-0000-0000DE070000}"/>
    <cellStyle name="Linked Cell 17" xfId="2011" xr:uid="{00000000-0005-0000-0000-0000DF070000}"/>
    <cellStyle name="Linked Cell 18" xfId="2012" xr:uid="{00000000-0005-0000-0000-0000E0070000}"/>
    <cellStyle name="Linked Cell 19" xfId="2013" xr:uid="{00000000-0005-0000-0000-0000E1070000}"/>
    <cellStyle name="Linked Cell 2" xfId="182" xr:uid="{00000000-0005-0000-0000-0000BA000000}"/>
    <cellStyle name="Linked Cell 2 10" xfId="4084" xr:uid="{00000000-0005-0000-0000-0000F80F0000}"/>
    <cellStyle name="Linked Cell 2 11" xfId="5049" xr:uid="{00000000-0005-0000-0000-0000BD130000}"/>
    <cellStyle name="Linked Cell 2 2" xfId="4085" xr:uid="{00000000-0005-0000-0000-0000F90F0000}"/>
    <cellStyle name="Linked Cell 2 2 2" xfId="27285" xr:uid="{7DEB43B4-4B51-4A63-9DA8-D7CB713B211D}"/>
    <cellStyle name="Linked Cell 2 3" xfId="4086" xr:uid="{00000000-0005-0000-0000-0000FA0F0000}"/>
    <cellStyle name="Linked Cell 2 4" xfId="4087" xr:uid="{00000000-0005-0000-0000-0000FB0F0000}"/>
    <cellStyle name="Linked Cell 2 5" xfId="4088" xr:uid="{00000000-0005-0000-0000-0000FC0F0000}"/>
    <cellStyle name="Linked Cell 2 6" xfId="4089" xr:uid="{00000000-0005-0000-0000-0000FD0F0000}"/>
    <cellStyle name="Linked Cell 2 7" xfId="4090" xr:uid="{00000000-0005-0000-0000-0000FE0F0000}"/>
    <cellStyle name="Linked Cell 2 8" xfId="4091" xr:uid="{00000000-0005-0000-0000-0000FF0F0000}"/>
    <cellStyle name="Linked Cell 2 9" xfId="4092" xr:uid="{00000000-0005-0000-0000-000000100000}"/>
    <cellStyle name="Linked Cell 20" xfId="2014" xr:uid="{00000000-0005-0000-0000-0000E2070000}"/>
    <cellStyle name="Linked Cell 21" xfId="2015" xr:uid="{00000000-0005-0000-0000-0000E3070000}"/>
    <cellStyle name="Linked Cell 22" xfId="2016" xr:uid="{00000000-0005-0000-0000-0000E4070000}"/>
    <cellStyle name="Linked Cell 23" xfId="2017" xr:uid="{00000000-0005-0000-0000-0000E5070000}"/>
    <cellStyle name="Linked Cell 24" xfId="2018" xr:uid="{00000000-0005-0000-0000-0000E6070000}"/>
    <cellStyle name="Linked Cell 25" xfId="2019" xr:uid="{00000000-0005-0000-0000-0000E7070000}"/>
    <cellStyle name="Linked Cell 26" xfId="2020" xr:uid="{00000000-0005-0000-0000-0000E8070000}"/>
    <cellStyle name="Linked Cell 27" xfId="2021" xr:uid="{00000000-0005-0000-0000-0000E9070000}"/>
    <cellStyle name="Linked Cell 28" xfId="2022" xr:uid="{00000000-0005-0000-0000-0000EA070000}"/>
    <cellStyle name="Linked Cell 29" xfId="2023" xr:uid="{00000000-0005-0000-0000-0000EB070000}"/>
    <cellStyle name="Linked Cell 3" xfId="183" xr:uid="{00000000-0005-0000-0000-0000BB000000}"/>
    <cellStyle name="Linked Cell 3 2" xfId="2024" xr:uid="{00000000-0005-0000-0000-0000EC070000}"/>
    <cellStyle name="Linked Cell 3 2 2" xfId="5050" xr:uid="{00000000-0005-0000-0000-0000BE130000}"/>
    <cellStyle name="Linked Cell 3 3" xfId="4093" xr:uid="{00000000-0005-0000-0000-000001100000}"/>
    <cellStyle name="Linked Cell 3 4" xfId="25271" xr:uid="{3BE1A40F-DF3A-4663-91CB-366A19842043}"/>
    <cellStyle name="Linked Cell 30" xfId="2025" xr:uid="{00000000-0005-0000-0000-0000ED070000}"/>
    <cellStyle name="Linked Cell 31" xfId="2026" xr:uid="{00000000-0005-0000-0000-0000EE070000}"/>
    <cellStyle name="Linked Cell 32" xfId="2027" xr:uid="{00000000-0005-0000-0000-0000EF070000}"/>
    <cellStyle name="Linked Cell 33" xfId="2028" xr:uid="{00000000-0005-0000-0000-0000F0070000}"/>
    <cellStyle name="Linked Cell 34" xfId="2029" xr:uid="{00000000-0005-0000-0000-0000F1070000}"/>
    <cellStyle name="Linked Cell 35" xfId="2030" xr:uid="{00000000-0005-0000-0000-0000F2070000}"/>
    <cellStyle name="Linked Cell 36" xfId="2031" xr:uid="{00000000-0005-0000-0000-0000F3070000}"/>
    <cellStyle name="Linked Cell 37" xfId="2032" xr:uid="{00000000-0005-0000-0000-0000F4070000}"/>
    <cellStyle name="Linked Cell 38" xfId="2033" xr:uid="{00000000-0005-0000-0000-0000F5070000}"/>
    <cellStyle name="Linked Cell 39" xfId="2034" xr:uid="{00000000-0005-0000-0000-0000F6070000}"/>
    <cellStyle name="Linked Cell 4" xfId="184" xr:uid="{00000000-0005-0000-0000-0000BC000000}"/>
    <cellStyle name="Linked Cell 4 2" xfId="5051" xr:uid="{00000000-0005-0000-0000-0000BF130000}"/>
    <cellStyle name="Linked Cell 40" xfId="2035" xr:uid="{00000000-0005-0000-0000-0000F7070000}"/>
    <cellStyle name="Linked Cell 41" xfId="2036" xr:uid="{00000000-0005-0000-0000-0000F8070000}"/>
    <cellStyle name="Linked Cell 5" xfId="185" xr:uid="{00000000-0005-0000-0000-0000BD000000}"/>
    <cellStyle name="Linked Cell 5 2" xfId="5052" xr:uid="{00000000-0005-0000-0000-0000C0130000}"/>
    <cellStyle name="Linked Cell 6" xfId="2037" xr:uid="{00000000-0005-0000-0000-0000F9070000}"/>
    <cellStyle name="Linked Cell 6 2" xfId="5053" xr:uid="{00000000-0005-0000-0000-0000C1130000}"/>
    <cellStyle name="Linked Cell 7" xfId="2038" xr:uid="{00000000-0005-0000-0000-0000FA070000}"/>
    <cellStyle name="Linked Cell 8" xfId="2039" xr:uid="{00000000-0005-0000-0000-0000FB070000}"/>
    <cellStyle name="Linked Cell 9" xfId="2040" xr:uid="{00000000-0005-0000-0000-0000FC070000}"/>
    <cellStyle name="Migliaia_Oil&amp;Gas IFE ARC POLITO" xfId="4094" xr:uid="{00000000-0005-0000-0000-000002100000}"/>
    <cellStyle name="Milliers [0]_03tabmat" xfId="27286" xr:uid="{434A02F7-4B35-4C53-9AE2-9CECE44B072B}"/>
    <cellStyle name="Milliers_03tabmat" xfId="27287" xr:uid="{09E69167-1ACE-4997-8080-E9BF472A465D}"/>
    <cellStyle name="Monétaire [0]_03tabmat" xfId="27288" xr:uid="{B6E83A19-311E-4318-934B-23E993930EFF}"/>
    <cellStyle name="Monétaire_03tabmat" xfId="27289" xr:uid="{EFE44945-1C80-4520-8332-129DAC4EA176}"/>
    <cellStyle name="Neutral 10" xfId="2041" xr:uid="{00000000-0005-0000-0000-0000FD070000}"/>
    <cellStyle name="Neutral 10 2" xfId="25272" xr:uid="{F9636E9D-F4C4-4117-A544-190614296A30}"/>
    <cellStyle name="Neutral 11" xfId="2042" xr:uid="{00000000-0005-0000-0000-0000FE070000}"/>
    <cellStyle name="Neutral 11 2" xfId="25273" xr:uid="{128672ED-2061-4340-A752-EEEEF1EC7002}"/>
    <cellStyle name="Neutral 12" xfId="2043" xr:uid="{00000000-0005-0000-0000-0000FF070000}"/>
    <cellStyle name="Neutral 12 2" xfId="25274" xr:uid="{AFA2B6DD-1233-40C1-9988-0C312CEB72E9}"/>
    <cellStyle name="Neutral 13" xfId="2044" xr:uid="{00000000-0005-0000-0000-000000080000}"/>
    <cellStyle name="Neutral 13 2" xfId="25275" xr:uid="{51DE7BF0-975B-4097-A879-D39480288D39}"/>
    <cellStyle name="Neutral 14" xfId="2045" xr:uid="{00000000-0005-0000-0000-000001080000}"/>
    <cellStyle name="Neutral 14 2" xfId="25276" xr:uid="{64A1CE65-5576-4B7E-9D77-797F0A7CD60F}"/>
    <cellStyle name="Neutral 15" xfId="2046" xr:uid="{00000000-0005-0000-0000-000002080000}"/>
    <cellStyle name="Neutral 15 2" xfId="25277" xr:uid="{A9F30EE8-F2B4-4023-BA2B-D2D70A97427E}"/>
    <cellStyle name="Neutral 16" xfId="2047" xr:uid="{00000000-0005-0000-0000-000003080000}"/>
    <cellStyle name="Neutral 16 2" xfId="25278" xr:uid="{E44CD9D6-784C-4727-80A1-D3A0DA9CF134}"/>
    <cellStyle name="Neutral 17" xfId="2048" xr:uid="{00000000-0005-0000-0000-000004080000}"/>
    <cellStyle name="Neutral 17 2" xfId="25279" xr:uid="{B05C6B89-D8C5-45FD-9A70-C74861A2CA5E}"/>
    <cellStyle name="Neutral 18" xfId="2049" xr:uid="{00000000-0005-0000-0000-000005080000}"/>
    <cellStyle name="Neutral 18 2" xfId="25280" xr:uid="{FA6D408C-5C0A-453C-A563-FE5CC714B68C}"/>
    <cellStyle name="Neutral 19" xfId="2050" xr:uid="{00000000-0005-0000-0000-000006080000}"/>
    <cellStyle name="Neutral 19 2" xfId="25281" xr:uid="{07770DAE-1BA6-4A34-A428-64572E94988D}"/>
    <cellStyle name="Neutral 2" xfId="186" xr:uid="{00000000-0005-0000-0000-0000BE000000}"/>
    <cellStyle name="Neutral 2 10" xfId="4095" xr:uid="{00000000-0005-0000-0000-000003100000}"/>
    <cellStyle name="Neutral 2 10 2" xfId="23146" xr:uid="{6DEC2B3A-21EF-437E-BCF4-88BF0F0E785D}"/>
    <cellStyle name="Neutral 2 11" xfId="5054" xr:uid="{00000000-0005-0000-0000-0000C2130000}"/>
    <cellStyle name="Neutral 2 11 2" xfId="25282" xr:uid="{A535A6CB-2412-4D75-995C-CA8F908C1A7F}"/>
    <cellStyle name="Neutral 2 12" xfId="23222" xr:uid="{A59141C9-817E-49E5-9187-41363144CB4D}"/>
    <cellStyle name="Neutral 2 2" xfId="4096" xr:uid="{00000000-0005-0000-0000-000004100000}"/>
    <cellStyle name="Neutral 2 2 2" xfId="23147" xr:uid="{3EBFAEBA-F7BB-4FED-89C0-25511DAB5DA1}"/>
    <cellStyle name="Neutral 2 3" xfId="4097" xr:uid="{00000000-0005-0000-0000-000005100000}"/>
    <cellStyle name="Neutral 2 3 2" xfId="23148" xr:uid="{BF35D940-6736-4D73-AE86-2398E37A6DB3}"/>
    <cellStyle name="Neutral 2 4" xfId="4098" xr:uid="{00000000-0005-0000-0000-000006100000}"/>
    <cellStyle name="Neutral 2 4 2" xfId="23149" xr:uid="{69D7DFCD-16E8-48D9-8776-8E205B74EFD7}"/>
    <cellStyle name="Neutral 2 5" xfId="4099" xr:uid="{00000000-0005-0000-0000-000007100000}"/>
    <cellStyle name="Neutral 2 5 2" xfId="23150" xr:uid="{F140664A-D92F-42F5-9826-5DD53481D536}"/>
    <cellStyle name="Neutral 2 6" xfId="4100" xr:uid="{00000000-0005-0000-0000-000008100000}"/>
    <cellStyle name="Neutral 2 6 2" xfId="23151" xr:uid="{43C69DB5-4011-4304-886D-6B1341B529C3}"/>
    <cellStyle name="Neutral 2 7" xfId="4101" xr:uid="{00000000-0005-0000-0000-000009100000}"/>
    <cellStyle name="Neutral 2 7 2" xfId="23152" xr:uid="{9859E254-0321-40DF-996A-8A1BCAE4C61D}"/>
    <cellStyle name="Neutral 2 8" xfId="4102" xr:uid="{00000000-0005-0000-0000-00000A100000}"/>
    <cellStyle name="Neutral 2 8 2" xfId="23153" xr:uid="{942C4369-A394-4E90-9ABF-F6E311B1E76C}"/>
    <cellStyle name="Neutral 2 9" xfId="4103" xr:uid="{00000000-0005-0000-0000-00000B100000}"/>
    <cellStyle name="Neutral 2 9 2" xfId="23154" xr:uid="{E1DFC74F-524A-444B-82F0-D4E45A9238ED}"/>
    <cellStyle name="Neutral 20" xfId="2051" xr:uid="{00000000-0005-0000-0000-000007080000}"/>
    <cellStyle name="Neutral 20 2" xfId="25291" xr:uid="{C89F1E46-DC61-44FF-8DDA-34DF3DA066A0}"/>
    <cellStyle name="Neutral 21" xfId="2052" xr:uid="{00000000-0005-0000-0000-000008080000}"/>
    <cellStyle name="Neutral 21 2" xfId="25292" xr:uid="{223718D8-4D90-450A-BCAC-062B29C2FCFF}"/>
    <cellStyle name="Neutral 22" xfId="2053" xr:uid="{00000000-0005-0000-0000-000009080000}"/>
    <cellStyle name="Neutral 22 2" xfId="25293" xr:uid="{CEE01C7A-90BD-42C9-B006-4EEA4D7B9691}"/>
    <cellStyle name="Neutral 23" xfId="2054" xr:uid="{00000000-0005-0000-0000-00000A080000}"/>
    <cellStyle name="Neutral 23 2" xfId="25294" xr:uid="{8FE4B7E5-442C-43CF-97F1-0D812EA85694}"/>
    <cellStyle name="Neutral 24" xfId="2055" xr:uid="{00000000-0005-0000-0000-00000B080000}"/>
    <cellStyle name="Neutral 24 2" xfId="25295" xr:uid="{B980586E-244D-45F6-987B-FB5D21FDE5B0}"/>
    <cellStyle name="Neutral 25" xfId="2056" xr:uid="{00000000-0005-0000-0000-00000C080000}"/>
    <cellStyle name="Neutral 25 2" xfId="25296" xr:uid="{F79706F5-4952-4714-959D-D50EF8DF7D38}"/>
    <cellStyle name="Neutral 26" xfId="2057" xr:uid="{00000000-0005-0000-0000-00000D080000}"/>
    <cellStyle name="Neutral 26 2" xfId="25297" xr:uid="{56D00E37-91A5-431B-8365-B48612B80A81}"/>
    <cellStyle name="Neutral 27" xfId="2058" xr:uid="{00000000-0005-0000-0000-00000E080000}"/>
    <cellStyle name="Neutral 27 2" xfId="25298" xr:uid="{4F7D251C-1AC2-4617-A549-E431E200EE7B}"/>
    <cellStyle name="Neutral 28" xfId="2059" xr:uid="{00000000-0005-0000-0000-00000F080000}"/>
    <cellStyle name="Neutral 28 2" xfId="25299" xr:uid="{DCE5DE1A-42DA-4BC5-A045-92F847386D10}"/>
    <cellStyle name="Neutral 29" xfId="2060" xr:uid="{00000000-0005-0000-0000-000010080000}"/>
    <cellStyle name="Neutral 29 2" xfId="25300" xr:uid="{DAF7A543-3C03-467C-AA5C-48E52A7D65CF}"/>
    <cellStyle name="Neutral 3" xfId="187" xr:uid="{00000000-0005-0000-0000-0000BF000000}"/>
    <cellStyle name="Neutral 3 2" xfId="2062" xr:uid="{00000000-0005-0000-0000-000012080000}"/>
    <cellStyle name="Neutral 3 2 2" xfId="5055" xr:uid="{00000000-0005-0000-0000-0000C3130000}"/>
    <cellStyle name="Neutral 3 2 2 2" xfId="28478" xr:uid="{E09CF5AE-6D25-41EE-B02F-E66ED6F59170}"/>
    <cellStyle name="Neutral 3 2 3" xfId="25302" xr:uid="{79CEB5FA-4544-4885-9E2B-DE588401FC93}"/>
    <cellStyle name="Neutral 3 3" xfId="2063" xr:uid="{00000000-0005-0000-0000-000013080000}"/>
    <cellStyle name="Neutral 3 3 2" xfId="5056" xr:uid="{00000000-0005-0000-0000-0000C4130000}"/>
    <cellStyle name="Neutral 3 3 2 2" xfId="28479" xr:uid="{B3DF5B2F-22AA-42B1-8774-A943A4A0B16C}"/>
    <cellStyle name="Neutral 3 3 3" xfId="25303" xr:uid="{2922ADE0-CD65-4F78-9D42-E29334C2064C}"/>
    <cellStyle name="Neutral 3 4" xfId="2064" xr:uid="{00000000-0005-0000-0000-000014080000}"/>
    <cellStyle name="Neutral 3 4 2" xfId="25304" xr:uid="{B8EB53F2-9279-47C1-8FF1-FE88357E89D9}"/>
    <cellStyle name="Neutral 3 5" xfId="2061" xr:uid="{00000000-0005-0000-0000-000011080000}"/>
    <cellStyle name="Neutral 3 5 2" xfId="25305" xr:uid="{4D0DDC76-AE61-4D33-ACB1-4422DE45294B}"/>
    <cellStyle name="Neutral 3 6" xfId="4104" xr:uid="{00000000-0005-0000-0000-00000C100000}"/>
    <cellStyle name="Neutral 3 6 2" xfId="25306" xr:uid="{D5515046-AA76-4EA4-B9E1-D0150FAD86C1}"/>
    <cellStyle name="Neutral 3 7" xfId="25307" xr:uid="{2B99702B-BFA6-4343-8D18-98EF4A241040}"/>
    <cellStyle name="Neutral 3 8" xfId="27428" xr:uid="{10E5D082-917A-4513-A9D4-1ECF248452D5}"/>
    <cellStyle name="Neutral 3 9" xfId="23155" xr:uid="{10536C4F-BB54-4B26-AE89-9366FDC3F16B}"/>
    <cellStyle name="Neutral 30" xfId="2065" xr:uid="{00000000-0005-0000-0000-000015080000}"/>
    <cellStyle name="Neutral 30 2" xfId="25308" xr:uid="{3486C5AC-A5F4-45B9-B8AD-652F7E0F4A4F}"/>
    <cellStyle name="Neutral 31" xfId="2066" xr:uid="{00000000-0005-0000-0000-000016080000}"/>
    <cellStyle name="Neutral 31 2" xfId="25309" xr:uid="{F2F56319-377B-4E4F-8F26-48405C837A3F}"/>
    <cellStyle name="Neutral 32" xfId="2067" xr:uid="{00000000-0005-0000-0000-000017080000}"/>
    <cellStyle name="Neutral 32 2" xfId="25310" xr:uid="{88FDEF57-0807-4B2D-BD1B-1DFEF1C5B613}"/>
    <cellStyle name="Neutral 33" xfId="2068" xr:uid="{00000000-0005-0000-0000-000018080000}"/>
    <cellStyle name="Neutral 33 2" xfId="25311" xr:uid="{6891FD91-7C04-4ECD-B88E-9A2D9957D931}"/>
    <cellStyle name="Neutral 34" xfId="2069" xr:uid="{00000000-0005-0000-0000-000019080000}"/>
    <cellStyle name="Neutral 34 2" xfId="25312" xr:uid="{F2BF241B-B474-4843-A676-EE86FEFF63D0}"/>
    <cellStyle name="Neutral 35" xfId="2070" xr:uid="{00000000-0005-0000-0000-00001A080000}"/>
    <cellStyle name="Neutral 35 2" xfId="25313" xr:uid="{497B6D47-87BA-48C4-B2BB-1025B9F8C82A}"/>
    <cellStyle name="Neutral 36" xfId="2071" xr:uid="{00000000-0005-0000-0000-00001B080000}"/>
    <cellStyle name="Neutral 36 2" xfId="25314" xr:uid="{7EA206A7-9C46-4FA5-98FE-E054C824F2E6}"/>
    <cellStyle name="Neutral 37" xfId="2072" xr:uid="{00000000-0005-0000-0000-00001C080000}"/>
    <cellStyle name="Neutral 37 2" xfId="25315" xr:uid="{B695C8A8-2F1C-4611-B9B7-D3E5E7866E03}"/>
    <cellStyle name="Neutral 38" xfId="2073" xr:uid="{00000000-0005-0000-0000-00001D080000}"/>
    <cellStyle name="Neutral 38 2" xfId="25316" xr:uid="{52B213C8-1DBF-4632-94A2-48C2EFAA859B}"/>
    <cellStyle name="Neutral 39" xfId="2074" xr:uid="{00000000-0005-0000-0000-00001E080000}"/>
    <cellStyle name="Neutral 39 2" xfId="25317" xr:uid="{21C252E3-6C0B-4C0B-BB90-AE70F5909D10}"/>
    <cellStyle name="Neutral 4" xfId="188" xr:uid="{00000000-0005-0000-0000-0000C0000000}"/>
    <cellStyle name="Neutral 4 2" xfId="2076" xr:uid="{00000000-0005-0000-0000-000020080000}"/>
    <cellStyle name="Neutral 4 2 2" xfId="25319" xr:uid="{F938A1FD-8C20-4AE5-9F96-63552A0520F8}"/>
    <cellStyle name="Neutral 4 3" xfId="5057" xr:uid="{00000000-0005-0000-0000-0000C5130000}"/>
    <cellStyle name="Neutral 4 3 2" xfId="42631" xr:uid="{56808420-DA77-4A89-82ED-FA0E245A1ED6}"/>
    <cellStyle name="Neutral 4 4" xfId="2075" xr:uid="{00000000-0005-0000-0000-00001F080000}"/>
    <cellStyle name="Neutral 4 5" xfId="25318" xr:uid="{A36F4EA1-C060-4A91-81D4-226A6EF8F5F9}"/>
    <cellStyle name="Neutral 40" xfId="2077" xr:uid="{00000000-0005-0000-0000-000021080000}"/>
    <cellStyle name="Neutral 40 2" xfId="25320" xr:uid="{D3ED19ED-5D79-48B7-A3EC-83D57E074F15}"/>
    <cellStyle name="Neutral 41" xfId="2078" xr:uid="{00000000-0005-0000-0000-000022080000}"/>
    <cellStyle name="Neutral 41 2" xfId="25321" xr:uid="{374B985B-FFBA-40D1-82E8-C3A5D43B55B5}"/>
    <cellStyle name="Neutral 42" xfId="2079" xr:uid="{00000000-0005-0000-0000-000023080000}"/>
    <cellStyle name="Neutral 42 2" xfId="25322" xr:uid="{332B1197-4CD8-47C3-B4C4-A7F29DD27E0F}"/>
    <cellStyle name="Neutral 43" xfId="2080" xr:uid="{00000000-0005-0000-0000-000024080000}"/>
    <cellStyle name="Neutral 43 2" xfId="25323" xr:uid="{3DA2B014-EE29-4985-831A-E3FF54097745}"/>
    <cellStyle name="Neutral 44" xfId="47074" xr:uid="{41CF81B8-D352-4BE6-9917-EF1651501E40}"/>
    <cellStyle name="Neutral 5" xfId="189" xr:uid="{00000000-0005-0000-0000-0000C1000000}"/>
    <cellStyle name="Neutral 5 2" xfId="5058" xr:uid="{00000000-0005-0000-0000-0000C6130000}"/>
    <cellStyle name="Neutral 5 2 2" xfId="28480" xr:uid="{DC08F043-E724-457A-86B7-2AE03FF8CC99}"/>
    <cellStyle name="Neutral 5 3" xfId="25324" xr:uid="{F7F2A870-E1BF-406C-BB15-8A984A684B5C}"/>
    <cellStyle name="Neutral 6" xfId="2081" xr:uid="{00000000-0005-0000-0000-000025080000}"/>
    <cellStyle name="Neutral 6 2" xfId="5059" xr:uid="{00000000-0005-0000-0000-0000C7130000}"/>
    <cellStyle name="Neutral 6 2 2" xfId="28481" xr:uid="{52E8EF71-4ADA-4571-BA4B-168E5F844791}"/>
    <cellStyle name="Neutral 6 3" xfId="25325" xr:uid="{E021DB33-6C8C-43B2-8E18-D23D42312298}"/>
    <cellStyle name="Neutral 7" xfId="2082" xr:uid="{00000000-0005-0000-0000-000026080000}"/>
    <cellStyle name="Neutral 7 2" xfId="25326" xr:uid="{3B325611-E30C-4CBB-9F9E-6379A4E2AB1F}"/>
    <cellStyle name="Neutral 8" xfId="2083" xr:uid="{00000000-0005-0000-0000-000027080000}"/>
    <cellStyle name="Neutral 8 2" xfId="25327" xr:uid="{3D7580BE-D825-4842-89FF-8FE8470331DF}"/>
    <cellStyle name="Neutral 9" xfId="2084" xr:uid="{00000000-0005-0000-0000-000028080000}"/>
    <cellStyle name="Neutral 9 2" xfId="25328" xr:uid="{49CEFF9B-887F-4A2A-B417-30DB6636C106}"/>
    <cellStyle name="Normal" xfId="0" builtinId="0"/>
    <cellStyle name="Normal 10" xfId="190" xr:uid="{00000000-0005-0000-0000-0000C2000000}"/>
    <cellStyle name="Normal 10 2" xfId="191" xr:uid="{00000000-0005-0000-0000-0000C3000000}"/>
    <cellStyle name="Normal 10 2 2" xfId="455" xr:uid="{00000000-0005-0000-0000-0000CB010000}"/>
    <cellStyle name="Normal 10 2 2 2" xfId="2086" xr:uid="{00000000-0005-0000-0000-00002A080000}"/>
    <cellStyle name="Normal 10 2 2 2 2" xfId="5061" xr:uid="{00000000-0005-0000-0000-0000C9130000}"/>
    <cellStyle name="Normal 10 2 2 2 2 2" xfId="25331" xr:uid="{8DEA9534-99B9-404E-ABBA-C4F812A90678}"/>
    <cellStyle name="Normal 10 2 2 3" xfId="25332" xr:uid="{7CBF79BF-2C8C-4C5C-BD11-9725A626845A}"/>
    <cellStyle name="Normal 10 2 2 3 2" xfId="27769" xr:uid="{F0AD0968-D662-4D57-B922-771436791223}"/>
    <cellStyle name="Normal 10 2 2 3 2 2" xfId="28482" xr:uid="{BD9EBA74-FDC8-401E-A259-EBAF5F1D87A9}"/>
    <cellStyle name="Normal 10 2 2 3 2 2 2" xfId="28483" xr:uid="{582778DF-CD16-47B9-922F-2A75D45CE69A}"/>
    <cellStyle name="Normal 10 2 2 3 2 3" xfId="28484" xr:uid="{CFDDC1B4-63DA-4152-8E0B-2664B33C1752}"/>
    <cellStyle name="Normal 10 2 2 3 3" xfId="28485" xr:uid="{A00B416E-2113-4DFD-A740-6B320BED340B}"/>
    <cellStyle name="Normal 10 2 2 3 3 2" xfId="28486" xr:uid="{A857622F-E838-4267-A2EB-0C53FF043AEE}"/>
    <cellStyle name="Normal 10 2 2 3 3 2 2" xfId="28487" xr:uid="{345A0043-2A09-4268-8018-3325AEC23131}"/>
    <cellStyle name="Normal 10 2 2 3 3 3" xfId="30569" xr:uid="{83457C63-FE7E-4077-8757-DA12532960B5}"/>
    <cellStyle name="Normal 10 2 2 3 4" xfId="28488" xr:uid="{F0681DAE-485B-4676-8118-F1F9E5076330}"/>
    <cellStyle name="Normal 10 2 2 3 4 2" xfId="28489" xr:uid="{A59D9D7E-3E54-4911-B3FD-B136476954F3}"/>
    <cellStyle name="Normal 10 2 2 3 5" xfId="30428" xr:uid="{021B76E5-7A1F-4A70-B8A9-F9B8E058A3A8}"/>
    <cellStyle name="Normal 10 2 2 4" xfId="27768" xr:uid="{3DA32F42-B8FB-4BC0-ADB7-7C6EBEB527C7}"/>
    <cellStyle name="Normal 10 2 2 4 2" xfId="28490" xr:uid="{247A3120-B044-4B16-8ED8-4A4083BFC595}"/>
    <cellStyle name="Normal 10 2 2 4 2 2" xfId="28491" xr:uid="{CFF95B07-C7D7-4D3D-B453-D8757A6CA71C}"/>
    <cellStyle name="Normal 10 2 2 4 3" xfId="28492" xr:uid="{7C8B60FF-B6E9-4930-BC54-CFA59DA9C526}"/>
    <cellStyle name="Normal 10 2 2 4 4" xfId="28493" xr:uid="{8E456E2E-D2BF-483E-94AF-44DF8587A9D8}"/>
    <cellStyle name="Normal 10 2 2 5" xfId="28494" xr:uid="{C87DA340-8DCD-493C-AEAB-4AD22FCA2865}"/>
    <cellStyle name="Normal 10 2 2 5 2" xfId="28495" xr:uid="{10FF7C36-8A00-4330-A0F6-B253535CAA22}"/>
    <cellStyle name="Normal 10 2 2 5 2 2" xfId="28496" xr:uid="{575B39A2-8134-4618-AD56-BE5C222B6B5C}"/>
    <cellStyle name="Normal 10 2 2 5 3" xfId="28497" xr:uid="{5DBDFEA1-C19B-4EF7-995D-A6FC83103323}"/>
    <cellStyle name="Normal 10 2 2 6" xfId="28498" xr:uid="{0B1B285C-3F27-4C9C-AE90-021A0FDA52AC}"/>
    <cellStyle name="Normal 10 2 2 6 2" xfId="28499" xr:uid="{239259A9-FC8B-4F40-8589-F78035BBCE5B}"/>
    <cellStyle name="Normal 10 2 2 7" xfId="28500" xr:uid="{C30EB6FA-DE82-4AD7-9357-3731003CFD0E}"/>
    <cellStyle name="Normal 10 2 3" xfId="2085" xr:uid="{00000000-0005-0000-0000-000029080000}"/>
    <cellStyle name="Normal 10 2 3 2" xfId="25333" xr:uid="{36BD41C4-03FC-4E24-AC43-97501AA91577}"/>
    <cellStyle name="Normal 10 2 3 2 2" xfId="27771" xr:uid="{2B64E152-E4C9-4553-9C19-08C68DAD1D97}"/>
    <cellStyle name="Normal 10 2 3 2 2 2" xfId="28501" xr:uid="{F39F6C6E-34FE-4EE9-AE64-3BA31049064F}"/>
    <cellStyle name="Normal 10 2 3 2 2 2 2" xfId="30570" xr:uid="{617748FD-FF1F-47B6-820B-714D58340038}"/>
    <cellStyle name="Normal 10 2 3 2 2 3" xfId="28502" xr:uid="{6AF440F3-343C-4F57-BDF6-44DA0FD43B8E}"/>
    <cellStyle name="Normal 10 2 3 2 3" xfId="30571" xr:uid="{8D7240F2-B54D-4E1A-A3BD-1EB9B7F98677}"/>
    <cellStyle name="Normal 10 2 3 2 3 2" xfId="28503" xr:uid="{FEFAD4F8-4E37-4591-A9B7-D808EB88ADF5}"/>
    <cellStyle name="Normal 10 2 3 2 3 2 2" xfId="28504" xr:uid="{FE178486-25D2-41C9-B868-FC49277ACC89}"/>
    <cellStyle name="Normal 10 2 3 2 3 3" xfId="28505" xr:uid="{617F5844-6E96-4561-A325-431903E48B34}"/>
    <cellStyle name="Normal 10 2 3 2 4" xfId="28506" xr:uid="{6605F253-341D-45D2-8D23-90100FDF334A}"/>
    <cellStyle name="Normal 10 2 3 2 4 2" xfId="28507" xr:uid="{181D0D85-5797-4A88-B3B0-B823A658B727}"/>
    <cellStyle name="Normal 10 2 3 2 5" xfId="28508" xr:uid="{314C8D0B-538D-438B-9A47-F6988D3E2072}"/>
    <cellStyle name="Normal 10 2 3 3" xfId="27770" xr:uid="{B330A86E-582E-42A4-A31A-8E3D363D9EEA}"/>
    <cellStyle name="Normal 10 2 3 3 2" xfId="28509" xr:uid="{CC89040B-8308-4930-B397-889B54517043}"/>
    <cellStyle name="Normal 10 2 3 3 2 2" xfId="28510" xr:uid="{3793CDE4-5D7D-4B24-8519-E6EE6C830AB3}"/>
    <cellStyle name="Normal 10 2 3 3 3" xfId="28511" xr:uid="{B6F51FF7-5C30-4A46-B8A1-ECA8EB38066A}"/>
    <cellStyle name="Normal 10 2 3 4" xfId="28512" xr:uid="{9A343CAB-1864-4CD0-B388-C2B3490E2362}"/>
    <cellStyle name="Normal 10 2 3 4 2" xfId="28513" xr:uid="{38A8E5A6-6E1D-4541-A94F-D590D807DC5C}"/>
    <cellStyle name="Normal 10 2 3 4 2 2" xfId="28514" xr:uid="{2D4D453B-5924-4598-B5F1-1E54C36CC977}"/>
    <cellStyle name="Normal 10 2 3 4 3" xfId="28515" xr:uid="{960D6139-D252-4B3D-B033-E4E011D40887}"/>
    <cellStyle name="Normal 10 2 3 5" xfId="28516" xr:uid="{E71B87EC-6EF4-4085-BF4C-40A009295E76}"/>
    <cellStyle name="Normal 10 2 3 5 2" xfId="28517" xr:uid="{7A4AF858-A905-408B-BE1D-38B227C99145}"/>
    <cellStyle name="Normal 10 2 3 6" xfId="28518" xr:uid="{ED87056C-E91D-4E88-B42D-476ADBB4113F}"/>
    <cellStyle name="Normal 10 2 4" xfId="4105" xr:uid="{00000000-0005-0000-0000-00000D100000}"/>
    <cellStyle name="Normal 10 2 5" xfId="5060" xr:uid="{00000000-0005-0000-0000-0000C8130000}"/>
    <cellStyle name="Normal 10 2 5 2" xfId="25334" xr:uid="{9B350519-5654-4918-B3E8-E80AD70E1347}"/>
    <cellStyle name="Normal 10 2 5 2 2" xfId="27773" xr:uid="{4D043AB5-001D-4967-9205-1A473A5E55BD}"/>
    <cellStyle name="Normal 10 2 5 2 2 2" xfId="28519" xr:uid="{FF2A9E1A-8378-42F5-9F7C-C8F9EC85B0AA}"/>
    <cellStyle name="Normal 10 2 5 2 2 2 2" xfId="28520" xr:uid="{430D6D4E-821F-4A19-917D-D6D2679D4F09}"/>
    <cellStyle name="Normal 10 2 5 2 2 3" xfId="28521" xr:uid="{A18EECC4-BACA-4D87-B7B4-55AB3CEFA2CA}"/>
    <cellStyle name="Normal 10 2 5 2 3" xfId="28522" xr:uid="{A824E804-6280-4159-AED8-440D98A7BC63}"/>
    <cellStyle name="Normal 10 2 5 2 3 2" xfId="30429" xr:uid="{8874BAAA-5C20-411B-9B03-991C8FFBA725}"/>
    <cellStyle name="Normal 10 2 5 2 3 2 2" xfId="28523" xr:uid="{A3B18978-3D6E-42B0-907A-B634FB8417EC}"/>
    <cellStyle name="Normal 10 2 5 2 3 3" xfId="28524" xr:uid="{F960F9EF-EFF1-49C8-B189-9BC0989D5A61}"/>
    <cellStyle name="Normal 10 2 5 2 4" xfId="28525" xr:uid="{03AD8AEB-EA7E-42C1-A4A4-8B3F2EBF6A3E}"/>
    <cellStyle name="Normal 10 2 5 2 4 2" xfId="24560" xr:uid="{78ACEB07-BB37-48C7-86A2-9DDD4F089616}"/>
    <cellStyle name="Normal 10 2 5 2 5" xfId="28526" xr:uid="{FF9E04FF-ABA1-4CBC-BDBA-0DBDF4F434A4}"/>
    <cellStyle name="Normal 10 2 5 3" xfId="27772" xr:uid="{B7040850-6437-4DD7-B491-ED6A85D98575}"/>
    <cellStyle name="Normal 10 2 5 3 2" xfId="28527" xr:uid="{FAC30795-EA7B-4E32-A6E6-CFF29CA4CA53}"/>
    <cellStyle name="Normal 10 2 5 3 2 2" xfId="28528" xr:uid="{49445AA9-4DAA-4035-A4DD-4063C5043ECF}"/>
    <cellStyle name="Normal 10 2 5 3 3" xfId="28529" xr:uid="{8FF82556-ECF7-42B2-B7B4-658D688719AB}"/>
    <cellStyle name="Normal 10 2 5 4" xfId="28530" xr:uid="{09785B08-D29E-4C94-9B78-F6D04CC7AAC0}"/>
    <cellStyle name="Normal 10 2 5 4 2" xfId="28531" xr:uid="{779803C9-7B2B-435C-B23E-30E0F7DF736B}"/>
    <cellStyle name="Normal 10 2 5 4 2 2" xfId="30430" xr:uid="{2A330B6B-F76B-467D-8A12-F792D4880287}"/>
    <cellStyle name="Normal 10 2 5 4 3" xfId="28532" xr:uid="{22F847B7-5741-477C-B42F-5FA01CF6F4A2}"/>
    <cellStyle name="Normal 10 2 5 5" xfId="28533" xr:uid="{B69B4249-DF59-4C69-9751-D6DA5469AD31}"/>
    <cellStyle name="Normal 10 2 5 5 2" xfId="30431" xr:uid="{793CA1D8-51B0-4623-97F4-456E1857B66F}"/>
    <cellStyle name="Normal 10 2 5 6" xfId="30572" xr:uid="{7464A93D-768E-4CC1-9D68-12ABABF3EA50}"/>
    <cellStyle name="Normal 10 2 6" xfId="396" xr:uid="{00000000-0005-0000-0000-000090010000}"/>
    <cellStyle name="Normal 10 2 6 2" xfId="27774" xr:uid="{6AA6DB00-5CB6-4C83-A00A-B500B05FF89E}"/>
    <cellStyle name="Normal 10 2 6 2 2" xfId="28534" xr:uid="{08E55AB9-03D4-4E23-B7EF-209FB4660B85}"/>
    <cellStyle name="Normal 10 2 6 2 2 2" xfId="28535" xr:uid="{13932B16-4A41-4DD2-998F-AD8B34858A95}"/>
    <cellStyle name="Normal 10 2 6 2 3" xfId="30574" xr:uid="{FA91E55E-CF85-4C16-98E8-78449ABE6924}"/>
    <cellStyle name="Normal 10 2 6 3" xfId="30432" xr:uid="{6E253B35-766B-428E-B2D0-A2A5B1E10BEA}"/>
    <cellStyle name="Normal 10 2 6 3 2" xfId="30573" xr:uid="{55D7C7EA-86FF-478B-967A-CFFDCC289687}"/>
    <cellStyle name="Normal 10 2 6 3 2 2" xfId="28536" xr:uid="{684FEC96-6119-45C4-A0BA-043BCAF257CF}"/>
    <cellStyle name="Normal 10 2 6 3 3" xfId="28537" xr:uid="{DB4B89F4-9DD2-474B-8845-51BA36CBE7BD}"/>
    <cellStyle name="Normal 10 2 6 4" xfId="30576" xr:uid="{181F77E0-E16E-4E33-9FDE-6301EFA72F59}"/>
    <cellStyle name="Normal 10 2 6 4 2" xfId="30501" xr:uid="{B3735A83-78DE-4CFE-94EA-20BCAF0B2A43}"/>
    <cellStyle name="Normal 10 2 6 5" xfId="30575" xr:uid="{21356159-EFC4-4439-BE10-3C1851411B01}"/>
    <cellStyle name="Normal 10 2 7" xfId="25335" xr:uid="{FA87A7A2-F8D8-4380-AE83-EF3365F2D142}"/>
    <cellStyle name="Normal 10 2 7 2" xfId="27775" xr:uid="{195A5D2A-4E8D-4F08-8AAE-61669DF7CB7D}"/>
    <cellStyle name="Normal 10 2 7 2 2" xfId="30700" xr:uid="{E82716FD-3E96-49A7-B1C8-8A61E6E9308C}"/>
    <cellStyle name="Normal 10 2 7 2 2 2" xfId="28538" xr:uid="{46F5A1EF-C0CA-417E-BEA9-3D48DAF6CC72}"/>
    <cellStyle name="Normal 10 2 7 2 3" xfId="28539" xr:uid="{16C17C28-7157-410F-AFCC-36762A233B82}"/>
    <cellStyle name="Normal 10 2 7 3" xfId="28540" xr:uid="{E34B281D-41C8-4959-AF73-9304CC18916E}"/>
    <cellStyle name="Normal 10 2 7 3 2" xfId="28541" xr:uid="{87ACA7F7-2EDA-4101-B0B2-E4B7EA199032}"/>
    <cellStyle name="Normal 10 2 7 4" xfId="28542" xr:uid="{6971F033-0C43-4643-9458-537B9BAACF6B}"/>
    <cellStyle name="Normal 10 2 8" xfId="28543" xr:uid="{14477501-E21A-4EE9-97D2-09598E8636EC}"/>
    <cellStyle name="Normal 10 2 8 2" xfId="28544" xr:uid="{B61EF692-D5C7-490B-BD88-58C85AB84895}"/>
    <cellStyle name="Normal 10 3" xfId="436" xr:uid="{00000000-0005-0000-0000-0000B8010000}"/>
    <cellStyle name="Normal 10 3 2" xfId="27290" xr:uid="{CFB2E1EA-5810-4A6E-95E2-B9AE72B6EB1A}"/>
    <cellStyle name="Normal 10 4" xfId="4106" xr:uid="{00000000-0005-0000-0000-00000E100000}"/>
    <cellStyle name="Normal 10 5" xfId="4107" xr:uid="{00000000-0005-0000-0000-00000F100000}"/>
    <cellStyle name="Normal 10 5 2" xfId="27291" xr:uid="{A6A2470E-5FA9-474B-864A-B92E95DEE7DD}"/>
    <cellStyle name="Normal 10 6" xfId="4108" xr:uid="{00000000-0005-0000-0000-000010100000}"/>
    <cellStyle name="Normal 10 6 2" xfId="27292" xr:uid="{8A0E1FBC-8CE7-4E40-B857-CE4D87AB8C13}"/>
    <cellStyle name="Normal 10 7" xfId="4109" xr:uid="{00000000-0005-0000-0000-000011100000}"/>
    <cellStyle name="Normal 10 7 2" xfId="27293" xr:uid="{B3FC575A-9F82-4A0F-AFC9-6C1453488118}"/>
    <cellStyle name="Normal 10 8" xfId="4110" xr:uid="{00000000-0005-0000-0000-000012100000}"/>
    <cellStyle name="Normal 10 8 2" xfId="27294" xr:uid="{AE7ED7AC-1A28-425B-B4B1-A934CBE048A9}"/>
    <cellStyle name="Normal 10 9" xfId="4111" xr:uid="{00000000-0005-0000-0000-000013100000}"/>
    <cellStyle name="Normal 11" xfId="192" xr:uid="{00000000-0005-0000-0000-0000C4000000}"/>
    <cellStyle name="Normal 11 2" xfId="397" xr:uid="{00000000-0005-0000-0000-000091010000}"/>
    <cellStyle name="Normal 11 2 2" xfId="2087" xr:uid="{00000000-0005-0000-0000-00002B080000}"/>
    <cellStyle name="Normal 11 2 2 2" xfId="5062" xr:uid="{00000000-0005-0000-0000-0000CA130000}"/>
    <cellStyle name="Normal 11 2 3" xfId="47082" xr:uid="{2AF6B8E0-2FE4-479A-87FE-5D5407A2E9D6}"/>
    <cellStyle name="Normal 11 2 4" xfId="47073" xr:uid="{ABCF4E02-F8AF-43C3-B7F5-70CE512A7C14}"/>
    <cellStyle name="Normal 11 3" xfId="398" xr:uid="{00000000-0005-0000-0000-000092010000}"/>
    <cellStyle name="Normal 11 4" xfId="456" xr:uid="{00000000-0005-0000-0000-0000CC010000}"/>
    <cellStyle name="Normal 11 4 2" xfId="2088" xr:uid="{00000000-0005-0000-0000-00002C080000}"/>
    <cellStyle name="Normal 11 5" xfId="2089" xr:uid="{00000000-0005-0000-0000-00002D080000}"/>
    <cellStyle name="Normal 11 5 2" xfId="4112" xr:uid="{00000000-0005-0000-0000-000014100000}"/>
    <cellStyle name="Normal 11 5 3" xfId="5063" xr:uid="{00000000-0005-0000-0000-0000CB130000}"/>
    <cellStyle name="Normal 11 5 3 2" xfId="27776" xr:uid="{FD67B64A-F7E0-4EFA-A923-823593812ED6}"/>
    <cellStyle name="Normal 11 5 3 2 2" xfId="30577" xr:uid="{6FAE2989-CC1F-4AF4-B4F7-DDC17C61BC4F}"/>
    <cellStyle name="Normal 11 5 3 2 2 2" xfId="28545" xr:uid="{92C2D0AE-0163-47B7-BBB6-EAC908A96B30}"/>
    <cellStyle name="Normal 11 5 3 2 3" xfId="28546" xr:uid="{D6C35CD2-1698-4BD6-8AC7-622A8EDE8AEB}"/>
    <cellStyle name="Normal 11 5 3 3" xfId="30579" xr:uid="{5E274A22-6100-4483-929C-DCD2A9FBD9D8}"/>
    <cellStyle name="Normal 11 5 3 3 2" xfId="30578" xr:uid="{EA573B91-3793-4A87-80A7-A0E6AE588C99}"/>
    <cellStyle name="Normal 11 5 3 3 2 2" xfId="28547" xr:uid="{7614863C-914D-4C1B-B689-1A05BE7C692E}"/>
    <cellStyle name="Normal 11 5 3 3 3" xfId="24559" xr:uid="{0D70E737-CC0B-4967-8AAE-99E30B3FDE6C}"/>
    <cellStyle name="Normal 11 5 3 4" xfId="28548" xr:uid="{3AEA1277-8C99-4987-9788-F34332150D6B}"/>
    <cellStyle name="Normal 11 5 3 4 2" xfId="24558" xr:uid="{A39334A6-C0D6-498C-9C1F-5A31D23DBFF3}"/>
    <cellStyle name="Normal 11 5 3 5" xfId="30580" xr:uid="{CF4D6DF9-D8E5-4EF7-81ED-DF91CE4DDCBD}"/>
    <cellStyle name="Normal 11 5 4" xfId="25347" xr:uid="{641AE850-AC8D-42AE-AD67-767AAA6E9C43}"/>
    <cellStyle name="Normal 11 5 4 2" xfId="27777" xr:uid="{F6AFAA66-5739-4840-98A3-2738E09E06BA}"/>
    <cellStyle name="Normal 11 5 4 2 2" xfId="24557" xr:uid="{34C5F2A0-D1D6-45F1-975C-F89857265A2C}"/>
    <cellStyle name="Normal 11 5 4 2 2 2" xfId="24522" xr:uid="{A7B377DB-BDF1-4D3D-AD25-C8887944550C}"/>
    <cellStyle name="Normal 11 5 4 2 3" xfId="24511" xr:uid="{9EA7FB65-A593-4793-BACF-C6C618FBDF4F}"/>
    <cellStyle name="Normal 11 5 4 3" xfId="30581" xr:uid="{AD4B4786-66B7-4C3D-802A-1DCB083C1BEA}"/>
    <cellStyle name="Normal 11 5 4 3 2" xfId="30434" xr:uid="{DDFA8713-294F-4CA8-AE49-BD3CE6CD62F0}"/>
    <cellStyle name="Normal 11 5 4 4" xfId="28549" xr:uid="{A7AAC7B1-14DB-4CFF-A014-9798894176E7}"/>
    <cellStyle name="Normal 11 5 5" xfId="28550" xr:uid="{ABDAC0DF-E584-410F-B23D-164E2CDBFD3C}"/>
    <cellStyle name="Normal 11 5 5 2" xfId="28551" xr:uid="{E1E89893-FE99-4B30-AC14-68ECBD27EFB3}"/>
    <cellStyle name="Normal 11 6" xfId="4113" xr:uid="{00000000-0005-0000-0000-000015100000}"/>
    <cellStyle name="Normal 11 7" xfId="4114" xr:uid="{00000000-0005-0000-0000-000016100000}"/>
    <cellStyle name="Normal 11 8" xfId="4115" xr:uid="{00000000-0005-0000-0000-000017100000}"/>
    <cellStyle name="Normal 11 9" xfId="27295" xr:uid="{B38703DA-CAB6-4D1C-AB3E-B3B79DF23909}"/>
    <cellStyle name="Normal 12" xfId="193" xr:uid="{00000000-0005-0000-0000-0000C5000000}"/>
    <cellStyle name="Normal 12 2" xfId="4116" xr:uid="{00000000-0005-0000-0000-000018100000}"/>
    <cellStyle name="Normal 12 2 2" xfId="27298" xr:uid="{530584E5-A632-4165-AB99-FE3E9F2F1256}"/>
    <cellStyle name="Normal 12 2 3" xfId="27297" xr:uid="{3AFDFBF7-88DB-4A9B-92FE-AF9ED255FB74}"/>
    <cellStyle name="Normal 12 3" xfId="4117" xr:uid="{00000000-0005-0000-0000-000019100000}"/>
    <cellStyle name="Normal 12 3 2" xfId="27299" xr:uid="{F36630AD-A70B-4ADB-A27E-22FB98AC6322}"/>
    <cellStyle name="Normal 12 4" xfId="4118" xr:uid="{00000000-0005-0000-0000-00001A100000}"/>
    <cellStyle name="Normal 12 5" xfId="4119" xr:uid="{00000000-0005-0000-0000-00001B100000}"/>
    <cellStyle name="Normal 12 6" xfId="4120" xr:uid="{00000000-0005-0000-0000-00001C100000}"/>
    <cellStyle name="Normal 12 7" xfId="4121" xr:uid="{00000000-0005-0000-0000-00001D100000}"/>
    <cellStyle name="Normal 12 8" xfId="4122" xr:uid="{00000000-0005-0000-0000-00001E100000}"/>
    <cellStyle name="Normal 12 9" xfId="27296" xr:uid="{701A3BAC-5B4F-4F02-84C0-EEB9B86F231D}"/>
    <cellStyle name="Normal 13" xfId="438" xr:uid="{00000000-0005-0000-0000-0000BA010000}"/>
    <cellStyle name="Normal 13 10" xfId="194" xr:uid="{00000000-0005-0000-0000-0000C6000000}"/>
    <cellStyle name="Normal 13 10 2" xfId="5064" xr:uid="{00000000-0005-0000-0000-0000CC130000}"/>
    <cellStyle name="Normal 13 10 2 2" xfId="27779" xr:uid="{0EFFC384-7F7C-4D9C-A7EE-F122542DD8E1}"/>
    <cellStyle name="Normal 13 10 2 2 2" xfId="28552" xr:uid="{52EA93AC-32D3-43FB-AB7E-F6CC16D57197}"/>
    <cellStyle name="Normal 13 10 2 2 2 2" xfId="28553" xr:uid="{260B65AB-D25F-41EF-B6D5-51DB20EB1AE6}"/>
    <cellStyle name="Normal 13 10 2 2 3" xfId="30583" xr:uid="{DB260561-1ED7-4C4E-8F55-776DE61555C5}"/>
    <cellStyle name="Normal 13 10 2 3" xfId="30582" xr:uid="{71121D81-960E-4317-B8C0-767B8409F022}"/>
    <cellStyle name="Normal 13 10 2 3 2" xfId="28554" xr:uid="{4E126B83-925A-419F-9497-CF9FE275A651}"/>
    <cellStyle name="Normal 13 10 2 3 2 2" xfId="28555" xr:uid="{8AD178F0-77F2-4C4D-A647-2AAD84E1067B}"/>
    <cellStyle name="Normal 13 10 2 3 3" xfId="30585" xr:uid="{2A667F7F-168F-45DA-90BB-21B045BAF37D}"/>
    <cellStyle name="Normal 13 10 2 4" xfId="30584" xr:uid="{3AB8C6FB-7F86-45D4-B208-13344F8F05CD}"/>
    <cellStyle name="Normal 13 10 2 4 2" xfId="28556" xr:uid="{C74C1062-37E0-4B5F-9E57-8316B01181E9}"/>
    <cellStyle name="Normal 13 10 2 5" xfId="28557" xr:uid="{D4852E4E-A304-4148-868E-AB346C64FD0B}"/>
    <cellStyle name="Normal 13 10 3" xfId="27778" xr:uid="{93B5EEA3-ADED-4A64-819D-6760A9701010}"/>
    <cellStyle name="Normal 13 10 3 2" xfId="30586" xr:uid="{6E89DBC2-1A94-4B34-B719-805473917629}"/>
    <cellStyle name="Normal 13 10 3 2 2" xfId="28558" xr:uid="{ACE6A515-A09D-43EB-A60D-EBA207CE4B55}"/>
    <cellStyle name="Normal 13 10 3 2 2 2" xfId="28559" xr:uid="{4EB62893-6EB7-43BC-A9C3-C9DE7E3151CA}"/>
    <cellStyle name="Normal 13 10 3 2 3" xfId="30588" xr:uid="{999E685B-5DD4-411F-B4BB-13F554866673}"/>
    <cellStyle name="Normal 13 10 3 3" xfId="30587" xr:uid="{A05F3E68-8017-494D-BD16-DCC7AA8BF567}"/>
    <cellStyle name="Normal 13 10 3 3 2" xfId="28560" xr:uid="{0503F9F3-85DB-4B8E-AF8C-E2E8D3F58249}"/>
    <cellStyle name="Normal 13 10 3 4" xfId="28561" xr:uid="{7B6B5635-40A6-4CFE-9BA9-EC6ABA2CBFE0}"/>
    <cellStyle name="Normal 13 10 4" xfId="30590" xr:uid="{88E39AF9-E7DF-46CE-B692-C037CBFFA984}"/>
    <cellStyle name="Normal 13 10 5" xfId="30589" xr:uid="{0C792F01-7338-4241-8BF2-E40E0DD47656}"/>
    <cellStyle name="Normal 13 10 5 2" xfId="28562" xr:uid="{99B5A364-F854-4D22-BC18-6C551E1A931A}"/>
    <cellStyle name="Normal 13 10 6" xfId="28563" xr:uid="{46044039-792E-4B60-A108-2CD9081C8F8E}"/>
    <cellStyle name="Normal 13 11" xfId="4123" xr:uid="{00000000-0005-0000-0000-00001F100000}"/>
    <cellStyle name="Normal 13 11 2" xfId="5065" xr:uid="{00000000-0005-0000-0000-0000CD130000}"/>
    <cellStyle name="Normal 13 11 2 2" xfId="27781" xr:uid="{E9A8A7C9-3AD7-45F6-B355-45383C4FE390}"/>
    <cellStyle name="Normal 13 11 2 2 2" xfId="28564" xr:uid="{17539F36-1427-4DF6-B715-2EE342D18D74}"/>
    <cellStyle name="Normal 13 11 2 2 2 2" xfId="30592" xr:uid="{70087276-B3DE-48AF-BC19-210C15B215A0}"/>
    <cellStyle name="Normal 13 11 2 2 3" xfId="30591" xr:uid="{A60678BC-2350-4C49-A19A-EB4C38FBD28F}"/>
    <cellStyle name="Normal 13 11 2 3" xfId="28565" xr:uid="{5461122E-93B3-4A02-8468-6C6AF308BE78}"/>
    <cellStyle name="Normal 13 11 2 3 2" xfId="28566" xr:uid="{62C9AF8C-12E0-4BF5-A594-7CEDF9FCB2AE}"/>
    <cellStyle name="Normal 13 11 2 3 2 2" xfId="28567" xr:uid="{F7A1C5A0-B7ED-42F0-83E5-7E4529585551}"/>
    <cellStyle name="Normal 13 11 2 3 3" xfId="30436" xr:uid="{432923C3-710F-47DB-A800-DFE75D0B462C}"/>
    <cellStyle name="Normal 13 11 2 4" xfId="30594" xr:uid="{7E02745B-CD7F-4272-9BCB-100558409CB9}"/>
    <cellStyle name="Normal 13 11 2 4 2" xfId="30435" xr:uid="{0D42F05B-301E-4E1D-9A69-E05D08CB8467}"/>
    <cellStyle name="Normal 13 11 2 5" xfId="30593" xr:uid="{881EED54-8780-4422-A862-C37F7EB2D865}"/>
    <cellStyle name="Normal 13 11 3" xfId="27780" xr:uid="{CE08803A-9FDE-49DA-A60D-325D3DBBFF34}"/>
    <cellStyle name="Normal 13 11 3 2" xfId="28568" xr:uid="{32BE4324-BA0D-4064-BCAF-963FCC01A85D}"/>
    <cellStyle name="Normal 13 11 3 2 2" xfId="24506" xr:uid="{267BC667-1180-45CE-AD94-4442897518A4}"/>
    <cellStyle name="Normal 13 11 3 2 2 2" xfId="24510" xr:uid="{898EBCE4-9878-4B5D-B6D6-0E76BA8E495C}"/>
    <cellStyle name="Normal 13 11 3 2 3" xfId="24507" xr:uid="{0686B627-7B3D-49F7-9710-7D99ADC95146}"/>
    <cellStyle name="Normal 13 11 3 3" xfId="24509" xr:uid="{44A9B513-759F-43AD-90D4-C7774FC2C9CD}"/>
    <cellStyle name="Normal 13 11 3 3 2" xfId="24508" xr:uid="{48784537-F59F-4647-8854-312FB38DE811}"/>
    <cellStyle name="Normal 13 11 3 4" xfId="28569" xr:uid="{11EB2615-B74F-4234-970C-7A1D7EB2CBFC}"/>
    <cellStyle name="Normal 13 11 4" xfId="28570" xr:uid="{1798CD08-FFC7-4A6D-9EEC-113979F24D47}"/>
    <cellStyle name="Normal 13 11 5" xfId="24459" xr:uid="{58FA3AF9-C6B4-42A0-AF80-CEA718A833BE}"/>
    <cellStyle name="Normal 13 11 5 2" xfId="24505" xr:uid="{21E1124C-5DF8-4C8E-8A6C-BE6EFBDE88CF}"/>
    <cellStyle name="Normal 13 11 6" xfId="24460" xr:uid="{552D91D9-0A37-49F9-8E9B-DAE5B90A86FD}"/>
    <cellStyle name="Normal 13 12" xfId="4124" xr:uid="{00000000-0005-0000-0000-000020100000}"/>
    <cellStyle name="Normal 13 12 2" xfId="23156" xr:uid="{B44BC56B-3512-4781-8697-E6C817BB6756}"/>
    <cellStyle name="Normal 13 13" xfId="4125" xr:uid="{00000000-0005-0000-0000-000021100000}"/>
    <cellStyle name="Normal 13 13 2" xfId="5066" xr:uid="{00000000-0005-0000-0000-0000CE130000}"/>
    <cellStyle name="Normal 13 13 2 2" xfId="27783" xr:uid="{248A7F64-86E8-49CA-B9B6-0244B7F03F16}"/>
    <cellStyle name="Normal 13 13 2 2 2" xfId="24458" xr:uid="{E2C4DBCC-7BF6-4E24-B31E-68B3606EEFE2}"/>
    <cellStyle name="Normal 13 13 2 2 2 2" xfId="28571" xr:uid="{CC3383EA-88DA-4AD7-BCAB-1104D2429FE4}"/>
    <cellStyle name="Normal 13 13 2 2 3" xfId="24455" xr:uid="{E2191B9C-2077-447B-A2A1-79EC6C7E19A1}"/>
    <cellStyle name="Normal 13 13 2 3" xfId="24457" xr:uid="{FCA63F48-CB11-422D-90FA-5322A5C41CAE}"/>
    <cellStyle name="Normal 13 13 2 3 2" xfId="24456" xr:uid="{D8EF4ADF-DF93-4322-AB90-1550ECB8FE9F}"/>
    <cellStyle name="Normal 13 13 2 3 2 2" xfId="28572" xr:uid="{F21F8B1C-8E6E-408D-84A7-0659EC5A839D}"/>
    <cellStyle name="Normal 13 13 2 3 3" xfId="28573" xr:uid="{C2B8FA80-2BD4-4B09-A7E2-73CAA261B3F5}"/>
    <cellStyle name="Normal 13 13 2 4" xfId="28574" xr:uid="{61B5839E-C411-4411-ADFE-5F0AE55CFB7F}"/>
    <cellStyle name="Normal 13 13 2 4 2" xfId="28575" xr:uid="{B8321284-7B83-4C18-940E-903A897D5C0C}"/>
    <cellStyle name="Normal 13 13 2 5" xfId="28576" xr:uid="{BEDA0952-0746-479F-A777-06AE8B2642DF}"/>
    <cellStyle name="Normal 13 13 3" xfId="27782" xr:uid="{F3EE2586-6986-447D-94B0-A87C29A09186}"/>
    <cellStyle name="Normal 13 13 3 2" xfId="30595" xr:uid="{63DA4CCD-BC84-438F-9982-5C7D0905872F}"/>
    <cellStyle name="Normal 13 13 3 2 2" xfId="24418" xr:uid="{F4116F03-7CB1-4C31-8161-03D254AD8369}"/>
    <cellStyle name="Normal 13 13 3 2 2 2" xfId="24454" xr:uid="{FE5CA82C-A39C-4D6E-A13F-8172A15369A3}"/>
    <cellStyle name="Normal 13 13 3 2 3" xfId="24453" xr:uid="{8D46B54B-B924-4462-9C66-3361282C4D1F}"/>
    <cellStyle name="Normal 13 13 3 3" xfId="28577" xr:uid="{1D464D84-1778-4369-B0D1-5541BE815E80}"/>
    <cellStyle name="Normal 13 13 3 3 2" xfId="30596" xr:uid="{03CB52BA-486D-4079-8736-50ABD15C338C}"/>
    <cellStyle name="Normal 13 13 3 4" xfId="28578" xr:uid="{0CD04941-2087-4FBB-B6E0-467AF117ACAB}"/>
    <cellStyle name="Normal 13 13 4" xfId="28579" xr:uid="{89B832D3-29B5-4BFE-BE00-53FD69F8C62E}"/>
    <cellStyle name="Normal 13 13 5" xfId="28580" xr:uid="{D58A8991-7343-4618-A83C-B3446EEFD771}"/>
    <cellStyle name="Normal 13 13 5 2" xfId="28581" xr:uid="{4D1113F7-826F-485B-A235-74C211292799}"/>
    <cellStyle name="Normal 13 13 6" xfId="28582" xr:uid="{62C70DFC-9F57-4240-9C2F-9D509AAD0A0B}"/>
    <cellStyle name="Normal 13 14" xfId="4126" xr:uid="{00000000-0005-0000-0000-000022100000}"/>
    <cellStyle name="Normal 13 14 2" xfId="5067" xr:uid="{00000000-0005-0000-0000-0000CF130000}"/>
    <cellStyle name="Normal 13 14 2 2" xfId="27785" xr:uid="{056CBDBE-6022-440C-BCAD-5F3C53187959}"/>
    <cellStyle name="Normal 13 14 2 2 2" xfId="28583" xr:uid="{816CB30C-162D-4704-BB5E-269D8E48C314}"/>
    <cellStyle name="Normal 13 14 2 2 2 2" xfId="28584" xr:uid="{C7BF88F4-1B4B-4826-9AEF-869690F08667}"/>
    <cellStyle name="Normal 13 14 2 2 3" xfId="30597" xr:uid="{18A6D6BD-0079-4DAC-BE54-61648D6E098C}"/>
    <cellStyle name="Normal 13 14 2 3" xfId="28585" xr:uid="{D5505D61-014B-4994-B71B-516C74280F64}"/>
    <cellStyle name="Normal 13 14 2 3 2" xfId="30598" xr:uid="{D6C87C58-D342-41C8-8533-5A6328E0C11F}"/>
    <cellStyle name="Normal 13 14 2 3 2 2" xfId="28586" xr:uid="{747FCB84-5E19-454B-943D-F6198E1F13FE}"/>
    <cellStyle name="Normal 13 14 2 3 3" xfId="28587" xr:uid="{ECFA1DE3-8E2F-4896-AF39-17D59B5057AA}"/>
    <cellStyle name="Normal 13 14 2 4" xfId="28588" xr:uid="{DFC73B41-6055-4E00-8214-FF9D77A7B8D7}"/>
    <cellStyle name="Normal 13 14 2 4 2" xfId="28589" xr:uid="{25C75516-993D-4CFF-A3B8-1BE544544009}"/>
    <cellStyle name="Normal 13 14 2 5" xfId="24403" xr:uid="{94039C4C-10FC-43A8-92B7-BDCA844F970A}"/>
    <cellStyle name="Normal 13 14 3" xfId="27784" xr:uid="{0A250E24-D378-4D8B-A7BF-E3F151686C00}"/>
    <cellStyle name="Normal 13 14 3 2" xfId="28590" xr:uid="{6BE230C1-B0B3-4B74-8CD7-F4BD2C6594AB}"/>
    <cellStyle name="Normal 13 14 3 2 2" xfId="24407" xr:uid="{C1B564D8-6F20-4B25-85EA-18F2E3170F35}"/>
    <cellStyle name="Normal 13 14 3 2 2 2" xfId="30599" xr:uid="{44F5CD3F-29F1-41DA-8A54-FBD434568985}"/>
    <cellStyle name="Normal 13 14 3 2 3" xfId="24404" xr:uid="{09BD9046-3613-4D47-B523-FEB92D9509E0}"/>
    <cellStyle name="Normal 13 14 3 3" xfId="24406" xr:uid="{F6ADC4E3-C48C-4E9A-94FD-773E43BE6C7F}"/>
    <cellStyle name="Normal 13 14 3 3 2" xfId="24405" xr:uid="{36FF2755-998F-4946-BF4B-9B8307ED27EB}"/>
    <cellStyle name="Normal 13 14 3 4" xfId="28591" xr:uid="{03CFF05A-4F10-44A1-9CF4-F5AB0E792D29}"/>
    <cellStyle name="Normal 13 14 4" xfId="28592" xr:uid="{FE558286-C0EA-4DFC-A3F9-CB301FEAA7F9}"/>
    <cellStyle name="Normal 13 14 5" xfId="28593" xr:uid="{7BEEE516-9B35-4EAA-90D1-3B6C6F35DEE1}"/>
    <cellStyle name="Normal 13 14 5 2" xfId="30600" xr:uid="{1B9E6905-1223-4371-A8E8-323875608DDF}"/>
    <cellStyle name="Normal 13 14 6" xfId="28594" xr:uid="{51E15004-1875-4558-B100-DEF7B4D9DB03}"/>
    <cellStyle name="Normal 13 15" xfId="4127" xr:uid="{00000000-0005-0000-0000-000023100000}"/>
    <cellStyle name="Normal 13 15 2" xfId="5068" xr:uid="{00000000-0005-0000-0000-0000D0130000}"/>
    <cellStyle name="Normal 13 15 2 2" xfId="27787" xr:uid="{C32C680B-C951-41DF-AC25-FD9F26571246}"/>
    <cellStyle name="Normal 13 15 2 2 2" xfId="28595" xr:uid="{E1C6E69D-BF8D-4146-A713-66DC2848353B}"/>
    <cellStyle name="Normal 13 15 2 2 2 2" xfId="28596" xr:uid="{500B567D-03D5-451E-AC60-70FC7C2385E2}"/>
    <cellStyle name="Normal 13 15 2 2 3" xfId="28597" xr:uid="{EB268EE3-FBDE-4F1F-8214-8081534429DB}"/>
    <cellStyle name="Normal 13 15 2 3" xfId="30602" xr:uid="{A9FD5FDC-3893-48E3-9AC2-C92BE6B5222D}"/>
    <cellStyle name="Normal 13 15 2 3 2" xfId="30601" xr:uid="{9FEF17F0-4185-4F75-8367-F8B2198B7F92}"/>
    <cellStyle name="Normal 13 15 2 3 2 2" xfId="28598" xr:uid="{83623F65-1B2C-4FE9-B2E7-5519ACF0FF28}"/>
    <cellStyle name="Normal 13 15 2 3 3" xfId="28599" xr:uid="{054E8219-D067-4B39-B1F9-283E1D1231F7}"/>
    <cellStyle name="Normal 13 15 2 4" xfId="28600" xr:uid="{EB8C5788-92E0-444D-81D9-01A9103EF2C9}"/>
    <cellStyle name="Normal 13 15 2 4 2" xfId="28601" xr:uid="{6D46215B-6BD5-4810-AA3A-9D0701D8F278}"/>
    <cellStyle name="Normal 13 15 2 5" xfId="28602" xr:uid="{65EEBE21-4B84-4DD0-AB96-6989F35796E6}"/>
    <cellStyle name="Normal 13 15 3" xfId="27786" xr:uid="{9046D667-4626-4D7D-B182-D2DFDF73F7A1}"/>
    <cellStyle name="Normal 13 15 3 2" xfId="28603" xr:uid="{92BFCAA9-B162-4650-B7DB-2390C4304515}"/>
    <cellStyle name="Normal 13 15 3 2 2" xfId="28604" xr:uid="{A6D6F508-F838-44CC-9CA8-9BDD83D71EE3}"/>
    <cellStyle name="Normal 13 15 3 2 2 2" xfId="28605" xr:uid="{E1A0065F-DD53-4F32-B2EA-DF62AA57A159}"/>
    <cellStyle name="Normal 13 15 3 2 3" xfId="28606" xr:uid="{AC573500-2C73-404B-ABF1-EE098B64380B}"/>
    <cellStyle name="Normal 13 15 3 3" xfId="28607" xr:uid="{4ACA5EB0-6880-4DE4-8B35-E4189898049A}"/>
    <cellStyle name="Normal 13 15 3 3 2" xfId="24402" xr:uid="{E6D89BC3-721A-48E4-9FA8-FF3A18D74FAC}"/>
    <cellStyle name="Normal 13 15 3 4" xfId="24401" xr:uid="{063DE774-C705-4AC0-B381-56348BAD702A}"/>
    <cellStyle name="Normal 13 15 4" xfId="28608" xr:uid="{0A17F1A2-6F17-4305-8F03-D9C6525632D5}"/>
    <cellStyle name="Normal 13 15 5" xfId="28609" xr:uid="{7DDD5C66-9FD0-4655-9FE3-66E7229A60FD}"/>
    <cellStyle name="Normal 13 15 5 2" xfId="28610" xr:uid="{A8938B1E-6FA3-4295-9F53-E72510F1FB97}"/>
    <cellStyle name="Normal 13 15 6" xfId="28611" xr:uid="{D73F58FA-7339-4F51-A820-5DAFCAD47158}"/>
    <cellStyle name="Normal 13 16" xfId="4128" xr:uid="{00000000-0005-0000-0000-000024100000}"/>
    <cellStyle name="Normal 13 16 2" xfId="5069" xr:uid="{00000000-0005-0000-0000-0000D1130000}"/>
    <cellStyle name="Normal 13 16 2 2" xfId="27789" xr:uid="{5FAE2014-E75D-4066-AF60-87E263F6B37D}"/>
    <cellStyle name="Normal 13 16 2 2 2" xfId="30437" xr:uid="{693BEBA2-FED0-4A2B-93D1-7696BF57535F}"/>
    <cellStyle name="Normal 13 16 2 2 2 2" xfId="28612" xr:uid="{6EFE8619-D840-4CC2-9257-30932A4782E6}"/>
    <cellStyle name="Normal 13 16 2 2 3" xfId="28613" xr:uid="{72793417-5BE6-4B21-AF07-07FD0FE2E655}"/>
    <cellStyle name="Normal 13 16 2 3" xfId="28614" xr:uid="{ABE400F4-C427-4C59-8E51-D2406EC9C038}"/>
    <cellStyle name="Normal 13 16 2 3 2" xfId="30603" xr:uid="{BD6EC29A-AA26-493B-B8BF-FFA751FC4624}"/>
    <cellStyle name="Normal 13 16 2 3 2 2" xfId="28615" xr:uid="{BE430538-D8E9-464A-ADC8-29B9218429A6}"/>
    <cellStyle name="Normal 13 16 2 3 3" xfId="30604" xr:uid="{4369B84D-71B1-49F6-B774-655C109E5833}"/>
    <cellStyle name="Normal 13 16 2 4" xfId="28616" xr:uid="{8489E541-68EE-47A9-BC46-9E68D349A23B}"/>
    <cellStyle name="Normal 13 16 2 4 2" xfId="28617" xr:uid="{0BECE4B7-2DD8-4725-BF2F-E247470ECA1F}"/>
    <cellStyle name="Normal 13 16 2 5" xfId="28618" xr:uid="{BE9B3143-DCE0-4C50-8755-B415C3651FF2}"/>
    <cellStyle name="Normal 13 16 3" xfId="27788" xr:uid="{1738967F-F908-46D5-93AA-EDD16485DD19}"/>
    <cellStyle name="Normal 13 16 3 2" xfId="28619" xr:uid="{D7FD40F4-ADF2-4476-9D30-B41670B6C159}"/>
    <cellStyle name="Normal 13 16 3 2 2" xfId="30605" xr:uid="{C9FF962F-2215-4AC5-B569-BB3A8F9810B3}"/>
    <cellStyle name="Normal 13 16 3 2 2 2" xfId="24400" xr:uid="{691AA927-7F89-4FB0-A3F2-4E5BEC9BE25A}"/>
    <cellStyle name="Normal 13 16 3 2 3" xfId="28620" xr:uid="{5906C3AD-DA0B-44E7-A931-F95F1965F5E2}"/>
    <cellStyle name="Normal 13 16 3 3" xfId="28621" xr:uid="{93A72BC0-C7F4-47E7-B9A8-28A3C504024A}"/>
    <cellStyle name="Normal 13 16 3 3 2" xfId="28622" xr:uid="{9B0E70BB-98CB-47CD-95B9-49C87F31FA91}"/>
    <cellStyle name="Normal 13 16 3 4" xfId="28623" xr:uid="{6E7F6537-F335-4D29-B34A-B1D256839C33}"/>
    <cellStyle name="Normal 13 16 4" xfId="28624" xr:uid="{D37D1AC9-CCA8-41F1-A6F7-C4C2C7D1712D}"/>
    <cellStyle name="Normal 13 16 5" xfId="24346" xr:uid="{1BCCA200-DB6F-4F4C-957F-94CE39D77D05}"/>
    <cellStyle name="Normal 13 16 5 2" xfId="24358" xr:uid="{D64161BC-55F6-4162-AC0A-ED221BB41555}"/>
    <cellStyle name="Normal 13 16 6" xfId="24347" xr:uid="{6A24C7AE-4313-46DC-BA38-BCA0A64E03DF}"/>
    <cellStyle name="Normal 13 17" xfId="4129" xr:uid="{00000000-0005-0000-0000-000025100000}"/>
    <cellStyle name="Normal 13 17 2" xfId="23157" xr:uid="{B8F29642-E741-411A-85BF-566B07DA739E}"/>
    <cellStyle name="Normal 13 18" xfId="4130" xr:uid="{00000000-0005-0000-0000-000026100000}"/>
    <cellStyle name="Normal 13 18 2" xfId="23158" xr:uid="{B6C382E4-8CE1-4A50-B9D5-6BC3F946B7E2}"/>
    <cellStyle name="Normal 13 19" xfId="4131" xr:uid="{00000000-0005-0000-0000-000027100000}"/>
    <cellStyle name="Normal 13 19 2" xfId="23159" xr:uid="{BB56D5CF-8067-41D6-BB2A-570D3545A83E}"/>
    <cellStyle name="Normal 13 2" xfId="2091" xr:uid="{00000000-0005-0000-0000-00002F080000}"/>
    <cellStyle name="Normal 13 2 10" xfId="25369" xr:uid="{1BBA9B51-1484-4BA2-A45F-C6013721248E}"/>
    <cellStyle name="Normal 13 2 11" xfId="23160" xr:uid="{59F7A4E4-F41E-4EDC-A65A-000BA83BCA99}"/>
    <cellStyle name="Normal 13 2 2" xfId="4133" xr:uid="{00000000-0005-0000-0000-000029100000}"/>
    <cellStyle name="Normal 13 2 2 2" xfId="5070" xr:uid="{00000000-0005-0000-0000-0000D2130000}"/>
    <cellStyle name="Normal 13 2 2 2 2" xfId="27791" xr:uid="{566CC456-743E-4F0A-B664-B442D5DE940F}"/>
    <cellStyle name="Normal 13 2 2 2 2 2" xfId="30607" xr:uid="{F7F20C03-7382-49FF-B881-D03B17F3541A}"/>
    <cellStyle name="Normal 13 2 2 2 2 2 2" xfId="30606" xr:uid="{392EFFD8-3008-47DF-890F-A9432FCA7FB8}"/>
    <cellStyle name="Normal 13 2 2 2 2 3" xfId="28625" xr:uid="{911C60BD-14B4-433A-9B96-AB1417692444}"/>
    <cellStyle name="Normal 13 2 2 2 3" xfId="28626" xr:uid="{55B25EA1-B311-43ED-993E-7EB7DDD3B08C}"/>
    <cellStyle name="Normal 13 2 2 2 3 2" xfId="28627" xr:uid="{EA81EBB9-6B3A-47FE-865F-F696395808AB}"/>
    <cellStyle name="Normal 13 2 2 2 3 2 2" xfId="30609" xr:uid="{5C715143-A428-407E-BEC5-38470472AD1B}"/>
    <cellStyle name="Normal 13 2 2 2 3 3" xfId="30608" xr:uid="{FD06CEBA-C9E3-44E8-9AB8-C760ACE06064}"/>
    <cellStyle name="Normal 13 2 2 2 4" xfId="28628" xr:uid="{131FAA2C-B468-47AC-9816-060CD37FAC62}"/>
    <cellStyle name="Normal 13 2 2 2 4 2" xfId="28629" xr:uid="{6B5DF8CD-07CD-4EF2-ADE3-374C7A543D63}"/>
    <cellStyle name="Normal 13 2 2 2 5" xfId="30611" xr:uid="{96359EDF-14DF-4DEB-8DCF-398098AA9E6D}"/>
    <cellStyle name="Normal 13 2 2 3" xfId="27790" xr:uid="{37FE3F46-6E57-4134-ACD1-4B5D27CFAE68}"/>
    <cellStyle name="Normal 13 2 2 3 2" xfId="30610" xr:uid="{F60E74A4-1DCF-4001-8638-43B37C14DECC}"/>
    <cellStyle name="Normal 13 2 2 3 2 2" xfId="24343" xr:uid="{DF82884B-2AF7-4D11-B208-74D9A5B03B95}"/>
    <cellStyle name="Normal 13 2 2 3 2 2 2" xfId="28630" xr:uid="{1B547324-3ACF-47DF-9F08-3515F36BCD82}"/>
    <cellStyle name="Normal 13 2 2 3 2 3" xfId="30612" xr:uid="{8D8B9AC6-FD16-4DD1-AF03-30C5CE5B935E}"/>
    <cellStyle name="Normal 13 2 2 3 3" xfId="28631" xr:uid="{3F434572-5ED2-4D30-AD2D-0A2D5B599340}"/>
    <cellStyle name="Normal 13 2 2 3 3 2" xfId="30613" xr:uid="{A363A45D-5EE7-4398-92F4-A7DE5ACB00F3}"/>
    <cellStyle name="Normal 13 2 2 3 4" xfId="28632" xr:uid="{7828FDF2-E319-4E71-8351-E6F71E5115A7}"/>
    <cellStyle name="Normal 13 2 2 4" xfId="24345" xr:uid="{59EE417F-D320-4DAB-A845-CA0A57A2B3EE}"/>
    <cellStyle name="Normal 13 2 2 5" xfId="28633" xr:uid="{A6010486-8AC5-4CC4-8DAF-8F2AC161E394}"/>
    <cellStyle name="Normal 13 2 2 5 2" xfId="24344" xr:uid="{658ABA73-B84B-4042-B09E-0700C50DE7F1}"/>
    <cellStyle name="Normal 13 2 2 6" xfId="28634" xr:uid="{415F656B-C055-44B4-9258-3D2DED62E62D}"/>
    <cellStyle name="Normal 13 2 3" xfId="4134" xr:uid="{00000000-0005-0000-0000-00002A100000}"/>
    <cellStyle name="Normal 13 2 3 2" xfId="5071" xr:uid="{00000000-0005-0000-0000-0000D3130000}"/>
    <cellStyle name="Normal 13 2 3 2 2" xfId="27793" xr:uid="{4747CBEC-E582-4BD0-A6A3-EA669F11AD1D}"/>
    <cellStyle name="Normal 13 2 3 2 2 2" xfId="28635" xr:uid="{2A5FFF04-1C14-4CFE-AE66-C60054E2B274}"/>
    <cellStyle name="Normal 13 2 3 2 2 2 2" xfId="30614" xr:uid="{5F2AA733-294D-4138-A3EE-CEA8C29D0F92}"/>
    <cellStyle name="Normal 13 2 3 2 2 3" xfId="28636" xr:uid="{49DBB9BB-75DF-41D0-A54F-0789FD0F854E}"/>
    <cellStyle name="Normal 13 2 3 2 3" xfId="24342" xr:uid="{DB89D76D-7B89-4CAD-B29C-B54C9E6CC217}"/>
    <cellStyle name="Normal 13 2 3 2 3 2" xfId="30615" xr:uid="{7B9593DF-2BB0-4352-9AB4-2F5B43B30EE4}"/>
    <cellStyle name="Normal 13 2 3 2 3 2 2" xfId="24340" xr:uid="{890A0CEC-EB65-446B-8134-D1C591D21DFD}"/>
    <cellStyle name="Normal 13 2 3 2 3 3" xfId="24341" xr:uid="{19791361-0CBC-4733-90A6-C066B0805451}"/>
    <cellStyle name="Normal 13 2 3 2 4" xfId="28637" xr:uid="{3C5539FD-1621-4DD9-B772-9BEE22405FA4}"/>
    <cellStyle name="Normal 13 2 3 2 4 2" xfId="24294" xr:uid="{D19B0ED3-02A8-417B-819F-C95F7CEC54E3}"/>
    <cellStyle name="Normal 13 2 3 2 5" xfId="24305" xr:uid="{78019282-55CF-43D9-BEF6-61EBFCA20772}"/>
    <cellStyle name="Normal 13 2 3 3" xfId="27792" xr:uid="{2564F92E-E68C-455A-B279-5DA9D643844C}"/>
    <cellStyle name="Normal 13 2 3 3 2" xfId="28638" xr:uid="{D0EB7C73-878E-4467-B1CE-25376DDE82D4}"/>
    <cellStyle name="Normal 13 2 3 3 2 2" xfId="24289" xr:uid="{4D85DE7D-6E39-4617-B8F7-17F8D83127BE}"/>
    <cellStyle name="Normal 13 2 3 3 2 2 2" xfId="24293" xr:uid="{1CB89523-2562-4C57-8CF9-A5053DAB0773}"/>
    <cellStyle name="Normal 13 2 3 3 2 3" xfId="24292" xr:uid="{22563F19-8EEB-4D76-A075-A276C2111ACA}"/>
    <cellStyle name="Normal 13 2 3 3 3" xfId="24291" xr:uid="{C2D18B82-C450-46BB-B782-536CE898E820}"/>
    <cellStyle name="Normal 13 2 3 3 3 2" xfId="24290" xr:uid="{D1A39CED-32F3-464D-95A0-1A4F4764B3BD}"/>
    <cellStyle name="Normal 13 2 3 3 4" xfId="28639" xr:uid="{A7E8E103-E5F1-45B1-89B2-5890D3A5830E}"/>
    <cellStyle name="Normal 13 2 3 4" xfId="24242" xr:uid="{DE06BE94-91B2-45A0-87A1-29F199D240E8}"/>
    <cellStyle name="Normal 13 2 3 5" xfId="24288" xr:uid="{8C253849-61D4-4C88-A722-5C99F6A84706}"/>
    <cellStyle name="Normal 13 2 3 5 2" xfId="24253" xr:uid="{75E51AAD-CFDF-4EED-A590-E311F0F14043}"/>
    <cellStyle name="Normal 13 2 3 6" xfId="30401" xr:uid="{D65B7E66-5132-4BF2-A9BD-D7CC4E8F4961}"/>
    <cellStyle name="Normal 13 2 4" xfId="4135" xr:uid="{00000000-0005-0000-0000-00002B100000}"/>
    <cellStyle name="Normal 13 2 4 2" xfId="5072" xr:uid="{00000000-0005-0000-0000-0000D4130000}"/>
    <cellStyle name="Normal 13 2 4 2 2" xfId="27795" xr:uid="{F348DC69-EF45-442E-989D-FAC855D216DC}"/>
    <cellStyle name="Normal 13 2 4 2 2 2" xfId="24237" xr:uid="{A0DA1051-86A0-4088-A720-A4DF930EE348}"/>
    <cellStyle name="Normal 13 2 4 2 2 2 2" xfId="24241" xr:uid="{E2633333-C2D1-46AB-B856-EE9A4367320E}"/>
    <cellStyle name="Normal 13 2 4 2 2 3" xfId="24238" xr:uid="{67AA75AA-39A8-40B9-8B2D-0F2A678AA0FD}"/>
    <cellStyle name="Normal 13 2 4 2 3" xfId="24240" xr:uid="{86A59737-E6B7-4615-8FAD-36826D004E30}"/>
    <cellStyle name="Normal 13 2 4 2 3 2" xfId="24239" xr:uid="{8B50B702-B0A5-4B6F-BD3C-FCE61811A0B1}"/>
    <cellStyle name="Normal 13 2 4 2 3 2 2" xfId="28640" xr:uid="{1EBE1F83-F63A-4A7A-BDA0-867CD4E0BC46}"/>
    <cellStyle name="Normal 13 2 4 2 3 3" xfId="30616" xr:uid="{D73DB1C0-6471-42E5-8933-056A0B7FBDAC}"/>
    <cellStyle name="Normal 13 2 4 2 4" xfId="30438" xr:uid="{4D6DE29C-BB2F-43FD-BA0F-5F2847208E6F}"/>
    <cellStyle name="Normal 13 2 4 2 4 2" xfId="28641" xr:uid="{FEA1E389-BA31-4FC4-A83E-A84BD0BBD3EF}"/>
    <cellStyle name="Normal 13 2 4 2 5" xfId="28642" xr:uid="{D56CDB89-F9D9-4BA7-B9BC-75DF68ACAD4D}"/>
    <cellStyle name="Normal 13 2 4 3" xfId="27794" xr:uid="{C59E523B-0EA5-4CE2-95C4-0BFC30F3E6FC}"/>
    <cellStyle name="Normal 13 2 4 3 2" xfId="30433" xr:uid="{106BC58D-F49A-46A9-B7BE-06F8C7208696}"/>
    <cellStyle name="Normal 13 2 4 3 2 2" xfId="28643" xr:uid="{3EFE1C84-A563-4CC1-844B-40173CF7C966}"/>
    <cellStyle name="Normal 13 2 4 3 2 2 2" xfId="28644" xr:uid="{AB1504DE-E19B-4362-9C9E-AF4C8C7A8CFE}"/>
    <cellStyle name="Normal 13 2 4 3 2 3" xfId="28645" xr:uid="{CC7857AC-B434-4D7D-BE1D-EDF4FFC4BFFF}"/>
    <cellStyle name="Normal 13 2 4 3 3" xfId="28646" xr:uid="{8A890DB8-0D9F-4761-A7AA-FC6A8948D427}"/>
    <cellStyle name="Normal 13 2 4 3 3 2" xfId="28647" xr:uid="{6E35AB43-25B0-4240-917A-3E5A229925E4}"/>
    <cellStyle name="Normal 13 2 4 3 4" xfId="24236" xr:uid="{344DBDD7-B2FF-4516-A5AA-F4C758BD0A6F}"/>
    <cellStyle name="Normal 13 2 4 4" xfId="24235" xr:uid="{B37EC381-40A5-4371-A652-6E965FE53199}"/>
    <cellStyle name="Normal 13 2 4 5" xfId="24234" xr:uid="{1321C43A-AEB9-427E-A190-D1A2909F7886}"/>
    <cellStyle name="Normal 13 2 4 5 2" xfId="24199" xr:uid="{2E604EE3-81DC-4654-8AEB-E5484D983E1D}"/>
    <cellStyle name="Normal 13 2 4 6" xfId="24188" xr:uid="{E0D08D77-2C45-4A0E-849A-EAEA99D4C682}"/>
    <cellStyle name="Normal 13 2 5" xfId="4136" xr:uid="{00000000-0005-0000-0000-00002C100000}"/>
    <cellStyle name="Normal 13 2 5 2" xfId="5073" xr:uid="{00000000-0005-0000-0000-0000D5130000}"/>
    <cellStyle name="Normal 13 2 5 2 2" xfId="27797" xr:uid="{9DF9F362-EFCE-4200-A6CF-193B0BFBC053}"/>
    <cellStyle name="Normal 13 2 5 2 2 2" xfId="24187" xr:uid="{E6A82693-DFCA-4A58-9A21-EB3423696E00}"/>
    <cellStyle name="Normal 13 2 5 2 2 2 2" xfId="24186" xr:uid="{D5559FD6-A537-4814-8BF2-FC69623F8A29}"/>
    <cellStyle name="Normal 13 2 5 2 2 3" xfId="24185" xr:uid="{0C21E5DB-F2E4-49FD-9C78-DDE3F880A3B8}"/>
    <cellStyle name="Normal 13 2 5 2 3" xfId="28648" xr:uid="{AB28F840-803F-427F-97E1-8E773EEC4E98}"/>
    <cellStyle name="Normal 13 2 5 2 3 2" xfId="28649" xr:uid="{8B327204-6F4B-4F8A-A14D-6022C80E176A}"/>
    <cellStyle name="Normal 13 2 5 2 3 2 2" xfId="28650" xr:uid="{B761F920-B76C-45B7-9728-825F43FD486D}"/>
    <cellStyle name="Normal 13 2 5 2 3 3" xfId="24183" xr:uid="{5448C64F-4849-4516-AFD7-5B408F6701C2}"/>
    <cellStyle name="Normal 13 2 5 2 4" xfId="24184" xr:uid="{2F95CF9C-F3AD-4E44-9CBA-3ED457C62578}"/>
    <cellStyle name="Normal 13 2 5 2 4 2" xfId="28651" xr:uid="{7704662C-9F4C-46D1-8C6C-D7F5981190EB}"/>
    <cellStyle name="Normal 13 2 5 2 5" xfId="28652" xr:uid="{2A10943E-9F31-45C0-B0DE-0BB71AB60736}"/>
    <cellStyle name="Normal 13 2 5 3" xfId="27796" xr:uid="{595C67DB-D2E2-410E-B700-8BAC4CB8DD48}"/>
    <cellStyle name="Normal 13 2 5 3 2" xfId="25429" xr:uid="{32D25771-8A7F-4B95-8B2C-DE9DB9C72D0B}"/>
    <cellStyle name="Normal 13 2 5 3 2 2" xfId="28653" xr:uid="{A6D0844A-53DC-49F9-92E3-ADCB557646AF}"/>
    <cellStyle name="Normal 13 2 5 3 2 2 2" xfId="25427" xr:uid="{9ED0CF4B-8B1B-44C0-90A7-E15FC9AD3D84}"/>
    <cellStyle name="Normal 13 2 5 3 2 3" xfId="30617" xr:uid="{6D039A5D-E8E8-4740-9736-66FE47FBFD06}"/>
    <cellStyle name="Normal 13 2 5 3 3" xfId="25426" xr:uid="{47A93846-7606-4818-B6F1-2B182B3D26E6}"/>
    <cellStyle name="Normal 13 2 5 3 3 2" xfId="28654" xr:uid="{C8E61E6A-512E-445A-A74B-07F859F97507}"/>
    <cellStyle name="Normal 13 2 5 3 4" xfId="25425" xr:uid="{9787A1DC-945F-42CD-B5B3-8762F304DDB8}"/>
    <cellStyle name="Normal 13 2 5 4" xfId="30618" xr:uid="{DCF18948-A300-4800-B1A5-3FCCFD499528}"/>
    <cellStyle name="Normal 13 2 5 5" xfId="25424" xr:uid="{0AFF0200-887B-4A4D-8009-54E240D6C583}"/>
    <cellStyle name="Normal 13 2 5 5 2" xfId="28655" xr:uid="{98D45326-2C59-462B-A11A-A19D281D6872}"/>
    <cellStyle name="Normal 13 2 5 6" xfId="25422" xr:uid="{C4778C62-B0D2-4214-AEA5-68987C43D1EB}"/>
    <cellStyle name="Normal 13 2 6" xfId="4137" xr:uid="{00000000-0005-0000-0000-00002D100000}"/>
    <cellStyle name="Normal 13 2 6 2" xfId="5074" xr:uid="{00000000-0005-0000-0000-0000D6130000}"/>
    <cellStyle name="Normal 13 2 6 2 2" xfId="27799" xr:uid="{B10D7CE2-B9D4-437A-9EB4-3CA1CA9B5645}"/>
    <cellStyle name="Normal 13 2 6 2 2 2" xfId="25421" xr:uid="{CF557E7D-4792-4B9D-873D-398E76805F4B}"/>
    <cellStyle name="Normal 13 2 6 2 2 2 2" xfId="30619" xr:uid="{2F6C81C6-701B-4B52-9E89-42C0D0CB129B}"/>
    <cellStyle name="Normal 13 2 6 2 2 3" xfId="24148" xr:uid="{3EB7DD3C-4968-40C2-9BB7-9997162B73E5}"/>
    <cellStyle name="Normal 13 2 6 2 3" xfId="28656" xr:uid="{D3D32FCA-7FB7-4BCC-962E-C8B4FAE75FF3}"/>
    <cellStyle name="Normal 13 2 6 2 3 2" xfId="24136" xr:uid="{1818B43C-60DF-4A52-A1E8-67D866DE4A4B}"/>
    <cellStyle name="Normal 13 2 6 2 3 2 2" xfId="25419" xr:uid="{8E92A62B-4C7D-4448-8321-E58E31F85E65}"/>
    <cellStyle name="Normal 13 2 6 2 3 3" xfId="25420" xr:uid="{1EAAD52F-4930-48F9-9B7F-47C46EE1C19C}"/>
    <cellStyle name="Normal 13 2 6 2 4" xfId="28657" xr:uid="{6826F882-289B-4B36-83C9-323DDB398000}"/>
    <cellStyle name="Normal 13 2 6 2 4 2" xfId="28658" xr:uid="{86E9318F-07A5-4969-83FC-91ACB198F379}"/>
    <cellStyle name="Normal 13 2 6 2 5" xfId="25418" xr:uid="{6FE50FC0-8401-4D76-AAEB-6C8BB79EDED6}"/>
    <cellStyle name="Normal 13 2 6 3" xfId="27798" xr:uid="{89A68452-7BDF-44B6-8008-CD820867D8A0}"/>
    <cellStyle name="Normal 13 2 6 3 2" xfId="28659" xr:uid="{CECC6C3B-683A-43A9-A335-BE9D7C2CFA2E}"/>
    <cellStyle name="Normal 13 2 6 3 2 2" xfId="28660" xr:uid="{A2A69DAD-A962-488D-9E66-73296339DF5D}"/>
    <cellStyle name="Normal 13 2 6 3 2 2 2" xfId="25416" xr:uid="{CEF46616-BD34-4161-B0C5-49B47E0BF403}"/>
    <cellStyle name="Normal 13 2 6 3 2 3" xfId="25417" xr:uid="{DD5ED4F9-5A76-4D6B-A00D-144355A4DC2C}"/>
    <cellStyle name="Normal 13 2 6 3 3" xfId="30621" xr:uid="{CF09F0C8-314C-46CF-84AB-8E79CF2074EA}"/>
    <cellStyle name="Normal 13 2 6 3 3 2" xfId="30620" xr:uid="{F2D64BDE-A6B1-46F5-BCC3-22BCBDFA4F45}"/>
    <cellStyle name="Normal 13 2 6 3 4" xfId="25413" xr:uid="{BE9D3ED8-CE43-46DE-95D8-4BCFF03C1775}"/>
    <cellStyle name="Normal 13 2 6 4" xfId="25414" xr:uid="{50398821-27E2-4E96-87BE-2DD5EA785124}"/>
    <cellStyle name="Normal 13 2 6 5" xfId="28661" xr:uid="{7A79A003-C63E-4FAF-9ECF-25CD13126D1B}"/>
    <cellStyle name="Normal 13 2 6 5 2" xfId="28662" xr:uid="{6CB75E6A-416D-4B19-9358-C6D94186F1AA}"/>
    <cellStyle name="Normal 13 2 6 6" xfId="25412" xr:uid="{9C34FC85-A9D2-4818-AC6E-12471DF71422}"/>
    <cellStyle name="Normal 13 2 7" xfId="4138" xr:uid="{00000000-0005-0000-0000-00002E100000}"/>
    <cellStyle name="Normal 13 2 7 2" xfId="5075" xr:uid="{00000000-0005-0000-0000-0000D7130000}"/>
    <cellStyle name="Normal 13 2 7 2 2" xfId="27801" xr:uid="{5FE5D407-F431-4B00-950E-24C2A028674C}"/>
    <cellStyle name="Normal 13 2 7 2 2 2" xfId="25410" xr:uid="{05521541-22DC-45CA-950C-C94FB4CFBCFD}"/>
    <cellStyle name="Normal 13 2 7 2 2 2 2" xfId="25411" xr:uid="{C5D9242A-F476-45B7-9E06-2AD8F52FC626}"/>
    <cellStyle name="Normal 13 2 7 2 2 3" xfId="28663" xr:uid="{1D422B89-75D7-4A96-AC55-314F7D6AC617}"/>
    <cellStyle name="Normal 13 2 7 2 3" xfId="28664" xr:uid="{1990EC44-D77D-4D23-AAA3-5262C9F90124}"/>
    <cellStyle name="Normal 13 2 7 2 3 2" xfId="24137" xr:uid="{AEC5BF52-646B-4B4B-9156-E3EA1946311A}"/>
    <cellStyle name="Normal 13 2 7 2 3 2 2" xfId="25409" xr:uid="{C7DC7859-DD84-4C8F-8873-4F1E446284EA}"/>
    <cellStyle name="Normal 13 2 7 2 3 3" xfId="30623" xr:uid="{9624D770-0BD2-401F-8D51-E066E9527A83}"/>
    <cellStyle name="Normal 13 2 7 2 4" xfId="25406" xr:uid="{837C3B6E-0309-4A18-847B-55D5FF9B0AB3}"/>
    <cellStyle name="Normal 13 2 7 2 4 2" xfId="30622" xr:uid="{E2BB79DA-FF3D-490B-B0C9-ACBA48CDC74F}"/>
    <cellStyle name="Normal 13 2 7 2 5" xfId="28665" xr:uid="{0EA63F48-C1B7-4B5B-B4D3-BA6F6DD00A03}"/>
    <cellStyle name="Normal 13 2 7 3" xfId="27800" xr:uid="{3022FF48-07DD-4486-8295-7F33659AFEEA}"/>
    <cellStyle name="Normal 13 2 7 3 2" xfId="25405" xr:uid="{0151E2A9-10D1-4C03-91C5-75D324EA512E}"/>
    <cellStyle name="Normal 13 2 7 3 2 2" xfId="30625" xr:uid="{41AAB616-4BE7-4023-A556-F75C695E3D1C}"/>
    <cellStyle name="Normal 13 2 7 3 2 2 2" xfId="25404" xr:uid="{5DAFE479-3A67-494B-A17F-4F470DD56BFC}"/>
    <cellStyle name="Normal 13 2 7 3 2 3" xfId="30624" xr:uid="{5362DFCC-1D89-41BD-B859-FB681C236550}"/>
    <cellStyle name="Normal 13 2 7 3 3" xfId="25403" xr:uid="{DD8011BE-CD33-466D-9DCA-F2613C710A04}"/>
    <cellStyle name="Normal 13 2 7 3 3 2" xfId="28666" xr:uid="{D2D3B122-B14B-4C0A-A737-92ACBA282378}"/>
    <cellStyle name="Normal 13 2 7 3 4" xfId="25402" xr:uid="{5794DF00-AE60-4B13-9B88-E9F1043C0417}"/>
    <cellStyle name="Normal 13 2 7 4" xfId="28667" xr:uid="{4C91F945-523E-4278-979B-CDBF245E0AF2}"/>
    <cellStyle name="Normal 13 2 7 5" xfId="25401" xr:uid="{FA50B480-B917-4262-BE3B-C88FAA470244}"/>
    <cellStyle name="Normal 13 2 7 5 2" xfId="28668" xr:uid="{3EE18467-D222-496E-BF6F-47AA3ECA2A82}"/>
    <cellStyle name="Normal 13 2 7 6" xfId="25400" xr:uid="{981C3A64-E218-4675-9A63-9353781C0677}"/>
    <cellStyle name="Normal 13 2 8" xfId="4139" xr:uid="{00000000-0005-0000-0000-00002F100000}"/>
    <cellStyle name="Normal 13 2 8 2" xfId="5076" xr:uid="{00000000-0005-0000-0000-0000D8130000}"/>
    <cellStyle name="Normal 13 2 8 2 2" xfId="27803" xr:uid="{2DF37A0A-AE59-43EC-AE5E-FB202805FACA}"/>
    <cellStyle name="Normal 13 2 8 2 2 2" xfId="25399" xr:uid="{3636C2F9-4CA4-4B37-B9C9-B37807D4C21D}"/>
    <cellStyle name="Normal 13 2 8 2 2 2 2" xfId="28669" xr:uid="{8118860F-2A9A-419D-B8CA-9BDE46E069AE}"/>
    <cellStyle name="Normal 13 2 8 2 2 3" xfId="25398" xr:uid="{0F4DC84A-3AC1-4927-936A-8F34316561C2}"/>
    <cellStyle name="Normal 13 2 8 2 3" xfId="28670" xr:uid="{FF0CC394-5058-4118-89D4-334B809E971C}"/>
    <cellStyle name="Normal 13 2 8 2 3 2" xfId="25397" xr:uid="{4D2B5BC2-4AF4-44E1-BAD4-E2C4E2218493}"/>
    <cellStyle name="Normal 13 2 8 2 3 2 2" xfId="28671" xr:uid="{73222D5A-596E-403A-B749-B31E64F1FB6C}"/>
    <cellStyle name="Normal 13 2 8 2 3 3" xfId="25396" xr:uid="{D9E66039-7361-41E4-A550-8A45962992C8}"/>
    <cellStyle name="Normal 13 2 8 2 4" xfId="28672" xr:uid="{F0ED7152-0647-4C38-B699-070DAB5B7AB1}"/>
    <cellStyle name="Normal 13 2 8 2 4 2" xfId="25394" xr:uid="{A87526A9-58FD-423D-BF79-58717CE400FF}"/>
    <cellStyle name="Normal 13 2 8 2 5" xfId="30628" xr:uid="{E4AC8D08-ABFF-4F96-974D-068B1801163E}"/>
    <cellStyle name="Normal 13 2 8 3" xfId="27802" xr:uid="{184F8C1C-582D-4589-9205-A6A0CD0122A1}"/>
    <cellStyle name="Normal 13 2 8 3 2" xfId="30627" xr:uid="{DC157CA1-DB10-4D0F-925A-B6C8EA0EBB65}"/>
    <cellStyle name="Normal 13 2 8 3 2 2" xfId="25392" xr:uid="{0A108E2D-3728-408C-94A9-F32E2D73F65C}"/>
    <cellStyle name="Normal 13 2 8 3 2 2 2" xfId="28673" xr:uid="{FC8073C8-BFC2-4CC3-9ECC-FC3531256EBB}"/>
    <cellStyle name="Normal 13 2 8 3 2 3" xfId="25385" xr:uid="{D3E1A81E-F0BA-4107-8C79-C14AC5F8AD05}"/>
    <cellStyle name="Normal 13 2 8 3 3" xfId="25391" xr:uid="{9B1FCA8C-839A-4482-860C-BE14DAE469EB}"/>
    <cellStyle name="Normal 13 2 8 3 3 2" xfId="30626" xr:uid="{F8392DB7-F25C-4D62-AE2E-753DBBA94760}"/>
    <cellStyle name="Normal 13 2 8 3 4" xfId="25390" xr:uid="{38E07CAC-6AB6-42E1-91D3-400A6C1E0AB5}"/>
    <cellStyle name="Normal 13 2 8 4" xfId="28674" xr:uid="{5FA3CE5A-DDA2-4540-8E4F-75C681875F14}"/>
    <cellStyle name="Normal 13 2 8 5" xfId="25389" xr:uid="{D89DD7F4-774E-41D1-93DB-5AE29767C890}"/>
    <cellStyle name="Normal 13 2 8 5 2" xfId="28675" xr:uid="{8DAC4E39-082B-43EA-A037-21E47085ACAB}"/>
    <cellStyle name="Normal 13 2 8 6" xfId="25388" xr:uid="{ED2C92D3-D3F9-4D07-A872-C88AF6E84F16}"/>
    <cellStyle name="Normal 13 2 9" xfId="4132" xr:uid="{00000000-0005-0000-0000-000028100000}"/>
    <cellStyle name="Normal 13 2 9 2" xfId="28676" xr:uid="{ABED2DC2-C00A-479C-B701-086DA1031A9E}"/>
    <cellStyle name="Normal 13 2 9 3" xfId="25375" xr:uid="{50C1D6CE-A9C8-4DF8-9517-F7ED7C887A20}"/>
    <cellStyle name="Normal 13 20" xfId="4140" xr:uid="{00000000-0005-0000-0000-000030100000}"/>
    <cellStyle name="Normal 13 20 2" xfId="25387" xr:uid="{8B3F3749-5A98-4BFD-9C92-BD0880C2910C}"/>
    <cellStyle name="Normal 13 20 3" xfId="23161" xr:uid="{B6562C33-34BC-42EB-8D02-D370F2CCB5CA}"/>
    <cellStyle name="Normal 13 21" xfId="4141" xr:uid="{00000000-0005-0000-0000-000031100000}"/>
    <cellStyle name="Normal 13 21 2" xfId="28677" xr:uid="{4276A7CF-2C24-48E5-8A95-2786C923536C}"/>
    <cellStyle name="Normal 13 21 3" xfId="23162" xr:uid="{B9AD3B92-AF50-4CE2-BDF9-6FA60FC68184}"/>
    <cellStyle name="Normal 13 22" xfId="4142" xr:uid="{00000000-0005-0000-0000-000032100000}"/>
    <cellStyle name="Normal 13 22 2" xfId="25386" xr:uid="{9F543140-FB1D-48FA-B77B-87C96098ED83}"/>
    <cellStyle name="Normal 13 22 3" xfId="23163" xr:uid="{DDC8CE6C-F240-4E2A-893B-D7C8721B7F36}"/>
    <cellStyle name="Normal 13 23" xfId="4143" xr:uid="{00000000-0005-0000-0000-000033100000}"/>
    <cellStyle name="Normal 13 24" xfId="4144" xr:uid="{00000000-0005-0000-0000-000034100000}"/>
    <cellStyle name="Normal 13 25" xfId="4145" xr:uid="{00000000-0005-0000-0000-000035100000}"/>
    <cellStyle name="Normal 13 26" xfId="4146" xr:uid="{00000000-0005-0000-0000-000036100000}"/>
    <cellStyle name="Normal 13 27" xfId="4147" xr:uid="{00000000-0005-0000-0000-000037100000}"/>
    <cellStyle name="Normal 13 28" xfId="4148" xr:uid="{00000000-0005-0000-0000-000038100000}"/>
    <cellStyle name="Normal 13 29" xfId="4149" xr:uid="{00000000-0005-0000-0000-000039100000}"/>
    <cellStyle name="Normal 13 3" xfId="2092" xr:uid="{00000000-0005-0000-0000-000030080000}"/>
    <cellStyle name="Normal 13 3 2" xfId="4150" xr:uid="{00000000-0005-0000-0000-00003A100000}"/>
    <cellStyle name="Normal 13 3 2 2" xfId="5077" xr:uid="{00000000-0005-0000-0000-0000D9130000}"/>
    <cellStyle name="Normal 13 3 2 2 2" xfId="27806" xr:uid="{D3D38E3E-58C1-4FB0-9EEE-71E1720ED2CB}"/>
    <cellStyle name="Normal 13 3 2 2 2 2" xfId="25382" xr:uid="{A63D7C0E-D2F1-4AD9-909D-BC7E3636CA0A}"/>
    <cellStyle name="Normal 13 3 2 2 2 2 2" xfId="28680" xr:uid="{491732BB-8B95-45C7-BF94-7FE7451615E7}"/>
    <cellStyle name="Normal 13 3 2 2 2 3" xfId="25380" xr:uid="{7743F2DC-87B7-4F4E-94CE-2107469926A1}"/>
    <cellStyle name="Normal 13 3 2 2 2 4" xfId="28679" xr:uid="{1A2CF68E-ACEC-42D6-AB6A-27149CBF0782}"/>
    <cellStyle name="Normal 13 3 2 2 3" xfId="25381" xr:uid="{F3442BB3-E677-4525-8AE6-CD51FEE4C541}"/>
    <cellStyle name="Normal 13 3 2 2 3 2" xfId="30631" xr:uid="{3370A061-9237-4134-BBD7-C78825AA0E69}"/>
    <cellStyle name="Normal 13 3 2 2 3 2 2" xfId="30630" xr:uid="{2B2761C9-F5C6-4D3D-8AF1-382A8C3EB532}"/>
    <cellStyle name="Normal 13 3 2 2 3 3" xfId="25378" xr:uid="{D1A10764-17EF-472D-83B3-362F418133AD}"/>
    <cellStyle name="Normal 13 3 2 2 4" xfId="25379" xr:uid="{6C6BBABF-A520-4949-8D7D-CDEBD553CCA7}"/>
    <cellStyle name="Normal 13 3 2 2 4 2" xfId="28681" xr:uid="{F16A5A8F-76B3-4526-B5B5-E1821634D1A6}"/>
    <cellStyle name="Normal 13 3 2 2 5" xfId="30632" xr:uid="{81019664-24F8-4949-B179-3E248733D077}"/>
    <cellStyle name="Normal 13 3 2 2 6" xfId="28678" xr:uid="{C0C82017-3EF1-44AF-9E80-085E016A7438}"/>
    <cellStyle name="Normal 13 3 2 3" xfId="27805" xr:uid="{87CA8F76-00B2-4916-8DC4-8E79412596AA}"/>
    <cellStyle name="Normal 13 3 2 3 2" xfId="25377" xr:uid="{C0D9939D-9F75-4F91-985C-4E185BE5914C}"/>
    <cellStyle name="Normal 13 3 2 3 2 2" xfId="30629" xr:uid="{FE1E827E-EA3A-41F1-812C-55A884197CB4}"/>
    <cellStyle name="Normal 13 3 2 3 3" xfId="28682" xr:uid="{10709E75-3902-4791-88FE-0E9803DE40E1}"/>
    <cellStyle name="Normal 13 3 2 3 4" xfId="25376" xr:uid="{0E3585CB-32CE-4403-B025-F85C97895D73}"/>
    <cellStyle name="Normal 13 3 2 4" xfId="25373" xr:uid="{A2C4D89D-329F-4BE9-AFFD-CABFA8C27D89}"/>
    <cellStyle name="Normal 13 3 2 4 2" xfId="25374" xr:uid="{5B795577-A044-4C2D-8F74-26B3AED97283}"/>
    <cellStyle name="Normal 13 3 2 4 2 2" xfId="28683" xr:uid="{5EEC04AB-8E00-4E89-BB7D-5F6E372BD323}"/>
    <cellStyle name="Normal 13 3 2 4 3" xfId="30634" xr:uid="{88CAA064-E02F-4F1B-9E0F-8D7550E229FF}"/>
    <cellStyle name="Normal 13 3 2 5" xfId="25372" xr:uid="{DCE2073A-0A7A-46FA-BB9D-228B43E5872C}"/>
    <cellStyle name="Normal 13 3 2 5 2" xfId="30633" xr:uid="{2F9A1B6C-451A-48D1-99EF-01146F2E62BD}"/>
    <cellStyle name="Normal 13 3 2 6" xfId="25371" xr:uid="{868CC2CB-55A0-40B6-9572-81C8A690A67B}"/>
    <cellStyle name="Normal 13 3 2 7" xfId="25383" xr:uid="{0D618D72-A3F1-446B-9B10-41222CFCB6B0}"/>
    <cellStyle name="Normal 13 3 3" xfId="25384" xr:uid="{2A112DD3-3C06-4595-9AE6-7847A799B767}"/>
    <cellStyle name="Normal 13 3 4" xfId="27804" xr:uid="{AC809752-9028-466C-B0BD-FB73A9C03B06}"/>
    <cellStyle name="Normal 13 3 4 2" xfId="25370" xr:uid="{62686A3F-650E-407F-9C16-A244108BBDBF}"/>
    <cellStyle name="Normal 13 3 5" xfId="28684" xr:uid="{FF3A5C9B-9DE6-4A1C-BA54-3769CE2915B6}"/>
    <cellStyle name="Normal 13 30" xfId="4151" xr:uid="{00000000-0005-0000-0000-00003B100000}"/>
    <cellStyle name="Normal 13 31" xfId="4152" xr:uid="{00000000-0005-0000-0000-00003C100000}"/>
    <cellStyle name="Normal 13 32" xfId="4153" xr:uid="{00000000-0005-0000-0000-00003D100000}"/>
    <cellStyle name="Normal 13 33" xfId="4154" xr:uid="{00000000-0005-0000-0000-00003E100000}"/>
    <cellStyle name="Normal 13 34" xfId="4155" xr:uid="{00000000-0005-0000-0000-00003F100000}"/>
    <cellStyle name="Normal 13 35" xfId="4156" xr:uid="{00000000-0005-0000-0000-000040100000}"/>
    <cellStyle name="Normal 13 36" xfId="4157" xr:uid="{00000000-0005-0000-0000-000041100000}"/>
    <cellStyle name="Normal 13 37" xfId="4158" xr:uid="{00000000-0005-0000-0000-000042100000}"/>
    <cellStyle name="Normal 13 38" xfId="4159" xr:uid="{00000000-0005-0000-0000-000043100000}"/>
    <cellStyle name="Normal 13 39" xfId="25393" xr:uid="{958DF181-6D1F-43D4-B4A7-1D7E4FFE323D}"/>
    <cellStyle name="Normal 13 39 2" xfId="27807" xr:uid="{75D52AC7-90B7-422F-B310-26F5F47E4E35}"/>
    <cellStyle name="Normal 13 39 2 2" xfId="30635" xr:uid="{B97BA1C4-38A8-4371-9A42-DA401BF483CE}"/>
    <cellStyle name="Normal 13 39 2 2 2" xfId="25367" xr:uid="{31ECF9E7-E313-406E-A853-5F3002F1DB66}"/>
    <cellStyle name="Normal 13 39 2 3" xfId="28685" xr:uid="{3C53F48D-4A30-4D9B-BE89-86FE29AE592D}"/>
    <cellStyle name="Normal 13 39 2 4" xfId="25368" xr:uid="{580CF710-9816-46E0-90EE-7179A4ACDB0C}"/>
    <cellStyle name="Normal 13 39 3" xfId="25366" xr:uid="{4DE7A44B-50AA-4F53-A33D-BA4DFB19AF3D}"/>
    <cellStyle name="Normal 13 39 3 2" xfId="28686" xr:uid="{F1E6BCCE-EDC4-4B47-A740-8E9A52E84DE8}"/>
    <cellStyle name="Normal 13 39 3 2 2" xfId="25365" xr:uid="{8BD79574-1852-43E8-BE4F-406B68C0D15F}"/>
    <cellStyle name="Normal 13 39 3 3" xfId="30637" xr:uid="{3BA285D6-9518-49AC-B879-760C7E4072B5}"/>
    <cellStyle name="Normal 13 39 4" xfId="25364" xr:uid="{098C9072-5240-43B1-A0A4-9843294A509C}"/>
    <cellStyle name="Normal 13 39 4 2" xfId="30636" xr:uid="{E1A773DB-9809-49C2-A813-0135058E1AED}"/>
    <cellStyle name="Normal 13 39 5" xfId="25363" xr:uid="{B42E7915-1E48-4DFE-B931-9BB30460E9D9}"/>
    <cellStyle name="Normal 13 39 6" xfId="24132" xr:uid="{CF9DCEEA-7DD6-43FF-ABCB-305E802D5748}"/>
    <cellStyle name="Normal 13 4" xfId="2090" xr:uid="{00000000-0005-0000-0000-00002E080000}"/>
    <cellStyle name="Normal 13 4 2" xfId="4160" xr:uid="{00000000-0005-0000-0000-000044100000}"/>
    <cellStyle name="Normal 13 4 2 2" xfId="25395" xr:uid="{8EDD2267-8718-4BE8-9597-129ABEB91A38}"/>
    <cellStyle name="Normal 13 4 2 2 2" xfId="27810" xr:uid="{72CC939C-7B8E-4D8D-BF34-8C71CEDA0BF2}"/>
    <cellStyle name="Normal 13 4 2 2 2 2" xfId="24134" xr:uid="{C40A89B4-6B20-4014-90DB-78B2E05A8BE7}"/>
    <cellStyle name="Normal 13 4 2 2 2 2 2" xfId="28688" xr:uid="{DA324555-ACE4-4511-86C4-BC92CC71E6FF}"/>
    <cellStyle name="Normal 13 4 2 2 2 3" xfId="25361" xr:uid="{F90083A6-6C2B-41B6-96D1-B36BF1B9C05B}"/>
    <cellStyle name="Normal 13 4 2 2 2 4" xfId="24133" xr:uid="{7733F989-4F38-4AC2-90F0-C8DE00781698}"/>
    <cellStyle name="Normal 13 4 2 2 3" xfId="30639" xr:uid="{91A5C3C8-8999-4D4A-B57F-1F5404D9ED49}"/>
    <cellStyle name="Normal 13 4 2 2 3 2" xfId="24131" xr:uid="{39E2A833-526B-413E-A7DD-3C6BDD895644}"/>
    <cellStyle name="Normal 13 4 2 2 3 2 2" xfId="25360" xr:uid="{D7162C8B-C6EF-406E-BBF1-DF8C1D7CE337}"/>
    <cellStyle name="Normal 13 4 2 2 3 3" xfId="30638" xr:uid="{DDF3ACA5-98F6-42E5-BAF6-787A76FC5969}"/>
    <cellStyle name="Normal 13 4 2 2 4" xfId="25359" xr:uid="{42BF0A1E-E46F-4FB2-9DF3-DDEC0D9A9741}"/>
    <cellStyle name="Normal 13 4 2 2 4 2" xfId="28689" xr:uid="{B4A42FBC-0C2E-407E-AF71-390BBDC2F0C5}"/>
    <cellStyle name="Normal 13 4 2 2 5" xfId="25358" xr:uid="{FB467908-7B8B-454A-A9EF-E2F12BFB87B4}"/>
    <cellStyle name="Normal 13 4 2 2 6" xfId="25362" xr:uid="{6603B5D5-4F5B-4191-B6E8-AE5BDEC8E3E9}"/>
    <cellStyle name="Normal 13 4 2 3" xfId="27809" xr:uid="{AA55D6A5-7761-40F1-8C85-DC81499865AA}"/>
    <cellStyle name="Normal 13 4 2 3 2" xfId="25357" xr:uid="{E034D439-84A1-4288-B84E-5C077CC92DA2}"/>
    <cellStyle name="Normal 13 4 2 3 2 2" xfId="30641" xr:uid="{4CD6D14E-F3F6-4780-9BA1-4C21F7789993}"/>
    <cellStyle name="Normal 13 4 2 3 3" xfId="25356" xr:uid="{ACAC0AAF-472D-45A4-9EC0-3BFF970D0D6C}"/>
    <cellStyle name="Normal 13 4 2 3 4" xfId="28690" xr:uid="{AB37E3F0-7D0B-48F4-BCF7-1922B6CCB05A}"/>
    <cellStyle name="Normal 13 4 2 4" xfId="30640" xr:uid="{92A7C378-B3EF-43BC-8C0F-D562E16EC255}"/>
    <cellStyle name="Normal 13 4 2 4 2" xfId="25354" xr:uid="{17D098EC-9B22-45B4-B29E-5E57CBA9A131}"/>
    <cellStyle name="Normal 13 4 2 4 2 2" xfId="25355" xr:uid="{BA9C8882-5445-4FD3-B7E9-53BBDBB296D7}"/>
    <cellStyle name="Normal 13 4 2 4 3" xfId="28691" xr:uid="{46A062CE-DACB-454E-BEE4-18C8EC66D86F}"/>
    <cellStyle name="Normal 13 4 2 5" xfId="28692" xr:uid="{C20B3231-E74E-4D4D-870A-B2F8509735EC}"/>
    <cellStyle name="Normal 13 4 2 5 2" xfId="25353" xr:uid="{B4521AD5-EB9A-45AD-8BCA-FC0E82994DB2}"/>
    <cellStyle name="Normal 13 4 2 6" xfId="28693" xr:uid="{D504BAFF-47BF-4CC0-AEC6-3244E78CC10B}"/>
    <cellStyle name="Normal 13 4 2 7" xfId="28687" xr:uid="{686FC98D-DD80-4ACF-842E-C93A302AD55B}"/>
    <cellStyle name="Normal 13 4 3" xfId="5078" xr:uid="{00000000-0005-0000-0000-0000DA130000}"/>
    <cellStyle name="Normal 13 4 3 2" xfId="27811" xr:uid="{F0D83700-9CAC-4457-8EC8-50F3AEC7E60F}"/>
    <cellStyle name="Normal 13 4 3 2 2" xfId="25351" xr:uid="{1E2D353A-8C40-47A0-9EF9-7DB0061AEFFE}"/>
    <cellStyle name="Normal 13 4 3 2 2 2" xfId="28694" xr:uid="{53DD2BBD-CF6F-4213-B365-22DB13BF10B8}"/>
    <cellStyle name="Normal 13 4 3 2 3" xfId="25350" xr:uid="{AEFE25AA-C5DF-4510-B3B7-685D02581CB4}"/>
    <cellStyle name="Normal 13 4 3 2 4" xfId="30642" xr:uid="{4048B50D-C441-4BFE-8BE1-41C99FE96A1A}"/>
    <cellStyle name="Normal 13 4 3 3" xfId="24130" xr:uid="{D7F0AE96-3BE1-4FFA-9521-93E3D35EF5AD}"/>
    <cellStyle name="Normal 13 4 3 3 2" xfId="30643" xr:uid="{2AE0DED6-F227-4948-8A16-410E219ED07C}"/>
    <cellStyle name="Normal 13 4 3 3 2 2" xfId="25349" xr:uid="{449830A3-1A48-4CCD-90D6-8ABD133655CF}"/>
    <cellStyle name="Normal 13 4 3 3 3" xfId="24095" xr:uid="{55597838-E215-464D-B1CC-4A2330277E0D}"/>
    <cellStyle name="Normal 13 4 3 4" xfId="28695" xr:uid="{53330706-53A9-4671-AF09-3D2303714F5E}"/>
    <cellStyle name="Normal 13 4 3 4 2" xfId="25348" xr:uid="{3EBDB599-77B7-4C8D-AEE6-9D83D3DA7CAF}"/>
    <cellStyle name="Normal 13 4 3 5" xfId="24084" xr:uid="{29EFC007-88ED-4D56-B5C4-589FA4EFE98E}"/>
    <cellStyle name="Normal 13 4 3 6" xfId="25352" xr:uid="{FB505FD0-6747-4E3A-8562-F0EDC71C8C52}"/>
    <cellStyle name="Normal 13 4 4" xfId="27808" xr:uid="{7CA7254F-DFFE-4D99-9E93-933B194112B4}"/>
    <cellStyle name="Normal 13 4 4 2" xfId="25346" xr:uid="{5FC6E8F6-4193-4FBC-BAF4-B6BB8ECD9493}"/>
    <cellStyle name="Normal 13 4 4 2 2" xfId="24083" xr:uid="{E68D8287-9429-4FA8-B112-42D2E157E48B}"/>
    <cellStyle name="Normal 13 4 4 2 2 2" xfId="28697" xr:uid="{F39AF6F4-1E5E-4781-9682-869BE21FBD4C}"/>
    <cellStyle name="Normal 13 4 4 2 3" xfId="25345" xr:uid="{91684C6E-FACD-40C3-BEBF-F5EF2484AABC}"/>
    <cellStyle name="Normal 13 4 4 3" xfId="24081" xr:uid="{1A76E7D4-DE26-4C17-BB63-2252A32DEB84}"/>
    <cellStyle name="Normal 13 4 4 3 2" xfId="24082" xr:uid="{36241734-55CF-4975-BC14-2E0E22A3BCB5}"/>
    <cellStyle name="Normal 13 4 4 4" xfId="28698" xr:uid="{29B13E92-D141-4859-85BC-38F3D31EDC02}"/>
    <cellStyle name="Normal 13 4 4 5" xfId="28696" xr:uid="{C61114B2-724C-4590-B522-AAF5C9FB67AC}"/>
    <cellStyle name="Normal 13 4 5" xfId="25344" xr:uid="{AC5EE30D-9A0E-4DBA-B2E8-13A1EF4455CB}"/>
    <cellStyle name="Normal 13 4 6" xfId="24080" xr:uid="{A90FB248-6BDE-469E-B71D-CEEAF7F33A18}"/>
    <cellStyle name="Normal 13 4 6 2" xfId="28699" xr:uid="{9A6F6EA5-966F-4D7B-B438-3685E4E0143C}"/>
    <cellStyle name="Normal 13 4 7" xfId="25342" xr:uid="{E8A8FC85-3089-4FF6-8B97-AC8BB3288B4C}"/>
    <cellStyle name="Normal 13 4 8" xfId="24135" xr:uid="{9C25630F-00C8-4331-B398-713CCDD2E0E4}"/>
    <cellStyle name="Normal 13 40" xfId="27300" xr:uid="{D28093BB-3B3F-458E-8BF5-AE8095E262E8}"/>
    <cellStyle name="Normal 13 40 2" xfId="24079" xr:uid="{2FE63B67-21FA-4EF0-AC10-DC864D498C65}"/>
    <cellStyle name="Normal 13 40 2 2" xfId="28700" xr:uid="{DD75175D-2FD7-4141-964C-04C09D36A72F}"/>
    <cellStyle name="Normal 13 40 2 2 2" xfId="25343" xr:uid="{BE664D1F-81C6-42EA-994F-7BE71A15C01F}"/>
    <cellStyle name="Normal 13 40 2 3" xfId="24078" xr:uid="{6622877F-5CC0-4A7D-948C-76F3A97A4ECD}"/>
    <cellStyle name="Normal 13 40 3" xfId="28701" xr:uid="{5DC8A7C3-EE4E-493B-9584-75B541BAF2CF}"/>
    <cellStyle name="Normal 13 40 3 2" xfId="30439" xr:uid="{EA6154D8-9572-41DB-B15A-29FDD6404F29}"/>
    <cellStyle name="Normal 13 40 4" xfId="25340" xr:uid="{373271D7-8E87-4443-A442-9DA0AAA4E3EE}"/>
    <cellStyle name="Normal 13 40 5" xfId="24077" xr:uid="{886721DE-D3CB-4712-A847-AD7A576D93F4}"/>
    <cellStyle name="Normal 13 41" xfId="24076" xr:uid="{5490CD95-0DC5-44B6-B5B9-F0752F4DB975}"/>
    <cellStyle name="Normal 13 41 2" xfId="25341" xr:uid="{59614648-300E-48CA-A710-8F7B1E943269}"/>
    <cellStyle name="Normal 13 5" xfId="4161" xr:uid="{00000000-0005-0000-0000-000045100000}"/>
    <cellStyle name="Normal 13 5 2" xfId="28702" xr:uid="{CB895161-6605-49EE-82B7-4B02C4BCE1C7}"/>
    <cellStyle name="Normal 13 5 3" xfId="23164" xr:uid="{A7F44178-0EAF-4C07-985D-D2640004E027}"/>
    <cellStyle name="Normal 13 6" xfId="4162" xr:uid="{00000000-0005-0000-0000-000046100000}"/>
    <cellStyle name="Normal 13 6 2" xfId="28703" xr:uid="{1BE74DEF-543E-4912-8A4B-E36E200ECC26}"/>
    <cellStyle name="Normal 13 6 3" xfId="23165" xr:uid="{F31167EE-1700-4D9A-8CAA-C37EB0B491D7}"/>
    <cellStyle name="Normal 13 7" xfId="4163" xr:uid="{00000000-0005-0000-0000-000047100000}"/>
    <cellStyle name="Normal 13 7 2" xfId="25339" xr:uid="{651864E9-23BB-4647-ABAD-94AA71FBB969}"/>
    <cellStyle name="Normal 13 7 3" xfId="23166" xr:uid="{0FD6059D-3D00-4972-84F6-7B52754AE37F}"/>
    <cellStyle name="Normal 13 8" xfId="4164" xr:uid="{00000000-0005-0000-0000-000048100000}"/>
    <cellStyle name="Normal 13 8 2" xfId="28704" xr:uid="{CB329D9D-972E-4F02-ABA2-174FB7B497F8}"/>
    <cellStyle name="Normal 13 8 3" xfId="23167" xr:uid="{D854C06A-F2CB-479F-81B2-70494793074D}"/>
    <cellStyle name="Normal 13 9" xfId="4165" xr:uid="{00000000-0005-0000-0000-000049100000}"/>
    <cellStyle name="Normal 13 9 2" xfId="5079" xr:uid="{00000000-0005-0000-0000-0000DB130000}"/>
    <cellStyle name="Normal 13 9 2 2" xfId="27813" xr:uid="{B00472F9-A667-4E99-A5F5-95175095E82B}"/>
    <cellStyle name="Normal 13 9 2 2 2" xfId="28706" xr:uid="{BD030D41-13B1-43E3-8B21-649A9A187EC7}"/>
    <cellStyle name="Normal 13 9 2 2 2 2" xfId="25336" xr:uid="{B3D07DDE-8F3F-4671-8F0E-3EB1FF45A7EA}"/>
    <cellStyle name="Normal 13 9 2 2 3" xfId="28707" xr:uid="{4E3B57DE-0EE9-42CA-8A88-1D6A44F6F1D3}"/>
    <cellStyle name="Normal 13 9 2 2 4" xfId="25337" xr:uid="{2B982A22-4FCA-4560-B19D-A5B691B923F5}"/>
    <cellStyle name="Normal 13 9 2 3" xfId="25330" xr:uid="{607982AA-FA9C-4702-AC06-3F8B8E8B18FB}"/>
    <cellStyle name="Normal 13 9 2 3 2" xfId="24055" xr:uid="{F2B0491F-D575-4564-B1DE-4376E17B0CBA}"/>
    <cellStyle name="Normal 13 9 2 3 2 2" xfId="30644" xr:uid="{4BD7235F-737C-4E05-99F5-42C4E9AF9A37}"/>
    <cellStyle name="Normal 13 9 2 3 3" xfId="23431" xr:uid="{E4D1B1AE-5199-4BF1-AD32-E64014F6EDA4}"/>
    <cellStyle name="Normal 13 9 2 4" xfId="24049" xr:uid="{0F73B2D1-C5C3-497F-B89C-F0003151D1BB}"/>
    <cellStyle name="Normal 13 9 2 4 2" xfId="25329" xr:uid="{2AD6C1F2-ACF6-42E7-BEA7-C7DDEC79AB2B}"/>
    <cellStyle name="Normal 13 9 2 5" xfId="24052" xr:uid="{70298AC1-C8F0-4966-87D4-F4F7069DDCBE}"/>
    <cellStyle name="Normal 13 9 2 6" xfId="28705" xr:uid="{1504ED42-33EA-497B-BC85-89034F21019A}"/>
    <cellStyle name="Normal 13 9 3" xfId="27812" xr:uid="{5ECE901B-DCC8-483D-857B-9EEDDC35B1B8}"/>
    <cellStyle name="Normal 13 9 3 2" xfId="30645" xr:uid="{0939121A-ABAB-4211-9D29-890D888AB52F}"/>
    <cellStyle name="Normal 13 9 3 2 2" xfId="25288" xr:uid="{502D024C-3337-4B22-BA7B-E9FD26424732}"/>
    <cellStyle name="Normal 13 9 3 2 2 2" xfId="24039" xr:uid="{E006A1B6-CF1E-4596-ACCC-20F94B1C37D6}"/>
    <cellStyle name="Normal 13 9 3 2 3" xfId="25301" xr:uid="{BB116986-30B9-42A0-ACF7-46DF0F40518F}"/>
    <cellStyle name="Normal 13 9 3 3" xfId="28709" xr:uid="{9689A941-17B7-4C77-87E6-694A60E37499}"/>
    <cellStyle name="Normal 13 9 3 3 2" xfId="25290" xr:uid="{7984FA28-790E-41D5-A29C-E18331A02363}"/>
    <cellStyle name="Normal 13 9 3 4" xfId="28710" xr:uid="{CBDD55BD-9C2F-4B15-9A55-5D83A6CF1499}"/>
    <cellStyle name="Normal 13 9 3 5" xfId="28708" xr:uid="{1B4F48A0-0A6B-46B7-93D2-3D231A092ACB}"/>
    <cellStyle name="Normal 13 9 4" xfId="25289" xr:uid="{DF882A11-7B3E-41C2-845B-06B5D659EFE3}"/>
    <cellStyle name="Normal 13 9 5" xfId="24046" xr:uid="{B60AC9AB-E56B-4749-9D7D-0B8D1E6A4EFE}"/>
    <cellStyle name="Normal 13 9 5 2" xfId="28711" xr:uid="{9314F96D-4116-4367-B77C-B4153D36BF66}"/>
    <cellStyle name="Normal 13 9 6" xfId="28712" xr:uid="{86720748-924F-41A5-BDDF-53F86C6ACAB3}"/>
    <cellStyle name="Normal 13 9 7" xfId="25338" xr:uid="{91BFD3ED-A603-441A-A2E5-AB934728CDB0}"/>
    <cellStyle name="Normal 14" xfId="439" xr:uid="{00000000-0005-0000-0000-0000BB010000}"/>
    <cellStyle name="Normal 14 10" xfId="4167" xr:uid="{00000000-0005-0000-0000-00004B100000}"/>
    <cellStyle name="Normal 14 10 2" xfId="5080" xr:uid="{00000000-0005-0000-0000-0000DC130000}"/>
    <cellStyle name="Normal 14 10 2 2" xfId="27815" xr:uid="{B1BCFE2C-000C-408D-B3EB-B30BAD9AC53A}"/>
    <cellStyle name="Normal 14 10 2 2 2" xfId="28713" xr:uid="{E497EF05-1B46-48DF-AE67-A6FB744FA2F7}"/>
    <cellStyle name="Normal 14 10 2 2 2 2" xfId="25286" xr:uid="{0C936556-1C6C-4E9A-B989-9B01206FB7AF}"/>
    <cellStyle name="Normal 14 10 2 2 3" xfId="24014" xr:uid="{F011DA07-1E49-4B6B-81DF-8CA1CF618E97}"/>
    <cellStyle name="Normal 14 10 2 2 4" xfId="24025" xr:uid="{D27B3BC8-4C1F-4689-958A-407E17ADF106}"/>
    <cellStyle name="Normal 14 10 2 3" xfId="28714" xr:uid="{B0478176-372B-481D-BB1E-D31206D9BCE8}"/>
    <cellStyle name="Normal 14 10 2 3 2" xfId="25285" xr:uid="{46D6039B-8074-4D1F-8222-26DEBA3CC752}"/>
    <cellStyle name="Normal 14 10 2 3 2 2" xfId="24012" xr:uid="{5CF91A26-4A4D-4283-8D42-75D4B4F30563}"/>
    <cellStyle name="Normal 14 10 2 3 3" xfId="24013" xr:uid="{8939C1C8-63C6-496A-8B2F-A50F78AA43F6}"/>
    <cellStyle name="Normal 14 10 2 4" xfId="28715" xr:uid="{DC66B9F4-BC8B-4595-B294-1631DE593B75}"/>
    <cellStyle name="Normal 14 10 2 4 2" xfId="28716" xr:uid="{E690770C-2F7C-4FB9-9C7F-0F694F671E5A}"/>
    <cellStyle name="Normal 14 10 2 5" xfId="25268" xr:uid="{310405A6-13EE-4F33-B8D4-DB790AFD45ED}"/>
    <cellStyle name="Normal 14 10 2 6" xfId="25287" xr:uid="{9FFE1CBD-8DD5-499E-9E9B-B446F2C53AAD}"/>
    <cellStyle name="Normal 14 10 3" xfId="27814" xr:uid="{CC335BD8-AF54-4ECD-A140-0F686C4F3BB7}"/>
    <cellStyle name="Normal 14 10 3 2" xfId="25284" xr:uid="{D9392F3D-78EF-46D9-9095-94DE7B69BADB}"/>
    <cellStyle name="Normal 14 10 3 2 2" xfId="28717" xr:uid="{8D095587-41EA-4151-9319-F8AB337A7980}"/>
    <cellStyle name="Normal 14 10 3 2 2 2" xfId="25283" xr:uid="{8F3E6569-AE89-4AA6-8C38-CF6526057919}"/>
    <cellStyle name="Normal 14 10 3 2 3" xfId="28718" xr:uid="{DD38167D-7B24-4B7C-902F-5D55C1B6D89B}"/>
    <cellStyle name="Normal 14 10 3 3" xfId="25269" xr:uid="{918E4AE7-A0A2-48F2-99B4-3D9FA5C176DE}"/>
    <cellStyle name="Normal 14 10 3 3 2" xfId="25270" xr:uid="{E454F6C8-E179-408B-BCAF-0D65390669AA}"/>
    <cellStyle name="Normal 14 10 3 4" xfId="28719" xr:uid="{A3828D84-6D73-41B9-800C-1AA60E050775}"/>
    <cellStyle name="Normal 14 10 3 5" xfId="24010" xr:uid="{EE7665B1-60B2-47A8-8E94-A5F57AD29FEB}"/>
    <cellStyle name="Normal 14 10 4" xfId="28720" xr:uid="{D57ECAD2-92B4-4969-94E8-9617D218536E}"/>
    <cellStyle name="Normal 14 10 5" xfId="28721" xr:uid="{C977DD64-1BE8-46FE-95F5-64312CA982AF}"/>
    <cellStyle name="Normal 14 10 5 2" xfId="25267" xr:uid="{57F2B219-986B-4F9C-A32B-6B040957E09B}"/>
    <cellStyle name="Normal 14 10 6" xfId="28722" xr:uid="{202875F7-122A-462C-B3DF-E0037B017018}"/>
    <cellStyle name="Normal 14 10 7" xfId="24011" xr:uid="{2CC772A3-3904-4EED-A050-B29FFA2BDAE2}"/>
    <cellStyle name="Normal 14 11" xfId="4168" xr:uid="{00000000-0005-0000-0000-00004C100000}"/>
    <cellStyle name="Normal 14 11 2" xfId="5081" xr:uid="{00000000-0005-0000-0000-0000DD130000}"/>
    <cellStyle name="Normal 14 11 2 2" xfId="27817" xr:uid="{AA5C455D-26DD-4FFE-8340-01796CEDE60C}"/>
    <cellStyle name="Normal 14 11 2 2 2" xfId="30646" xr:uid="{88406F4A-2183-46F3-9A5B-5D18BB105498}"/>
    <cellStyle name="Normal 14 11 2 2 2 2" xfId="28725" xr:uid="{C0436F24-57D5-46D8-8AFD-7A0FFDF9F0CB}"/>
    <cellStyle name="Normal 14 11 2 2 3" xfId="25265" xr:uid="{DCDD1454-7F29-4E0C-A2FE-79BF707C0816}"/>
    <cellStyle name="Normal 14 11 2 2 4" xfId="25266" xr:uid="{EA3EE328-D5E1-4A51-8F10-1E2703EF94C3}"/>
    <cellStyle name="Normal 14 11 2 3" xfId="30647" xr:uid="{4F180651-988C-4768-9457-3CCF2CF4C09A}"/>
    <cellStyle name="Normal 14 11 2 3 2" xfId="25264" xr:uid="{72633457-25A2-48D3-AB50-68DE6D5BA906}"/>
    <cellStyle name="Normal 14 11 2 3 2 2" xfId="28726" xr:uid="{29BAE1E8-6D18-4599-B2F4-AF71B43C06F1}"/>
    <cellStyle name="Normal 14 11 2 3 3" xfId="25263" xr:uid="{7324A174-EEF6-422E-98E0-6943B4BF8791}"/>
    <cellStyle name="Normal 14 11 2 4" xfId="28727" xr:uid="{9730DC80-FF96-48D5-9302-8F811A400404}"/>
    <cellStyle name="Normal 14 11 2 4 2" xfId="28728" xr:uid="{DC5A1FCC-702D-4D78-9AB7-B3CADC9E8542}"/>
    <cellStyle name="Normal 14 11 2 5" xfId="25262" xr:uid="{2AD144A0-5C54-4FBD-BAEC-94FF89DA5E27}"/>
    <cellStyle name="Normal 14 11 2 6" xfId="28724" xr:uid="{3373453B-31E4-4BEC-95B6-3B06B81B6D64}"/>
    <cellStyle name="Normal 14 11 3" xfId="27816" xr:uid="{B95643BD-A8F4-4097-AE78-A2C63B7BAF24}"/>
    <cellStyle name="Normal 14 11 3 2" xfId="30648" xr:uid="{7B91A0A4-98B2-434B-B522-6268BC37D4A8}"/>
    <cellStyle name="Normal 14 11 3 2 2" xfId="25237" xr:uid="{BDB03A37-335C-4A35-BAE8-4CB1DDE128F9}"/>
    <cellStyle name="Normal 14 11 3 2 2 2" xfId="25261" xr:uid="{B170D04F-7FFA-4023-850F-35BB1E3EC888}"/>
    <cellStyle name="Normal 14 11 3 2 3" xfId="28729" xr:uid="{71220E9E-0E39-4DE9-BCF4-EB599A32925A}"/>
    <cellStyle name="Normal 14 11 3 3" xfId="28730" xr:uid="{56052495-066F-41AE-A80B-197AD4703941}"/>
    <cellStyle name="Normal 14 11 3 3 2" xfId="30650" xr:uid="{EFCC3128-1161-421E-B998-87CF54326168}"/>
    <cellStyle name="Normal 14 11 3 4" xfId="24009" xr:uid="{940CF5DE-0CE9-4828-BA89-16603C18CC47}"/>
    <cellStyle name="Normal 14 11 3 5" xfId="30649" xr:uid="{FD3E2F8D-16F9-4477-81F3-C4D70A94BAB9}"/>
    <cellStyle name="Normal 14 11 4" xfId="25226" xr:uid="{FF922406-CC00-4CBF-978F-655FB7E75E51}"/>
    <cellStyle name="Normal 14 11 5" xfId="28731" xr:uid="{366722C2-9E7D-4387-8D48-0A49FDA40FF7}"/>
    <cellStyle name="Normal 14 11 5 2" xfId="30651" xr:uid="{004B3D2C-CB57-41D3-809F-A7C709BDF328}"/>
    <cellStyle name="Normal 14 11 6" xfId="25224" xr:uid="{AD91AED1-D13D-4D9E-9F7B-003962F1456A}"/>
    <cellStyle name="Normal 14 11 7" xfId="28723" xr:uid="{B9F14E78-027E-40DC-BCF3-7A594FFA2663}"/>
    <cellStyle name="Normal 14 12" xfId="4169" xr:uid="{00000000-0005-0000-0000-00004D100000}"/>
    <cellStyle name="Normal 14 12 2" xfId="5082" xr:uid="{00000000-0005-0000-0000-0000DE130000}"/>
    <cellStyle name="Normal 14 12 2 2" xfId="27819" xr:uid="{4387ADA6-8EC2-4660-A9E5-5ED8002E1939}"/>
    <cellStyle name="Normal 14 12 2 2 2" xfId="28734" xr:uid="{050791AE-80AE-4B5B-9884-EEABE98F95A8}"/>
    <cellStyle name="Normal 14 12 2 2 2 2" xfId="24008" xr:uid="{AF2A7354-13E0-4122-ACDA-262615F811FC}"/>
    <cellStyle name="Normal 14 12 2 2 3" xfId="25223" xr:uid="{0BD17340-FBD5-49A0-9E6C-3F12FD199ACE}"/>
    <cellStyle name="Normal 14 12 2 2 4" xfId="28733" xr:uid="{44C4634C-54F5-4ACA-BD3B-2A76F10B54BD}"/>
    <cellStyle name="Normal 14 12 2 3" xfId="30652" xr:uid="{DDD4E209-A8A7-4C34-8CB4-A9F3798C2DEE}"/>
    <cellStyle name="Normal 14 12 2 3 2" xfId="28735" xr:uid="{187067BB-23D3-4B55-9F5C-6195C130E138}"/>
    <cellStyle name="Normal 14 12 2 3 2 2" xfId="25221" xr:uid="{993494BB-D23E-4627-B75B-4C994AC7D576}"/>
    <cellStyle name="Normal 14 12 2 3 3" xfId="25222" xr:uid="{6B4D6DB5-DC66-423A-9FF7-EA5C194345F2}"/>
    <cellStyle name="Normal 14 12 2 4" xfId="30653" xr:uid="{1A2C76B1-D1E5-4C40-B1CD-0B63721A2B7B}"/>
    <cellStyle name="Normal 14 12 2 4 2" xfId="28736" xr:uid="{36BE27C0-BB00-47D8-81DE-58113BAF503C}"/>
    <cellStyle name="Normal 14 12 2 5" xfId="25218" xr:uid="{62FE5ABD-1584-4725-94B0-BD84ECE8120D}"/>
    <cellStyle name="Normal 14 12 2 6" xfId="28732" xr:uid="{B8DD3DA9-CD8E-495C-A389-46F2C76AAFFC}"/>
    <cellStyle name="Normal 14 12 3" xfId="27818" xr:uid="{6B4878A7-A524-4BF0-8FA3-40EED3359580}"/>
    <cellStyle name="Normal 14 12 3 2" xfId="25215" xr:uid="{7A7927F0-2B8B-4C9E-8D78-CBA3C3AC07B9}"/>
    <cellStyle name="Normal 14 12 3 2 2" xfId="28738" xr:uid="{BB16D5DA-52D3-4311-9A3D-5BCCF7312DD7}"/>
    <cellStyle name="Normal 14 12 3 2 2 2" xfId="30654" xr:uid="{735C02BA-142C-43B8-83D9-DE0F14A7FEC6}"/>
    <cellStyle name="Normal 14 12 3 2 3" xfId="24007" xr:uid="{C712F54A-F9D3-4CC9-8640-338AE6C348EB}"/>
    <cellStyle name="Normal 14 12 3 3" xfId="25214" xr:uid="{24213EA0-CB0F-4B7B-ACF3-0972FCE83179}"/>
    <cellStyle name="Normal 14 12 3 3 2" xfId="28739" xr:uid="{17C9C05E-EF64-402F-9D64-8BE27C1F635E}"/>
    <cellStyle name="Normal 14 12 3 4" xfId="30655" xr:uid="{543BDD09-7103-4B3E-8EF7-3CB4AE6D2BC9}"/>
    <cellStyle name="Normal 14 12 3 5" xfId="28737" xr:uid="{C0BC255F-B8B8-4739-B113-856372723069}"/>
    <cellStyle name="Normal 14 12 4" xfId="25199" xr:uid="{23ECDA80-444B-408F-A1C8-0630F4F19D15}"/>
    <cellStyle name="Normal 14 12 5" xfId="28740" xr:uid="{232E294D-5FF9-4742-A413-5FEA761BD59A}"/>
    <cellStyle name="Normal 14 12 5 2" xfId="25195" xr:uid="{8028B936-420C-49BC-8C44-A04D66E65A3C}"/>
    <cellStyle name="Normal 14 12 6" xfId="25198" xr:uid="{EF2EABED-D52B-4AC0-9422-F53A0D75875B}"/>
    <cellStyle name="Normal 14 12 7" xfId="25225" xr:uid="{12FC8589-F2AF-4B70-833F-0729321AC07B}"/>
    <cellStyle name="Normal 14 13" xfId="4170" xr:uid="{00000000-0005-0000-0000-00004E100000}"/>
    <cellStyle name="Normal 14 13 2" xfId="5083" xr:uid="{00000000-0005-0000-0000-0000DF130000}"/>
    <cellStyle name="Normal 14 13 2 2" xfId="27821" xr:uid="{CDDD64CC-30DB-43B8-AD2D-777FC6E8BD04}"/>
    <cellStyle name="Normal 14 13 2 2 2" xfId="25196" xr:uid="{CC25AE86-940A-4B8B-980E-FDD03D3C5558}"/>
    <cellStyle name="Normal 14 13 2 2 2 2" xfId="28743" xr:uid="{4321A483-8DFB-4DEE-B67D-A74E9041B62B}"/>
    <cellStyle name="Normal 14 13 2 2 3" xfId="28744" xr:uid="{6AF122C5-1904-4206-9C20-98FF49E9D7FF}"/>
    <cellStyle name="Normal 14 13 2 2 4" xfId="28742" xr:uid="{DCA8347E-16FF-4EAC-8FD2-4EF2A1254782}"/>
    <cellStyle name="Normal 14 13 2 3" xfId="25194" xr:uid="{617D364F-A010-4E86-9037-7A987AFE8F93}"/>
    <cellStyle name="Normal 14 13 2 3 2" xfId="28745" xr:uid="{12AFB3A8-B28D-4BD4-B5E5-65C1EF654C72}"/>
    <cellStyle name="Normal 14 13 2 3 2 2" xfId="25193" xr:uid="{B1D19E41-8CAB-4CB6-A127-2FDA63C4AED4}"/>
    <cellStyle name="Normal 14 13 2 3 3" xfId="30402" xr:uid="{428D568C-87C7-4175-B962-F57C9832AB73}"/>
    <cellStyle name="Normal 14 13 2 4" xfId="30657" xr:uid="{51ABA6C4-5B65-4A85-BACE-925D8E74715A}"/>
    <cellStyle name="Normal 14 13 2 4 2" xfId="30656" xr:uid="{B2FD41BB-036A-4974-BBBE-4424937517AF}"/>
    <cellStyle name="Normal 14 13 2 5" xfId="24005" xr:uid="{11E1A6AA-D637-4FC4-8DEA-92F61C1EB819}"/>
    <cellStyle name="Normal 14 13 2 6" xfId="25197" xr:uid="{4094DDFA-C4C0-4AD6-8485-5F0C0BF40176}"/>
    <cellStyle name="Normal 14 13 3" xfId="27820" xr:uid="{48125DB7-4D87-4308-A129-C01947AA1F80}"/>
    <cellStyle name="Normal 14 13 3 2" xfId="25191" xr:uid="{B338F27B-54B5-44CE-8B20-9EEBC7C5CC93}"/>
    <cellStyle name="Normal 14 13 3 2 2" xfId="25192" xr:uid="{57A56888-DF7D-43C7-8CFD-E504A104A886}"/>
    <cellStyle name="Normal 14 13 3 2 2 2" xfId="28747" xr:uid="{50647B54-2077-4836-AC64-32428EEC623C}"/>
    <cellStyle name="Normal 14 13 3 2 3" xfId="28748" xr:uid="{8BBAE85E-2407-4D09-A386-4813F102476D}"/>
    <cellStyle name="Normal 14 13 3 3" xfId="25190" xr:uid="{7565FE79-C094-424C-88E7-6A6E121B3C78}"/>
    <cellStyle name="Normal 14 13 3 3 2" xfId="28749" xr:uid="{F532B388-4F1C-420E-BC27-F3DFE2A53F54}"/>
    <cellStyle name="Normal 14 13 3 4" xfId="25187" xr:uid="{57454E25-3D27-448F-81B8-41329FB6A3C5}"/>
    <cellStyle name="Normal 14 13 3 5" xfId="28746" xr:uid="{C8833C7E-1013-46CD-8FD7-C2CDE091D0E6}"/>
    <cellStyle name="Normal 14 13 4" xfId="25188" xr:uid="{DCF66520-3D10-43F6-84EB-1037ACEBE05E}"/>
    <cellStyle name="Normal 14 13 5" xfId="28750" xr:uid="{F9764163-C166-454B-A46D-EF00DB6E3B20}"/>
    <cellStyle name="Normal 14 13 5 2" xfId="28751" xr:uid="{21E6E0CB-5EEA-440D-9BAC-845C466FEEB2}"/>
    <cellStyle name="Normal 14 13 6" xfId="25182" xr:uid="{CD9FBF3F-D9A8-46C5-BBC5-86EFF3B9054D}"/>
    <cellStyle name="Normal 14 13 7" xfId="28741" xr:uid="{217CA2BD-F32D-41DC-A597-43C4D69F26D2}"/>
    <cellStyle name="Normal 14 14" xfId="4171" xr:uid="{00000000-0005-0000-0000-00004F100000}"/>
    <cellStyle name="Normal 14 14 2" xfId="5084" xr:uid="{00000000-0005-0000-0000-0000E0130000}"/>
    <cellStyle name="Normal 14 14 2 2" xfId="27823" xr:uid="{7C4D8291-B94B-4901-A8B0-AC001F22B3B7}"/>
    <cellStyle name="Normal 14 14 2 2 2" xfId="28753" xr:uid="{E2ABCDD0-A645-497F-B826-07B3E866305D}"/>
    <cellStyle name="Normal 14 14 2 2 2 2" xfId="25184" xr:uid="{03C2706C-CC08-4ACE-9339-BBB930AB4E0C}"/>
    <cellStyle name="Normal 14 14 2 2 3" xfId="28754" xr:uid="{F99E86E7-3532-4E53-BBEF-860E17DFF839}"/>
    <cellStyle name="Normal 14 14 2 2 4" xfId="28752" xr:uid="{2E7B1044-B293-4481-970F-6BBDA9D80E78}"/>
    <cellStyle name="Normal 14 14 2 3" xfId="25183" xr:uid="{4ECC4858-7A68-4E8E-99FB-CBD173CA1F39}"/>
    <cellStyle name="Normal 14 14 2 3 2" xfId="28755" xr:uid="{3A5762A9-8B3C-4F2C-9A75-DB2143602D0D}"/>
    <cellStyle name="Normal 14 14 2 3 2 2" xfId="28756" xr:uid="{B5C7F6E2-6991-4ABA-8C3B-F7C8C1DFA7C4}"/>
    <cellStyle name="Normal 14 14 2 3 3" xfId="25173" xr:uid="{D763C976-8E21-43B8-A8A9-1672A765880E}"/>
    <cellStyle name="Normal 14 14 2 4" xfId="24006" xr:uid="{A1EC09F1-45B9-40A4-BA9F-DD9DA5A53542}"/>
    <cellStyle name="Normal 14 14 2 4 2" xfId="25181" xr:uid="{6838DDB1-A13C-48AE-B3A1-20101DC82A60}"/>
    <cellStyle name="Normal 14 14 2 5" xfId="28757" xr:uid="{304CA4EC-229D-421C-BEAF-5ABE12C970A3}"/>
    <cellStyle name="Normal 14 14 2 6" xfId="25186" xr:uid="{DC4927CB-45F4-4102-8B96-FE214FFC6F5E}"/>
    <cellStyle name="Normal 14 14 3" xfId="27822" xr:uid="{E47997E2-E0AD-4602-A3AF-185D4742A80E}"/>
    <cellStyle name="Normal 14 14 3 2" xfId="25180" xr:uid="{961F8D52-AFEC-46F6-AC95-FFC15B7D165B}"/>
    <cellStyle name="Normal 14 14 3 2 2" xfId="28758" xr:uid="{EFE08E2B-C4D1-4A80-AD90-198E5D318D4C}"/>
    <cellStyle name="Normal 14 14 3 2 2 2" xfId="25179" xr:uid="{07B82188-2ED9-4C2C-B0B6-D93F14996264}"/>
    <cellStyle name="Normal 14 14 3 2 3" xfId="28759" xr:uid="{93A0360E-0871-4BE8-B10F-030E954D2816}"/>
    <cellStyle name="Normal 14 14 3 3" xfId="25177" xr:uid="{867DD99A-F7B6-410B-AB38-9728D5CD8DE6}"/>
    <cellStyle name="Normal 14 14 3 3 2" xfId="28760" xr:uid="{B18A4F81-AE6E-4AFB-A6B2-D5058AB250E8}"/>
    <cellStyle name="Normal 14 14 3 4" xfId="28761" xr:uid="{8018DE32-4D4F-4B04-8359-0C56B96F0F29}"/>
    <cellStyle name="Normal 14 14 3 5" xfId="25176" xr:uid="{37E34846-4B38-4E3B-92CA-E4DE5A97874B}"/>
    <cellStyle name="Normal 14 14 4" xfId="25175" xr:uid="{D660303D-A37E-4E63-BD78-698F24240EE8}"/>
    <cellStyle name="Normal 14 14 5" xfId="28762" xr:uid="{119C8ED1-539C-44D8-A1CC-F78A75257B15}"/>
    <cellStyle name="Normal 14 14 5 2" xfId="25174" xr:uid="{BA435371-BD2A-458B-9A40-244B98DEABB7}"/>
    <cellStyle name="Normal 14 14 6" xfId="28763" xr:uid="{9A814C33-8E16-48F4-BE0E-D4C7243B93C5}"/>
    <cellStyle name="Normal 14 14 7" xfId="25185" xr:uid="{47A2C29B-113D-442D-AA22-B3DF1453A9D6}"/>
    <cellStyle name="Normal 14 15" xfId="4172" xr:uid="{00000000-0005-0000-0000-000050100000}"/>
    <cellStyle name="Normal 14 15 2" xfId="5085" xr:uid="{00000000-0005-0000-0000-0000E1130000}"/>
    <cellStyle name="Normal 14 15 2 2" xfId="27825" xr:uid="{A9A0020B-3295-4E95-933F-621E50C2AEA7}"/>
    <cellStyle name="Normal 14 15 2 2 2" xfId="25171" xr:uid="{071CC97B-5B2E-44B0-BD98-3BC2A4C53522}"/>
    <cellStyle name="Normal 14 15 2 2 2 2" xfId="25172" xr:uid="{5A88883A-75CA-4E42-819B-D5DC73F329FB}"/>
    <cellStyle name="Normal 14 15 2 2 3" xfId="28766" xr:uid="{63CEA122-677D-41FE-8065-F936DEDAE060}"/>
    <cellStyle name="Normal 14 15 2 2 4" xfId="24001" xr:uid="{5BC34B4A-B380-4A53-A403-8E7457C2D97D}"/>
    <cellStyle name="Normal 14 15 2 3" xfId="28767" xr:uid="{0AF9BD2B-64B3-4B21-8D3D-78389CBE58A5}"/>
    <cellStyle name="Normal 14 15 2 3 2" xfId="25169" xr:uid="{72BD7412-494B-4686-8CDA-88969AA92D0B}"/>
    <cellStyle name="Normal 14 15 2 3 2 2" xfId="25170" xr:uid="{6C8CECB8-A45F-40D9-86CE-35DDC61A641A}"/>
    <cellStyle name="Normal 14 15 2 3 3" xfId="28768" xr:uid="{867C9CB7-517F-4C16-98A4-74D32471763A}"/>
    <cellStyle name="Normal 14 15 2 4" xfId="28769" xr:uid="{6905C173-520F-49E0-AA63-13713E7FEB4D}"/>
    <cellStyle name="Normal 14 15 2 4 2" xfId="24002" xr:uid="{10EC2B84-AEBE-4346-BA85-261107F30F91}"/>
    <cellStyle name="Normal 14 15 2 5" xfId="28770" xr:uid="{983FA56F-E364-4581-B262-A91BE6831219}"/>
    <cellStyle name="Normal 14 15 2 6" xfId="28765" xr:uid="{C53A87CE-CA6B-42B7-A49B-E3154C01A6D1}"/>
    <cellStyle name="Normal 14 15 3" xfId="27824" xr:uid="{A719BAB5-620A-418D-9299-4196A5531BC1}"/>
    <cellStyle name="Normal 14 15 3 2" xfId="28771" xr:uid="{BD25A679-FCC0-4F1E-BFA6-AE20F79FFDCC}"/>
    <cellStyle name="Normal 14 15 3 2 2" xfId="25164" xr:uid="{E174219D-3D18-43FB-8408-89B0C9321044}"/>
    <cellStyle name="Normal 14 15 3 2 2 2" xfId="25166" xr:uid="{5E19C633-F27B-4EBC-A394-0C37E58152AC}"/>
    <cellStyle name="Normal 14 15 3 2 3" xfId="30440" xr:uid="{51F455F1-F396-4EC7-8A25-786304CEEF36}"/>
    <cellStyle name="Normal 14 15 3 3" xfId="25165" xr:uid="{84E537CC-200F-4840-9ADA-D940AE7B4862}"/>
    <cellStyle name="Normal 14 15 3 3 2" xfId="28772" xr:uid="{46DF7667-AC95-4A02-80D2-25EF40CC37B8}"/>
    <cellStyle name="Normal 14 15 3 4" xfId="28773" xr:uid="{24892A02-4B86-4C28-BF54-16D8F836D314}"/>
    <cellStyle name="Normal 14 15 3 5" xfId="25168" xr:uid="{E682F7A1-E7BA-4794-AEA8-02659EFBEE29}"/>
    <cellStyle name="Normal 14 15 4" xfId="25163" xr:uid="{166B0236-35AD-47AC-96CC-2CA912DFD1E3}"/>
    <cellStyle name="Normal 14 15 5" xfId="28774" xr:uid="{F7A91CBD-2F9B-4D65-AD3F-D8A41E504256}"/>
    <cellStyle name="Normal 14 15 5 2" xfId="30398" xr:uid="{E03B0E54-F88C-405F-B48D-73048306567C}"/>
    <cellStyle name="Normal 14 15 6" xfId="25162" xr:uid="{F12B9B92-DC4D-4085-8FFE-60DBAC0B9BDA}"/>
    <cellStyle name="Normal 14 15 7" xfId="28764" xr:uid="{5A31F164-9518-4E2A-A46F-682AEE40CD54}"/>
    <cellStyle name="Normal 14 16" xfId="4166" xr:uid="{00000000-0005-0000-0000-00004A100000}"/>
    <cellStyle name="Normal 14 16 2" xfId="30659" xr:uid="{6D12BE99-1649-4825-991E-831E38763765}"/>
    <cellStyle name="Normal 14 16 3" xfId="25407" xr:uid="{32AEEBB2-EBC0-40CA-ABF5-527C45706134}"/>
    <cellStyle name="Normal 14 17" xfId="25408" xr:uid="{9859EF6A-B153-4AA4-B93D-6507109D6CCF}"/>
    <cellStyle name="Normal 14 17 2" xfId="27826" xr:uid="{27CA5432-B22E-43E2-A6E9-4453C6E98EE0}"/>
    <cellStyle name="Normal 14 17 2 2" xfId="25161" xr:uid="{4179965B-7141-4E0F-AA95-8FAAA0136D63}"/>
    <cellStyle name="Normal 14 17 2 2 2" xfId="28775" xr:uid="{C53E970A-3914-455A-8F70-6567F88C9CA1}"/>
    <cellStyle name="Normal 14 17 2 3" xfId="25160" xr:uid="{401C7FCD-ED9B-406C-959C-E3AB30B453D5}"/>
    <cellStyle name="Normal 14 17 2 4" xfId="24004" xr:uid="{1F99EC06-ECAC-405D-A9BC-0354466C3B4D}"/>
    <cellStyle name="Normal 14 17 3" xfId="28776" xr:uid="{69CB75D5-005D-461C-B2B4-8B8C06653F65}"/>
    <cellStyle name="Normal 14 17 3 2" xfId="25158" xr:uid="{72A8F099-1FA5-4D76-9D79-A4414FADCA5E}"/>
    <cellStyle name="Normal 14 17 3 2 2" xfId="25159" xr:uid="{91A3A367-5746-4DE3-A720-8D87ACF6D8BF}"/>
    <cellStyle name="Normal 14 17 3 3" xfId="30661" xr:uid="{66BDDA30-02F8-4372-AAA4-51E34646AC85}"/>
    <cellStyle name="Normal 14 17 4" xfId="30660" xr:uid="{1A6B4603-3D16-4B97-A384-73DA92652708}"/>
    <cellStyle name="Normal 14 17 4 2" xfId="25157" xr:uid="{8C97A42B-DB08-443E-B6BD-60881E11B2EC}"/>
    <cellStyle name="Normal 14 17 5" xfId="28777" xr:uid="{4B52AE51-BB68-4551-A894-1B04AEA17244}"/>
    <cellStyle name="Normal 14 17 6" xfId="30658" xr:uid="{E30B542C-5B04-49BB-96E4-7607CDBE4786}"/>
    <cellStyle name="Normal 14 18" xfId="27301" xr:uid="{56292F7D-EB6A-46AF-9199-125C09D18BBA}"/>
    <cellStyle name="Normal 14 18 2" xfId="28778" xr:uid="{C6105873-F1F3-4931-8CDD-9B62684EEBC5}"/>
    <cellStyle name="Normal 14 18 2 2" xfId="30663" xr:uid="{A66023CE-4D7E-4A41-8620-71B96890690A}"/>
    <cellStyle name="Normal 14 18 2 2 2" xfId="24003" xr:uid="{84734708-C660-44A1-9007-5B98201A3F83}"/>
    <cellStyle name="Normal 14 18 2 3" xfId="25122" xr:uid="{608FE4A3-3844-4D6A-A293-11E6B21A8805}"/>
    <cellStyle name="Normal 14 18 3" xfId="30662" xr:uid="{84CDF2CD-5ACC-4475-812B-7A1B7F895BCD}"/>
    <cellStyle name="Normal 14 18 3 2" xfId="28779" xr:uid="{5B2E2970-8B48-4AD3-ABA0-68E708D862A2}"/>
    <cellStyle name="Normal 14 18 4" xfId="25121" xr:uid="{7B6BC4BE-7170-41AA-B576-20FFD39439F8}"/>
    <cellStyle name="Normal 14 18 5" xfId="25133" xr:uid="{764D10C4-3F43-4080-808B-F3E16F8EAF08}"/>
    <cellStyle name="Normal 14 19" xfId="28780" xr:uid="{D6F150A2-F742-467D-8D15-21213989AE31}"/>
    <cellStyle name="Normal 14 19 2" xfId="25120" xr:uid="{F0CC53B5-5348-4E78-9ED4-829188CD3707}"/>
    <cellStyle name="Normal 14 2" xfId="2094" xr:uid="{00000000-0005-0000-0000-000032080000}"/>
    <cellStyle name="Normal 14 2 10" xfId="27827" xr:uid="{69771A79-602F-431C-8E05-D1EB4A640B95}"/>
    <cellStyle name="Normal 14 2 10 2" xfId="30664" xr:uid="{0E8D4172-0A0B-4BE0-812D-52EE2A0ABE5F}"/>
    <cellStyle name="Normal 14 2 2" xfId="4174" xr:uid="{00000000-0005-0000-0000-000052100000}"/>
    <cellStyle name="Normal 14 2 3" xfId="4175" xr:uid="{00000000-0005-0000-0000-000053100000}"/>
    <cellStyle name="Normal 14 2 4" xfId="4176" xr:uid="{00000000-0005-0000-0000-000054100000}"/>
    <cellStyle name="Normal 14 2 5" xfId="4177" xr:uid="{00000000-0005-0000-0000-000055100000}"/>
    <cellStyle name="Normal 14 2 6" xfId="4178" xr:uid="{00000000-0005-0000-0000-000056100000}"/>
    <cellStyle name="Normal 14 2 7" xfId="4179" xr:uid="{00000000-0005-0000-0000-000057100000}"/>
    <cellStyle name="Normal 14 2 8" xfId="4173" xr:uid="{00000000-0005-0000-0000-000051100000}"/>
    <cellStyle name="Normal 14 2 8 2" xfId="5086" xr:uid="{00000000-0005-0000-0000-0000E2130000}"/>
    <cellStyle name="Normal 14 2 8 2 2" xfId="27829" xr:uid="{3558C9A8-7660-4C67-A2C0-10D46B8EE230}"/>
    <cellStyle name="Normal 14 2 8 2 2 2" xfId="25099" xr:uid="{CB29774D-FD5C-4DEB-B5A5-07ECC502D4C6}"/>
    <cellStyle name="Normal 14 2 8 2 2 2 2" xfId="25115" xr:uid="{886D7628-2586-4A25-8542-0758DF15C757}"/>
    <cellStyle name="Normal 14 2 8 2 2 3" xfId="28782" xr:uid="{CB813A4E-C3C2-4826-BB50-D93A35856AFE}"/>
    <cellStyle name="Normal 14 2 8 2 2 4" xfId="28781" xr:uid="{44A00256-2C7F-458B-BC04-D70B4E521644}"/>
    <cellStyle name="Normal 14 2 8 2 3" xfId="25100" xr:uid="{03EB509B-C1A9-44BC-A0C0-E5AA24FEFC50}"/>
    <cellStyle name="Normal 14 2 8 2 3 2" xfId="25114" xr:uid="{FA38D8CF-ADA2-43F0-8C75-FEEA1D501D94}"/>
    <cellStyle name="Normal 14 2 8 2 3 2 2" xfId="30668" xr:uid="{1E4EEE80-9188-452F-9D59-F74E85D22D05}"/>
    <cellStyle name="Normal 14 2 8 2 3 3" xfId="30667" xr:uid="{9F5A501A-5318-4341-B750-5205167824F3}"/>
    <cellStyle name="Normal 14 2 8 2 4" xfId="28783" xr:uid="{CBEAE637-A36B-4A2D-B31C-23DB2B9693BE}"/>
    <cellStyle name="Normal 14 2 8 2 4 2" xfId="25097" xr:uid="{5C7817CC-71E1-4ED5-8249-3DA514092568}"/>
    <cellStyle name="Normal 14 2 8 2 5" xfId="25098" xr:uid="{53734BDE-7E87-4CFF-8865-9B262E3C97B1}"/>
    <cellStyle name="Normal 14 2 8 2 6" xfId="30665" xr:uid="{2E72A939-9E53-4D18-BE0A-C5B9F5C0EB52}"/>
    <cellStyle name="Normal 14 2 8 3" xfId="27828" xr:uid="{BF051EAC-04BC-43B0-92BC-2CEA1564263A}"/>
    <cellStyle name="Normal 14 2 8 3 2" xfId="30670" xr:uid="{7BF7F696-26B6-4FE7-9079-C496A0D447DC}"/>
    <cellStyle name="Normal 14 2 8 3 2 2" xfId="25095" xr:uid="{B5514945-F13F-404F-AFF1-CFAC19EBB04E}"/>
    <cellStyle name="Normal 14 2 8 3 3" xfId="25096" xr:uid="{CE39B0FE-942E-41BB-89A9-311E34EC9DD4}"/>
    <cellStyle name="Normal 14 2 8 3 4" xfId="28784" xr:uid="{2427AA6D-61E2-4F7A-A272-C85F03F8F692}"/>
    <cellStyle name="Normal 14 2 8 4" xfId="30669" xr:uid="{5F86C74F-41C2-4A46-A83B-DEC31A83C8C6}"/>
    <cellStyle name="Normal 14 2 8 4 2" xfId="28785" xr:uid="{3FAA1F75-D0B6-4D2A-AC82-A376801C5B2A}"/>
    <cellStyle name="Normal 14 2 8 4 2 2" xfId="28786" xr:uid="{0560C580-9E33-4AAE-B890-90B99A569FD1}"/>
    <cellStyle name="Normal 14 2 8 4 3" xfId="30672" xr:uid="{EE7074BD-F95C-47CD-8A19-E626B9EA0685}"/>
    <cellStyle name="Normal 14 2 8 5" xfId="30671" xr:uid="{02F8EE77-D0E9-4186-AD14-C85010124346}"/>
    <cellStyle name="Normal 14 2 8 5 2" xfId="25094" xr:uid="{8CB3DBD4-572C-4748-A718-0C5B399C4500}"/>
    <cellStyle name="Normal 14 2 8 6" xfId="28787" xr:uid="{E9890B70-DD53-4DE7-A2EB-94F1E99E8803}"/>
    <cellStyle name="Normal 14 2 8 7" xfId="30666" xr:uid="{98E39128-BCE2-4572-AF6D-8598793FD503}"/>
    <cellStyle name="Normal 14 2 9" xfId="25415" xr:uid="{E15959E6-FD27-4E89-B7D7-FDB2F4B1030D}"/>
    <cellStyle name="Normal 14 2 9 2" xfId="28788" xr:uid="{4084A830-93E4-479F-8EFF-D60D4E10FE83}"/>
    <cellStyle name="Normal 14 20" xfId="40206" xr:uid="{4FCD910E-B554-4365-BB6A-253DD4B06B62}"/>
    <cellStyle name="Normal 14 21" xfId="23168" xr:uid="{469D5EF0-E3AC-4CBF-AF0F-A9C4E072ECE9}"/>
    <cellStyle name="Normal 14 3" xfId="2093" xr:uid="{00000000-0005-0000-0000-000031080000}"/>
    <cellStyle name="Normal 14 4" xfId="4180" xr:uid="{00000000-0005-0000-0000-000058100000}"/>
    <cellStyle name="Normal 14 4 2" xfId="5087" xr:uid="{00000000-0005-0000-0000-0000E3130000}"/>
    <cellStyle name="Normal 14 4 2 2" xfId="27831" xr:uid="{6A0DC100-06A9-414B-91F5-86CF68912AE7}"/>
    <cellStyle name="Normal 14 4 2 2 2" xfId="28790" xr:uid="{026009AE-DB80-49A9-B374-ED24DE0D8ACA}"/>
    <cellStyle name="Normal 14 4 2 2 2 2" xfId="25092" xr:uid="{FDF72DD7-16F1-4A3F-907F-33531D3B42A3}"/>
    <cellStyle name="Normal 14 4 2 2 3" xfId="30675" xr:uid="{CE291080-9975-46F3-880D-8CE72CA3F374}"/>
    <cellStyle name="Normal 14 4 2 2 4" xfId="28789" xr:uid="{35BE2C9D-3A68-43C1-8E88-4CCB8214EB6B}"/>
    <cellStyle name="Normal 14 4 2 3" xfId="30674" xr:uid="{D8EB3742-6A57-47B1-ADED-4F2073DCC2E2}"/>
    <cellStyle name="Normal 14 4 2 3 2" xfId="28791" xr:uid="{BA741784-D2E2-4FF6-B1D2-F771C8C1F52A}"/>
    <cellStyle name="Normal 14 4 2 3 2 2" xfId="25091" xr:uid="{AE83CEC5-BAB2-4C02-AB1D-CACD623BEBBB}"/>
    <cellStyle name="Normal 14 4 2 3 3" xfId="28792" xr:uid="{D75348B6-7B83-44ED-9B70-6953A180BB4C}"/>
    <cellStyle name="Normal 14 4 2 4" xfId="30677" xr:uid="{D84F7A55-3291-4A78-9A96-4A2B72E59D50}"/>
    <cellStyle name="Normal 14 4 2 4 2" xfId="30676" xr:uid="{A834F1D5-C4DB-4B35-934E-3D9CD45B1E31}"/>
    <cellStyle name="Normal 14 4 2 5" xfId="28793" xr:uid="{EA4279DB-595F-4AC5-A669-8AE89A491826}"/>
    <cellStyle name="Normal 14 4 2 6" xfId="30673" xr:uid="{AD0BE17B-9BCE-4551-9C05-C955644BB741}"/>
    <cellStyle name="Normal 14 4 3" xfId="27830" xr:uid="{A8D8438C-BDE5-4550-931D-CBBF23D8B957}"/>
    <cellStyle name="Normal 14 4 3 2" xfId="25082" xr:uid="{0E7DEB6A-07B6-4FA5-ABC3-E70BAEB3B8E8}"/>
    <cellStyle name="Normal 14 4 3 2 2" xfId="28794" xr:uid="{1D71817F-9562-48C4-95D2-6D284442D952}"/>
    <cellStyle name="Normal 14 4 3 2 2 2" xfId="30679" xr:uid="{8F943396-749D-4D2E-BCD2-DABAA3681263}"/>
    <cellStyle name="Normal 14 4 3 2 3" xfId="25079" xr:uid="{A59C7411-8BA8-4870-9AAE-CA8E4A499D87}"/>
    <cellStyle name="Normal 14 4 3 3" xfId="25080" xr:uid="{AAAB3028-C30E-4623-BB2E-850902C17655}"/>
    <cellStyle name="Normal 14 4 3 3 2" xfId="30678" xr:uid="{F8FB61E7-D568-4EB8-84FC-D28B4E923166}"/>
    <cellStyle name="Normal 14 4 3 4" xfId="28795" xr:uid="{A327D4FB-D8FE-45DB-BD7B-51B106E81EDB}"/>
    <cellStyle name="Normal 14 4 3 5" xfId="25081" xr:uid="{C67D09ED-A77F-4566-92D0-71C121DE6924}"/>
    <cellStyle name="Normal 14 4 4" xfId="25074" xr:uid="{B024C2E7-D762-4A70-91DA-CAE163E608CA}"/>
    <cellStyle name="Normal 14 4 5" xfId="25075" xr:uid="{34F88EAB-8B48-444E-B367-988F6E288998}"/>
    <cellStyle name="Normal 14 4 5 2" xfId="28796" xr:uid="{815B3027-7D5A-434F-B1C2-70C0E00AC2B9}"/>
    <cellStyle name="Normal 14 4 6" xfId="28797" xr:uid="{B6339639-F89D-4756-9C7F-32F70CFAFCE7}"/>
    <cellStyle name="Normal 14 4 7" xfId="25093" xr:uid="{093F7B3C-F34A-4F29-B79C-56FF1E1236F3}"/>
    <cellStyle name="Normal 14 5" xfId="4181" xr:uid="{00000000-0005-0000-0000-000059100000}"/>
    <cellStyle name="Normal 14 5 2" xfId="5088" xr:uid="{00000000-0005-0000-0000-0000E4130000}"/>
    <cellStyle name="Normal 14 5 2 2" xfId="27833" xr:uid="{564B1A78-6BFF-4730-9499-3AEBB187E43D}"/>
    <cellStyle name="Normal 14 5 2 2 2" xfId="28799" xr:uid="{7972AFA8-7592-48EC-84EA-0E78B7A48D16}"/>
    <cellStyle name="Normal 14 5 2 2 2 2" xfId="25070" xr:uid="{80C636F5-527D-4EBA-B761-CCEA1CFE2A2C}"/>
    <cellStyle name="Normal 14 5 2 2 3" xfId="25071" xr:uid="{B16B4E97-5BDA-4C47-9A67-41400474B7BB}"/>
    <cellStyle name="Normal 14 5 2 2 4" xfId="28798" xr:uid="{6392E0DC-330C-4479-9BBE-A89FB9804E74}"/>
    <cellStyle name="Normal 14 5 2 3" xfId="28800" xr:uid="{6BE2282A-967F-42EA-A353-9809DE7C0D86}"/>
    <cellStyle name="Normal 14 5 2 3 2" xfId="28801" xr:uid="{6289C27D-BE81-4852-AA6B-B2AF8C78DEA6}"/>
    <cellStyle name="Normal 14 5 2 3 2 2" xfId="25068" xr:uid="{86E498AC-575A-462B-B9A0-86848CA3E236}"/>
    <cellStyle name="Normal 14 5 2 3 3" xfId="28802" xr:uid="{D673B283-D74E-40E4-8C60-D60BB0C4160D}"/>
    <cellStyle name="Normal 14 5 2 4" xfId="25069" xr:uid="{7A15AA43-8603-4DC0-AE66-4FA394CEF8BE}"/>
    <cellStyle name="Normal 14 5 2 4 2" xfId="28803" xr:uid="{E246E3FD-3E6D-4207-BF72-15565BB3DD49}"/>
    <cellStyle name="Normal 14 5 2 5" xfId="28804" xr:uid="{94EB4E42-4FAA-4EDA-B4B8-2B9E58B456B9}"/>
    <cellStyle name="Normal 14 5 2 6" xfId="25073" xr:uid="{7158C2AA-DAEE-4273-A2A3-DE1440EF222B}"/>
    <cellStyle name="Normal 14 5 3" xfId="27832" xr:uid="{FFC45712-E523-4AB9-B49F-D4B1D3FFC20B}"/>
    <cellStyle name="Normal 14 5 3 2" xfId="25067" xr:uid="{E20BE5CE-BF0B-4D03-BBCE-9A8B887DB021}"/>
    <cellStyle name="Normal 14 5 3 2 2" xfId="28805" xr:uid="{C2E43FB2-D682-49E1-BC8B-41D02AA51429}"/>
    <cellStyle name="Normal 14 5 3 2 2 2" xfId="28806" xr:uid="{7F49A426-627F-4F8A-BB92-0390595FB7B7}"/>
    <cellStyle name="Normal 14 5 3 2 3" xfId="25063" xr:uid="{477FCF63-6659-40D9-9EA7-8A698E6A6FF0}"/>
    <cellStyle name="Normal 14 5 3 3" xfId="25064" xr:uid="{A830C91B-20D5-4127-BAD8-F4C5065648DF}"/>
    <cellStyle name="Normal 14 5 3 3 2" xfId="28807" xr:uid="{59E6AEE1-5C83-4854-99AD-B6423FB34B72}"/>
    <cellStyle name="Normal 14 5 3 4" xfId="28808" xr:uid="{BEC89CA1-4C8E-433B-9B7B-6375A5533F2C}"/>
    <cellStyle name="Normal 14 5 3 5" xfId="25065" xr:uid="{5E06727F-27DD-432B-9146-C6D8BAE61A71}"/>
    <cellStyle name="Normal 14 5 4" xfId="25061" xr:uid="{DF5D3430-C62D-4AB4-82E7-9876FC7AB2CD}"/>
    <cellStyle name="Normal 14 5 5" xfId="23986" xr:uid="{350FA1CE-B77A-415F-B3C4-54B952826407}"/>
    <cellStyle name="Normal 14 5 5 2" xfId="25062" xr:uid="{95D4C68A-A50A-4AE2-A513-22F58C2ED4C0}"/>
    <cellStyle name="Normal 14 5 6" xfId="28809" xr:uid="{9B476B6D-6735-43F3-8513-C62D1CD608B3}"/>
    <cellStyle name="Normal 14 5 7" xfId="25072" xr:uid="{90B389AB-6F9F-460E-A252-A9A40DB2FF55}"/>
    <cellStyle name="Normal 14 6" xfId="4182" xr:uid="{00000000-0005-0000-0000-00005A100000}"/>
    <cellStyle name="Normal 14 7" xfId="4183" xr:uid="{00000000-0005-0000-0000-00005B100000}"/>
    <cellStyle name="Normal 14 8" xfId="4184" xr:uid="{00000000-0005-0000-0000-00005C100000}"/>
    <cellStyle name="Normal 14 9" xfId="4185" xr:uid="{00000000-0005-0000-0000-00005D100000}"/>
    <cellStyle name="Normal 15" xfId="2095" xr:uid="{00000000-0005-0000-0000-000033080000}"/>
    <cellStyle name="Normal 15 2" xfId="2096" xr:uid="{00000000-0005-0000-0000-000034080000}"/>
    <cellStyle name="Normal 15 2 2" xfId="4187" xr:uid="{00000000-0005-0000-0000-00005F100000}"/>
    <cellStyle name="Normal 15 2 3" xfId="25423" xr:uid="{686D7A46-BF86-43F0-9C43-94D29837FB9D}"/>
    <cellStyle name="Normal 15 2 3 2" xfId="30680" xr:uid="{DE41469D-76C7-431A-9D83-1EF5C81C8255}"/>
    <cellStyle name="Normal 15 3" xfId="4188" xr:uid="{00000000-0005-0000-0000-000060100000}"/>
    <cellStyle name="Normal 15 4" xfId="4189" xr:uid="{00000000-0005-0000-0000-000061100000}"/>
    <cellStyle name="Normal 15 5" xfId="4190" xr:uid="{00000000-0005-0000-0000-000062100000}"/>
    <cellStyle name="Normal 15 6" xfId="4191" xr:uid="{00000000-0005-0000-0000-000063100000}"/>
    <cellStyle name="Normal 15 7" xfId="4186" xr:uid="{00000000-0005-0000-0000-00005E100000}"/>
    <cellStyle name="Normal 15 7 2" xfId="25060" xr:uid="{C2E4B03D-EE8F-4AF1-9938-89B1576EB9C8}"/>
    <cellStyle name="Normal 15 7 3" xfId="25428" xr:uid="{A47AE563-2A2F-4812-B351-E1D29E90F8CB}"/>
    <cellStyle name="Normal 15 8" xfId="27302" xr:uid="{3C3A8BF6-07C9-4DEE-893C-A02E69D120F7}"/>
    <cellStyle name="Normal 15 9" xfId="23169" xr:uid="{F4B1E99C-592F-4D98-82C1-52D96568D420}"/>
    <cellStyle name="Normal 16" xfId="2097" xr:uid="{00000000-0005-0000-0000-000035080000}"/>
    <cellStyle name="Normal 16 2" xfId="2098" xr:uid="{00000000-0005-0000-0000-000036080000}"/>
    <cellStyle name="Normal 16 2 2" xfId="4193" xr:uid="{00000000-0005-0000-0000-000065100000}"/>
    <cellStyle name="Normal 16 2 3" xfId="25430" xr:uid="{134577AF-02E3-4223-BB4D-5AB12DAAFB21}"/>
    <cellStyle name="Normal 16 2 3 2" xfId="25058" xr:uid="{EE4A07E4-07A8-4FE9-A69A-4AC85171F46A}"/>
    <cellStyle name="Normal 16 3" xfId="4194" xr:uid="{00000000-0005-0000-0000-000066100000}"/>
    <cellStyle name="Normal 16 4" xfId="4195" xr:uid="{00000000-0005-0000-0000-000067100000}"/>
    <cellStyle name="Normal 16 5" xfId="4196" xr:uid="{00000000-0005-0000-0000-000068100000}"/>
    <cellStyle name="Normal 16 6" xfId="4197" xr:uid="{00000000-0005-0000-0000-000069100000}"/>
    <cellStyle name="Normal 16 7" xfId="4192" xr:uid="{00000000-0005-0000-0000-000064100000}"/>
    <cellStyle name="Normal 16 7 2" xfId="5089" xr:uid="{00000000-0005-0000-0000-0000E5130000}"/>
    <cellStyle name="Normal 16 7 2 2" xfId="27836" xr:uid="{7E2ECD7A-6B0B-4B29-B14E-93BEC6BB38C5}"/>
    <cellStyle name="Normal 16 7 2 2 2" xfId="28811" xr:uid="{512D23B1-4BE4-4C41-BFE9-8523EA62D4AE}"/>
    <cellStyle name="Normal 16 7 2 2 2 2" xfId="25055" xr:uid="{976ED215-8326-4415-A38F-063AF493CF21}"/>
    <cellStyle name="Normal 16 7 2 2 3" xfId="28812" xr:uid="{F1B49819-6809-4F96-9238-F4DB3530DD49}"/>
    <cellStyle name="Normal 16 7 2 2 4" xfId="25056" xr:uid="{C404DB7B-B934-4217-9256-4AB46E168FED}"/>
    <cellStyle name="Normal 16 7 2 3" xfId="25054" xr:uid="{B3761B86-2FAC-4C6C-B021-515F51797D82}"/>
    <cellStyle name="Normal 16 7 2 3 2" xfId="28813" xr:uid="{A5185069-B388-46FD-9FF6-A87744F0F59A}"/>
    <cellStyle name="Normal 16 7 2 3 2 2" xfId="25053" xr:uid="{DB64F7F9-1BD6-49BD-9600-26710504FDF0}"/>
    <cellStyle name="Normal 16 7 2 3 3" xfId="28814" xr:uid="{026AA573-FEDD-45FF-BCB4-7AA815032ACC}"/>
    <cellStyle name="Normal 16 7 2 4" xfId="25052" xr:uid="{B57E06BA-C498-41F6-BC3D-8D4A742ECF11}"/>
    <cellStyle name="Normal 16 7 2 4 2" xfId="28815" xr:uid="{72C29574-8FDA-40F2-B45F-FF5F68B609EC}"/>
    <cellStyle name="Normal 16 7 2 5" xfId="25051" xr:uid="{B735EC61-ECD9-4946-A9FB-1B372C3C8113}"/>
    <cellStyle name="Normal 16 7 2 6" xfId="28810" xr:uid="{33B1F2B8-6A69-4D63-A9DF-3AFBDF23CAE8}"/>
    <cellStyle name="Normal 16 7 3" xfId="27835" xr:uid="{56922C5D-6476-4560-BB57-55164DFD9FBE}"/>
    <cellStyle name="Normal 16 7 3 2" xfId="28817" xr:uid="{69D9E79B-757B-4F60-A095-9FF02DD4186E}"/>
    <cellStyle name="Normal 16 7 3 2 2" xfId="25050" xr:uid="{EF76092B-5CC9-47E9-B2AC-9273F622AEE1}"/>
    <cellStyle name="Normal 16 7 3 3" xfId="28818" xr:uid="{F1AE8EF4-941D-4D64-B9EF-4EACFE41F09A}"/>
    <cellStyle name="Normal 16 7 3 4" xfId="28816" xr:uid="{983B430C-1555-4574-A2A5-45A0913D33AD}"/>
    <cellStyle name="Normal 16 7 4" xfId="25049" xr:uid="{8C6C3DB0-ECC2-41A7-B5E7-DB272D397EDB}"/>
    <cellStyle name="Normal 16 7 4 2" xfId="28819" xr:uid="{817565CD-81AE-4173-9BB9-4C9A459304CC}"/>
    <cellStyle name="Normal 16 7 4 2 2" xfId="25048" xr:uid="{293F4D69-CF60-41F1-818A-F07FB562776D}"/>
    <cellStyle name="Normal 16 7 4 3" xfId="28820" xr:uid="{3F4F9E22-871C-4864-BA65-2A6AE800AEE9}"/>
    <cellStyle name="Normal 16 7 5" xfId="25047" xr:uid="{FB356847-E055-4A03-9C77-FB075DD8946A}"/>
    <cellStyle name="Normal 16 7 5 2" xfId="28821" xr:uid="{183A343E-F15C-4EAC-9E52-D6D726130D52}"/>
    <cellStyle name="Normal 16 7 6" xfId="25046" xr:uid="{DCD36F88-AF05-44F5-91B4-6F0E57549304}"/>
    <cellStyle name="Normal 16 7 7" xfId="25057" xr:uid="{63E18E24-157F-46F2-A786-8B69C03A6F5F}"/>
    <cellStyle name="Normal 16 8" xfId="27303" xr:uid="{DB5B0BC9-CBD3-4DCC-9B2B-7ADC94DD05D1}"/>
    <cellStyle name="Normal 16 8 2" xfId="28822" xr:uid="{0E17E35F-0BCB-4404-A6E6-E0A6FCA6BA1C}"/>
    <cellStyle name="Normal 16 9" xfId="27834" xr:uid="{B6A5F0E3-936B-4EAC-9ED9-6A63ECE358AE}"/>
    <cellStyle name="Normal 17" xfId="2099" xr:uid="{00000000-0005-0000-0000-000037080000}"/>
    <cellStyle name="Normal 17 10" xfId="4199" xr:uid="{00000000-0005-0000-0000-00006B100000}"/>
    <cellStyle name="Normal 17 11" xfId="4200" xr:uid="{00000000-0005-0000-0000-00006C100000}"/>
    <cellStyle name="Normal 17 12" xfId="4201" xr:uid="{00000000-0005-0000-0000-00006D100000}"/>
    <cellStyle name="Normal 17 13" xfId="4202" xr:uid="{00000000-0005-0000-0000-00006E100000}"/>
    <cellStyle name="Normal 17 14" xfId="4198" xr:uid="{00000000-0005-0000-0000-00006A100000}"/>
    <cellStyle name="Normal 17 14 2" xfId="5090" xr:uid="{00000000-0005-0000-0000-0000E6130000}"/>
    <cellStyle name="Normal 17 14 2 2" xfId="27839" xr:uid="{F801678A-F669-4168-867D-B9502B344612}"/>
    <cellStyle name="Normal 17 14 2 2 2" xfId="28824" xr:uid="{71EE14E6-2A40-498B-B4C1-293C3F5B9ECB}"/>
    <cellStyle name="Normal 17 14 2 2 2 2" xfId="25044" xr:uid="{4304D5D9-E921-445F-9894-F62BBEC5B5A2}"/>
    <cellStyle name="Normal 17 14 2 2 3" xfId="28825" xr:uid="{E78B0B66-0766-4FB9-A807-D1375844E192}"/>
    <cellStyle name="Normal 17 14 2 2 4" xfId="25045" xr:uid="{03599DF2-5F60-4E19-88E7-357D25E61559}"/>
    <cellStyle name="Normal 17 14 2 3" xfId="25043" xr:uid="{E8345E88-96E4-4BAF-81C1-8C1DB334B110}"/>
    <cellStyle name="Normal 17 14 2 3 2" xfId="28826" xr:uid="{6D8951F3-E56D-46BB-A594-AAE4C0D9BD82}"/>
    <cellStyle name="Normal 17 14 2 3 2 2" xfId="25042" xr:uid="{72D576F5-1332-4FDB-BC9B-1257EE110FD9}"/>
    <cellStyle name="Normal 17 14 2 3 3" xfId="28827" xr:uid="{F0D97C30-FDC7-4FA8-A7EE-D3D525D2D0D2}"/>
    <cellStyle name="Normal 17 14 2 4" xfId="25041" xr:uid="{7544D536-E83D-4C5A-8E8E-4C5DAE44D4EC}"/>
    <cellStyle name="Normal 17 14 2 4 2" xfId="28828" xr:uid="{A4596D34-5D45-455E-BBA0-C62942B2385F}"/>
    <cellStyle name="Normal 17 14 2 5" xfId="25040" xr:uid="{C84DFCFF-F8E8-413E-8D26-D3DCD81FDC81}"/>
    <cellStyle name="Normal 17 14 2 6" xfId="25037" xr:uid="{E05095E8-7B6D-49A4-ADF0-43E86E9778EF}"/>
    <cellStyle name="Normal 17 14 3" xfId="27838" xr:uid="{D0D3CD17-26FB-451E-B26C-1A162C9A6BDE}"/>
    <cellStyle name="Normal 17 14 3 2" xfId="25039" xr:uid="{40F4851E-41A9-4CC1-B907-2C22D04270B3}"/>
    <cellStyle name="Normal 17 14 3 2 2" xfId="28830" xr:uid="{FCC4C14A-4015-4C1E-AEFA-5A945A9F95DE}"/>
    <cellStyle name="Normal 17 14 3 3" xfId="25038" xr:uid="{01DD6B73-A686-4E87-90B5-7C49E623E97F}"/>
    <cellStyle name="Normal 17 14 3 4" xfId="28829" xr:uid="{E0D41FE7-8739-4975-95C0-9D842EB66593}"/>
    <cellStyle name="Normal 17 14 4" xfId="28831" xr:uid="{CAD3249D-F527-4199-9510-15D61BB7E81C}"/>
    <cellStyle name="Normal 17 14 4 2" xfId="28832" xr:uid="{958DF56B-612F-4546-8760-0257DCF4BB05}"/>
    <cellStyle name="Normal 17 14 4 2 2" xfId="25036" xr:uid="{4BAB8CD3-C6A6-450A-8312-1448210C938D}"/>
    <cellStyle name="Normal 17 14 4 3" xfId="28833" xr:uid="{8907735C-45DA-4E74-98D5-77204047E0A4}"/>
    <cellStyle name="Normal 17 14 5" xfId="25035" xr:uid="{0CFF26B6-4FC8-4095-BB8F-DC9438A5DB13}"/>
    <cellStyle name="Normal 17 14 5 2" xfId="28834" xr:uid="{4E9773B7-93D1-41B2-9E7E-F31B8F26E725}"/>
    <cellStyle name="Normal 17 14 6" xfId="25034" xr:uid="{5AE85D3D-6407-48DD-AB13-8652DBA90A62}"/>
    <cellStyle name="Normal 17 14 7" xfId="28823" xr:uid="{1568658A-380E-49F5-AE63-099FF4042183}"/>
    <cellStyle name="Normal 17 15" xfId="27304" xr:uid="{D8A5CED3-78A5-4BA0-8168-39906996C70C}"/>
    <cellStyle name="Normal 17 15 2" xfId="28835" xr:uid="{5B00105B-1A78-489D-AD5F-2993FC45CA41}"/>
    <cellStyle name="Normal 17 16" xfId="27837" xr:uid="{797FEDC3-F59A-486B-94C0-784A3F14B06F}"/>
    <cellStyle name="Normal 17 2" xfId="2100" xr:uid="{00000000-0005-0000-0000-000038080000}"/>
    <cellStyle name="Normal 17 2 2" xfId="4203" xr:uid="{00000000-0005-0000-0000-00006F100000}"/>
    <cellStyle name="Normal 17 2 3" xfId="25431" xr:uid="{E72F5D42-4D2B-4960-9FCE-75541EB75F15}"/>
    <cellStyle name="Normal 17 2 3 2" xfId="25033" xr:uid="{7D641D9B-0596-4CE8-BDF8-BAF03C95DC74}"/>
    <cellStyle name="Normal 17 3" xfId="4204" xr:uid="{00000000-0005-0000-0000-000070100000}"/>
    <cellStyle name="Normal 17 4" xfId="4205" xr:uid="{00000000-0005-0000-0000-000071100000}"/>
    <cellStyle name="Normal 17 5" xfId="4206" xr:uid="{00000000-0005-0000-0000-000072100000}"/>
    <cellStyle name="Normal 17 6" xfId="4207" xr:uid="{00000000-0005-0000-0000-000073100000}"/>
    <cellStyle name="Normal 17 7" xfId="4208" xr:uid="{00000000-0005-0000-0000-000074100000}"/>
    <cellStyle name="Normal 17 8" xfId="4209" xr:uid="{00000000-0005-0000-0000-000075100000}"/>
    <cellStyle name="Normal 17 9" xfId="4210" xr:uid="{00000000-0005-0000-0000-000076100000}"/>
    <cellStyle name="Normal 18" xfId="2101" xr:uid="{00000000-0005-0000-0000-000039080000}"/>
    <cellStyle name="Normal 18 2" xfId="2102" xr:uid="{00000000-0005-0000-0000-00003A080000}"/>
    <cellStyle name="Normal 18 2 2" xfId="25032" xr:uid="{876D734B-38AC-47EF-A982-B0F8B38D3F53}"/>
    <cellStyle name="Normal 18 3" xfId="4211" xr:uid="{00000000-0005-0000-0000-000077100000}"/>
    <cellStyle name="Normal 18 3 2" xfId="5091" xr:uid="{00000000-0005-0000-0000-0000E7130000}"/>
    <cellStyle name="Normal 18 3 2 2" xfId="27842" xr:uid="{5FEB782A-55A4-4D89-AD3F-8938A340EF87}"/>
    <cellStyle name="Normal 18 3 2 2 2" xfId="25030" xr:uid="{5E14E72C-F2EB-48F3-ABC7-8D97F5151087}"/>
    <cellStyle name="Normal 18 3 2 2 2 2" xfId="28837" xr:uid="{6DB74598-97EB-4563-AA6A-086D8E65F4DA}"/>
    <cellStyle name="Normal 18 3 2 2 3" xfId="25029" xr:uid="{0D0912F9-B91E-46D6-8871-7D620DDDF60D}"/>
    <cellStyle name="Normal 18 3 2 2 4" xfId="28836" xr:uid="{10805502-E60D-490F-8D08-EA55B02513F5}"/>
    <cellStyle name="Normal 18 3 2 3" xfId="28838" xr:uid="{484E6824-A3C6-4CDA-AB60-8FA6A0EC926E}"/>
    <cellStyle name="Normal 18 3 2 3 2" xfId="25028" xr:uid="{BF313770-6D5D-4BDD-A56F-6335F39A82C0}"/>
    <cellStyle name="Normal 18 3 2 3 2 2" xfId="28839" xr:uid="{20C26A46-5DFE-4B41-A94F-6D69D7E8CA19}"/>
    <cellStyle name="Normal 18 3 2 3 3" xfId="25027" xr:uid="{C35E774A-9867-438F-BFC2-E243DC6F3A08}"/>
    <cellStyle name="Normal 18 3 2 4" xfId="28840" xr:uid="{45A76318-8C66-49CA-AED2-1531E1081E18}"/>
    <cellStyle name="Normal 18 3 2 4 2" xfId="25026" xr:uid="{0CE5DA62-1699-4F55-A6D1-21A5B5E2B774}"/>
    <cellStyle name="Normal 18 3 2 5" xfId="28841" xr:uid="{D4DC6AFE-58E3-4067-AA35-71C7404FD41A}"/>
    <cellStyle name="Normal 18 3 2 6" xfId="25031" xr:uid="{40E32C9D-93D0-4F75-A4D6-62E40AB24B07}"/>
    <cellStyle name="Normal 18 3 3" xfId="27841" xr:uid="{9170135F-898D-4C69-BBCF-7B65C19F0CAB}"/>
    <cellStyle name="Normal 18 3 3 2" xfId="28842" xr:uid="{19261610-D421-49DC-A108-FB85EC7BF0ED}"/>
    <cellStyle name="Normal 18 3 3 2 2" xfId="28843" xr:uid="{B36DE51C-93F8-4E04-A7AB-E811C01C119D}"/>
    <cellStyle name="Normal 18 3 3 3" xfId="25024" xr:uid="{9E141E7F-DE80-4D9D-9D2B-8D61DF889FB7}"/>
    <cellStyle name="Normal 18 3 3 4" xfId="25025" xr:uid="{8A038E3A-BE3B-4FEF-9396-8ED43746655F}"/>
    <cellStyle name="Normal 18 3 4" xfId="28844" xr:uid="{01C88DBE-35C3-45C2-8AEA-347CC849608E}"/>
    <cellStyle name="Normal 18 3 4 2" xfId="25023" xr:uid="{0E3E7BE0-145A-4F29-B779-33E76CBC554C}"/>
    <cellStyle name="Normal 18 3 4 2 2" xfId="28845" xr:uid="{8B6C5B43-1F62-4E97-8443-8BA01CB4FDF3}"/>
    <cellStyle name="Normal 18 3 4 3" xfId="25022" xr:uid="{D6C1F22A-F6A5-49A8-B991-F33C62D92AF3}"/>
    <cellStyle name="Normal 18 3 5" xfId="28846" xr:uid="{D02074E9-0639-45F1-85EA-4A74C423F39F}"/>
    <cellStyle name="Normal 18 3 5 2" xfId="25021" xr:uid="{CB20A7EA-9959-49E7-A6B2-900D56E68F57}"/>
    <cellStyle name="Normal 18 3 6" xfId="28847" xr:uid="{46BB2B4B-F08A-4BC8-9B09-8DE4FA77ACF4}"/>
    <cellStyle name="Normal 18 3 7" xfId="30441" xr:uid="{61C465EE-484F-4CA2-849B-FFBCE5611B49}"/>
    <cellStyle name="Normal 18 4" xfId="25432" xr:uid="{13566B4E-3A93-4264-874F-5632DD23B4D4}"/>
    <cellStyle name="Normal 18 5" xfId="27305" xr:uid="{EDBAE274-112B-4B35-A2BD-5E6E76B90DD7}"/>
    <cellStyle name="Normal 18 5 2" xfId="30681" xr:uid="{2A747D1A-2DB5-4F67-B1F0-EFF45ECC2490}"/>
    <cellStyle name="Normal 18 6" xfId="27840" xr:uid="{B04AF04D-61C9-4560-84A1-0878B80945F5}"/>
    <cellStyle name="Normal 19" xfId="2103" xr:uid="{00000000-0005-0000-0000-00003B080000}"/>
    <cellStyle name="Normal 19 2" xfId="5092" xr:uid="{00000000-0005-0000-0000-0000E8130000}"/>
    <cellStyle name="Normal 19 2 2" xfId="28848" xr:uid="{668C36CE-8C5A-4108-B5BD-FE039E5CFC01}"/>
    <cellStyle name="Normal 19 2 3" xfId="27306" xr:uid="{29A036EC-5C81-4DD2-A525-ED02E7E04F93}"/>
    <cellStyle name="Normal 2" xfId="5" xr:uid="{00000000-0005-0000-0000-000009000000}"/>
    <cellStyle name="Normal 2 10" xfId="437" xr:uid="{00000000-0005-0000-0000-0000B9010000}"/>
    <cellStyle name="Normal 2 10 2" xfId="2105" xr:uid="{00000000-0005-0000-0000-00003D080000}"/>
    <cellStyle name="Normal 2 10 3" xfId="25434" xr:uid="{F1C327D4-F389-4493-AE9B-9953218CACE0}"/>
    <cellStyle name="Normal 2 10 3 2" xfId="27843" xr:uid="{5AC96C5C-EBB2-4250-99AB-7D31C23A915B}"/>
    <cellStyle name="Normal 2 10 3 2 2" xfId="25019" xr:uid="{E31AA8A9-4998-4657-97E5-D64C9AEC309D}"/>
    <cellStyle name="Normal 2 10 3 2 2 2" xfId="30442" xr:uid="{71FD398C-A5FE-4DC5-B736-8C17E8C5B658}"/>
    <cellStyle name="Normal 2 10 3 2 3" xfId="25018" xr:uid="{74DEE6A5-9458-4654-8B90-7B3D8CA27A57}"/>
    <cellStyle name="Normal 2 10 3 2 4" xfId="25011" xr:uid="{CCB4B7BC-647D-4FE0-8042-614BA44AC45E}"/>
    <cellStyle name="Normal 2 10 3 3" xfId="28850" xr:uid="{F34AD3E1-BFAA-4EB9-B562-DFFDCA92F5C0}"/>
    <cellStyle name="Normal 2 10 3 3 2" xfId="25017" xr:uid="{D20FDBEF-98E5-416A-A871-F7EAF2A9A5DC}"/>
    <cellStyle name="Normal 2 10 3 3 2 2" xfId="28851" xr:uid="{02A845AE-CF2D-462C-9476-C9E9EE0F8C60}"/>
    <cellStyle name="Normal 2 10 3 3 3" xfId="25016" xr:uid="{9411E347-874A-4542-898A-AC7A11960AB9}"/>
    <cellStyle name="Normal 2 10 3 4" xfId="28852" xr:uid="{D1989B6D-4027-4929-9994-D9942FB81A81}"/>
    <cellStyle name="Normal 2 10 3 4 2" xfId="25015" xr:uid="{0D50450E-EEEC-40D6-AB0F-BA79830B2F38}"/>
    <cellStyle name="Normal 2 10 3 5" xfId="28853" xr:uid="{CF250DA7-6094-433B-A5B4-52436A5643A3}"/>
    <cellStyle name="Normal 2 10 3 6" xfId="28849" xr:uid="{C2711A30-9EC1-4DE4-9907-DD2282459262}"/>
    <cellStyle name="Normal 2 10 4" xfId="25435" xr:uid="{D93F53E8-B8D3-48A9-80C9-1E90457E58AC}"/>
    <cellStyle name="Normal 2 10 4 2" xfId="27844" xr:uid="{DB21481A-1808-4BA5-98F2-16C5DCE7E587}"/>
    <cellStyle name="Normal 2 10 4 2 2" xfId="25013" xr:uid="{54AC07F3-01BF-427D-B545-6AB1A02487B1}"/>
    <cellStyle name="Normal 2 10 4 2 2 2" xfId="28855" xr:uid="{B1D8A14C-D76A-4C19-A6E1-1CDED8EF20BE}"/>
    <cellStyle name="Normal 2 10 4 2 3" xfId="25012" xr:uid="{C14F840B-CEBA-4BA0-B476-6CA68185B6A6}"/>
    <cellStyle name="Normal 2 10 4 2 4" xfId="28854" xr:uid="{268B09F9-9E2A-42B7-9C98-7FCA3D41A8C5}"/>
    <cellStyle name="Normal 2 10 4 3" xfId="28856" xr:uid="{6B3628CE-9D2F-4BAC-BA96-E8DE5781EC17}"/>
    <cellStyle name="Normal 2 10 4 3 2" xfId="28857" xr:uid="{BC8CD861-6BC6-4203-B586-788D1ADD765F}"/>
    <cellStyle name="Normal 2 10 4 4" xfId="25010" xr:uid="{8C1E208A-6BF4-4889-8917-4FC2470FEAA1}"/>
    <cellStyle name="Normal 2 10 4 5" xfId="25014" xr:uid="{2E59CAB7-0892-4280-B9FE-6D04DBD7E55C}"/>
    <cellStyle name="Normal 2 10 5" xfId="27307" xr:uid="{E29A060C-C98F-4259-8359-A70B2F522AEE}"/>
    <cellStyle name="Normal 2 10 5 2" xfId="25009" xr:uid="{C35ED9BB-7302-46FF-9014-23F3D919E7E9}"/>
    <cellStyle name="Normal 2 10 5 3" xfId="28858" xr:uid="{037B22B0-E2BC-481E-A511-EA1FDAF990A5}"/>
    <cellStyle name="Normal 2 11" xfId="2106" xr:uid="{00000000-0005-0000-0000-00003E080000}"/>
    <cellStyle name="Normal 2 12" xfId="2107" xr:uid="{00000000-0005-0000-0000-00003F080000}"/>
    <cellStyle name="Normal 2 13" xfId="2108" xr:uid="{00000000-0005-0000-0000-000040080000}"/>
    <cellStyle name="Normal 2 14" xfId="2109" xr:uid="{00000000-0005-0000-0000-000041080000}"/>
    <cellStyle name="Normal 2 15" xfId="2110" xr:uid="{00000000-0005-0000-0000-000042080000}"/>
    <cellStyle name="Normal 2 16" xfId="2111" xr:uid="{00000000-0005-0000-0000-000043080000}"/>
    <cellStyle name="Normal 2 17" xfId="2112" xr:uid="{00000000-0005-0000-0000-000044080000}"/>
    <cellStyle name="Normal 2 18" xfId="2113" xr:uid="{00000000-0005-0000-0000-000045080000}"/>
    <cellStyle name="Normal 2 18 2" xfId="4212" xr:uid="{00000000-0005-0000-0000-000078100000}"/>
    <cellStyle name="Normal 2 18 2 2" xfId="5093" xr:uid="{00000000-0005-0000-0000-0000E9130000}"/>
    <cellStyle name="Normal 2 18 2 2 2" xfId="27847" xr:uid="{AD6F7399-776F-490C-A78F-BCB14B57D209}"/>
    <cellStyle name="Normal 2 18 2 2 2 2" xfId="25007" xr:uid="{B46C5B50-C028-4505-8B9A-C0A741D689F2}"/>
    <cellStyle name="Normal 2 18 2 2 2 2 2" xfId="30443" xr:uid="{42EC43F9-87DE-4024-ADB0-C068C48EA923}"/>
    <cellStyle name="Normal 2 18 2 2 2 3" xfId="24996" xr:uid="{096F315B-DB30-4BA6-9FBB-0FB3E4B12B93}"/>
    <cellStyle name="Normal 2 18 2 2 2 4" xfId="28860" xr:uid="{7DB85FA2-4AAB-402C-B9F1-71744B1EA569}"/>
    <cellStyle name="Normal 2 18 2 2 3" xfId="25005" xr:uid="{6CA03CAD-D103-4AAD-A7CF-B53D5D9000DA}"/>
    <cellStyle name="Normal 2 18 2 2 3 2" xfId="28861" xr:uid="{D096ED21-5E48-42C7-BBF0-EDB54905355F}"/>
    <cellStyle name="Normal 2 18 2 2 3 2 2" xfId="25004" xr:uid="{60BAABF4-2E2C-454E-9626-F700AA025A15}"/>
    <cellStyle name="Normal 2 18 2 2 3 3" xfId="28862" xr:uid="{5AA6D9F1-73EB-4091-AF4F-42E28112DD6F}"/>
    <cellStyle name="Normal 2 18 2 2 4" xfId="25002" xr:uid="{290E26BF-07FC-4576-ACA4-AAD006CC8FED}"/>
    <cellStyle name="Normal 2 18 2 2 4 2" xfId="28863" xr:uid="{A009CC0B-94BB-49E3-878B-5EB221567D5D}"/>
    <cellStyle name="Normal 2 18 2 2 5" xfId="25001" xr:uid="{BF99A33D-79E8-4EF0-A483-D37CB252D206}"/>
    <cellStyle name="Normal 2 18 2 2 6" xfId="25008" xr:uid="{F61BE7DF-74FA-46E6-8254-E2BD7AEFE5B4}"/>
    <cellStyle name="Normal 2 18 2 3" xfId="27846" xr:uid="{7977720C-F51D-4185-9C01-C07E4ACFABE5}"/>
    <cellStyle name="Normal 2 18 2 3 2" xfId="25000" xr:uid="{19DC1214-B409-4BA6-99C2-1274F754E8FF}"/>
    <cellStyle name="Normal 2 18 2 3 2 2" xfId="28865" xr:uid="{0CFF2541-4340-4A4C-B78B-94DBB148F1DF}"/>
    <cellStyle name="Normal 2 18 2 3 3" xfId="24999" xr:uid="{7BF4A091-5CB4-42D9-96E2-54DF171D5EE6}"/>
    <cellStyle name="Normal 2 18 2 3 4" xfId="28864" xr:uid="{16092EE0-0A79-41BB-A4CC-0BB51BA89BC0}"/>
    <cellStyle name="Normal 2 18 2 4" xfId="28866" xr:uid="{DCDD6251-D76A-48E3-8386-B598DB18F532}"/>
    <cellStyle name="Normal 2 18 2 4 2" xfId="24998" xr:uid="{913BB063-DF96-4595-BD87-6D2CB8C724B2}"/>
    <cellStyle name="Normal 2 18 2 4 2 2" xfId="28867" xr:uid="{3CB27D95-2E54-45D9-9617-0E8CC9EC7901}"/>
    <cellStyle name="Normal 2 18 2 4 3" xfId="24997" xr:uid="{DD61F581-0E9C-41B8-82B4-8F354BD727BF}"/>
    <cellStyle name="Normal 2 18 2 5" xfId="28868" xr:uid="{53F5D161-2F3A-40A5-BF04-6FBB87DC22F5}"/>
    <cellStyle name="Normal 2 18 2 5 2" xfId="28869" xr:uid="{418438DA-DD63-413F-8E3F-505151917D5C}"/>
    <cellStyle name="Normal 2 18 2 6" xfId="24995" xr:uid="{32EEC374-2AF5-4D02-BB37-F501E2E5CFD8}"/>
    <cellStyle name="Normal 2 18 2 7" xfId="28859" xr:uid="{56F8C37C-CB5F-480B-8F3E-63EEF013A925}"/>
    <cellStyle name="Normal 2 18 3" xfId="5094" xr:uid="{00000000-0005-0000-0000-0000EA130000}"/>
    <cellStyle name="Normal 2 18 3 2" xfId="24992" xr:uid="{BABE6553-98FA-45B3-92EB-37179035C654}"/>
    <cellStyle name="Normal 2 18 3 3" xfId="42632" xr:uid="{10C4328D-7739-42AE-85A9-4C8F8D5A1D8E}"/>
    <cellStyle name="Normal 2 18 3 4" xfId="25438" xr:uid="{0AB20C12-B4F9-4D85-93FF-23F99D30C40C}"/>
    <cellStyle name="Normal 2 18 4" xfId="27845" xr:uid="{EFF86482-0447-48E8-AA9E-A185CB6A3902}"/>
    <cellStyle name="Normal 2 18 4 2" xfId="28870" xr:uid="{D64F7734-B105-4973-B7BC-2897E7BBFEFF}"/>
    <cellStyle name="Normal 2 18 5" xfId="25437" xr:uid="{51364E6B-0ECC-41F3-98CC-A56F67DF417C}"/>
    <cellStyle name="Normal 2 18 6" xfId="23214" xr:uid="{AA9306B0-AB0A-4EF9-9446-D735B1FE4743}"/>
    <cellStyle name="Normal 2 19" xfId="2114" xr:uid="{00000000-0005-0000-0000-000046080000}"/>
    <cellStyle name="Normal 2 19 2" xfId="5095" xr:uid="{00000000-0005-0000-0000-0000EB130000}"/>
    <cellStyle name="Normal 2 19 2 2" xfId="42633" xr:uid="{1D7D7447-E93B-4ACA-85A5-B9F4902EF0BF}"/>
    <cellStyle name="Normal 2 19 2 3" xfId="28871" xr:uid="{E638A1C6-8D65-41D4-B344-7B629082CC9D}"/>
    <cellStyle name="Normal 2 2" xfId="6" xr:uid="{00000000-0005-0000-0000-00000A000000}"/>
    <cellStyle name="Normal 2 2 10" xfId="4214" xr:uid="{00000000-0005-0000-0000-00007A100000}"/>
    <cellStyle name="Normal 2 2 10 2" xfId="5096" xr:uid="{00000000-0005-0000-0000-0000EC130000}"/>
    <cellStyle name="Normal 2 2 10 2 2" xfId="27850" xr:uid="{E5DEE2D7-4BD8-4CB7-A6A8-EC2DFA012B44}"/>
    <cellStyle name="Normal 2 2 10 2 2 2" xfId="24984" xr:uid="{E828E682-7FE9-428E-8226-CF9F47E72D8A}"/>
    <cellStyle name="Normal 2 2 10 2 2 2 2" xfId="28874" xr:uid="{1B8C8584-678D-4CA6-8598-D11B0588E3AA}"/>
    <cellStyle name="Normal 2 2 10 2 2 3" xfId="24982" xr:uid="{E307C73A-57EC-4AC7-9C7E-D58CDA13FC7C}"/>
    <cellStyle name="Normal 2 2 10 2 2 4" xfId="28873" xr:uid="{5F30D934-9865-4947-A502-D09DE0B0BCE7}"/>
    <cellStyle name="Normal 2 2 10 2 3" xfId="28875" xr:uid="{56C34AB7-FB09-4D6C-BD4B-4B89CD66B832}"/>
    <cellStyle name="Normal 2 2 10 2 3 2" xfId="24977" xr:uid="{41E95A65-1BC1-49C8-AF21-7CC09BD17A5C}"/>
    <cellStyle name="Normal 2 2 10 2 3 2 2" xfId="28876" xr:uid="{7C0F8FCA-642A-4B7D-99DF-8A2EA98451D9}"/>
    <cellStyle name="Normal 2 2 10 2 3 3" xfId="24898" xr:uid="{040664CF-807E-42F5-8665-568B9DBC3F7E}"/>
    <cellStyle name="Normal 2 2 10 2 4" xfId="24973" xr:uid="{CF94F3BB-F8BF-42B9-8123-B9DABFEB7D0F}"/>
    <cellStyle name="Normal 2 2 10 2 4 2" xfId="28877" xr:uid="{1F3D3525-DA74-40B8-B6E6-6BAF2DC9C715}"/>
    <cellStyle name="Normal 2 2 10 2 5" xfId="24969" xr:uid="{FA6A3666-5CC2-497C-9E78-603B15882B90}"/>
    <cellStyle name="Normal 2 2 10 2 6" xfId="24989" xr:uid="{8B20DF8E-F23B-40EB-AF49-1F9A993B4B43}"/>
    <cellStyle name="Normal 2 2 10 3" xfId="27849" xr:uid="{7C932C46-3EDF-44BA-94E5-7EB09515A98C}"/>
    <cellStyle name="Normal 2 2 10 3 2" xfId="24963" xr:uid="{75388FE3-D91B-47FE-A667-619C2B78E927}"/>
    <cellStyle name="Normal 2 2 10 3 2 2" xfId="30682" xr:uid="{947872B6-F7C9-4CCA-BD37-C08F7AF03E16}"/>
    <cellStyle name="Normal 2 2 10 3 2 2 2" xfId="24954" xr:uid="{E8A02E24-85E2-4EF4-BEDA-F2F5F0630AFA}"/>
    <cellStyle name="Normal 2 2 10 3 2 3" xfId="28879" xr:uid="{54F12BCA-BA66-4FD7-AA57-59A87F83EAE9}"/>
    <cellStyle name="Normal 2 2 10 3 3" xfId="24935" xr:uid="{9B57EE46-B628-4E1F-8C42-F3C2AEF621F9}"/>
    <cellStyle name="Normal 2 2 10 3 3 2" xfId="30683" xr:uid="{964FDB7B-925D-4181-A850-BA430042303C}"/>
    <cellStyle name="Normal 2 2 10 3 4" xfId="24909" xr:uid="{17BC7540-23B3-4755-AC66-8647D766390A}"/>
    <cellStyle name="Normal 2 2 10 3 5" xfId="28878" xr:uid="{0D416C1B-8623-441F-BE1A-2DDD5D4D3BD7}"/>
    <cellStyle name="Normal 2 2 10 4" xfId="28880" xr:uid="{69336797-EC3A-463D-93AE-27C2567BE235}"/>
    <cellStyle name="Normal 2 2 10 5" xfId="24900" xr:uid="{E2C8108D-76D1-47C9-8398-FCB9A4F57614}"/>
    <cellStyle name="Normal 2 2 10 5 2" xfId="28881" xr:uid="{BA3A50A4-9E79-405E-B050-B549AE479AEC}"/>
    <cellStyle name="Normal 2 2 10 6" xfId="24899" xr:uid="{50C857E0-3B4C-48FB-8119-257960A8A992}"/>
    <cellStyle name="Normal 2 2 10 7" xfId="28872" xr:uid="{6DC2B49A-5274-4C2C-A0A8-9AEFA1A37C1C}"/>
    <cellStyle name="Normal 2 2 11" xfId="4215" xr:uid="{00000000-0005-0000-0000-00007B100000}"/>
    <cellStyle name="Normal 2 2 11 2" xfId="5097" xr:uid="{00000000-0005-0000-0000-0000ED130000}"/>
    <cellStyle name="Normal 2 2 11 2 2" xfId="27852" xr:uid="{DE7209A1-02A2-4485-8680-83B324A23D1E}"/>
    <cellStyle name="Normal 2 2 11 2 2 2" xfId="28883" xr:uid="{2347DFF9-A561-4E2D-A523-EB084C707795}"/>
    <cellStyle name="Normal 2 2 11 2 2 2 2" xfId="24894" xr:uid="{53770C76-37B6-4787-B7F7-C18894BF871F}"/>
    <cellStyle name="Normal 2 2 11 2 2 3" xfId="30445" xr:uid="{D01B0EC3-6356-4E76-895F-15222128A56E}"/>
    <cellStyle name="Normal 2 2 11 2 2 4" xfId="24896" xr:uid="{2C80FE4B-9932-48E6-804E-D7CD5E609869}"/>
    <cellStyle name="Normal 2 2 11 2 3" xfId="24892" xr:uid="{FED0F162-B42E-4403-A59A-9B58185FA130}"/>
    <cellStyle name="Normal 2 2 11 2 3 2" xfId="28884" xr:uid="{D3DE7E8D-3397-4F61-91A9-A1016328D036}"/>
    <cellStyle name="Normal 2 2 11 2 3 2 2" xfId="24890" xr:uid="{95E74614-A640-4560-823A-39C043DE1731}"/>
    <cellStyle name="Normal 2 2 11 2 3 3" xfId="28885" xr:uid="{23B8C31B-C702-454B-A737-E00354435209}"/>
    <cellStyle name="Normal 2 2 11 2 4" xfId="24869" xr:uid="{855E6116-8225-43C5-8C60-39BAF93867BE}"/>
    <cellStyle name="Normal 2 2 11 2 4 2" xfId="28886" xr:uid="{7AB8F1A6-D533-4F12-8A40-5C0993E22591}"/>
    <cellStyle name="Normal 2 2 11 2 5" xfId="24868" xr:uid="{0AA6343D-6026-4E54-B3C3-6FAF1E5F55CF}"/>
    <cellStyle name="Normal 2 2 11 2 6" xfId="28882" xr:uid="{139C79E4-F665-43EF-82E3-B380B42F436B}"/>
    <cellStyle name="Normal 2 2 11 3" xfId="27851" xr:uid="{5A09DED0-A069-4075-9CF9-C957F8E791C6}"/>
    <cellStyle name="Normal 2 2 11 3 2" xfId="24867" xr:uid="{6C0A6D4C-1C72-4EC6-A683-ED1D91A89A8D}"/>
    <cellStyle name="Normal 2 2 11 3 2 2" xfId="28888" xr:uid="{4215CEDE-27F6-46E9-9FBF-5B3A69D729F8}"/>
    <cellStyle name="Normal 2 2 11 3 2 2 2" xfId="24866" xr:uid="{5BF00577-94C3-42C0-AF44-6958C0E675A2}"/>
    <cellStyle name="Normal 2 2 11 3 2 3" xfId="28889" xr:uid="{ACB77CA4-0B47-4608-BCF9-D686D54C5398}"/>
    <cellStyle name="Normal 2 2 11 3 3" xfId="24857" xr:uid="{AE008416-9F40-4CEC-A576-B6E11189D30B}"/>
    <cellStyle name="Normal 2 2 11 3 3 2" xfId="24865" xr:uid="{8158FF28-5CEC-4922-BFE4-1FA260D7486B}"/>
    <cellStyle name="Normal 2 2 11 3 4" xfId="28890" xr:uid="{3BAB4D0C-07C9-42A8-9D60-96A7980708ED}"/>
    <cellStyle name="Normal 2 2 11 3 5" xfId="28887" xr:uid="{0E1788BB-07C4-4AE9-AE88-BD378F20448E}"/>
    <cellStyle name="Normal 2 2 11 4" xfId="24864" xr:uid="{79B178F3-2CEE-4412-861E-1102C0B82FE8}"/>
    <cellStyle name="Normal 2 2 11 5" xfId="28891" xr:uid="{DCE00CEE-5D08-44AA-8A3B-FF4C78257A73}"/>
    <cellStyle name="Normal 2 2 11 5 2" xfId="24863" xr:uid="{6AE96E05-E7DA-4164-B804-F2A8C12D071A}"/>
    <cellStyle name="Normal 2 2 11 6" xfId="28892" xr:uid="{48FFDC2F-FD3A-4CE3-88EA-C8A6C7119E8B}"/>
    <cellStyle name="Normal 2 2 11 7" xfId="30444" xr:uid="{2CB0A36D-6BBC-463D-993D-AF885A981678}"/>
    <cellStyle name="Normal 2 2 12" xfId="4216" xr:uid="{00000000-0005-0000-0000-00007C100000}"/>
    <cellStyle name="Normal 2 2 12 2" xfId="5098" xr:uid="{00000000-0005-0000-0000-0000EE130000}"/>
    <cellStyle name="Normal 2 2 12 2 2" xfId="27854" xr:uid="{8A918A3B-1591-47F3-A441-7463AA31EDDE}"/>
    <cellStyle name="Normal 2 2 12 2 2 2" xfId="28894" xr:uid="{86748D23-8FA8-4221-9D38-8E8E1CAFA9F2}"/>
    <cellStyle name="Normal 2 2 12 2 2 2 2" xfId="24860" xr:uid="{33868025-A3B9-4D2D-B767-74FBC189BCC4}"/>
    <cellStyle name="Normal 2 2 12 2 2 3" xfId="28895" xr:uid="{F60DB2B0-53F0-4217-BF08-1A178F996896}"/>
    <cellStyle name="Normal 2 2 12 2 2 4" xfId="24861" xr:uid="{D9C93EF8-B68F-44E8-B566-6F635EFCC987}"/>
    <cellStyle name="Normal 2 2 12 2 3" xfId="24859" xr:uid="{EAB69C8F-3A1B-4218-8A71-09819F25ECA2}"/>
    <cellStyle name="Normal 2 2 12 2 3 2" xfId="28896" xr:uid="{C44D822E-8C14-4C54-B54E-C7AA96AE62D4}"/>
    <cellStyle name="Normal 2 2 12 2 3 2 2" xfId="24858" xr:uid="{AEB92A30-2CF6-461A-9DE4-5D7F7661F2A1}"/>
    <cellStyle name="Normal 2 2 12 2 3 3" xfId="28897" xr:uid="{61A19E4D-876E-4EB3-AB3D-86ED9FEA264B}"/>
    <cellStyle name="Normal 2 2 12 2 4" xfId="28898" xr:uid="{7EDDB2F9-314A-463F-BEC4-304821ED696A}"/>
    <cellStyle name="Normal 2 2 12 2 4 2" xfId="24856" xr:uid="{4FD1A6D8-57F0-4679-9666-9C05E651B84B}"/>
    <cellStyle name="Normal 2 2 12 2 5" xfId="28899" xr:uid="{07601136-B6F7-4A25-9CF5-51158E00F893}"/>
    <cellStyle name="Normal 2 2 12 2 6" xfId="28893" xr:uid="{3A35653A-A357-4891-8017-49E752F6E43F}"/>
    <cellStyle name="Normal 2 2 12 3" xfId="27853" xr:uid="{467394A9-3066-4DF5-9930-03A6827252FF}"/>
    <cellStyle name="Normal 2 2 12 3 2" xfId="28900" xr:uid="{2D03581F-9739-41E4-BC5B-02EE57A0E8A2}"/>
    <cellStyle name="Normal 2 2 12 3 2 2" xfId="24854" xr:uid="{F25785E2-10C9-464D-BC4B-576FDBFF5966}"/>
    <cellStyle name="Normal 2 2 12 3 2 2 2" xfId="28901" xr:uid="{06E9FAD9-A228-47EF-AB44-2D0E94D077D5}"/>
    <cellStyle name="Normal 2 2 12 3 2 3" xfId="24853" xr:uid="{138A8D74-76B5-4F3F-A6B3-9E5680BB532A}"/>
    <cellStyle name="Normal 2 2 12 3 3" xfId="28902" xr:uid="{F6612A37-B2A4-46D9-A489-C3B2E5D2D9BD}"/>
    <cellStyle name="Normal 2 2 12 3 3 2" xfId="24852" xr:uid="{6ADD06A3-C9D9-411F-89B3-D5640A631B51}"/>
    <cellStyle name="Normal 2 2 12 3 4" xfId="28903" xr:uid="{46E875FF-C2C3-4644-8C44-B7EE71489920}"/>
    <cellStyle name="Normal 2 2 12 3 5" xfId="24855" xr:uid="{A6931966-D9B5-4475-A4A9-0A8AF73A8733}"/>
    <cellStyle name="Normal 2 2 12 4" xfId="24851" xr:uid="{190C6411-7E8B-406A-A2A0-9F8FACD0BF72}"/>
    <cellStyle name="Normal 2 2 12 5" xfId="28904" xr:uid="{099BDE9A-EC62-47CD-AA46-A02D7BBAF03B}"/>
    <cellStyle name="Normal 2 2 12 5 2" xfId="24850" xr:uid="{5532AFA3-A5BE-4DA1-A1F7-01363FB89907}"/>
    <cellStyle name="Normal 2 2 12 6" xfId="28905" xr:uid="{01C26F6A-61F7-4AB9-AC45-CE263CA90BA6}"/>
    <cellStyle name="Normal 2 2 12 7" xfId="24862" xr:uid="{3554BD04-2448-41EF-8906-D35E36545C1F}"/>
    <cellStyle name="Normal 2 2 13" xfId="4217" xr:uid="{00000000-0005-0000-0000-00007D100000}"/>
    <cellStyle name="Normal 2 2 13 2" xfId="5099" xr:uid="{00000000-0005-0000-0000-0000EF130000}"/>
    <cellStyle name="Normal 2 2 13 2 2" xfId="27856" xr:uid="{60A6A9EC-44C6-4E0B-A529-179AC20EF6C2}"/>
    <cellStyle name="Normal 2 2 13 2 2 2" xfId="30446" xr:uid="{89ECACD7-9EAF-412B-96DE-00AC7F0B14D9}"/>
    <cellStyle name="Normal 2 2 13 2 2 2 2" xfId="24847" xr:uid="{E16469AC-036E-4F67-BAC4-7051A39823D9}"/>
    <cellStyle name="Normal 2 2 13 2 2 3" xfId="28907" xr:uid="{42FB1FDA-9BCA-4D66-88F1-57DB19DF4E99}"/>
    <cellStyle name="Normal 2 2 13 2 2 4" xfId="24848" xr:uid="{D9A0209A-22EA-4DA3-AAE8-DEEC302328D0}"/>
    <cellStyle name="Normal 2 2 13 2 3" xfId="28908" xr:uid="{E8620C07-57C0-4D9D-BE3E-BA8056B04CD8}"/>
    <cellStyle name="Normal 2 2 13 2 3 2" xfId="28909" xr:uid="{34DA5A21-C288-40B4-85DA-832267147B7B}"/>
    <cellStyle name="Normal 2 2 13 2 3 2 2" xfId="28910" xr:uid="{9AA28E40-FF6B-47E9-8855-A786F14D9E01}"/>
    <cellStyle name="Normal 2 2 13 2 3 3" xfId="28911" xr:uid="{2EBE4976-ED14-4262-89A4-A276FD68F232}"/>
    <cellStyle name="Normal 2 2 13 2 4" xfId="28912" xr:uid="{AF5E70A1-968F-4A4A-B066-1BB7F2CD1931}"/>
    <cellStyle name="Normal 2 2 13 2 4 2" xfId="28913" xr:uid="{8230C8C5-456C-4529-83E1-4F30604BE37D}"/>
    <cellStyle name="Normal 2 2 13 2 5" xfId="28914" xr:uid="{C94AAF7F-2FCB-4BC2-BEAB-61724B7E6AE6}"/>
    <cellStyle name="Normal 2 2 13 2 6" xfId="28906" xr:uid="{478AAABD-AFEE-4896-B391-51466782AB7D}"/>
    <cellStyle name="Normal 2 2 13 3" xfId="27855" xr:uid="{44DD5C4E-F80E-4818-96F9-C1C4C588DD26}"/>
    <cellStyle name="Normal 2 2 13 3 2" xfId="28916" xr:uid="{F1C4EDD5-AB84-4E4B-B7BE-6861951D992F}"/>
    <cellStyle name="Normal 2 2 13 3 2 2" xfId="28917" xr:uid="{071F69ED-64C9-4751-93D3-616A9A5A02AB}"/>
    <cellStyle name="Normal 2 2 13 3 2 2 2" xfId="28918" xr:uid="{833EB0D7-BC86-4FE8-8156-67DEBBF76946}"/>
    <cellStyle name="Normal 2 2 13 3 2 3" xfId="28919" xr:uid="{6DE72359-F82E-4518-B5FF-989C4A0E3698}"/>
    <cellStyle name="Normal 2 2 13 3 3" xfId="28920" xr:uid="{AFA60D6C-F524-4742-9246-5AF3BE6BAD10}"/>
    <cellStyle name="Normal 2 2 13 3 3 2" xfId="28921" xr:uid="{FB839F60-5DDD-4EA2-91B9-D30E7FF63AEA}"/>
    <cellStyle name="Normal 2 2 13 3 4" xfId="30685" xr:uid="{EB7048DF-6D55-4BB8-BD40-F8FC9C72EA68}"/>
    <cellStyle name="Normal 2 2 13 3 5" xfId="28915" xr:uid="{8FEFC4C9-0728-402F-A090-A5DAF6586FE6}"/>
    <cellStyle name="Normal 2 2 13 4" xfId="30684" xr:uid="{EABCCD89-D249-4A44-91DE-C2D2F7245B15}"/>
    <cellStyle name="Normal 2 2 13 5" xfId="28922" xr:uid="{8657937D-9697-4865-9E48-64B4E3F664E0}"/>
    <cellStyle name="Normal 2 2 13 5 2" xfId="28923" xr:uid="{16426440-3221-432A-934D-83FD6D401CC4}"/>
    <cellStyle name="Normal 2 2 13 6" xfId="30686" xr:uid="{5F0C4F7A-AE03-458D-9152-BCADF6671E23}"/>
    <cellStyle name="Normal 2 2 13 7" xfId="24849" xr:uid="{209E491F-B5FB-46C1-8E79-B01BA6A600CD}"/>
    <cellStyle name="Normal 2 2 14" xfId="4218" xr:uid="{00000000-0005-0000-0000-00007E100000}"/>
    <cellStyle name="Normal 2 2 14 2" xfId="28924" xr:uid="{5A313FD7-ACE4-4F3D-8B6F-DA6EE322AB89}"/>
    <cellStyle name="Normal 2 2 14 3" xfId="30687" xr:uid="{9CEF95EC-E23D-4FF6-9AFF-22FFCBE8A207}"/>
    <cellStyle name="Normal 2 2 14 3 2" xfId="28925" xr:uid="{3F63653D-284F-4506-8E96-77E8DC16F69F}"/>
    <cellStyle name="Normal 2 2 14 3 2 2" xfId="30688" xr:uid="{C76EB11B-E6B5-4EE8-80D1-EC7E878D0C0D}"/>
    <cellStyle name="Normal 2 2 14 3 3" xfId="30447" xr:uid="{FCC74B23-6F50-45BC-892D-EE95E259A267}"/>
    <cellStyle name="Normal 2 2 15" xfId="4213" xr:uid="{00000000-0005-0000-0000-000079100000}"/>
    <cellStyle name="Normal 2 2 15 2" xfId="25439" xr:uid="{B4B4A951-872E-4B06-8D20-0C12191367AE}"/>
    <cellStyle name="Normal 2 2 15 2 2" xfId="27858" xr:uid="{CF894AF0-1F0B-4697-89B3-EC59D9BD47A4}"/>
    <cellStyle name="Normal 2 2 15 2 2 2" xfId="28929" xr:uid="{8933D45F-5FC3-41A7-AE6D-44F64AFD6372}"/>
    <cellStyle name="Normal 2 2 15 2 2 2 2" xfId="30690" xr:uid="{49DF78AA-5D6B-495C-8F65-8DF7E0A8BED3}"/>
    <cellStyle name="Normal 2 2 15 2 2 3" xfId="30689" xr:uid="{8759D47F-A771-4D68-8F8B-991F50A704DC}"/>
    <cellStyle name="Normal 2 2 15 2 2 4" xfId="28928" xr:uid="{52B1CB3E-E874-41B1-A755-DB42E94041D1}"/>
    <cellStyle name="Normal 2 2 15 2 3" xfId="28930" xr:uid="{27997422-8C13-4746-80C9-0D5673BDF364}"/>
    <cellStyle name="Normal 2 2 15 2 3 2" xfId="28931" xr:uid="{C9D54A64-77B8-4973-816F-1A8B3CDA7BAE}"/>
    <cellStyle name="Normal 2 2 15 2 3 2 2" xfId="30692" xr:uid="{5EB396F9-AFFD-473E-A494-96599ACC3279}"/>
    <cellStyle name="Normal 2 2 15 2 3 3" xfId="30691" xr:uid="{644B8FDD-B0EF-4F09-B504-B75F75BDA80A}"/>
    <cellStyle name="Normal 2 2 15 2 4" xfId="28932" xr:uid="{ED90932B-DDF8-48D0-9794-DBAD972B26EB}"/>
    <cellStyle name="Normal 2 2 15 2 4 2" xfId="28933" xr:uid="{A5B6D26F-5457-455E-B5AE-991004527B35}"/>
    <cellStyle name="Normal 2 2 15 2 5" xfId="30694" xr:uid="{0FA23D24-2048-4B78-B4BA-739674AF6ABC}"/>
    <cellStyle name="Normal 2 2 15 2 6" xfId="28927" xr:uid="{48D4312A-262D-417F-923B-EFCE6383836D}"/>
    <cellStyle name="Normal 2 2 15 3" xfId="27857" xr:uid="{F2855A01-5472-4F18-84D6-D8775157583C}"/>
    <cellStyle name="Normal 2 2 15 3 2" xfId="28934" xr:uid="{38DFF427-0050-4C9C-A71A-E97E1B118034}"/>
    <cellStyle name="Normal 2 2 15 3 2 2" xfId="30695" xr:uid="{00755993-D4C3-469F-9253-75C3996EB7A6}"/>
    <cellStyle name="Normal 2 2 15 3 3" xfId="28935" xr:uid="{432D021B-3AD1-4CB3-8155-0A9EE9CDBEED}"/>
    <cellStyle name="Normal 2 2 15 3 4" xfId="30693" xr:uid="{9227EAC9-6700-486F-A7BA-29918279B830}"/>
    <cellStyle name="Normal 2 2 15 4" xfId="30696" xr:uid="{5DB6689F-4630-43C5-AE4A-B9732FCC6435}"/>
    <cellStyle name="Normal 2 2 15 4 2" xfId="30448" xr:uid="{B146032C-ADBD-4A11-AB21-1CDCD06CF666}"/>
    <cellStyle name="Normal 2 2 15 4 2 2" xfId="28936" xr:uid="{C8D9D8C7-257E-4C2A-B05F-5812C319085B}"/>
    <cellStyle name="Normal 2 2 15 4 3" xfId="28937" xr:uid="{57E2A153-5A77-4D15-B603-12BEDB4C46B5}"/>
    <cellStyle name="Normal 2 2 15 5" xfId="28938" xr:uid="{67E4ECDC-1F21-4040-9C44-88B50E53C86F}"/>
    <cellStyle name="Normal 2 2 15 5 2" xfId="30697" xr:uid="{019EC038-367A-49D5-BB4B-EF1DEF2700D6}"/>
    <cellStyle name="Normal 2 2 15 6" xfId="28939" xr:uid="{2CCD0DD3-952B-4CAC-8016-423DA3F2711C}"/>
    <cellStyle name="Normal 2 2 15 7" xfId="28926" xr:uid="{A44ED411-9776-4722-8092-B39134DA84DF}"/>
    <cellStyle name="Normal 2 2 16" xfId="399" xr:uid="{00000000-0005-0000-0000-000093010000}"/>
    <cellStyle name="Normal 2 2 16 2" xfId="30698" xr:uid="{C8F75E31-7AC4-4E14-8D8F-FF3545123C75}"/>
    <cellStyle name="Normal 2 2 16 3" xfId="41445" xr:uid="{74968FB9-66F5-46DF-ADCE-15925FC6E18B}"/>
    <cellStyle name="Normal 2 2 16 4" xfId="27848" xr:uid="{3CCE911F-A828-4F5C-BD93-6AF7B57620C4}"/>
    <cellStyle name="Normal 2 2 2" xfId="195" xr:uid="{00000000-0005-0000-0000-0000C7000000}"/>
    <cellStyle name="Normal 2 2 2 2" xfId="400" xr:uid="{00000000-0005-0000-0000-000094010000}"/>
    <cellStyle name="Normal 2 2 2 2 2" xfId="2116" xr:uid="{00000000-0005-0000-0000-000048080000}"/>
    <cellStyle name="Normal 2 2 2 2 3" xfId="27308" xr:uid="{6B3B9C01-3A40-4291-B0D3-BF195DE04FB2}"/>
    <cellStyle name="Normal 2 2 2 3" xfId="2117" xr:uid="{00000000-0005-0000-0000-000049080000}"/>
    <cellStyle name="Normal 2 2 2 3 2" xfId="5100" xr:uid="{00000000-0005-0000-0000-0000F0130000}"/>
    <cellStyle name="Normal 2 2 2 3 2 2" xfId="28940" xr:uid="{D406D4CC-3E3E-48D3-AB27-8A2B19C526FE}"/>
    <cellStyle name="Normal 2 2 2 3 3" xfId="23981" xr:uid="{BA36E476-7BB2-4B73-A29E-6364F1A12C91}"/>
    <cellStyle name="Normal 2 2 2 4" xfId="2118" xr:uid="{00000000-0005-0000-0000-00004A080000}"/>
    <cellStyle name="Normal 2 2 2 4 2" xfId="27309" xr:uid="{DAEC1B4A-7285-45EE-9CCF-269670A87E8F}"/>
    <cellStyle name="Normal 2 2 2 5" xfId="2115" xr:uid="{00000000-0005-0000-0000-000047080000}"/>
    <cellStyle name="Normal 2 2 2 5 2" xfId="25440" xr:uid="{D1FB8790-B638-4E98-852B-2D1EC139C52E}"/>
    <cellStyle name="Normal 2 2 2 5 2 2" xfId="27861" xr:uid="{EFC5CB41-7E87-48C4-A7B6-0E73163ABDEF}"/>
    <cellStyle name="Normal 2 2 2 5 2 2 2" xfId="28944" xr:uid="{2588EB78-E927-406C-9DB5-5EA4719B4038}"/>
    <cellStyle name="Normal 2 2 2 5 2 2 2 2" xfId="28945" xr:uid="{69F531DA-5DB7-421A-82B4-8A1B57DB765F}"/>
    <cellStyle name="Normal 2 2 2 5 2 2 3" xfId="30450" xr:uid="{9FC46CAA-4F9E-4E0B-AECD-39815284370C}"/>
    <cellStyle name="Normal 2 2 2 5 2 2 4" xfId="28943" xr:uid="{D8D7C4F5-BBCD-4903-A06B-D521656F3F19}"/>
    <cellStyle name="Normal 2 2 2 5 2 3" xfId="30449" xr:uid="{23147C4D-1FD2-4C38-A397-1359B50B6E10}"/>
    <cellStyle name="Normal 2 2 2 5 2 3 2" xfId="28946" xr:uid="{6E7B7279-A0B7-418D-A692-7E7357E261ED}"/>
    <cellStyle name="Normal 2 2 2 5 2 3 2 2" xfId="28947" xr:uid="{1902D3C6-B69B-44FB-BC55-AF207E7D010E}"/>
    <cellStyle name="Normal 2 2 2 5 2 3 3" xfId="28948" xr:uid="{F147F01F-E6E1-4323-8E8C-A3E6AB224326}"/>
    <cellStyle name="Normal 2 2 2 5 2 4" xfId="28949" xr:uid="{08AC371F-6C2B-439C-B179-14D7EA0A7E3E}"/>
    <cellStyle name="Normal 2 2 2 5 2 4 2" xfId="28950" xr:uid="{1436A3D8-C23A-414E-828F-6F8DC1A86157}"/>
    <cellStyle name="Normal 2 2 2 5 2 5" xfId="28951" xr:uid="{99A4B2BD-D5EA-4F23-8159-86F5775B81B7}"/>
    <cellStyle name="Normal 2 2 2 5 2 6" xfId="28942" xr:uid="{6CCAAED9-6417-4145-A5B6-5CA3CBCA3667}"/>
    <cellStyle name="Normal 2 2 2 5 3" xfId="27310" xr:uid="{3956744F-3CA0-4E6F-9ED0-967C3967B0E6}"/>
    <cellStyle name="Normal 2 2 2 5 3 2" xfId="28953" xr:uid="{AEEBB50C-F0E5-4D1E-923F-5D9C45B2183D}"/>
    <cellStyle name="Normal 2 2 2 5 3 2 2" xfId="28954" xr:uid="{B6BD7C27-FABE-4E21-B766-80EE373B7366}"/>
    <cellStyle name="Normal 2 2 2 5 3 3" xfId="28955" xr:uid="{DAFEEBA2-2533-41FF-A256-EA348100D8BA}"/>
    <cellStyle name="Normal 2 2 2 5 3 4" xfId="28952" xr:uid="{79525C5E-B1D3-4394-9C76-142F53C9B57E}"/>
    <cellStyle name="Normal 2 2 2 5 4" xfId="27860" xr:uid="{1F862879-4201-49E8-9AF2-9072039D15FF}"/>
    <cellStyle name="Normal 2 2 2 5 4 2" xfId="28957" xr:uid="{022CA52E-8BD4-4A64-893B-33A2A1340704}"/>
    <cellStyle name="Normal 2 2 2 5 4 2 2" xfId="28958" xr:uid="{9BE12528-53AF-4BED-B74A-A199ED6D12F3}"/>
    <cellStyle name="Normal 2 2 2 5 4 3" xfId="28959" xr:uid="{E18583D0-B63F-4D47-BC85-73A2544CA4D0}"/>
    <cellStyle name="Normal 2 2 2 5 4 4" xfId="28956" xr:uid="{F9437F72-AF42-4652-A84B-EEB850250B8D}"/>
    <cellStyle name="Normal 2 2 2 5 5" xfId="28960" xr:uid="{6E946993-C03C-42BD-A4CB-AD025538FC4D}"/>
    <cellStyle name="Normal 2 2 2 5 5 2" xfId="28961" xr:uid="{FF653461-C54D-4241-BFE0-8BD5956D8477}"/>
    <cellStyle name="Normal 2 2 2 5 6" xfId="28962" xr:uid="{05E30EEA-1900-4165-86B7-0EA89B40A657}"/>
    <cellStyle name="Normal 2 2 2 5 7" xfId="28941" xr:uid="{E57820C6-C72F-4ED2-93A6-971A11B0C6C4}"/>
    <cellStyle name="Normal 2 2 2 6" xfId="4219" xr:uid="{00000000-0005-0000-0000-00007F100000}"/>
    <cellStyle name="Normal 2 2 2 6 2" xfId="25441" xr:uid="{21C0B9EB-838A-4E9E-812C-73EDB6A4AB59}"/>
    <cellStyle name="Normal 2 2 2 6 2 2" xfId="27863" xr:uid="{E808C71A-10AF-474C-8B8C-B738A8133BE9}"/>
    <cellStyle name="Normal 2 2 2 6 2 2 2" xfId="28966" xr:uid="{56534090-8799-476F-978D-700ACF2AC048}"/>
    <cellStyle name="Normal 2 2 2 6 2 2 2 2" xfId="28967" xr:uid="{EF788FE1-5FAA-45D2-9C19-D6D2CFF2B401}"/>
    <cellStyle name="Normal 2 2 2 6 2 2 3" xfId="28968" xr:uid="{F269BF65-8033-4B20-A1D2-15D935EDE74D}"/>
    <cellStyle name="Normal 2 2 2 6 2 2 4" xfId="28965" xr:uid="{0F484B91-1D5E-4356-AA3E-416115480447}"/>
    <cellStyle name="Normal 2 2 2 6 2 3" xfId="28969" xr:uid="{0D508225-08BC-4E4C-A457-A9223B20120E}"/>
    <cellStyle name="Normal 2 2 2 6 2 3 2" xfId="28970" xr:uid="{B4AF356A-4259-452B-879F-FD0E47E063B4}"/>
    <cellStyle name="Normal 2 2 2 6 2 3 2 2" xfId="28971" xr:uid="{3CB379AE-CA83-4206-9F0A-42346055C720}"/>
    <cellStyle name="Normal 2 2 2 6 2 3 3" xfId="28972" xr:uid="{F048728F-CB11-4C7E-B86C-7AC76E10F784}"/>
    <cellStyle name="Normal 2 2 2 6 2 4" xfId="28973" xr:uid="{BF5385E3-AEE7-43D2-A946-C0F407450495}"/>
    <cellStyle name="Normal 2 2 2 6 2 4 2" xfId="28974" xr:uid="{5110DBE3-D051-4A32-A0D8-1ED32A785865}"/>
    <cellStyle name="Normal 2 2 2 6 2 5" xfId="28975" xr:uid="{D0D50D62-2BC7-4576-8147-0C2B1A80BBFE}"/>
    <cellStyle name="Normal 2 2 2 6 2 6" xfId="28964" xr:uid="{97E1517E-3692-49BB-A458-3E32EC3C5294}"/>
    <cellStyle name="Normal 2 2 2 6 3" xfId="27311" xr:uid="{F89FD123-C48E-41F0-A823-3BF0BE83EA17}"/>
    <cellStyle name="Normal 2 2 2 6 3 2" xfId="23978" xr:uid="{ABA32E68-BBF1-42B4-BDCD-216AC86AEC8A}"/>
    <cellStyle name="Normal 2 2 2 6 3 2 2" xfId="28977" xr:uid="{F92F0728-0D73-4235-A825-308266B4DAF9}"/>
    <cellStyle name="Normal 2 2 2 6 3 3" xfId="23971" xr:uid="{2419B86B-78C6-44E5-9A47-8D88C8FBBC9C}"/>
    <cellStyle name="Normal 2 2 2 6 3 4" xfId="28976" xr:uid="{EEA6F263-67C6-462C-8157-D9C7DB5C3225}"/>
    <cellStyle name="Normal 2 2 2 6 4" xfId="27862" xr:uid="{61FEE24A-C60C-4599-947D-E23C3D7AAB1F}"/>
    <cellStyle name="Normal 2 2 2 6 4 2" xfId="28979" xr:uid="{815D20B1-C3C2-471C-A02E-E39F552C932E}"/>
    <cellStyle name="Normal 2 2 2 6 4 2 2" xfId="28980" xr:uid="{B611662C-AF9D-429F-8403-73DD7C2B652F}"/>
    <cellStyle name="Normal 2 2 2 6 4 3" xfId="28981" xr:uid="{745DAEFF-67D3-498C-840C-FEEF4EADE019}"/>
    <cellStyle name="Normal 2 2 2 6 4 4" xfId="28978" xr:uid="{2CE639DF-168D-4CED-91B0-F128559D698A}"/>
    <cellStyle name="Normal 2 2 2 6 5" xfId="28982" xr:uid="{21C5666A-6669-40A2-8F65-8917BAB78BE2}"/>
    <cellStyle name="Normal 2 2 2 6 5 2" xfId="28983" xr:uid="{02D0CC24-0C91-4C3B-B8BA-C0A4004BDD67}"/>
    <cellStyle name="Normal 2 2 2 6 6" xfId="28984" xr:uid="{1E6B0263-A7C9-4BE5-973A-37A80369DB13}"/>
    <cellStyle name="Normal 2 2 2 6 7" xfId="28963" xr:uid="{8E602EC2-1D5D-4D83-AFCB-37812E3F052B}"/>
    <cellStyle name="Normal 2 2 2 7" xfId="25442" xr:uid="{F37865AF-9E37-4AE8-8D45-FB0C07D26AD4}"/>
    <cellStyle name="Normal 2 2 2 7 2" xfId="27312" xr:uid="{894C318D-0BFD-48BB-B54F-DBC3E8F1E8DB}"/>
    <cellStyle name="Normal 2 2 2 8" xfId="27859" xr:uid="{A5177C31-04F8-4B18-B753-5566293EB84E}"/>
    <cellStyle name="Normal 2 2 2 8 2" xfId="28985" xr:uid="{D4F9000E-5047-4DB4-A777-B1E5106ABA53}"/>
    <cellStyle name="Normal 2 2 3" xfId="196" xr:uid="{00000000-0005-0000-0000-0000C8000000}"/>
    <cellStyle name="Normal 2 2 3 2" xfId="4220" xr:uid="{00000000-0005-0000-0000-000080100000}"/>
    <cellStyle name="Normal 2 2 3 2 2" xfId="5101" xr:uid="{00000000-0005-0000-0000-0000F1130000}"/>
    <cellStyle name="Normal 2 2 3 2 2 2" xfId="27315" xr:uid="{E6ECD80A-0592-4CFC-A706-00F768235A29}"/>
    <cellStyle name="Normal 2 2 3 2 2 2 2" xfId="28986" xr:uid="{700CD966-3ADB-49FC-AD1B-4EA0A5258878}"/>
    <cellStyle name="Normal 2 2 3 2 2 2 2 2" xfId="28987" xr:uid="{42340FB8-AA5D-42EE-AE40-FB0CA5749EA9}"/>
    <cellStyle name="Normal 2 2 3 2 2 2 3" xfId="28988" xr:uid="{1FFAAAEA-0C4B-4564-ABC4-295661C48B0B}"/>
    <cellStyle name="Normal 2 2 3 2 2 3" xfId="27866" xr:uid="{5E7BB44F-B133-4B1D-862E-0022CAFEB680}"/>
    <cellStyle name="Normal 2 2 3 2 2 3 2" xfId="28990" xr:uid="{1AB68BA4-D669-4674-8A36-05CC88D3ECE1}"/>
    <cellStyle name="Normal 2 2 3 2 2 3 2 2" xfId="28991" xr:uid="{ADAD91F3-92E3-47C4-9FA7-C579F7AD7396}"/>
    <cellStyle name="Normal 2 2 3 2 2 3 3" xfId="28992" xr:uid="{C23CECC4-F16B-4B74-86A0-87EFBDEF38EA}"/>
    <cellStyle name="Normal 2 2 3 2 2 3 4" xfId="28989" xr:uid="{D6F513B1-E059-4A83-BA94-832C2A86537E}"/>
    <cellStyle name="Normal 2 2 3 2 2 4" xfId="28993" xr:uid="{73D8C95D-3BDF-4E3C-B84C-27BED698C45B}"/>
    <cellStyle name="Normal 2 2 3 2 2 4 2" xfId="28994" xr:uid="{B9FF58D4-2AC4-4624-9FF9-767BFA20F426}"/>
    <cellStyle name="Normal 2 2 3 2 2 5" xfId="28995" xr:uid="{84FB498F-395F-4D1B-93F2-6F2C9FE4486A}"/>
    <cellStyle name="Normal 2 2 3 2 3" xfId="27314" xr:uid="{210BF079-A9FD-492F-8DF3-544C7D75AF0A}"/>
    <cellStyle name="Normal 2 2 3 2 3 2" xfId="28996" xr:uid="{347FABB0-16BE-4AE1-9537-ED63F4D5F76D}"/>
    <cellStyle name="Normal 2 2 3 2 3 2 2" xfId="28997" xr:uid="{996B3CC8-9758-4D81-A91C-FAA93E02E2C8}"/>
    <cellStyle name="Normal 2 2 3 2 3 3" xfId="28998" xr:uid="{8176D80E-D45C-4A30-A740-4461403FF451}"/>
    <cellStyle name="Normal 2 2 3 2 4" xfId="27865" xr:uid="{F39842B4-4E47-4BD7-92BF-7C3704525609}"/>
    <cellStyle name="Normal 2 2 3 2 4 2" xfId="29000" xr:uid="{093A3F90-236A-4703-BFCE-A0390E895B7F}"/>
    <cellStyle name="Normal 2 2 3 2 4 2 2" xfId="29001" xr:uid="{95864DC4-FFE0-4789-B293-3D7E3314AFCA}"/>
    <cellStyle name="Normal 2 2 3 2 4 3" xfId="29002" xr:uid="{831FDE04-D4F1-45BA-9C83-B69539B0B4DB}"/>
    <cellStyle name="Normal 2 2 3 2 4 4" xfId="28999" xr:uid="{0D398A9C-1019-4187-920F-B48C8F910100}"/>
    <cellStyle name="Normal 2 2 3 2 5" xfId="29003" xr:uid="{B6170D9D-ABA3-4616-84BC-C938753A8B70}"/>
    <cellStyle name="Normal 2 2 3 2 5 2" xfId="29004" xr:uid="{006CCAAA-82E5-4A75-BFB7-D61C5BBA831C}"/>
    <cellStyle name="Normal 2 2 3 2 6" xfId="29005" xr:uid="{D46F2ABB-CDF0-47E2-9E8A-D0944B7C7640}"/>
    <cellStyle name="Normal 2 2 3 3" xfId="25443" xr:uid="{501F1251-B2D5-4B00-80F8-29DDBBF955EF}"/>
    <cellStyle name="Normal 2 2 3 3 2" xfId="29006" xr:uid="{C065D8D7-7980-4994-BF3E-70272CB20971}"/>
    <cellStyle name="Normal 2 2 3 4" xfId="27313" xr:uid="{CE3F8714-D083-409C-967C-5A2247F820EB}"/>
    <cellStyle name="Normal 2 2 3 5" xfId="27864" xr:uid="{512074D8-1282-475F-849D-B8C6759D144B}"/>
    <cellStyle name="Normal 2 2 4" xfId="197" xr:uid="{00000000-0005-0000-0000-0000C9000000}"/>
    <cellStyle name="Normal 2 2 4 2" xfId="2119" xr:uid="{00000000-0005-0000-0000-00004B080000}"/>
    <cellStyle name="Normal 2 2 4 2 2" xfId="5102" xr:uid="{00000000-0005-0000-0000-0000F2130000}"/>
    <cellStyle name="Normal 2 2 4 2 2 2" xfId="42634" xr:uid="{B9D5964E-2066-4C0D-87AB-2E9AC80A3B7C}"/>
    <cellStyle name="Normal 2 2 4 2 2 3" xfId="27317" xr:uid="{2A6C63A2-F9DD-4A76-92EB-F6472854BBBF}"/>
    <cellStyle name="Normal 2 2 4 2 3" xfId="27316" xr:uid="{26E1B8AF-F48E-4FEA-92E1-E5647F646889}"/>
    <cellStyle name="Normal 2 2 4 3" xfId="4221" xr:uid="{00000000-0005-0000-0000-000081100000}"/>
    <cellStyle name="Normal 2 2 4 3 2" xfId="25444" xr:uid="{51C03203-D898-4DD9-BC98-C0765F21693B}"/>
    <cellStyle name="Normal 2 2 4 3 2 2" xfId="27869" xr:uid="{03FBCE3A-0284-49B4-8D4D-00FCA9268E53}"/>
    <cellStyle name="Normal 2 2 4 3 2 2 2" xfId="29010" xr:uid="{0C1755E4-661F-4A06-913E-FCE4527AB47C}"/>
    <cellStyle name="Normal 2 2 4 3 2 2 2 2" xfId="29011" xr:uid="{4E940B24-557D-473A-A013-5EFED68C5A17}"/>
    <cellStyle name="Normal 2 2 4 3 2 2 3" xfId="29012" xr:uid="{B25DA7C9-95DD-4025-9C7D-A79086B0C280}"/>
    <cellStyle name="Normal 2 2 4 3 2 2 4" xfId="29009" xr:uid="{D556FA58-F9EB-4941-98F3-044AB94ADC65}"/>
    <cellStyle name="Normal 2 2 4 3 2 3" xfId="29013" xr:uid="{5950D9B6-E9BF-4E4E-A3E8-586EFC737EFF}"/>
    <cellStyle name="Normal 2 2 4 3 2 3 2" xfId="29014" xr:uid="{90221934-4B08-4DF5-AFE1-330D12724617}"/>
    <cellStyle name="Normal 2 2 4 3 2 3 2 2" xfId="29015" xr:uid="{F743A0F1-8CB3-4B5F-94EE-4B5EABAD35FA}"/>
    <cellStyle name="Normal 2 2 4 3 2 3 3" xfId="29016" xr:uid="{FE6DA510-5A65-4A7A-86AD-F3A4358F4AE3}"/>
    <cellStyle name="Normal 2 2 4 3 2 4" xfId="29017" xr:uid="{9F204D4F-FB8B-49A1-B3FC-2172E12BA901}"/>
    <cellStyle name="Normal 2 2 4 3 2 4 2" xfId="29018" xr:uid="{A9B374AA-64C9-4CD3-98ED-FD8CED4D6E4E}"/>
    <cellStyle name="Normal 2 2 4 3 2 5" xfId="29019" xr:uid="{D7A5D21E-C93F-4249-9063-1E8D89BE8FE1}"/>
    <cellStyle name="Normal 2 2 4 3 2 6" xfId="29008" xr:uid="{1A6BD973-9C4D-4922-A387-AB991D1F2997}"/>
    <cellStyle name="Normal 2 2 4 3 3" xfId="27868" xr:uid="{523AE0BF-8F1D-4827-B72B-5A02DDF12583}"/>
    <cellStyle name="Normal 2 2 4 3 3 2" xfId="29021" xr:uid="{B2FD084F-4ECF-4CE0-ADEC-D275224678E2}"/>
    <cellStyle name="Normal 2 2 4 3 3 2 2" xfId="29022" xr:uid="{D44115BE-064D-48B5-B310-430C7F128B00}"/>
    <cellStyle name="Normal 2 2 4 3 3 3" xfId="29023" xr:uid="{508BB4AC-8025-41E0-BD8F-F59B22771D70}"/>
    <cellStyle name="Normal 2 2 4 3 3 4" xfId="29020" xr:uid="{FC5D4F93-2DEC-47FA-847B-E29DAAE93A91}"/>
    <cellStyle name="Normal 2 2 4 3 4" xfId="29024" xr:uid="{943FB4DE-2DE5-463F-B791-32645CB7FBED}"/>
    <cellStyle name="Normal 2 2 4 3 4 2" xfId="29025" xr:uid="{B8C8D04B-B80E-4259-B30C-E5098F5C6631}"/>
    <cellStyle name="Normal 2 2 4 3 4 2 2" xfId="29026" xr:uid="{058FD1A1-13B4-4C7F-8778-87CE5FB02A5E}"/>
    <cellStyle name="Normal 2 2 4 3 4 3" xfId="29027" xr:uid="{2C17A710-F428-4DFF-BA79-69285525A431}"/>
    <cellStyle name="Normal 2 2 4 3 5" xfId="29028" xr:uid="{DD2D9A64-C67E-41EC-AAE1-6A95A58A0A20}"/>
    <cellStyle name="Normal 2 2 4 3 5 2" xfId="29029" xr:uid="{9BE57269-40EB-4C2A-B8AD-29E0F0964840}"/>
    <cellStyle name="Normal 2 2 4 3 6" xfId="29030" xr:uid="{92A4EFF8-A33E-4B84-BC55-39E4C150821C}"/>
    <cellStyle name="Normal 2 2 4 3 7" xfId="29007" xr:uid="{ECB8DAEF-7658-4CB4-AC08-95699AAAC346}"/>
    <cellStyle name="Normal 2 2 4 4" xfId="25445" xr:uid="{7172E249-3A21-4DB0-B9F1-1AF3A9B982BB}"/>
    <cellStyle name="Normal 2 2 4 5" xfId="27867" xr:uid="{DA147A97-8BDA-4873-A7CB-E58A903E0249}"/>
    <cellStyle name="Normal 2 2 4 5 2" xfId="29031" xr:uid="{2C54D32B-4B4D-44DA-9F53-20E8DDEDBDA5}"/>
    <cellStyle name="Normal 2 2 4 6" xfId="29032" xr:uid="{247D7DB7-C7DA-44C3-8911-8946E194005F}"/>
    <cellStyle name="Normal 2 2 5" xfId="401" xr:uid="{00000000-0005-0000-0000-000095010000}"/>
    <cellStyle name="Normal 2 2 5 2" xfId="2120" xr:uid="{00000000-0005-0000-0000-00004C080000}"/>
    <cellStyle name="Normal 2 2 5 2 2" xfId="5103" xr:uid="{00000000-0005-0000-0000-0000F3130000}"/>
    <cellStyle name="Normal 2 2 5 2 2 2" xfId="27319" xr:uid="{63B0D9B9-32A2-4E43-9A3F-6A3027B3E899}"/>
    <cellStyle name="Normal 2 2 5 2 2 2 2" xfId="29033" xr:uid="{27A390A7-F2CB-440B-88C5-4774F9F1A8D4}"/>
    <cellStyle name="Normal 2 2 5 2 2 2 2 2" xfId="23957" xr:uid="{F52305D4-1033-45D9-8563-30C86877B45F}"/>
    <cellStyle name="Normal 2 2 5 2 2 2 3" xfId="23946" xr:uid="{50DEAD4A-D65E-4A8D-9725-3E8013AA1F49}"/>
    <cellStyle name="Normal 2 2 5 2 2 3" xfId="27872" xr:uid="{0BC3ED3A-DC04-418D-9505-DD98CBDB36BF}"/>
    <cellStyle name="Normal 2 2 5 2 2 3 2" xfId="23944" xr:uid="{44015C13-C7A5-4698-983D-54BE5DFC6439}"/>
    <cellStyle name="Normal 2 2 5 2 2 3 2 2" xfId="23943" xr:uid="{012143C2-BA54-4864-9493-F5A017CF9C74}"/>
    <cellStyle name="Normal 2 2 5 2 2 3 3" xfId="23942" xr:uid="{7C153CB2-3DE8-437B-9505-A59ADF99ABBE}"/>
    <cellStyle name="Normal 2 2 5 2 2 3 4" xfId="23945" xr:uid="{2C22AA1E-2156-4C6A-B606-82F08AA3A53A}"/>
    <cellStyle name="Normal 2 2 5 2 2 4" xfId="29034" xr:uid="{7240E33C-EE32-46F5-9B14-33154CEB12F8}"/>
    <cellStyle name="Normal 2 2 5 2 2 4 2" xfId="29035" xr:uid="{1064D4D3-09B8-4C5C-A0C5-35B33190F074}"/>
    <cellStyle name="Normal 2 2 5 2 2 5" xfId="29036" xr:uid="{B824B444-879D-485F-BB80-DFB1B1198B25}"/>
    <cellStyle name="Normal 2 2 5 2 3" xfId="27318" xr:uid="{9D7B4B8A-74B4-4FFB-9C28-E2C5FBEA9418}"/>
    <cellStyle name="Normal 2 2 5 2 3 2" xfId="29037" xr:uid="{A8E3BE98-BFA4-46EE-9E5E-C3859117F58F}"/>
    <cellStyle name="Normal 2 2 5 2 3 2 2" xfId="29038" xr:uid="{D0F3186F-6520-4798-9A8D-CAC23E7F31FA}"/>
    <cellStyle name="Normal 2 2 5 2 3 3" xfId="29039" xr:uid="{67AF57A8-2CDB-478D-93CD-56F7A6BF6D4E}"/>
    <cellStyle name="Normal 2 2 5 2 4" xfId="27871" xr:uid="{C59F7062-1700-4BC5-8007-1344322A92C5}"/>
    <cellStyle name="Normal 2 2 5 2 4 2" xfId="29041" xr:uid="{29C0A933-8335-4725-95B2-FB84699C5ADF}"/>
    <cellStyle name="Normal 2 2 5 2 4 2 2" xfId="29042" xr:uid="{B55542C6-ECFB-44CE-BCB3-6A8C0226ECEA}"/>
    <cellStyle name="Normal 2 2 5 2 4 3" xfId="29043" xr:uid="{D6055A37-F970-4E3A-ADD3-76EF140DECCB}"/>
    <cellStyle name="Normal 2 2 5 2 4 4" xfId="29040" xr:uid="{8AD45866-0FEB-4917-AB4E-B15A9A51ADAC}"/>
    <cellStyle name="Normal 2 2 5 2 5" xfId="29044" xr:uid="{E41150A7-2159-4FE7-8D83-F4176F376B8A}"/>
    <cellStyle name="Normal 2 2 5 2 5 2" xfId="29045" xr:uid="{E35DB9BF-FCB8-4AA4-AC77-C69943B337A7}"/>
    <cellStyle name="Normal 2 2 5 2 6" xfId="29046" xr:uid="{58D6DA98-35D6-4512-A1F1-F7009881D4B0}"/>
    <cellStyle name="Normal 2 2 5 3" xfId="4222" xr:uid="{00000000-0005-0000-0000-000082100000}"/>
    <cellStyle name="Normal 2 2 5 3 2" xfId="25446" xr:uid="{718CE586-6A49-4AD9-9FF4-05953B3BCF02}"/>
    <cellStyle name="Normal 2 2 5 3 2 2" xfId="27874" xr:uid="{66311BC4-AE27-4F9D-8EA2-F2F1E3EE1B00}"/>
    <cellStyle name="Normal 2 2 5 3 2 2 2" xfId="29050" xr:uid="{39AE2B38-8ACB-467D-BC91-E83B4265ED56}"/>
    <cellStyle name="Normal 2 2 5 3 2 2 2 2" xfId="29051" xr:uid="{457768F2-0436-48BD-9BDD-98EF1A9B2560}"/>
    <cellStyle name="Normal 2 2 5 3 2 2 3" xfId="29052" xr:uid="{9A561EC3-84C8-4B3E-8FC2-3ACCCA1C47DE}"/>
    <cellStyle name="Normal 2 2 5 3 2 2 4" xfId="29049" xr:uid="{99ADB505-3DCC-4F72-903A-69F0C1A978F4}"/>
    <cellStyle name="Normal 2 2 5 3 2 3" xfId="29053" xr:uid="{FB2A3EDA-0FCD-4A32-9603-6CE07F3D7ADC}"/>
    <cellStyle name="Normal 2 2 5 3 2 3 2" xfId="29054" xr:uid="{974A707E-1628-43BC-B7F3-137328674EB7}"/>
    <cellStyle name="Normal 2 2 5 3 2 3 2 2" xfId="29055" xr:uid="{A95E2434-D9ED-4142-9EC2-643AE5F84E9F}"/>
    <cellStyle name="Normal 2 2 5 3 2 3 3" xfId="29056" xr:uid="{627F124D-564C-43B8-92CD-0C1E933E62C7}"/>
    <cellStyle name="Normal 2 2 5 3 2 4" xfId="29057" xr:uid="{3BB739E0-0A4D-4F67-B569-BF47FEBFBDEB}"/>
    <cellStyle name="Normal 2 2 5 3 2 4 2" xfId="29058" xr:uid="{5776D41E-DC0D-49EA-97F2-101D183C66C5}"/>
    <cellStyle name="Normal 2 2 5 3 2 5" xfId="30451" xr:uid="{A9336603-010C-4A17-84E4-D2E0C65DBA03}"/>
    <cellStyle name="Normal 2 2 5 3 2 6" xfId="29048" xr:uid="{FFC9F185-930A-4F16-B18D-1A0C1CA2B87A}"/>
    <cellStyle name="Normal 2 2 5 3 3" xfId="27873" xr:uid="{26587646-E87B-472B-B92C-CA4D744D8D1B}"/>
    <cellStyle name="Normal 2 2 5 3 3 2" xfId="29059" xr:uid="{5382B074-D78D-4653-8D19-B6BDDF0D5679}"/>
    <cellStyle name="Normal 2 2 5 3 3 2 2" xfId="29060" xr:uid="{32B59822-D167-4B2D-837F-C2BC51E578DF}"/>
    <cellStyle name="Normal 2 2 5 3 3 3" xfId="29061" xr:uid="{B8AE4CAE-165F-4EDB-9732-F6945C49F39D}"/>
    <cellStyle name="Normal 2 2 5 3 3 4" xfId="30452" xr:uid="{25F23F48-988C-4CCF-B518-C485B0E08A8C}"/>
    <cellStyle name="Normal 2 2 5 3 4" xfId="29062" xr:uid="{0F904365-D5A4-4A9D-B285-A18854B89096}"/>
    <cellStyle name="Normal 2 2 5 3 4 2" xfId="29063" xr:uid="{EAD3655A-6957-4E66-A08C-087816E62E56}"/>
    <cellStyle name="Normal 2 2 5 3 4 2 2" xfId="29064" xr:uid="{8F8376DB-B9D6-4A2A-9833-873D6BC31C62}"/>
    <cellStyle name="Normal 2 2 5 3 4 3" xfId="29065" xr:uid="{9C8CE692-344C-4231-948A-9D6D4470CA3E}"/>
    <cellStyle name="Normal 2 2 5 3 5" xfId="29066" xr:uid="{D71FB340-78A9-408F-9C9E-F71448740230}"/>
    <cellStyle name="Normal 2 2 5 3 5 2" xfId="29067" xr:uid="{25E80875-5394-49E2-A43E-22C02F6D8B32}"/>
    <cellStyle name="Normal 2 2 5 3 6" xfId="29068" xr:uid="{B869F97E-3D87-4136-9BF7-310C9213E556}"/>
    <cellStyle name="Normal 2 2 5 3 7" xfId="29047" xr:uid="{62EC0898-8C22-4451-8F3A-BECE3217D14C}"/>
    <cellStyle name="Normal 2 2 5 4" xfId="25447" xr:uid="{6A4D0D22-D284-4D40-B657-C5877F406E2B}"/>
    <cellStyle name="Normal 2 2 5 5" xfId="27870" xr:uid="{291AA16C-FB1C-466C-8807-2A70A085E0BB}"/>
    <cellStyle name="Normal 2 2 5 5 2" xfId="29069" xr:uid="{6F0713B9-D1E2-4B95-B52A-2238CA272931}"/>
    <cellStyle name="Normal 2 2 5 6" xfId="29070" xr:uid="{245D7492-24D3-4541-8341-BB1D5E669A21}"/>
    <cellStyle name="Normal 2 2 6" xfId="2121" xr:uid="{00000000-0005-0000-0000-00004D080000}"/>
    <cellStyle name="Normal 2 2 6 2" xfId="4223" xr:uid="{00000000-0005-0000-0000-000083100000}"/>
    <cellStyle name="Normal 2 2 6 2 2" xfId="5105" xr:uid="{00000000-0005-0000-0000-0000F5130000}"/>
    <cellStyle name="Normal 2 2 6 2 2 2" xfId="27321" xr:uid="{165797EE-E78F-41D2-B10C-7B5FF70111C1}"/>
    <cellStyle name="Normal 2 2 6 2 2 2 2" xfId="29071" xr:uid="{16565489-78AD-4599-BF2D-44064A848AA7}"/>
    <cellStyle name="Normal 2 2 6 2 2 2 2 2" xfId="29072" xr:uid="{92F6FC34-A7DD-43E9-A679-378BC3C8F997}"/>
    <cellStyle name="Normal 2 2 6 2 2 2 3" xfId="29073" xr:uid="{50B07381-F681-4765-8B8B-350FB79DAF39}"/>
    <cellStyle name="Normal 2 2 6 2 2 3" xfId="27877" xr:uid="{71DA98EB-3D1B-4973-B9A6-7D7A7A524D7E}"/>
    <cellStyle name="Normal 2 2 6 2 2 3 2" xfId="29075" xr:uid="{1C78578C-49F0-4963-A7B1-08C8A6FFDB65}"/>
    <cellStyle name="Normal 2 2 6 2 2 3 2 2" xfId="29076" xr:uid="{C109EFD6-EEF5-4414-9950-19CDE3F6AE85}"/>
    <cellStyle name="Normal 2 2 6 2 2 3 3" xfId="29077" xr:uid="{F08A977D-56F1-4579-8F3C-A766FB5F42AB}"/>
    <cellStyle name="Normal 2 2 6 2 2 3 4" xfId="29074" xr:uid="{E508BBDF-EB16-404D-A43F-C51519EC3B8A}"/>
    <cellStyle name="Normal 2 2 6 2 2 4" xfId="29078" xr:uid="{BB4DC107-94B6-4174-8B74-42B9F261F443}"/>
    <cellStyle name="Normal 2 2 6 2 2 4 2" xfId="29079" xr:uid="{BA1DC316-77F5-4C6C-9CAA-A786047F8B50}"/>
    <cellStyle name="Normal 2 2 6 2 2 5" xfId="29080" xr:uid="{F3F18B72-427C-43AA-AF5A-C1DF492758D5}"/>
    <cellStyle name="Normal 2 2 6 2 2 6" xfId="25448" xr:uid="{F1EAAE27-EE4D-455A-A4F9-D833ABB05B82}"/>
    <cellStyle name="Normal 2 2 6 2 3" xfId="27320" xr:uid="{60FCFBFD-754D-490E-B4EC-31289171925E}"/>
    <cellStyle name="Normal 2 2 6 2 3 2" xfId="29081" xr:uid="{29EAE805-9456-4CD1-B2AE-B916E2ED83C5}"/>
    <cellStyle name="Normal 2 2 6 2 3 2 2" xfId="29082" xr:uid="{9301EEBD-E371-4B65-82CE-3EEC67D07298}"/>
    <cellStyle name="Normal 2 2 6 2 3 3" xfId="29083" xr:uid="{AA4DEC61-82C7-429F-8F15-10EB3DF29BAB}"/>
    <cellStyle name="Normal 2 2 6 2 4" xfId="27876" xr:uid="{B6E936FB-BD19-4C42-A014-954A33993FE8}"/>
    <cellStyle name="Normal 2 2 6 2 4 2" xfId="29085" xr:uid="{856A077B-96D0-4765-BBF9-5B264D08E7AF}"/>
    <cellStyle name="Normal 2 2 6 2 4 2 2" xfId="29086" xr:uid="{0D013378-5EB7-4E4C-A26A-BCE50AC25287}"/>
    <cellStyle name="Normal 2 2 6 2 4 3" xfId="29087" xr:uid="{DFCBECE6-62F3-47FE-978E-8AF488E9172C}"/>
    <cellStyle name="Normal 2 2 6 2 4 4" xfId="29084" xr:uid="{84FB6DC6-C7EF-49B4-9210-A7F4E7530D17}"/>
    <cellStyle name="Normal 2 2 6 2 5" xfId="29088" xr:uid="{A224F4E7-3F20-480D-B0B2-7A531878536B}"/>
    <cellStyle name="Normal 2 2 6 2 5 2" xfId="29089" xr:uid="{6C4D6CFB-FDA5-4EB3-BF1B-4510E40AC4DE}"/>
    <cellStyle name="Normal 2 2 6 2 6" xfId="29090" xr:uid="{E3C82B97-CBBD-49E9-ACD3-AB6AD5C9214A}"/>
    <cellStyle name="Normal 2 2 6 3" xfId="5104" xr:uid="{00000000-0005-0000-0000-0000F4130000}"/>
    <cellStyle name="Normal 2 2 6 3 2" xfId="42635" xr:uid="{8BA9DD14-4DB4-43B7-B5F2-78C3B4E5FBF8}"/>
    <cellStyle name="Normal 2 2 6 3 3" xfId="25449" xr:uid="{54DF6B19-A954-4197-8CC4-4F3EF4A51E3F}"/>
    <cellStyle name="Normal 2 2 6 4" xfId="27875" xr:uid="{716EE9EB-4A31-44D2-BFE5-2391824504AA}"/>
    <cellStyle name="Normal 2 2 6 4 2" xfId="29091" xr:uid="{47AADCC1-BC23-4AA1-AD12-1F1F1596CFA7}"/>
    <cellStyle name="Normal 2 2 6 5" xfId="29092" xr:uid="{753D6DF3-7D29-4794-A9F0-8FD92EDBE10E}"/>
    <cellStyle name="Normal 2 2 7" xfId="2122" xr:uid="{00000000-0005-0000-0000-00004E080000}"/>
    <cellStyle name="Normal 2 2 7 2" xfId="4224" xr:uid="{00000000-0005-0000-0000-000084100000}"/>
    <cellStyle name="Normal 2 2 7 2 2" xfId="25450" xr:uid="{FC8EDF26-DF03-4D44-B49E-F0F2C9908044}"/>
    <cellStyle name="Normal 2 2 7 2 2 2" xfId="27880" xr:uid="{08DA9C7A-1F6D-4742-B818-044CC60DB077}"/>
    <cellStyle name="Normal 2 2 7 2 2 2 2" xfId="29097" xr:uid="{0E762D07-D96F-42B2-B8CE-9AB1E96DEBE8}"/>
    <cellStyle name="Normal 2 2 7 2 2 2 2 2" xfId="29098" xr:uid="{2ECCF221-2588-4F13-B018-E44687F0FE15}"/>
    <cellStyle name="Normal 2 2 7 2 2 2 3" xfId="29099" xr:uid="{568D0A40-77CD-45EC-8EB0-EF84AFA8C768}"/>
    <cellStyle name="Normal 2 2 7 2 2 2 4" xfId="29096" xr:uid="{49BC6964-01D0-46E5-B9AC-29D0868C330F}"/>
    <cellStyle name="Normal 2 2 7 2 2 3" xfId="29100" xr:uid="{94779AF0-DD71-4B04-84F3-5389DFD3E647}"/>
    <cellStyle name="Normal 2 2 7 2 2 3 2" xfId="29101" xr:uid="{2BF4EC49-5221-46E4-BEBB-E67D51CDFC20}"/>
    <cellStyle name="Normal 2 2 7 2 2 3 2 2" xfId="29102" xr:uid="{CC8E7282-C790-4244-944D-2B280616D405}"/>
    <cellStyle name="Normal 2 2 7 2 2 3 3" xfId="29103" xr:uid="{D6C4B359-8EDF-4CDB-968A-CF4D63A82FA6}"/>
    <cellStyle name="Normal 2 2 7 2 2 4" xfId="29104" xr:uid="{2E2D1228-34CC-4255-8D22-93236A49C769}"/>
    <cellStyle name="Normal 2 2 7 2 2 4 2" xfId="29105" xr:uid="{855BC090-B4F2-4A54-86E7-30BE1E405100}"/>
    <cellStyle name="Normal 2 2 7 2 2 5" xfId="29106" xr:uid="{11213FB9-E525-4700-8F74-A8E82EE43B24}"/>
    <cellStyle name="Normal 2 2 7 2 2 6" xfId="29095" xr:uid="{2F314283-E445-4608-9148-3035515697B6}"/>
    <cellStyle name="Normal 2 2 7 2 3" xfId="27879" xr:uid="{1FFCD7D7-285C-4786-AFC2-E25CEE409C8A}"/>
    <cellStyle name="Normal 2 2 7 2 3 2" xfId="29108" xr:uid="{C9136A73-9DBC-4D99-9032-94D6FD9CFCC8}"/>
    <cellStyle name="Normal 2 2 7 2 3 2 2" xfId="29109" xr:uid="{ECAC80EB-6E1E-48FF-95BA-D014468FC439}"/>
    <cellStyle name="Normal 2 2 7 2 3 3" xfId="29110" xr:uid="{2C82AB41-29F2-412B-BF7A-35FA51B5E73B}"/>
    <cellStyle name="Normal 2 2 7 2 3 4" xfId="29107" xr:uid="{48F7EF4A-2C76-4A19-917C-D23F385A0229}"/>
    <cellStyle name="Normal 2 2 7 2 4" xfId="29111" xr:uid="{5FB961A1-A7D3-4E72-AFA4-2E5FAFBE4C73}"/>
    <cellStyle name="Normal 2 2 7 2 4 2" xfId="29112" xr:uid="{E739E658-9E65-4DED-9B8A-3852B8A9CB8D}"/>
    <cellStyle name="Normal 2 2 7 2 4 2 2" xfId="29113" xr:uid="{830A200F-5972-4A5B-B0BF-7C0FCB7DDBAF}"/>
    <cellStyle name="Normal 2 2 7 2 4 3" xfId="29114" xr:uid="{F186F287-466A-490C-9438-5B98324AF3DA}"/>
    <cellStyle name="Normal 2 2 7 2 5" xfId="29115" xr:uid="{9D401865-60CD-4684-BD39-5FFE2BDBADAD}"/>
    <cellStyle name="Normal 2 2 7 2 5 2" xfId="29116" xr:uid="{AA132D30-2CD3-4626-BD26-87005ED63054}"/>
    <cellStyle name="Normal 2 2 7 2 6" xfId="29117" xr:uid="{5F93B79D-E08F-48CB-B10B-ED48DC12B41A}"/>
    <cellStyle name="Normal 2 2 7 2 7" xfId="29094" xr:uid="{E8ABF3C0-7BE0-4E7B-9637-E4351B538813}"/>
    <cellStyle name="Normal 2 2 7 3" xfId="5106" xr:uid="{00000000-0005-0000-0000-0000F6130000}"/>
    <cellStyle name="Normal 2 2 7 3 2" xfId="27881" xr:uid="{D23433A8-AEB5-43D7-8603-A7CB35A55B51}"/>
    <cellStyle name="Normal 2 2 7 3 2 2" xfId="29120" xr:uid="{947DEF8A-DBDE-4E1C-A8EE-71D2077DE692}"/>
    <cellStyle name="Normal 2 2 7 3 2 2 2" xfId="29121" xr:uid="{E2045A5C-984B-459B-9168-757161378F5D}"/>
    <cellStyle name="Normal 2 2 7 3 2 3" xfId="29122" xr:uid="{6B8E620C-E9B3-411E-B420-6D6D27ED4353}"/>
    <cellStyle name="Normal 2 2 7 3 2 4" xfId="29119" xr:uid="{2C6FE39A-8960-4E7B-9259-EC86F6E4E4F1}"/>
    <cellStyle name="Normal 2 2 7 3 3" xfId="29123" xr:uid="{18BEACA1-4355-4186-B71A-CCFEB9AD5E2A}"/>
    <cellStyle name="Normal 2 2 7 3 3 2" xfId="29124" xr:uid="{ED525BFE-C233-4C4D-B572-037BB6B4A59E}"/>
    <cellStyle name="Normal 2 2 7 3 3 2 2" xfId="29125" xr:uid="{D6286951-66B5-48FC-9DCF-E2C9DC801467}"/>
    <cellStyle name="Normal 2 2 7 3 3 3" xfId="29126" xr:uid="{3DA12C44-27F0-45CB-9AA3-E5AFAFA0E141}"/>
    <cellStyle name="Normal 2 2 7 3 4" xfId="29127" xr:uid="{18188F73-CD92-438E-8F54-B3635E9D77A5}"/>
    <cellStyle name="Normal 2 2 7 3 4 2" xfId="29128" xr:uid="{3DC9005F-C514-49F6-9C90-10D0D2EA1EE6}"/>
    <cellStyle name="Normal 2 2 7 3 5" xfId="29129" xr:uid="{21846A00-64C4-4390-9447-68E359F0C91B}"/>
    <cellStyle name="Normal 2 2 7 3 6" xfId="29118" xr:uid="{784B9D96-4CA3-411E-B7C1-B5841E50E864}"/>
    <cellStyle name="Normal 2 2 7 4" xfId="27322" xr:uid="{24BE083B-8A13-4D79-A64F-3A7324B590C3}"/>
    <cellStyle name="Normal 2 2 7 4 2" xfId="29131" xr:uid="{8CF5F357-8DBB-433A-8103-6E44BEDA153B}"/>
    <cellStyle name="Normal 2 2 7 4 2 2" xfId="29132" xr:uid="{18F67872-97B8-4A36-A3C6-BE1617FFCC18}"/>
    <cellStyle name="Normal 2 2 7 4 2 2 2" xfId="29133" xr:uid="{FACAB533-9F29-4F08-9E2E-C2FEBBC4ACD9}"/>
    <cellStyle name="Normal 2 2 7 4 2 3" xfId="29134" xr:uid="{9028E8FE-CB14-440C-B65F-295D804B2266}"/>
    <cellStyle name="Normal 2 2 7 4 3" xfId="29135" xr:uid="{44F31908-EA06-49C0-BB04-7D60A1F0885A}"/>
    <cellStyle name="Normal 2 2 7 4 3 2" xfId="29136" xr:uid="{8EECDC83-9C18-49F8-8A62-341EEE18D854}"/>
    <cellStyle name="Normal 2 2 7 4 4" xfId="29137" xr:uid="{40C2568A-46B8-4F84-8E4C-F898BC05DA7D}"/>
    <cellStyle name="Normal 2 2 7 4 5" xfId="29130" xr:uid="{34A018DC-7751-43CA-B710-AA4ECF90A6BE}"/>
    <cellStyle name="Normal 2 2 7 5" xfId="27878" xr:uid="{F28722ED-65A8-465F-AD03-8BA9386C3DE7}"/>
    <cellStyle name="Normal 2 2 7 5 2" xfId="29138" xr:uid="{7CA45B52-3BBE-4CA1-A348-73570F8A0BC7}"/>
    <cellStyle name="Normal 2 2 7 6" xfId="29139" xr:uid="{1E3DAB07-672B-41C7-9EDE-C73A928FF8FE}"/>
    <cellStyle name="Normal 2 2 7 6 2" xfId="29140" xr:uid="{5BF3C35D-6A79-44BC-9C33-5B1DAEAEBE11}"/>
    <cellStyle name="Normal 2 2 7 7" xfId="29141" xr:uid="{608B9316-BBD1-41B0-90BA-ED2C58D6951E}"/>
    <cellStyle name="Normal 2 2 7 8" xfId="29093" xr:uid="{343CF886-2AD2-42C7-9119-EFEEC607F693}"/>
    <cellStyle name="Normal 2 2 8" xfId="2123" xr:uid="{00000000-0005-0000-0000-00004F080000}"/>
    <cellStyle name="Normal 2 2 8 2" xfId="4225" xr:uid="{00000000-0005-0000-0000-000085100000}"/>
    <cellStyle name="Normal 2 2 8 2 2" xfId="25451" xr:uid="{9FC11DA1-7076-4EC6-A550-5AA673FFF898}"/>
    <cellStyle name="Normal 2 2 8 2 2 2" xfId="27884" xr:uid="{A334C090-ED8E-4BC4-BB3B-C8735DF797E5}"/>
    <cellStyle name="Normal 2 2 8 2 2 2 2" xfId="29146" xr:uid="{3C32EE11-DBE2-4C67-B3C7-ADC895A5D32F}"/>
    <cellStyle name="Normal 2 2 8 2 2 2 2 2" xfId="29147" xr:uid="{01FD560A-1B10-4E96-B6D5-0863BACB59A4}"/>
    <cellStyle name="Normal 2 2 8 2 2 2 3" xfId="29148" xr:uid="{D4E5D143-2A53-45E6-A839-4C8D7BFFD173}"/>
    <cellStyle name="Normal 2 2 8 2 2 2 4" xfId="29145" xr:uid="{FFD00D4F-7D84-49D7-A8CE-7BF4979598B9}"/>
    <cellStyle name="Normal 2 2 8 2 2 3" xfId="30699" xr:uid="{B00C7A0C-D5F5-4CF5-B392-9958FCAD6F57}"/>
    <cellStyle name="Normal 2 2 8 2 2 3 2" xfId="29149" xr:uid="{7A120DC1-66A3-464E-AF1C-74F9D8AF4C7A}"/>
    <cellStyle name="Normal 2 2 8 2 2 3 2 2" xfId="29150" xr:uid="{E2879B2D-EC86-4951-95A2-14D320E2DE38}"/>
    <cellStyle name="Normal 2 2 8 2 2 3 3" xfId="29151" xr:uid="{167F20BE-674B-41AB-8CAD-4B50912E03CB}"/>
    <cellStyle name="Normal 2 2 8 2 2 4" xfId="29152" xr:uid="{65FA4163-3D81-48BD-9C38-9F58AE14439E}"/>
    <cellStyle name="Normal 2 2 8 2 2 4 2" xfId="29153" xr:uid="{CB9A80EC-C870-43B9-9426-05DD30B0B633}"/>
    <cellStyle name="Normal 2 2 8 2 2 5" xfId="29154" xr:uid="{73B700D5-DAF7-4BB3-961C-E1DB2333065E}"/>
    <cellStyle name="Normal 2 2 8 2 2 6" xfId="29144" xr:uid="{3B42CCFB-E2FE-4C05-880F-154D4E711A6A}"/>
    <cellStyle name="Normal 2 2 8 2 3" xfId="27883" xr:uid="{7FA68F4D-F06A-406B-B691-F10DC0DC2A7B}"/>
    <cellStyle name="Normal 2 2 8 2 3 2" xfId="29156" xr:uid="{431827BF-500D-490D-9F10-38422D30778F}"/>
    <cellStyle name="Normal 2 2 8 2 3 2 2" xfId="29157" xr:uid="{8DD3D465-40F5-468C-AB17-AF259C5F43CA}"/>
    <cellStyle name="Normal 2 2 8 2 3 3" xfId="29158" xr:uid="{F92BFAA3-6270-46BE-8A4D-ED67913E6916}"/>
    <cellStyle name="Normal 2 2 8 2 3 4" xfId="29155" xr:uid="{D87382E3-2EA5-4114-949F-44CA8408F55E}"/>
    <cellStyle name="Normal 2 2 8 2 4" xfId="29159" xr:uid="{8633B450-4CA9-420B-84CE-407D23A177E8}"/>
    <cellStyle name="Normal 2 2 8 2 4 2" xfId="29160" xr:uid="{9E905AD1-AE90-4F17-8390-12C0B2868F45}"/>
    <cellStyle name="Normal 2 2 8 2 4 2 2" xfId="29161" xr:uid="{185A09E5-768B-4E2D-8EF9-735B00BBBA10}"/>
    <cellStyle name="Normal 2 2 8 2 4 3" xfId="29162" xr:uid="{46FF3289-8269-4E1B-8832-2DB528129F00}"/>
    <cellStyle name="Normal 2 2 8 2 5" xfId="29163" xr:uid="{45FE10D4-998C-4E34-A13A-658E67382AB6}"/>
    <cellStyle name="Normal 2 2 8 2 5 2" xfId="29164" xr:uid="{E4B2315D-EEE3-421E-A9C9-F92159DA2753}"/>
    <cellStyle name="Normal 2 2 8 2 6" xfId="29165" xr:uid="{E82BEEDB-9293-4FAD-B106-42C74FE0CDCE}"/>
    <cellStyle name="Normal 2 2 8 2 7" xfId="29143" xr:uid="{88EC0FDC-967E-4B54-B936-B3A2AC10453F}"/>
    <cellStyle name="Normal 2 2 8 3" xfId="5107" xr:uid="{00000000-0005-0000-0000-0000F7130000}"/>
    <cellStyle name="Normal 2 2 8 3 2" xfId="29166" xr:uid="{76153038-AFED-4222-8424-5BFFD74FACD7}"/>
    <cellStyle name="Normal 2 2 8 3 3" xfId="42636" xr:uid="{2F00D0B7-4DAC-4AD1-B15F-67F3ED4B5A70}"/>
    <cellStyle name="Normal 2 2 8 3 4" xfId="25452" xr:uid="{A454EAE9-A61E-4568-B899-EE3DDA301FC0}"/>
    <cellStyle name="Normal 2 2 8 4" xfId="27882" xr:uid="{69DB5548-E8B2-4651-8D49-C2163E822566}"/>
    <cellStyle name="Normal 2 2 8 4 2" xfId="29167" xr:uid="{010FD5D7-CA94-4051-830B-85B5588C3C6E}"/>
    <cellStyle name="Normal 2 2 8 5" xfId="29142" xr:uid="{A4E9C434-14E5-440B-8702-A3A0DFB9536F}"/>
    <cellStyle name="Normal 2 2 9" xfId="4226" xr:uid="{00000000-0005-0000-0000-000086100000}"/>
    <cellStyle name="Normal 2 2 9 2" xfId="5108" xr:uid="{00000000-0005-0000-0000-0000F8130000}"/>
    <cellStyle name="Normal 2 2 9 2 2" xfId="27886" xr:uid="{6C0D3F2B-725C-4824-838D-C5D41CDB977A}"/>
    <cellStyle name="Normal 2 2 9 2 2 2" xfId="29171" xr:uid="{1C9E6D1F-1A9F-4623-8550-A056DA6C58F9}"/>
    <cellStyle name="Normal 2 2 9 2 2 2 2" xfId="29172" xr:uid="{B99C2B67-32B7-498C-9BE7-D13B3E7CF29B}"/>
    <cellStyle name="Normal 2 2 9 2 2 3" xfId="29173" xr:uid="{AD103207-CCD1-4505-9DCF-90E27096B9A4}"/>
    <cellStyle name="Normal 2 2 9 2 2 4" xfId="29170" xr:uid="{59A1ADF7-54E9-4A3A-9B95-19D405654113}"/>
    <cellStyle name="Normal 2 2 9 2 3" xfId="29174" xr:uid="{347FB1BB-5BD0-4FC8-8449-9ABF30D20601}"/>
    <cellStyle name="Normal 2 2 9 2 3 2" xfId="29175" xr:uid="{0C06FE8F-35AB-47A6-88E8-78E1742D4940}"/>
    <cellStyle name="Normal 2 2 9 2 3 2 2" xfId="29176" xr:uid="{CFC770F8-2B54-47D1-B98C-B36A151DE612}"/>
    <cellStyle name="Normal 2 2 9 2 3 3" xfId="29177" xr:uid="{03470982-E68C-438F-82F4-5DB87705577E}"/>
    <cellStyle name="Normal 2 2 9 2 4" xfId="29178" xr:uid="{61D16BC9-0C1A-4115-9FF9-29E7F2F59EC3}"/>
    <cellStyle name="Normal 2 2 9 2 4 2" xfId="29179" xr:uid="{3B6821FA-1C7C-4200-B591-7C4583FADAB7}"/>
    <cellStyle name="Normal 2 2 9 2 5" xfId="29180" xr:uid="{406482DC-D654-4FA3-AA12-D183BC1354FB}"/>
    <cellStyle name="Normal 2 2 9 2 6" xfId="29169" xr:uid="{DBA8005C-3787-402E-8B1E-46690C8064DB}"/>
    <cellStyle name="Normal 2 2 9 3" xfId="27885" xr:uid="{2BEA8E2C-10BB-4A8D-9BAE-A02C57534610}"/>
    <cellStyle name="Normal 2 2 9 3 2" xfId="29182" xr:uid="{1FACD83C-B560-496A-B4ED-FE96319C2C47}"/>
    <cellStyle name="Normal 2 2 9 3 2 2" xfId="29183" xr:uid="{012E1CCB-2B43-4688-B4E2-CEA81DD91C1D}"/>
    <cellStyle name="Normal 2 2 9 3 2 2 2" xfId="29184" xr:uid="{C46B8A31-90DF-42CD-AFA7-93FF5A68C116}"/>
    <cellStyle name="Normal 2 2 9 3 2 3" xfId="29185" xr:uid="{F5C90687-59AF-416F-A8A3-B8E7C3D83649}"/>
    <cellStyle name="Normal 2 2 9 3 3" xfId="29186" xr:uid="{B3281CB8-06D1-42B6-AC37-15D0F843D5F4}"/>
    <cellStyle name="Normal 2 2 9 3 3 2" xfId="29187" xr:uid="{3F7287F2-39B5-4B09-A2D6-FED069AEF12A}"/>
    <cellStyle name="Normal 2 2 9 3 4" xfId="29188" xr:uid="{D38753F0-B79F-494A-9D98-207F196CE741}"/>
    <cellStyle name="Normal 2 2 9 3 5" xfId="29181" xr:uid="{262742DB-230B-4FF3-BB00-FC45112DDE39}"/>
    <cellStyle name="Normal 2 2 9 4" xfId="29189" xr:uid="{AAF492BD-9F91-4C55-A63C-6397D7257D92}"/>
    <cellStyle name="Normal 2 2 9 5" xfId="29190" xr:uid="{DD4A60F7-CEB8-4192-B7DC-5175408166BB}"/>
    <cellStyle name="Normal 2 2 9 5 2" xfId="29191" xr:uid="{48B2A505-3B5F-46D6-9159-0A061A494426}"/>
    <cellStyle name="Normal 2 2 9 6" xfId="29192" xr:uid="{541AC2FF-6178-4C8B-8A0C-4E35F6944514}"/>
    <cellStyle name="Normal 2 2 9 7" xfId="29168" xr:uid="{C8BFC397-18AC-4FDB-BFB3-FBD7E2CE28C4}"/>
    <cellStyle name="Normal 2 2_ELC" xfId="2124" xr:uid="{00000000-0005-0000-0000-000050080000}"/>
    <cellStyle name="Normal 2 20" xfId="2125" xr:uid="{00000000-0005-0000-0000-000051080000}"/>
    <cellStyle name="Normal 2 21" xfId="2126" xr:uid="{00000000-0005-0000-0000-000052080000}"/>
    <cellStyle name="Normal 2 22" xfId="2127" xr:uid="{00000000-0005-0000-0000-000053080000}"/>
    <cellStyle name="Normal 2 23" xfId="2128" xr:uid="{00000000-0005-0000-0000-000054080000}"/>
    <cellStyle name="Normal 2 24" xfId="2129" xr:uid="{00000000-0005-0000-0000-000055080000}"/>
    <cellStyle name="Normal 2 25" xfId="2130" xr:uid="{00000000-0005-0000-0000-000056080000}"/>
    <cellStyle name="Normal 2 26" xfId="2131" xr:uid="{00000000-0005-0000-0000-000057080000}"/>
    <cellStyle name="Normal 2 27" xfId="2132" xr:uid="{00000000-0005-0000-0000-000058080000}"/>
    <cellStyle name="Normal 2 28" xfId="2133" xr:uid="{00000000-0005-0000-0000-000059080000}"/>
    <cellStyle name="Normal 2 29" xfId="2134" xr:uid="{00000000-0005-0000-0000-00005A080000}"/>
    <cellStyle name="Normal 2 3" xfId="198" xr:uid="{00000000-0005-0000-0000-0000CA000000}"/>
    <cellStyle name="Normal 2 3 10" xfId="4227" xr:uid="{00000000-0005-0000-0000-000087100000}"/>
    <cellStyle name="Normal 2 3 10 2" xfId="5109" xr:uid="{00000000-0005-0000-0000-0000F9130000}"/>
    <cellStyle name="Normal 2 3 10 2 2" xfId="27888" xr:uid="{2FDB9976-67CB-4B34-825E-819AFF494CE1}"/>
    <cellStyle name="Normal 2 3 10 2 2 2" xfId="29196" xr:uid="{5F590B9A-530B-4315-8B5E-40409C328E19}"/>
    <cellStyle name="Normal 2 3 10 2 2 2 2" xfId="29197" xr:uid="{858FBF73-B9EA-4E67-B6A8-BE96A37B82BF}"/>
    <cellStyle name="Normal 2 3 10 2 2 3" xfId="29198" xr:uid="{53CDE8CB-D199-43A6-9EEA-6C7624F3EBAB}"/>
    <cellStyle name="Normal 2 3 10 2 2 4" xfId="29195" xr:uid="{8866C125-11BE-4FC3-9DE3-5682C47D9D61}"/>
    <cellStyle name="Normal 2 3 10 2 3" xfId="29199" xr:uid="{A02A8688-208A-49A6-8F2B-2D432D4F0433}"/>
    <cellStyle name="Normal 2 3 10 2 3 2" xfId="29200" xr:uid="{A2E2932C-0D7B-4673-9296-03B3269CDC35}"/>
    <cellStyle name="Normal 2 3 10 2 3 2 2" xfId="29201" xr:uid="{F84B25F6-2868-465B-B73E-60666338CE16}"/>
    <cellStyle name="Normal 2 3 10 2 3 3" xfId="29202" xr:uid="{2FDD25AA-96B7-4438-A3CD-37740278D168}"/>
    <cellStyle name="Normal 2 3 10 2 4" xfId="29203" xr:uid="{D23CBFE6-6CB8-45CD-8F22-302A3DFB9A09}"/>
    <cellStyle name="Normal 2 3 10 2 4 2" xfId="29204" xr:uid="{B18856DE-BFF9-48BF-AC94-010529022D2D}"/>
    <cellStyle name="Normal 2 3 10 2 5" xfId="29205" xr:uid="{4CA4F165-FC1B-4485-8014-BD7AF57C4F11}"/>
    <cellStyle name="Normal 2 3 10 2 6" xfId="29194" xr:uid="{3EB45FD8-906D-4A7A-8535-5A827B1DCC0E}"/>
    <cellStyle name="Normal 2 3 10 3" xfId="27887" xr:uid="{803BB866-AA42-49AA-8801-DC67971417D6}"/>
    <cellStyle name="Normal 2 3 10 3 2" xfId="29207" xr:uid="{90548268-2914-440A-A1DF-F0D34569697C}"/>
    <cellStyle name="Normal 2 3 10 3 2 2" xfId="29208" xr:uid="{9F57BEA4-1CFC-4511-8FF4-E541ED555FF5}"/>
    <cellStyle name="Normal 2 3 10 3 2 2 2" xfId="29209" xr:uid="{019534CA-765D-430A-89F8-A157605D4909}"/>
    <cellStyle name="Normal 2 3 10 3 2 3" xfId="29210" xr:uid="{628371A4-1EA0-4D67-8DAD-4F56B99390CB}"/>
    <cellStyle name="Normal 2 3 10 3 3" xfId="29211" xr:uid="{C8CBC9EB-2CF4-498B-A10C-644404625BCA}"/>
    <cellStyle name="Normal 2 3 10 3 3 2" xfId="29212" xr:uid="{C3FB2FCF-39EE-4F4A-8B05-9F9742AC0DAD}"/>
    <cellStyle name="Normal 2 3 10 3 4" xfId="29213" xr:uid="{B6C9F5B0-E925-461B-BA27-1D474C0C70E2}"/>
    <cellStyle name="Normal 2 3 10 3 5" xfId="29206" xr:uid="{541EF40A-6601-4E34-A577-6A43B0227645}"/>
    <cellStyle name="Normal 2 3 10 4" xfId="29214" xr:uid="{C8590406-65A9-4566-9BC0-C29924C67E44}"/>
    <cellStyle name="Normal 2 3 10 5" xfId="29215" xr:uid="{DA4AEB11-46C2-4FCA-AC93-B2AD5E829B6D}"/>
    <cellStyle name="Normal 2 3 10 5 2" xfId="29216" xr:uid="{6580F0E8-EF99-49A7-8160-2CC6D9485A31}"/>
    <cellStyle name="Normal 2 3 10 6" xfId="29217" xr:uid="{20ED369D-371A-4A8B-B2D6-39546C473AA0}"/>
    <cellStyle name="Normal 2 3 10 7" xfId="29193" xr:uid="{F52F0935-46AA-40B3-A953-C1A6374AA8DD}"/>
    <cellStyle name="Normal 2 3 11" xfId="4228" xr:uid="{00000000-0005-0000-0000-000088100000}"/>
    <cellStyle name="Normal 2 3 11 2" xfId="5110" xr:uid="{00000000-0005-0000-0000-0000FA130000}"/>
    <cellStyle name="Normal 2 3 11 2 2" xfId="27890" xr:uid="{E3423D5C-842A-496C-B9F0-5A2BDB656DC2}"/>
    <cellStyle name="Normal 2 3 11 2 2 2" xfId="29221" xr:uid="{9E11A194-C05F-47BB-B83E-55FB33348B8B}"/>
    <cellStyle name="Normal 2 3 11 2 2 2 2" xfId="29222" xr:uid="{1F41EA00-7A14-46B3-8DB9-16B8BA2D4E07}"/>
    <cellStyle name="Normal 2 3 11 2 2 3" xfId="29223" xr:uid="{A74F3563-A4D5-4D21-BAE7-3554537764A6}"/>
    <cellStyle name="Normal 2 3 11 2 2 4" xfId="29220" xr:uid="{72370D2B-3C1D-4D59-9064-B8B57C4B3F9E}"/>
    <cellStyle name="Normal 2 3 11 2 3" xfId="29224" xr:uid="{45C6FC99-8E95-48EA-89B8-9559F022C375}"/>
    <cellStyle name="Normal 2 3 11 2 3 2" xfId="29225" xr:uid="{E5C0E17D-8151-49C1-AC5A-5E5E0F759B7A}"/>
    <cellStyle name="Normal 2 3 11 2 3 2 2" xfId="29226" xr:uid="{32896CCA-2EF3-4AFB-A9A8-B599474C101B}"/>
    <cellStyle name="Normal 2 3 11 2 3 3" xfId="29227" xr:uid="{95679B63-7CC7-4FDC-8530-0DDD8268C301}"/>
    <cellStyle name="Normal 2 3 11 2 4" xfId="29228" xr:uid="{848C61A9-AA67-4560-9A42-967156B9C842}"/>
    <cellStyle name="Normal 2 3 11 2 4 2" xfId="29229" xr:uid="{A594048E-3A02-41B1-811E-3772186B619A}"/>
    <cellStyle name="Normal 2 3 11 2 5" xfId="29230" xr:uid="{15DAC36F-8CF6-4BBC-83D7-55F2CC19F0C2}"/>
    <cellStyle name="Normal 2 3 11 2 6" xfId="29219" xr:uid="{FB6343E5-CBA3-43B7-9D4B-D642EAA3E8D2}"/>
    <cellStyle name="Normal 2 3 11 3" xfId="27889" xr:uid="{A9321A84-A4A2-4A4A-B9EA-F69652FCE4D6}"/>
    <cellStyle name="Normal 2 3 11 3 2" xfId="29232" xr:uid="{9C14AF37-E058-4EED-AE61-6B31337FDAD3}"/>
    <cellStyle name="Normal 2 3 11 3 2 2" xfId="29233" xr:uid="{3CB067F7-AA30-4B1B-B0EC-3E268EB50D7F}"/>
    <cellStyle name="Normal 2 3 11 3 2 2 2" xfId="29234" xr:uid="{E2368352-0D49-4738-8DA9-7B6BE0317821}"/>
    <cellStyle name="Normal 2 3 11 3 2 3" xfId="29235" xr:uid="{A8EEBCBA-C95A-4844-8D52-C41630EE6D72}"/>
    <cellStyle name="Normal 2 3 11 3 3" xfId="29236" xr:uid="{A20280B3-8C17-4F9D-A532-E3A07983A906}"/>
    <cellStyle name="Normal 2 3 11 3 3 2" xfId="29237" xr:uid="{9E3BEB58-1DED-4C8B-8761-6E26A0429C2D}"/>
    <cellStyle name="Normal 2 3 11 3 4" xfId="29238" xr:uid="{61D30D04-A8AB-4888-A284-B9F46D2CD987}"/>
    <cellStyle name="Normal 2 3 11 3 5" xfId="29231" xr:uid="{923F307F-4547-4AC3-9650-1C9CE1C60284}"/>
    <cellStyle name="Normal 2 3 11 4" xfId="29239" xr:uid="{619A058A-A184-4048-AD33-64ACA85AA8F1}"/>
    <cellStyle name="Normal 2 3 11 5" xfId="29240" xr:uid="{C6C28266-5C76-4606-9E33-1655232F1388}"/>
    <cellStyle name="Normal 2 3 11 5 2" xfId="29241" xr:uid="{48827371-78A7-43EC-BE08-14FE0E198861}"/>
    <cellStyle name="Normal 2 3 11 6" xfId="29242" xr:uid="{67ED9927-56D4-41EA-8064-C5F4B40560CC}"/>
    <cellStyle name="Normal 2 3 11 7" xfId="29218" xr:uid="{0076BC82-C8C4-4AD5-AA56-BD7BF0EDE916}"/>
    <cellStyle name="Normal 2 3 12" xfId="4229" xr:uid="{00000000-0005-0000-0000-000089100000}"/>
    <cellStyle name="Normal 2 3 12 2" xfId="5111" xr:uid="{00000000-0005-0000-0000-0000FB130000}"/>
    <cellStyle name="Normal 2 3 12 2 2" xfId="27892" xr:uid="{C63FC778-A397-40A6-9B30-B78F55D5E8F0}"/>
    <cellStyle name="Normal 2 3 12 2 2 2" xfId="29246" xr:uid="{DA0DB9EE-BBFA-4BEB-9F43-172E0B9C975B}"/>
    <cellStyle name="Normal 2 3 12 2 2 2 2" xfId="29247" xr:uid="{CF9EB9E6-FB19-430B-874C-76F4F61F6C4B}"/>
    <cellStyle name="Normal 2 3 12 2 2 3" xfId="29248" xr:uid="{79E89077-17AD-435F-8A55-BD380CB2CC46}"/>
    <cellStyle name="Normal 2 3 12 2 2 4" xfId="29245" xr:uid="{79434335-95D7-4A55-B1A3-5B7D1FA1E3D2}"/>
    <cellStyle name="Normal 2 3 12 2 3" xfId="29249" xr:uid="{27E939E2-189D-44D1-868E-024680735A39}"/>
    <cellStyle name="Normal 2 3 12 2 3 2" xfId="29250" xr:uid="{E0C44EF3-293D-432E-A93D-0AC41B36D299}"/>
    <cellStyle name="Normal 2 3 12 2 3 2 2" xfId="29251" xr:uid="{0B28DE27-DED3-4CAE-B438-354D88B502B8}"/>
    <cellStyle name="Normal 2 3 12 2 3 3" xfId="29252" xr:uid="{45920CAA-778A-468B-A44E-6373BC4F7825}"/>
    <cellStyle name="Normal 2 3 12 2 4" xfId="29253" xr:uid="{9CB2B453-B6AB-4472-8196-44984DA5909B}"/>
    <cellStyle name="Normal 2 3 12 2 4 2" xfId="29254" xr:uid="{55EB342A-1786-47D7-B065-3CA596B3EAAA}"/>
    <cellStyle name="Normal 2 3 12 2 5" xfId="29255" xr:uid="{B6DDE28E-FD0D-4404-8FE5-69A205D01532}"/>
    <cellStyle name="Normal 2 3 12 2 6" xfId="29244" xr:uid="{EF28B9A7-4F2F-41FF-8DD7-D792A5F8E5D8}"/>
    <cellStyle name="Normal 2 3 12 3" xfId="27891" xr:uid="{D95D4BFD-7028-44A9-B030-BB0730E22044}"/>
    <cellStyle name="Normal 2 3 12 3 2" xfId="29257" xr:uid="{AE991E8D-E184-4316-B4B7-DCB7B2D43597}"/>
    <cellStyle name="Normal 2 3 12 3 2 2" xfId="29258" xr:uid="{AD57C5A2-F484-415C-A8DB-C5BEAF80DBFB}"/>
    <cellStyle name="Normal 2 3 12 3 2 2 2" xfId="29259" xr:uid="{DADC42C9-78BD-488E-98E1-E0A97B88CEB2}"/>
    <cellStyle name="Normal 2 3 12 3 2 3" xfId="29260" xr:uid="{DCAB1020-FFBE-42D7-A610-2866359C3911}"/>
    <cellStyle name="Normal 2 3 12 3 3" xfId="29261" xr:uid="{2A100A5F-1935-4FA5-945A-08F65CA2D50B}"/>
    <cellStyle name="Normal 2 3 12 3 3 2" xfId="29262" xr:uid="{D0FE2D4A-F1AE-4455-A67B-9C9F1B66D972}"/>
    <cellStyle name="Normal 2 3 12 3 4" xfId="29263" xr:uid="{E262CCD2-6ECF-47E3-A4E1-513DD61EDBEA}"/>
    <cellStyle name="Normal 2 3 12 3 5" xfId="29256" xr:uid="{FDBAC1E3-B99D-4867-8349-5AE74775245D}"/>
    <cellStyle name="Normal 2 3 12 4" xfId="29264" xr:uid="{819A593E-AC44-4C91-8430-425CC215E988}"/>
    <cellStyle name="Normal 2 3 12 5" xfId="29265" xr:uid="{492B88CB-9112-416C-AD52-E33086218A4B}"/>
    <cellStyle name="Normal 2 3 12 5 2" xfId="29266" xr:uid="{2B43A5E2-A9C3-4B3A-9981-70782BBA9E8E}"/>
    <cellStyle name="Normal 2 3 12 6" xfId="29267" xr:uid="{7C2544E5-2EF9-47B4-9BFD-B0D5516E0837}"/>
    <cellStyle name="Normal 2 3 12 7" xfId="29243" xr:uid="{987E230F-7D13-4686-BCC1-0B4FEB93D85B}"/>
    <cellStyle name="Normal 2 3 13" xfId="4230" xr:uid="{00000000-0005-0000-0000-00008A100000}"/>
    <cellStyle name="Normal 2 3 13 2" xfId="5112" xr:uid="{00000000-0005-0000-0000-0000FC130000}"/>
    <cellStyle name="Normal 2 3 13 2 2" xfId="27894" xr:uid="{43E065CD-B20D-4E54-BAE5-1BE51C55CE6A}"/>
    <cellStyle name="Normal 2 3 13 2 2 2" xfId="29271" xr:uid="{80E27098-9BE2-44B6-992F-B42151EEF92C}"/>
    <cellStyle name="Normal 2 3 13 2 2 2 2" xfId="29272" xr:uid="{F209E684-EED9-4BB5-92F9-B3607C344E66}"/>
    <cellStyle name="Normal 2 3 13 2 2 3" xfId="29273" xr:uid="{53F60C8D-188E-411B-9DF2-6709601D2824}"/>
    <cellStyle name="Normal 2 3 13 2 2 4" xfId="29270" xr:uid="{680EBF6C-2035-4D42-B0D9-8AD769CC1AE0}"/>
    <cellStyle name="Normal 2 3 13 2 3" xfId="29274" xr:uid="{34193DD4-36E3-4647-9B23-6733802BF894}"/>
    <cellStyle name="Normal 2 3 13 2 3 2" xfId="29275" xr:uid="{049A1EA6-1B06-425B-B432-1CD6A98AA607}"/>
    <cellStyle name="Normal 2 3 13 2 3 2 2" xfId="29276" xr:uid="{9273E352-82BF-451C-9D82-EC9C77136A6D}"/>
    <cellStyle name="Normal 2 3 13 2 3 3" xfId="29277" xr:uid="{2764412F-F94E-4C42-8AF2-2FD269CC9894}"/>
    <cellStyle name="Normal 2 3 13 2 4" xfId="29278" xr:uid="{00C1BEA4-41EE-4509-ACF3-DF1AF1B763FA}"/>
    <cellStyle name="Normal 2 3 13 2 4 2" xfId="29279" xr:uid="{0C193FD8-7D6A-4727-B5B1-B3E47F7F6D2E}"/>
    <cellStyle name="Normal 2 3 13 2 5" xfId="29280" xr:uid="{A4457B77-77BF-459A-91C9-4CFF69355091}"/>
    <cellStyle name="Normal 2 3 13 2 6" xfId="29269" xr:uid="{3C5671EE-4727-4117-83FA-05DBB81794CC}"/>
    <cellStyle name="Normal 2 3 13 3" xfId="27893" xr:uid="{C8623D36-E70D-4780-84BA-B6F49E6D7BFC}"/>
    <cellStyle name="Normal 2 3 13 3 2" xfId="29282" xr:uid="{E14B5C9C-229D-4976-8385-87062C6731BC}"/>
    <cellStyle name="Normal 2 3 13 3 2 2" xfId="29283" xr:uid="{4437B16F-79EB-48A6-B844-BE43B5580757}"/>
    <cellStyle name="Normal 2 3 13 3 2 2 2" xfId="29284" xr:uid="{1F388512-8D44-414C-BE57-F1936F1E2D97}"/>
    <cellStyle name="Normal 2 3 13 3 2 3" xfId="29285" xr:uid="{CD1B783B-7294-4CEB-BCAF-B89753AF886C}"/>
    <cellStyle name="Normal 2 3 13 3 3" xfId="29286" xr:uid="{7ED9917C-C2D0-442D-ACD4-91BF14C46BA4}"/>
    <cellStyle name="Normal 2 3 13 3 3 2" xfId="29287" xr:uid="{1CAAE716-2370-4E72-BD50-0CFDD32D0A0E}"/>
    <cellStyle name="Normal 2 3 13 3 4" xfId="29288" xr:uid="{EF78EB6F-4711-4E09-A7D3-FB08F077D786}"/>
    <cellStyle name="Normal 2 3 13 3 5" xfId="29281" xr:uid="{301FBBF4-DD2A-4796-A5DB-FAA0E3FAF9CD}"/>
    <cellStyle name="Normal 2 3 13 4" xfId="29289" xr:uid="{F533ACBE-80FB-4260-B3CC-C17D301E7DD9}"/>
    <cellStyle name="Normal 2 3 13 5" xfId="29290" xr:uid="{31DC1B2A-6E0E-4E81-8F17-DE97EA85BEA9}"/>
    <cellStyle name="Normal 2 3 13 5 2" xfId="29291" xr:uid="{FFD606D0-6E67-47DC-8061-88A30EF9A6E8}"/>
    <cellStyle name="Normal 2 3 13 6" xfId="29292" xr:uid="{621A475D-F59B-4E14-916F-1AE876B658C8}"/>
    <cellStyle name="Normal 2 3 13 7" xfId="29268" xr:uid="{6547EC7E-5DEE-4B11-99B7-C489E63FD4E5}"/>
    <cellStyle name="Normal 2 3 14" xfId="4231" xr:uid="{00000000-0005-0000-0000-00008B100000}"/>
    <cellStyle name="Normal 2 3 2" xfId="199" xr:uid="{00000000-0005-0000-0000-0000CB000000}"/>
    <cellStyle name="Normal 2 3 2 10" xfId="29293" xr:uid="{96076DAF-699E-4446-9CCC-7074EA9EAF59}"/>
    <cellStyle name="Normal 2 3 2 10 2" xfId="29294" xr:uid="{3CA95534-01D7-4321-AC85-5FCF8C89015C}"/>
    <cellStyle name="Normal 2 3 2 11" xfId="29295" xr:uid="{3CCC803F-1E52-4A4E-9395-694F7AB7EFF0}"/>
    <cellStyle name="Normal 2 3 2 2" xfId="459" xr:uid="{00000000-0005-0000-0000-0000CF010000}"/>
    <cellStyle name="Normal 2 3 2 2 2" xfId="2136" xr:uid="{00000000-0005-0000-0000-00005C080000}"/>
    <cellStyle name="Normal 2 3 2 2 2 2" xfId="25453" xr:uid="{5850A03F-EDB0-4886-8957-56D29128D773}"/>
    <cellStyle name="Normal 2 3 2 2 2 2 2" xfId="27898" xr:uid="{54D30B97-724E-42B6-AF7C-34FFD1B777A1}"/>
    <cellStyle name="Normal 2 3 2 2 2 2 2 2" xfId="29299" xr:uid="{8C0228EF-AE3C-4338-AC7D-073D307BADFB}"/>
    <cellStyle name="Normal 2 3 2 2 2 2 2 2 2" xfId="29300" xr:uid="{A33A0FC4-D590-4302-A56C-9CA3F7A59F0C}"/>
    <cellStyle name="Normal 2 3 2 2 2 2 2 3" xfId="29301" xr:uid="{2C636524-8B50-46DB-AB26-F9B2C96FE6CD}"/>
    <cellStyle name="Normal 2 3 2 2 2 2 2 4" xfId="29298" xr:uid="{B44E16A8-AFA5-4B7A-A9EF-B30F6D6B6AF3}"/>
    <cellStyle name="Normal 2 3 2 2 2 2 3" xfId="29302" xr:uid="{85C4A169-C9A5-48F2-8AEE-4CEA4A7B2645}"/>
    <cellStyle name="Normal 2 3 2 2 2 2 3 2" xfId="29303" xr:uid="{00102EC7-B79D-4F0D-BEF9-88C7C6BDE61F}"/>
    <cellStyle name="Normal 2 3 2 2 2 2 3 2 2" xfId="29304" xr:uid="{6EA86A7C-656A-4FC5-8C96-A01FEB7FAFBC}"/>
    <cellStyle name="Normal 2 3 2 2 2 2 3 3" xfId="29305" xr:uid="{330E710F-DA11-470B-BB5D-02A8FC54A830}"/>
    <cellStyle name="Normal 2 3 2 2 2 2 4" xfId="29306" xr:uid="{53F44040-729E-4EA8-96DA-870614E59D97}"/>
    <cellStyle name="Normal 2 3 2 2 2 2 4 2" xfId="29307" xr:uid="{2F8A3A85-694E-4B2D-9366-6FAE38A7CB5A}"/>
    <cellStyle name="Normal 2 3 2 2 2 2 5" xfId="29308" xr:uid="{9695B6F1-D093-427E-A72A-772FCE253B22}"/>
    <cellStyle name="Normal 2 3 2 2 2 2 6" xfId="29297" xr:uid="{DC19350D-A94B-416C-B098-ABBBD1E13BE3}"/>
    <cellStyle name="Normal 2 3 2 2 2 3" xfId="27897" xr:uid="{BB2A3849-886D-45AC-AACA-B73116C886AF}"/>
    <cellStyle name="Normal 2 3 2 2 2 3 2" xfId="29310" xr:uid="{58E77070-79AA-45B8-A859-039BE727A5C6}"/>
    <cellStyle name="Normal 2 3 2 2 2 3 2 2" xfId="29311" xr:uid="{D12D377E-1036-429B-9CEA-ED80AE2907F9}"/>
    <cellStyle name="Normal 2 3 2 2 2 3 3" xfId="29312" xr:uid="{5C15843D-1D76-4E7B-B5B8-633FBF1D19CC}"/>
    <cellStyle name="Normal 2 3 2 2 2 3 4" xfId="29309" xr:uid="{21C0446F-698E-49D1-822C-15C4DA138402}"/>
    <cellStyle name="Normal 2 3 2 2 2 4" xfId="29313" xr:uid="{F558BEDA-362E-44A8-8C3C-98ECD456394B}"/>
    <cellStyle name="Normal 2 3 2 2 2 4 2" xfId="29314" xr:uid="{0174DC18-E58C-4FF8-A008-2ADEC4697DBE}"/>
    <cellStyle name="Normal 2 3 2 2 2 4 2 2" xfId="29315" xr:uid="{D59FCFA6-6925-4EE7-BC14-D0C8F312A54A}"/>
    <cellStyle name="Normal 2 3 2 2 2 4 3" xfId="29316" xr:uid="{D4A33FC8-44A8-43AB-B3BC-25AD9EF1F61E}"/>
    <cellStyle name="Normal 2 3 2 2 2 5" xfId="29317" xr:uid="{984F9094-F20C-40C6-BE1D-E763DD7F4F60}"/>
    <cellStyle name="Normal 2 3 2 2 2 5 2" xfId="29318" xr:uid="{A8157F6C-B13D-4807-90B2-E72A0B8524D9}"/>
    <cellStyle name="Normal 2 3 2 2 2 6" xfId="29319" xr:uid="{6E56D34C-4050-46AF-BE01-B0FB8172D66D}"/>
    <cellStyle name="Normal 2 3 2 2 2 7" xfId="29296" xr:uid="{B1EDCDE4-5879-4EE9-B382-2301FD1CACB5}"/>
    <cellStyle name="Normal 2 3 2 2 3" xfId="4233" xr:uid="{00000000-0005-0000-0000-00008D100000}"/>
    <cellStyle name="Normal 2 3 2 2 3 2" xfId="25454" xr:uid="{31D731C5-B3AD-4AFF-9C5C-7CCBE5A1014D}"/>
    <cellStyle name="Normal 2 3 2 2 3 2 2" xfId="27900" xr:uid="{8C1F6E8E-79BE-41F3-B831-0404F524A3A5}"/>
    <cellStyle name="Normal 2 3 2 2 3 2 2 2" xfId="29323" xr:uid="{F41C9E0E-8AE7-48BB-90E9-43FDE27FF572}"/>
    <cellStyle name="Normal 2 3 2 2 3 2 2 2 2" xfId="29324" xr:uid="{033E8A2D-721D-42BC-B11C-F9CD1E397F0D}"/>
    <cellStyle name="Normal 2 3 2 2 3 2 2 3" xfId="29325" xr:uid="{F3069F5A-D68F-4D6E-A31A-D4E1260EAE8B}"/>
    <cellStyle name="Normal 2 3 2 2 3 2 2 4" xfId="29322" xr:uid="{B5139E5C-2489-43E0-A070-7AF4512E8741}"/>
    <cellStyle name="Normal 2 3 2 2 3 2 3" xfId="29326" xr:uid="{92ADB2A9-C123-4D36-B453-5A4CBCE45637}"/>
    <cellStyle name="Normal 2 3 2 2 3 2 3 2" xfId="29327" xr:uid="{BA9EB76F-7EE5-4B12-9E2A-D3C628C6FAE1}"/>
    <cellStyle name="Normal 2 3 2 2 3 2 3 2 2" xfId="29328" xr:uid="{FF8D9BBE-3EA0-43BF-A060-57FBCAB1A775}"/>
    <cellStyle name="Normal 2 3 2 2 3 2 3 3" xfId="29329" xr:uid="{903172AD-EC3F-4C11-ACCC-181FF603F71A}"/>
    <cellStyle name="Normal 2 3 2 2 3 2 4" xfId="29330" xr:uid="{555D6DE9-B835-48C8-A45A-F8FA59417AA8}"/>
    <cellStyle name="Normal 2 3 2 2 3 2 4 2" xfId="29331" xr:uid="{D017086B-52DB-4316-95A9-5091535FC1F8}"/>
    <cellStyle name="Normal 2 3 2 2 3 2 5" xfId="29332" xr:uid="{516A6E9E-54D3-4E7E-AA17-D7A3881E7523}"/>
    <cellStyle name="Normal 2 3 2 2 3 2 6" xfId="29321" xr:uid="{85F10B00-1B02-4B8F-9801-8E546ADB65AB}"/>
    <cellStyle name="Normal 2 3 2 2 3 3" xfId="27899" xr:uid="{750B23C8-51B5-45E3-9C6F-E87C1D7298FC}"/>
    <cellStyle name="Normal 2 3 2 2 3 3 2" xfId="29334" xr:uid="{FF3F3475-7BA0-480A-86B0-6E3E770E4611}"/>
    <cellStyle name="Normal 2 3 2 2 3 3 2 2" xfId="29335" xr:uid="{24861C25-27DC-4D37-A270-880D5D6D9AF1}"/>
    <cellStyle name="Normal 2 3 2 2 3 3 3" xfId="29336" xr:uid="{62C166C6-15BC-46D9-91A1-C87A55C9810F}"/>
    <cellStyle name="Normal 2 3 2 2 3 3 4" xfId="29333" xr:uid="{074737F6-E1B6-443C-88C1-3D40E350A8F1}"/>
    <cellStyle name="Normal 2 3 2 2 3 4" xfId="29337" xr:uid="{EC15E815-6D63-4943-9D1E-4C46B660024A}"/>
    <cellStyle name="Normal 2 3 2 2 3 4 2" xfId="29338" xr:uid="{B45A199F-E9B5-4B8F-8325-AF0D9993B8FD}"/>
    <cellStyle name="Normal 2 3 2 2 3 4 2 2" xfId="29339" xr:uid="{3F9644CA-66A5-4768-9AFC-48A154444E98}"/>
    <cellStyle name="Normal 2 3 2 2 3 4 3" xfId="29340" xr:uid="{92B90342-9468-470C-8224-AB8D452E3724}"/>
    <cellStyle name="Normal 2 3 2 2 3 5" xfId="29341" xr:uid="{D7C46759-3A6C-4BE0-AEA1-0AF8ED773931}"/>
    <cellStyle name="Normal 2 3 2 2 3 5 2" xfId="29342" xr:uid="{60C06DB5-3374-4CDF-B510-37CEEA69651E}"/>
    <cellStyle name="Normal 2 3 2 2 3 6" xfId="29343" xr:uid="{022E926E-DE29-4C76-B9CE-F9F68416ED68}"/>
    <cellStyle name="Normal 2 3 2 2 3 7" xfId="29320" xr:uid="{7E5E354A-2BC4-48E1-B343-7C7EA11F408A}"/>
    <cellStyle name="Normal 2 3 2 2 4" xfId="5114" xr:uid="{00000000-0005-0000-0000-0000FE130000}"/>
    <cellStyle name="Normal 2 3 2 2 4 2" xfId="27901" xr:uid="{49E70326-B33B-4750-93FB-CD17E8461774}"/>
    <cellStyle name="Normal 2 3 2 2 4 2 2" xfId="29346" xr:uid="{B6FC869E-E61B-4913-8521-720D544BC545}"/>
    <cellStyle name="Normal 2 3 2 2 4 2 2 2" xfId="29347" xr:uid="{151A3AD2-3D79-4ADC-AD71-86D4F9EB6ED3}"/>
    <cellStyle name="Normal 2 3 2 2 4 2 3" xfId="29348" xr:uid="{ECDEBC10-3022-4BB8-B492-8CDB8ACE0975}"/>
    <cellStyle name="Normal 2 3 2 2 4 2 4" xfId="29345" xr:uid="{85654906-8934-4B7D-A6F8-DDB29B466923}"/>
    <cellStyle name="Normal 2 3 2 2 4 3" xfId="29349" xr:uid="{20762283-289C-44A2-9055-94DDCC85C94A}"/>
    <cellStyle name="Normal 2 3 2 2 4 3 2" xfId="29350" xr:uid="{A0488008-6B8D-41BE-8CC4-8C46B24225F3}"/>
    <cellStyle name="Normal 2 3 2 2 4 3 2 2" xfId="29351" xr:uid="{8445C624-6EA2-48C8-9A6C-D657240B4CBD}"/>
    <cellStyle name="Normal 2 3 2 2 4 3 3" xfId="29352" xr:uid="{6A54DBA3-7ADB-4B06-88FF-FFF88AF26750}"/>
    <cellStyle name="Normal 2 3 2 2 4 4" xfId="29353" xr:uid="{98051E81-53FE-4CB8-8E85-D6D0FE1CB986}"/>
    <cellStyle name="Normal 2 3 2 2 4 4 2" xfId="29354" xr:uid="{72F042C8-FA5F-44CC-AEB4-28CDBA56DA60}"/>
    <cellStyle name="Normal 2 3 2 2 4 5" xfId="29355" xr:uid="{C7DD11A2-ABAC-4358-8857-87B17BE2C419}"/>
    <cellStyle name="Normal 2 3 2 2 4 6" xfId="29344" xr:uid="{A50F943C-3AF6-464A-BB38-0A78956F0758}"/>
    <cellStyle name="Normal 2 3 2 2 5" xfId="27324" xr:uid="{20965F74-09A4-4580-B124-9B0E0D00C4A3}"/>
    <cellStyle name="Normal 2 3 2 2 5 2" xfId="29356" xr:uid="{714B91B4-32C5-48D9-92C2-7FEE4BC6B9DC}"/>
    <cellStyle name="Normal 2 3 2 2 5 2 2" xfId="29357" xr:uid="{29743F38-84F7-47B0-A632-03954A2C6EA3}"/>
    <cellStyle name="Normal 2 3 2 2 5 3" xfId="29358" xr:uid="{C6A83B62-65EF-4ECB-9074-7F4F06F25A84}"/>
    <cellStyle name="Normal 2 3 2 2 6" xfId="27896" xr:uid="{EC1EC310-47E0-4884-AF6A-4BA7C111EFB8}"/>
    <cellStyle name="Normal 2 3 2 2 6 2" xfId="29360" xr:uid="{0ECE1828-600F-47AD-B945-2E27BB24C7E8}"/>
    <cellStyle name="Normal 2 3 2 2 6 2 2" xfId="29361" xr:uid="{FD607CA6-0650-4F97-B141-DB122C0A802C}"/>
    <cellStyle name="Normal 2 3 2 2 6 3" xfId="29362" xr:uid="{FF0BFF67-1980-44E1-BEFE-EABD36C1A9FE}"/>
    <cellStyle name="Normal 2 3 2 2 6 4" xfId="29359" xr:uid="{3B36DAF5-2C0B-4765-BC3D-40BA95AA08DF}"/>
    <cellStyle name="Normal 2 3 2 2 7" xfId="29363" xr:uid="{DDBC9D7E-EA15-4852-93D5-A0E7C87F4032}"/>
    <cellStyle name="Normal 2 3 2 2 7 2" xfId="29364" xr:uid="{8DC5F481-84F2-49A6-96CE-C1E79E0CFEB3}"/>
    <cellStyle name="Normal 2 3 2 2 8" xfId="29365" xr:uid="{BE766573-4FC4-48F1-99DD-E05893AD5621}"/>
    <cellStyle name="Normal 2 3 2 3" xfId="458" xr:uid="{00000000-0005-0000-0000-0000CE010000}"/>
    <cellStyle name="Normal 2 3 2 3 2" xfId="25455" xr:uid="{B0BA2157-0457-4292-8971-2A3DC1498821}"/>
    <cellStyle name="Normal 2 3 2 3 2 2" xfId="27903" xr:uid="{CC5AB37B-58B3-4AE8-A8C8-A8E05E9640D6}"/>
    <cellStyle name="Normal 2 3 2 3 2 2 2" xfId="29369" xr:uid="{4A88EB35-5BF4-4831-90C4-F3D3CA3EEE9C}"/>
    <cellStyle name="Normal 2 3 2 3 2 2 2 2" xfId="29370" xr:uid="{BEF5F801-0C8E-41F4-821B-460155BCBDBA}"/>
    <cellStyle name="Normal 2 3 2 3 2 2 3" xfId="29371" xr:uid="{33DD52A5-2D41-44F4-92EB-54073E22B82B}"/>
    <cellStyle name="Normal 2 3 2 3 2 2 4" xfId="29368" xr:uid="{C4BE5160-98FC-4E42-93EB-9787F3382529}"/>
    <cellStyle name="Normal 2 3 2 3 2 3" xfId="29372" xr:uid="{F213D70F-3709-49DF-AB43-23841D58D894}"/>
    <cellStyle name="Normal 2 3 2 3 2 3 2" xfId="23941" xr:uid="{CAF6C8E7-55FA-4BA8-B984-B0CBC1618A78}"/>
    <cellStyle name="Normal 2 3 2 3 2 3 2 2" xfId="29373" xr:uid="{4A0E1E67-1143-466F-A140-237A9C1F8AFF}"/>
    <cellStyle name="Normal 2 3 2 3 2 3 3" xfId="29374" xr:uid="{74DA0614-8BE2-4EF8-8E15-9B5B727D29E1}"/>
    <cellStyle name="Normal 2 3 2 3 2 4" xfId="29375" xr:uid="{B13912B4-E008-4E67-BC9B-E02A8265E6C7}"/>
    <cellStyle name="Normal 2 3 2 3 2 4 2" xfId="29376" xr:uid="{B52FB966-BE0C-421F-BF0B-6F8285BF63D5}"/>
    <cellStyle name="Normal 2 3 2 3 2 5" xfId="29377" xr:uid="{BBA50DF7-8B98-4F26-A0B0-B3E00C0E5C33}"/>
    <cellStyle name="Normal 2 3 2 3 2 6" xfId="29367" xr:uid="{CB5A5E3F-4677-4735-9991-0A24AE62604E}"/>
    <cellStyle name="Normal 2 3 2 3 3" xfId="27902" xr:uid="{2BA04652-428C-42B8-BA40-F41DC9142C7F}"/>
    <cellStyle name="Normal 2 3 2 3 3 2" xfId="29379" xr:uid="{70FCBFF7-FA3B-4FBC-811B-79F8F7FBF414}"/>
    <cellStyle name="Normal 2 3 2 3 3 2 2" xfId="29380" xr:uid="{D965AEF2-C241-473F-A556-4DEDBFCAF3DF}"/>
    <cellStyle name="Normal 2 3 2 3 3 3" xfId="29381" xr:uid="{541117F8-FCAE-42BC-BB3B-FE1E55465713}"/>
    <cellStyle name="Normal 2 3 2 3 3 4" xfId="29378" xr:uid="{DDE85D29-42DB-426B-95C7-FD83EDA288EB}"/>
    <cellStyle name="Normal 2 3 2 3 4" xfId="29382" xr:uid="{A8473366-EDE7-4664-98D1-D3A7080EC9E8}"/>
    <cellStyle name="Normal 2 3 2 3 4 2" xfId="29383" xr:uid="{0F2207E5-5931-47F4-9B41-35D4E5CCD67E}"/>
    <cellStyle name="Normal 2 3 2 3 4 2 2" xfId="29384" xr:uid="{0F723357-B762-48A2-A552-FB0759F93DAE}"/>
    <cellStyle name="Normal 2 3 2 3 4 3" xfId="29385" xr:uid="{22429D34-A72B-4FB9-ACCA-CC5081C73940}"/>
    <cellStyle name="Normal 2 3 2 3 5" xfId="29386" xr:uid="{B4BBCBDE-3E43-4F7C-96ED-97B0E038089F}"/>
    <cellStyle name="Normal 2 3 2 3 5 2" xfId="29387" xr:uid="{4C3DD5F6-0EAB-4CA8-93BE-30A51C1D8407}"/>
    <cellStyle name="Normal 2 3 2 3 6" xfId="29388" xr:uid="{4461323A-1FC9-4599-BC04-D5769CB8134A}"/>
    <cellStyle name="Normal 2 3 2 3 7" xfId="29366" xr:uid="{DDF47AB0-50E9-4F88-B212-9638901CD923}"/>
    <cellStyle name="Normal 2 3 2 4" xfId="2135" xr:uid="{00000000-0005-0000-0000-00005B080000}"/>
    <cellStyle name="Normal 2 3 2 4 2" xfId="25456" xr:uid="{D53D1AB0-DD91-460B-A170-927976AA466E}"/>
    <cellStyle name="Normal 2 3 2 4 2 2" xfId="27905" xr:uid="{DE24DAC4-285F-45E7-B91D-EE3E81790320}"/>
    <cellStyle name="Normal 2 3 2 4 2 2 2" xfId="29392" xr:uid="{CE295487-7D28-44BD-9902-4B6E3337CFB8}"/>
    <cellStyle name="Normal 2 3 2 4 2 2 2 2" xfId="29393" xr:uid="{B0C68680-51F4-4D76-90DA-5066BE9FEBD7}"/>
    <cellStyle name="Normal 2 3 2 4 2 2 3" xfId="29394" xr:uid="{7928F170-FD88-44C3-B0F3-029903E6A210}"/>
    <cellStyle name="Normal 2 3 2 4 2 2 4" xfId="29391" xr:uid="{FA943F0B-009E-453B-AB16-FCDAC1BD53A7}"/>
    <cellStyle name="Normal 2 3 2 4 2 3" xfId="29395" xr:uid="{59FE9C5B-D009-43B5-8117-EDE6B3A31A2E}"/>
    <cellStyle name="Normal 2 3 2 4 2 3 2" xfId="29396" xr:uid="{DE5F6933-7268-4EE4-82C9-3A4C6A4E34C7}"/>
    <cellStyle name="Normal 2 3 2 4 2 3 2 2" xfId="29397" xr:uid="{A3997E33-F61C-412A-9722-39A225734F67}"/>
    <cellStyle name="Normal 2 3 2 4 2 3 3" xfId="29398" xr:uid="{D998AA4F-9891-49D9-BC86-9EE8386556A9}"/>
    <cellStyle name="Normal 2 3 2 4 2 4" xfId="29399" xr:uid="{3FD953AB-2EDD-4CEB-A76B-3E1F198E216C}"/>
    <cellStyle name="Normal 2 3 2 4 2 4 2" xfId="29400" xr:uid="{5A38FD6F-81C1-4A76-BEB0-8E46DE2FAC40}"/>
    <cellStyle name="Normal 2 3 2 4 2 5" xfId="29401" xr:uid="{FED7192A-6970-423C-830E-3578D17B3945}"/>
    <cellStyle name="Normal 2 3 2 4 2 6" xfId="29390" xr:uid="{DCACAAF1-3B54-4BA9-B90D-E3D8B285DBFF}"/>
    <cellStyle name="Normal 2 3 2 4 3" xfId="27904" xr:uid="{B22D8DF7-6511-41A6-AAF3-8DEF9AF72BCC}"/>
    <cellStyle name="Normal 2 3 2 4 3 2" xfId="29403" xr:uid="{CEE7C693-A95F-4A6C-ADD6-1EA6A8474C70}"/>
    <cellStyle name="Normal 2 3 2 4 3 2 2" xfId="29404" xr:uid="{07CB2BC5-3742-426F-A883-7A7C56AF1AF4}"/>
    <cellStyle name="Normal 2 3 2 4 3 3" xfId="29405" xr:uid="{88D4EA5E-8ABF-4B6A-97BA-9CE38DED083B}"/>
    <cellStyle name="Normal 2 3 2 4 3 4" xfId="29402" xr:uid="{4727AD2E-54A6-48C8-874A-A24F1B3996F5}"/>
    <cellStyle name="Normal 2 3 2 4 4" xfId="29406" xr:uid="{2BDE82AF-1A5A-4628-A6AB-3745F0D1EAB2}"/>
    <cellStyle name="Normal 2 3 2 4 4 2" xfId="29407" xr:uid="{47C49CE6-537C-4DB8-8A9E-A4CEF9B1F3D8}"/>
    <cellStyle name="Normal 2 3 2 4 4 2 2" xfId="29408" xr:uid="{13EC0701-5771-4B6B-986A-F74C21189532}"/>
    <cellStyle name="Normal 2 3 2 4 4 3" xfId="29409" xr:uid="{F286473B-05DC-4339-B22A-6559D9562848}"/>
    <cellStyle name="Normal 2 3 2 4 5" xfId="29410" xr:uid="{48F5511E-466D-46EE-A7EC-40AEE100AA65}"/>
    <cellStyle name="Normal 2 3 2 4 5 2" xfId="29411" xr:uid="{B8AF6D50-1C2F-4748-9FFD-3FBBCEEFB517}"/>
    <cellStyle name="Normal 2 3 2 4 6" xfId="29412" xr:uid="{0AF481AD-CF7F-4553-8081-6FB2D4621FBD}"/>
    <cellStyle name="Normal 2 3 2 4 7" xfId="29389" xr:uid="{C39AB5CD-4F70-455A-93BE-06C1A78D00BF}"/>
    <cellStyle name="Normal 2 3 2 5" xfId="4232" xr:uid="{00000000-0005-0000-0000-00008C100000}"/>
    <cellStyle name="Normal 2 3 2 5 2" xfId="25457" xr:uid="{1389A5BA-5BFF-491F-A88F-1AAF9A31E42E}"/>
    <cellStyle name="Normal 2 3 2 5 2 2" xfId="27907" xr:uid="{3909536C-9997-4191-B72D-E1FBDB4A7A60}"/>
    <cellStyle name="Normal 2 3 2 5 2 2 2" xfId="29416" xr:uid="{A02B7451-446F-476F-A6C0-F60FEA525DB0}"/>
    <cellStyle name="Normal 2 3 2 5 2 2 2 2" xfId="29417" xr:uid="{E59D4517-D46C-4FB4-B81C-6D937C33741F}"/>
    <cellStyle name="Normal 2 3 2 5 2 2 3" xfId="29418" xr:uid="{134F3E9B-6D4F-45C3-B41E-C1402DE70DF2}"/>
    <cellStyle name="Normal 2 3 2 5 2 2 4" xfId="29415" xr:uid="{7A01A3FC-5EEE-4EF2-889E-32C160BC34E2}"/>
    <cellStyle name="Normal 2 3 2 5 2 3" xfId="29419" xr:uid="{7F32C12C-39D0-4040-90D0-62DA7C029478}"/>
    <cellStyle name="Normal 2 3 2 5 2 3 2" xfId="29420" xr:uid="{2E865215-1207-4D7C-A517-C5BEF9DED142}"/>
    <cellStyle name="Normal 2 3 2 5 2 3 2 2" xfId="29421" xr:uid="{203C1326-E757-4D1B-BD85-C09D179C596C}"/>
    <cellStyle name="Normal 2 3 2 5 2 3 3" xfId="29422" xr:uid="{296BE695-034C-4A45-A5E6-FFD2536B347B}"/>
    <cellStyle name="Normal 2 3 2 5 2 4" xfId="29423" xr:uid="{EA5220DA-B049-4915-9457-2AACDADE7808}"/>
    <cellStyle name="Normal 2 3 2 5 2 4 2" xfId="29424" xr:uid="{4BC924B8-CCCC-42E7-8AAE-57B71B15C5CA}"/>
    <cellStyle name="Normal 2 3 2 5 2 5" xfId="29425" xr:uid="{C9B848E2-0367-42C9-93A1-90092152A7EA}"/>
    <cellStyle name="Normal 2 3 2 5 2 6" xfId="29414" xr:uid="{FAF14C36-372E-4092-81CD-FAE4CF82BBAF}"/>
    <cellStyle name="Normal 2 3 2 5 3" xfId="27906" xr:uid="{B91E90FD-3C35-4A16-A348-2293C5D3318B}"/>
    <cellStyle name="Normal 2 3 2 5 3 2" xfId="29427" xr:uid="{4B5A9818-D1D2-4574-AD74-7B53B5F44F3D}"/>
    <cellStyle name="Normal 2 3 2 5 3 2 2" xfId="29428" xr:uid="{C2C6BC9A-689B-44AD-A123-DD4DFCB9B8BE}"/>
    <cellStyle name="Normal 2 3 2 5 3 3" xfId="29429" xr:uid="{E4BAB10F-F229-4D4E-9B93-000363AC43CC}"/>
    <cellStyle name="Normal 2 3 2 5 3 4" xfId="29426" xr:uid="{18B79091-4618-4731-A36F-2E3AE08D641C}"/>
    <cellStyle name="Normal 2 3 2 5 4" xfId="29430" xr:uid="{29B3322A-3404-41BC-9EFC-86E3B56084FE}"/>
    <cellStyle name="Normal 2 3 2 5 4 2" xfId="29431" xr:uid="{1BA029EB-4A50-4D2D-9538-DC96488A1760}"/>
    <cellStyle name="Normal 2 3 2 5 4 2 2" xfId="29432" xr:uid="{078E472D-168D-4963-B067-3C7AF25DDCF0}"/>
    <cellStyle name="Normal 2 3 2 5 4 3" xfId="29433" xr:uid="{61ED2EB1-9588-403A-804B-D5F0AEFB533E}"/>
    <cellStyle name="Normal 2 3 2 5 5" xfId="29434" xr:uid="{8B8B6ED2-612A-4937-9BA7-3ED97F674634}"/>
    <cellStyle name="Normal 2 3 2 5 5 2" xfId="29435" xr:uid="{35966F0E-B67A-4821-9C87-A513E216CC2C}"/>
    <cellStyle name="Normal 2 3 2 5 6" xfId="29436" xr:uid="{C58D08DA-A3E9-4B68-A8E7-66FF040AEEBE}"/>
    <cellStyle name="Normal 2 3 2 5 7" xfId="29413" xr:uid="{9B6CD6D8-AA91-4A54-83AF-207845DD56AF}"/>
    <cellStyle name="Normal 2 3 2 6" xfId="5113" xr:uid="{00000000-0005-0000-0000-0000FD130000}"/>
    <cellStyle name="Normal 2 3 2 6 2" xfId="25458" xr:uid="{474AC645-C777-41F9-AEE8-FC9EC13EFE1E}"/>
    <cellStyle name="Normal 2 3 2 6 2 2" xfId="27909" xr:uid="{4EC5C1A2-7C02-4F27-8886-FD1950BF73EE}"/>
    <cellStyle name="Normal 2 3 2 6 2 2 2" xfId="29440" xr:uid="{B28089E7-F240-4DC5-A452-02217B9C5B9B}"/>
    <cellStyle name="Normal 2 3 2 6 2 2 2 2" xfId="29441" xr:uid="{9CC2A6C4-4D07-4F25-8687-6360D5767539}"/>
    <cellStyle name="Normal 2 3 2 6 2 2 3" xfId="29442" xr:uid="{56E74B3E-CA00-4E35-9F3C-28A56EBD9CC7}"/>
    <cellStyle name="Normal 2 3 2 6 2 2 4" xfId="29439" xr:uid="{7E3D1031-6FB7-43BD-B8EF-CD4659C3F94B}"/>
    <cellStyle name="Normal 2 3 2 6 2 3" xfId="29443" xr:uid="{485CB3B9-F70E-4E66-8AB1-63E5590BBFB2}"/>
    <cellStyle name="Normal 2 3 2 6 2 3 2" xfId="29444" xr:uid="{9CDA5214-8AF9-40DF-8C39-3E0C0E76540C}"/>
    <cellStyle name="Normal 2 3 2 6 2 3 2 2" xfId="29445" xr:uid="{5988661F-03F5-4C49-BCA0-F16F6D71BE66}"/>
    <cellStyle name="Normal 2 3 2 6 2 3 3" xfId="29446" xr:uid="{B02B1802-2F3B-4D07-B23D-EED59C710498}"/>
    <cellStyle name="Normal 2 3 2 6 2 4" xfId="29447" xr:uid="{7AB95E37-55B7-4F9D-90D1-9B38F9B2C38A}"/>
    <cellStyle name="Normal 2 3 2 6 2 4 2" xfId="29448" xr:uid="{0BBE6CCB-3BEE-4968-8082-E368826A89EF}"/>
    <cellStyle name="Normal 2 3 2 6 2 5" xfId="30453" xr:uid="{7490A247-39D6-45B2-A72D-895F126B43B0}"/>
    <cellStyle name="Normal 2 3 2 6 2 6" xfId="29438" xr:uid="{477B5B62-1DCF-43CD-BD54-03B06303ADA8}"/>
    <cellStyle name="Normal 2 3 2 6 3" xfId="27908" xr:uid="{2DB209B4-EDB2-4727-B249-019AA76C612D}"/>
    <cellStyle name="Normal 2 3 2 6 3 2" xfId="29450" xr:uid="{33A26588-E047-4C09-ACDF-BAB01C2642A4}"/>
    <cellStyle name="Normal 2 3 2 6 3 2 2" xfId="29451" xr:uid="{6828A738-A688-4321-951B-CA18EFCE9FFA}"/>
    <cellStyle name="Normal 2 3 2 6 3 3" xfId="29452" xr:uid="{AA892189-1F5F-4635-B99A-CFC5E2AEB165}"/>
    <cellStyle name="Normal 2 3 2 6 3 4" xfId="29449" xr:uid="{9D91BB93-FF9B-45AC-828F-462D1E0902FD}"/>
    <cellStyle name="Normal 2 3 2 6 4" xfId="29453" xr:uid="{EC54C860-6C4E-4DFE-8421-9BE155F06A03}"/>
    <cellStyle name="Normal 2 3 2 6 4 2" xfId="29454" xr:uid="{CD9B4644-24BD-460C-814D-989B49EA9397}"/>
    <cellStyle name="Normal 2 3 2 6 4 2 2" xfId="29455" xr:uid="{DF04F245-1017-4DCB-B944-1FA66B596E41}"/>
    <cellStyle name="Normal 2 3 2 6 4 3" xfId="29456" xr:uid="{CC6C0372-760D-43FD-B15A-A3816610A0E0}"/>
    <cellStyle name="Normal 2 3 2 6 5" xfId="29457" xr:uid="{44BBB0C4-BD9F-42A9-9588-54BF385EBCA8}"/>
    <cellStyle name="Normal 2 3 2 6 5 2" xfId="29458" xr:uid="{90A338D2-17A7-4273-B6D9-9A6339311980}"/>
    <cellStyle name="Normal 2 3 2 6 6" xfId="29459" xr:uid="{B400B919-26A3-4B14-98B4-3F381DD412E5}"/>
    <cellStyle name="Normal 2 3 2 6 7" xfId="29437" xr:uid="{DC01C00E-3ED1-44DF-A8F5-D1D7668C2869}"/>
    <cellStyle name="Normal 2 3 2 7" xfId="25459" xr:uid="{8BC9017B-F499-4B5F-A89B-82BB9A77FDED}"/>
    <cellStyle name="Normal 2 3 2 7 2" xfId="27910" xr:uid="{3BB65C4D-E373-4DC9-A6A2-96F805F493F9}"/>
    <cellStyle name="Normal 2 3 2 7 2 2" xfId="29462" xr:uid="{69C242F9-1757-4060-A83F-504A6DE0ED33}"/>
    <cellStyle name="Normal 2 3 2 7 2 2 2" xfId="29463" xr:uid="{B773CC68-2ADA-42B9-9BA6-1B086DC3ECAC}"/>
    <cellStyle name="Normal 2 3 2 7 2 3" xfId="29464" xr:uid="{5A08C73F-CD04-4E7A-B2A9-7366FDDCCA24}"/>
    <cellStyle name="Normal 2 3 2 7 2 4" xfId="29461" xr:uid="{CF698361-6D1D-48C2-BC78-D616B1963A28}"/>
    <cellStyle name="Normal 2 3 2 7 3" xfId="29465" xr:uid="{FF4C0DF1-9ED5-4039-A30B-182942703464}"/>
    <cellStyle name="Normal 2 3 2 7 3 2" xfId="29466" xr:uid="{8296ED97-9632-4856-ACCD-AA547532D670}"/>
    <cellStyle name="Normal 2 3 2 7 3 2 2" xfId="29467" xr:uid="{894D1712-0F29-4A65-AE40-AD81B95ACF17}"/>
    <cellStyle name="Normal 2 3 2 7 3 3" xfId="29468" xr:uid="{D77340D8-0D1B-4297-98FB-2DB7F9D7A912}"/>
    <cellStyle name="Normal 2 3 2 7 4" xfId="29469" xr:uid="{3608EDD6-1065-4FC2-A889-73AB8FD057A3}"/>
    <cellStyle name="Normal 2 3 2 7 4 2" xfId="29470" xr:uid="{CC1C25A8-CC6F-4175-B2B5-12370936F73F}"/>
    <cellStyle name="Normal 2 3 2 7 5" xfId="29471" xr:uid="{20D66C49-1B1D-429F-A79C-928F6B7166DB}"/>
    <cellStyle name="Normal 2 3 2 7 6" xfId="29460" xr:uid="{86130CA0-D405-4733-BFFC-7F44030B6531}"/>
    <cellStyle name="Normal 2 3 2 8" xfId="27323" xr:uid="{E5FE83E8-65FA-4F22-BCD6-03281BE6C208}"/>
    <cellStyle name="Normal 2 3 2 8 2" xfId="29472" xr:uid="{79E11B3A-71D7-453F-8A57-BCADC4452A44}"/>
    <cellStyle name="Normal 2 3 2 8 2 2" xfId="30454" xr:uid="{362D325A-0809-4F7C-B4C4-F4ABD02AC124}"/>
    <cellStyle name="Normal 2 3 2 8 2 2 2" xfId="29473" xr:uid="{3F40D1B9-4E4A-4A2A-B899-6183969FB88B}"/>
    <cellStyle name="Normal 2 3 2 8 2 3" xfId="30456" xr:uid="{06E9E53C-E5BE-41B5-8FC3-609C3C2B385C}"/>
    <cellStyle name="Normal 2 3 2 8 3" xfId="30457" xr:uid="{ED5B6055-C24E-4408-BA97-93B8044A6136}"/>
    <cellStyle name="Normal 2 3 2 8 3 2" xfId="30455" xr:uid="{EE82751D-2269-43B0-941B-FDEDB4A4470E}"/>
    <cellStyle name="Normal 2 3 2 8 4" xfId="29474" xr:uid="{32336352-E042-4986-904E-E3AD656E3B6A}"/>
    <cellStyle name="Normal 2 3 2 9" xfId="27895" xr:uid="{93918BB7-DBEE-4EF1-8C8B-DDCE3D243B34}"/>
    <cellStyle name="Normal 2 3 2 9 2" xfId="23940" xr:uid="{347CDE24-BDE9-4D5B-B039-9839F03CDB9D}"/>
    <cellStyle name="Normal 2 3 3" xfId="200" xr:uid="{00000000-0005-0000-0000-0000CC000000}"/>
    <cellStyle name="Normal 2 3 3 2" xfId="4234" xr:uid="{00000000-0005-0000-0000-00008E100000}"/>
    <cellStyle name="Normal 2 3 3 2 2" xfId="5115" xr:uid="{00000000-0005-0000-0000-0000FF130000}"/>
    <cellStyle name="Normal 2 3 3 2 2 2" xfId="27913" xr:uid="{D770E83D-C8FF-493A-9CD8-86D4394F1DF0}"/>
    <cellStyle name="Normal 2 3 3 2 2 2 2" xfId="30458" xr:uid="{14F4FF41-568E-4BA0-907A-694765962825}"/>
    <cellStyle name="Normal 2 3 3 2 2 2 2 2" xfId="29478" xr:uid="{1E8E307E-462F-4994-989C-B03F394076EF}"/>
    <cellStyle name="Normal 2 3 3 2 2 2 3" xfId="29479" xr:uid="{DD4A9EE8-E015-41B6-B5BF-87D8DB625566}"/>
    <cellStyle name="Normal 2 3 3 2 2 2 4" xfId="29477" xr:uid="{15F9FE9C-E9C1-43BD-822C-7A7DC53B3719}"/>
    <cellStyle name="Normal 2 3 3 2 2 3" xfId="29480" xr:uid="{87385F91-3E37-47D5-98C9-E8E05D66642B}"/>
    <cellStyle name="Normal 2 3 3 2 2 3 2" xfId="29481" xr:uid="{C1322198-77AA-4F77-A0C0-AEF68085D5AC}"/>
    <cellStyle name="Normal 2 3 3 2 2 3 2 2" xfId="29482" xr:uid="{3EF9EF0F-B450-48F6-8C49-B3A0DE012718}"/>
    <cellStyle name="Normal 2 3 3 2 2 3 3" xfId="29483" xr:uid="{CB8D90DC-BA71-418B-A240-7748CDA4E8CB}"/>
    <cellStyle name="Normal 2 3 3 2 2 4" xfId="29484" xr:uid="{0BD5191E-C823-4883-8A79-ADB71AE33F37}"/>
    <cellStyle name="Normal 2 3 3 2 2 4 2" xfId="29485" xr:uid="{C61D7906-53C5-4FA7-9780-261E06C6CE57}"/>
    <cellStyle name="Normal 2 3 3 2 2 5" xfId="29486" xr:uid="{5D08974B-94F4-410A-9181-6B2D77566965}"/>
    <cellStyle name="Normal 2 3 3 2 2 6" xfId="29476" xr:uid="{057AD0C9-9B3B-48AF-B7C6-1E97C3B6E805}"/>
    <cellStyle name="Normal 2 3 3 2 3" xfId="27912" xr:uid="{685D7E40-F3C5-4105-AC4E-016F84752CE4}"/>
    <cellStyle name="Normal 2 3 3 2 3 2" xfId="29488" xr:uid="{54BBD8B2-6608-43A4-AF26-37619C55C3D8}"/>
    <cellStyle name="Normal 2 3 3 2 3 2 2" xfId="29489" xr:uid="{002F023F-46D8-459B-B9E5-387354451DC0}"/>
    <cellStyle name="Normal 2 3 3 2 3 3" xfId="29490" xr:uid="{B082B8F7-0163-4156-A577-E12526AEE195}"/>
    <cellStyle name="Normal 2 3 3 2 3 4" xfId="29487" xr:uid="{D295C49F-2F7A-4C23-B0D1-DDE5FB22B9FC}"/>
    <cellStyle name="Normal 2 3 3 2 4" xfId="29491" xr:uid="{99BCF367-D221-4596-AE1A-1A91FFE7D9C4}"/>
    <cellStyle name="Normal 2 3 3 2 4 2" xfId="29492" xr:uid="{3F9AA895-EF30-439C-8AC0-468B74CCA8F6}"/>
    <cellStyle name="Normal 2 3 3 2 4 2 2" xfId="29493" xr:uid="{89E233C7-E08B-4408-B8E7-CFADD5BD0EE0}"/>
    <cellStyle name="Normal 2 3 3 2 4 3" xfId="29494" xr:uid="{D75BBE7A-D2A8-4FDE-99D5-3F89E367FC5E}"/>
    <cellStyle name="Normal 2 3 3 2 5" xfId="29495" xr:uid="{37272488-4313-490E-97E8-7B6C2DC99B05}"/>
    <cellStyle name="Normal 2 3 3 2 5 2" xfId="29496" xr:uid="{D72B316A-72C1-4954-81FE-12B8E9BF7EE0}"/>
    <cellStyle name="Normal 2 3 3 2 6" xfId="29497" xr:uid="{D4DEA3AD-81CA-421F-B92D-5A5E1333BF77}"/>
    <cellStyle name="Normal 2 3 3 2 7" xfId="29475" xr:uid="{8A1C65C4-BBE3-4645-AA2C-7407AD6ADB16}"/>
    <cellStyle name="Normal 2 3 3 3" xfId="25460" xr:uid="{AB6BEFAD-DDAD-4788-89AF-31C04BF1E5F9}"/>
    <cellStyle name="Normal 2 3 3 4" xfId="27325" xr:uid="{D5B7A3B2-6510-4807-9FFC-724B8F2D4B8A}"/>
    <cellStyle name="Normal 2 3 3 4 2" xfId="29498" xr:uid="{4DF668A5-09CD-4D87-9418-B53C3A765EC7}"/>
    <cellStyle name="Normal 2 3 3 5" xfId="27911" xr:uid="{D285312C-DBFD-4029-9A69-DDDB38605218}"/>
    <cellStyle name="Normal 2 3 3 5 2" xfId="29499" xr:uid="{A14F06E1-A986-4D2D-919B-64FC77826233}"/>
    <cellStyle name="Normal 2 3 4" xfId="201" xr:uid="{00000000-0005-0000-0000-0000CD000000}"/>
    <cellStyle name="Normal 2 3 4 10" xfId="29500" xr:uid="{AD07E161-9861-4766-A456-7B7D13011D1B}"/>
    <cellStyle name="Normal 2 3 4 2" xfId="460" xr:uid="{00000000-0005-0000-0000-0000D0010000}"/>
    <cellStyle name="Normal 2 3 4 2 2" xfId="4236" xr:uid="{00000000-0005-0000-0000-000090100000}"/>
    <cellStyle name="Normal 2 3 4 2 2 2" xfId="25461" xr:uid="{36CE36C9-8C58-4C50-A7E1-7B73B25D9F27}"/>
    <cellStyle name="Normal 2 3 4 2 2 2 2" xfId="27917" xr:uid="{6B541A87-CE5A-4301-BC0A-CB21FBE53B0B}"/>
    <cellStyle name="Normal 2 3 4 2 2 2 2 2" xfId="29505" xr:uid="{398D45A8-7857-4A01-9B73-F2BC73C748CF}"/>
    <cellStyle name="Normal 2 3 4 2 2 2 2 2 2" xfId="30459" xr:uid="{28AC94D1-5728-40B2-865B-C7ED5D90F7F9}"/>
    <cellStyle name="Normal 2 3 4 2 2 2 2 3" xfId="29506" xr:uid="{688A9404-91C5-4AD8-8ABC-E1E040FC9753}"/>
    <cellStyle name="Normal 2 3 4 2 2 2 2 4" xfId="29504" xr:uid="{772BF990-DC01-4942-9C4D-34748FB8498F}"/>
    <cellStyle name="Normal 2 3 4 2 2 2 3" xfId="30460" xr:uid="{9FFBD84D-E693-4466-B524-D35DE0710B69}"/>
    <cellStyle name="Normal 2 3 4 2 2 2 3 2" xfId="29507" xr:uid="{6016C9D1-3977-4A40-9291-44CFA1035B94}"/>
    <cellStyle name="Normal 2 3 4 2 2 2 3 2 2" xfId="29508" xr:uid="{9311A68D-9742-47E0-8BF3-4D7059855765}"/>
    <cellStyle name="Normal 2 3 4 2 2 2 3 3" xfId="29509" xr:uid="{350184A6-6F43-4836-B878-FA676AA82BD6}"/>
    <cellStyle name="Normal 2 3 4 2 2 2 4" xfId="29510" xr:uid="{CA8BA033-0140-40D3-BD4C-E44A2BFAE2C6}"/>
    <cellStyle name="Normal 2 3 4 2 2 2 4 2" xfId="29511" xr:uid="{2BD279EF-8EA9-4A32-BEFF-6CA2D93D151F}"/>
    <cellStyle name="Normal 2 3 4 2 2 2 5" xfId="29512" xr:uid="{D51A7E27-291A-44BD-BAC4-E7120AD55E5C}"/>
    <cellStyle name="Normal 2 3 4 2 2 2 6" xfId="29503" xr:uid="{8A4D8256-7FEC-425A-8381-D045372B73E2}"/>
    <cellStyle name="Normal 2 3 4 2 2 3" xfId="27916" xr:uid="{F00D7D66-24C0-4FC7-A297-857C6BB5BEC6}"/>
    <cellStyle name="Normal 2 3 4 2 2 3 2" xfId="30461" xr:uid="{0D22C679-08A5-4C33-A20C-95DFECA7D589}"/>
    <cellStyle name="Normal 2 3 4 2 2 3 2 2" xfId="29514" xr:uid="{0C20638C-2153-45E6-B068-F1CC2D76B0A6}"/>
    <cellStyle name="Normal 2 3 4 2 2 3 3" xfId="29515" xr:uid="{CC45B362-7799-4AE6-B5D8-33DBD9AEEEAB}"/>
    <cellStyle name="Normal 2 3 4 2 2 3 4" xfId="29513" xr:uid="{AE0A647B-F12F-4031-83F8-981A0C16132E}"/>
    <cellStyle name="Normal 2 3 4 2 2 4" xfId="29516" xr:uid="{C8D16396-D094-4D2F-8545-07C4C7D63F38}"/>
    <cellStyle name="Normal 2 3 4 2 2 4 2" xfId="29517" xr:uid="{D330D8AA-17C2-4ADA-AD45-BBE4B594D100}"/>
    <cellStyle name="Normal 2 3 4 2 2 4 2 2" xfId="29518" xr:uid="{E4D6E070-FF08-451A-BFA6-1AED4BA0D075}"/>
    <cellStyle name="Normal 2 3 4 2 2 4 3" xfId="29519" xr:uid="{81AFF066-8E29-413D-9123-FF1003261445}"/>
    <cellStyle name="Normal 2 3 4 2 2 5" xfId="29520" xr:uid="{4109618A-BF60-42CE-BF68-97F136E95798}"/>
    <cellStyle name="Normal 2 3 4 2 2 5 2" xfId="29521" xr:uid="{B92ADB6A-ED2C-4092-9A37-CD3B8D523E76}"/>
    <cellStyle name="Normal 2 3 4 2 2 6" xfId="23939" xr:uid="{AF8FD7A5-B3FB-44B0-937C-A1AFEA306562}"/>
    <cellStyle name="Normal 2 3 4 2 2 7" xfId="29502" xr:uid="{B8F2ACC9-5B2B-43DD-A858-6AA929387E76}"/>
    <cellStyle name="Normal 2 3 4 2 3" xfId="25462" xr:uid="{9781FC9E-7FCD-47C2-A955-18540F3B919D}"/>
    <cellStyle name="Normal 2 3 4 2 3 2" xfId="27918" xr:uid="{8BBE403F-AF5D-4577-981D-314D695E441B}"/>
    <cellStyle name="Normal 2 3 4 2 3 2 2" xfId="29524" xr:uid="{914DBB1F-F4F1-48AD-975C-CD1013F998BA}"/>
    <cellStyle name="Normal 2 3 4 2 3 2 2 2" xfId="29525" xr:uid="{7E5FB564-9112-4143-8E6E-632A8B6FD0E6}"/>
    <cellStyle name="Normal 2 3 4 2 3 2 3" xfId="29526" xr:uid="{1809851E-E7AD-4C4D-88B5-2F2C981E43C2}"/>
    <cellStyle name="Normal 2 3 4 2 3 2 4" xfId="29523" xr:uid="{E554AC88-A7F2-4F3D-A7D9-D02D3D4AFAD5}"/>
    <cellStyle name="Normal 2 3 4 2 3 3" xfId="29527" xr:uid="{6A499744-D138-4C29-8AC8-143EE860AFE9}"/>
    <cellStyle name="Normal 2 3 4 2 3 3 2" xfId="29528" xr:uid="{33B436EE-C411-419E-9441-3915DFBE780D}"/>
    <cellStyle name="Normal 2 3 4 2 3 3 2 2" xfId="29529" xr:uid="{B9C40071-5DF1-4798-82DF-6D0D2968D7AD}"/>
    <cellStyle name="Normal 2 3 4 2 3 3 3" xfId="29530" xr:uid="{BF02B190-6BCF-4F87-925B-2616FD4005C6}"/>
    <cellStyle name="Normal 2 3 4 2 3 4" xfId="29531" xr:uid="{F46CEE85-6F1A-4887-BF44-787C2109C6A4}"/>
    <cellStyle name="Normal 2 3 4 2 3 4 2" xfId="29532" xr:uid="{FC8C1987-D93F-4A9A-91F1-6F94EE2B3BA1}"/>
    <cellStyle name="Normal 2 3 4 2 3 5" xfId="29533" xr:uid="{2B46EBEA-D161-4EF0-A0FF-E72DE630ED13}"/>
    <cellStyle name="Normal 2 3 4 2 3 6" xfId="29522" xr:uid="{0FCCC790-AA5F-4949-B2DB-E82BC39A4382}"/>
    <cellStyle name="Normal 2 3 4 2 4" xfId="27915" xr:uid="{A4680879-63F7-408D-AEFB-9E26A91CBA0E}"/>
    <cellStyle name="Normal 2 3 4 2 4 2" xfId="29535" xr:uid="{D9E0BD53-69B0-4B9B-A43D-9DBE9B02D7FE}"/>
    <cellStyle name="Normal 2 3 4 2 4 2 2" xfId="29536" xr:uid="{5C32EC83-9678-44D2-9AB3-A0618932A998}"/>
    <cellStyle name="Normal 2 3 4 2 4 3" xfId="29537" xr:uid="{DE523701-5B4C-45F2-9544-A29E3795C404}"/>
    <cellStyle name="Normal 2 3 4 2 4 4" xfId="29534" xr:uid="{13D4DB5C-894E-408E-BFF1-3FC4FD0EB8A2}"/>
    <cellStyle name="Normal 2 3 4 2 5" xfId="29538" xr:uid="{ADCE1C17-3841-48B9-946C-93541FD5146B}"/>
    <cellStyle name="Normal 2 3 4 2 5 2" xfId="29539" xr:uid="{27129326-AEA4-4499-B9ED-34D16D276E6D}"/>
    <cellStyle name="Normal 2 3 4 2 5 2 2" xfId="30462" xr:uid="{ED1BEC33-8D8A-4016-956F-AD6CFCDF583C}"/>
    <cellStyle name="Normal 2 3 4 2 5 3" xfId="29540" xr:uid="{E36CEAFC-4484-46AC-9651-836D3968CF50}"/>
    <cellStyle name="Normal 2 3 4 2 6" xfId="29541" xr:uid="{5CBDD7E7-EFE2-461C-AE8D-63EB4F25F94A}"/>
    <cellStyle name="Normal 2 3 4 2 6 2" xfId="29542" xr:uid="{18CECED0-4906-4787-BACE-8683C721EDE6}"/>
    <cellStyle name="Normal 2 3 4 2 7" xfId="29543" xr:uid="{0F98D390-8096-4509-B2C2-F751294A8867}"/>
    <cellStyle name="Normal 2 3 4 2 8" xfId="29501" xr:uid="{248CEDB1-69A0-4744-80A2-2C4B383AB407}"/>
    <cellStyle name="Normal 2 3 4 3" xfId="2137" xr:uid="{00000000-0005-0000-0000-00005D080000}"/>
    <cellStyle name="Normal 2 3 4 3 2" xfId="25463" xr:uid="{B1C617C6-5384-4C81-8A2A-22019ADC9FAB}"/>
    <cellStyle name="Normal 2 3 4 3 2 2" xfId="27920" xr:uid="{1B4DD326-BA29-4112-B09B-3E7C3942CB4D}"/>
    <cellStyle name="Normal 2 3 4 3 2 2 2" xfId="29547" xr:uid="{3F2BBBFC-FC90-4D98-A759-4CA22C096492}"/>
    <cellStyle name="Normal 2 3 4 3 2 2 2 2" xfId="29548" xr:uid="{AFA7DF2D-ED1F-491D-A55B-FE224680E08A}"/>
    <cellStyle name="Normal 2 3 4 3 2 2 3" xfId="29549" xr:uid="{5F2165E6-2B58-4966-AB5F-652322E5B2D8}"/>
    <cellStyle name="Normal 2 3 4 3 2 2 4" xfId="29546" xr:uid="{2CCC4B24-7E31-427E-B7ED-390E9DF299F4}"/>
    <cellStyle name="Normal 2 3 4 3 2 3" xfId="29550" xr:uid="{CB17A61F-047F-4896-A87D-1E75B0B828D4}"/>
    <cellStyle name="Normal 2 3 4 3 2 3 2" xfId="29551" xr:uid="{5B370B62-CE2B-4A46-B482-AC0769AD2EE6}"/>
    <cellStyle name="Normal 2 3 4 3 2 3 2 2" xfId="29552" xr:uid="{CCBB587E-1FD9-4868-9BFA-DDC2FBBF3CAA}"/>
    <cellStyle name="Normal 2 3 4 3 2 3 3" xfId="29553" xr:uid="{206BA8FB-A183-4BA9-91CA-4403B5E258DA}"/>
    <cellStyle name="Normal 2 3 4 3 2 4" xfId="29554" xr:uid="{1DDDB88B-61E8-4BB6-A000-6B082F29288B}"/>
    <cellStyle name="Normal 2 3 4 3 2 4 2" xfId="29555" xr:uid="{B719F0DF-022B-40D3-8E64-CFDC9EB1CEED}"/>
    <cellStyle name="Normal 2 3 4 3 2 5" xfId="29556" xr:uid="{0629A982-F03C-459A-85B3-6B0E7CADE0A9}"/>
    <cellStyle name="Normal 2 3 4 3 2 6" xfId="29545" xr:uid="{9F89A841-2351-420D-9A1A-A14DDC7D23F2}"/>
    <cellStyle name="Normal 2 3 4 3 3" xfId="27919" xr:uid="{4AF5F974-7025-407A-9F60-96CD816F87A0}"/>
    <cellStyle name="Normal 2 3 4 3 3 2" xfId="29558" xr:uid="{1FE485D0-B1DF-423A-A369-B9A62D002E79}"/>
    <cellStyle name="Normal 2 3 4 3 3 2 2" xfId="29559" xr:uid="{14931EE5-5C66-4F2D-9653-5E498EDAA630}"/>
    <cellStyle name="Normal 2 3 4 3 3 3" xfId="29560" xr:uid="{FA0D8E0E-CEC3-4AEA-869E-39ECDE27D730}"/>
    <cellStyle name="Normal 2 3 4 3 3 4" xfId="29557" xr:uid="{9DD80353-2FD1-45B2-94C4-67484A5FC4E4}"/>
    <cellStyle name="Normal 2 3 4 3 4" xfId="29561" xr:uid="{1252A721-0C8E-4AA5-AB29-D507B77477BC}"/>
    <cellStyle name="Normal 2 3 4 3 4 2" xfId="29562" xr:uid="{9847A4F1-C73B-4BCA-A937-66187D1BB09F}"/>
    <cellStyle name="Normal 2 3 4 3 4 2 2" xfId="29563" xr:uid="{B785A006-88D7-4A03-A550-121282063B26}"/>
    <cellStyle name="Normal 2 3 4 3 4 3" xfId="29564" xr:uid="{9DEC55DE-801F-43DD-90D6-081ECB41D6E7}"/>
    <cellStyle name="Normal 2 3 4 3 5" xfId="29565" xr:uid="{C43DAC8D-F754-45A8-992E-C075D656E3FC}"/>
    <cellStyle name="Normal 2 3 4 3 5 2" xfId="30463" xr:uid="{C9DCCA9C-6C33-4C0E-980D-A219585CF586}"/>
    <cellStyle name="Normal 2 3 4 3 6" xfId="29566" xr:uid="{C4D87440-7CFE-451F-BF40-3AFC54615F8B}"/>
    <cellStyle name="Normal 2 3 4 3 7" xfId="29544" xr:uid="{C6D3C97D-9C47-47F9-B8B5-43304D4971C5}"/>
    <cellStyle name="Normal 2 3 4 4" xfId="4235" xr:uid="{00000000-0005-0000-0000-00008F100000}"/>
    <cellStyle name="Normal 2 3 4 4 2" xfId="25464" xr:uid="{364BFC43-7661-49D3-A9E3-702F96B483BB}"/>
    <cellStyle name="Normal 2 3 4 4 2 2" xfId="27922" xr:uid="{2397E849-E186-4D84-B59C-4EF9FB9AFA6E}"/>
    <cellStyle name="Normal 2 3 4 4 2 2 2" xfId="29570" xr:uid="{429DD54C-1E1B-4681-B602-76FF4FBB4B58}"/>
    <cellStyle name="Normal 2 3 4 4 2 2 2 2" xfId="29571" xr:uid="{0C8DC18E-07ED-4B19-ADE2-6C1AED11B750}"/>
    <cellStyle name="Normal 2 3 4 4 2 2 3" xfId="29572" xr:uid="{8C8A18BC-934E-4914-AC24-D675FC5DB380}"/>
    <cellStyle name="Normal 2 3 4 4 2 2 4" xfId="29569" xr:uid="{B4E40F8E-9781-443D-82E8-E2D2E2218B90}"/>
    <cellStyle name="Normal 2 3 4 4 2 3" xfId="29573" xr:uid="{23A3D3E1-08A7-41EF-A5CE-54DFDD8C4E9D}"/>
    <cellStyle name="Normal 2 3 4 4 2 3 2" xfId="29574" xr:uid="{6855449F-BC1D-4861-9F77-AEAEB3A872C3}"/>
    <cellStyle name="Normal 2 3 4 4 2 3 2 2" xfId="29575" xr:uid="{650CE68D-C46A-4976-ABE2-547606A17C5C}"/>
    <cellStyle name="Normal 2 3 4 4 2 3 3" xfId="29576" xr:uid="{7D864E9E-1D22-4F10-9F6D-7F8B30DE5F5F}"/>
    <cellStyle name="Normal 2 3 4 4 2 4" xfId="29577" xr:uid="{07EB6B82-9B96-47F3-AD9B-DA3AC0822331}"/>
    <cellStyle name="Normal 2 3 4 4 2 4 2" xfId="29578" xr:uid="{D7C01E42-5830-408F-8667-59AEFE2BC412}"/>
    <cellStyle name="Normal 2 3 4 4 2 5" xfId="29579" xr:uid="{BDF68EB0-FC24-40EF-98E1-58648D0D7877}"/>
    <cellStyle name="Normal 2 3 4 4 2 6" xfId="29568" xr:uid="{D7EE7F2A-5AAA-4DEC-81D6-FFFFCCD42415}"/>
    <cellStyle name="Normal 2 3 4 4 3" xfId="27921" xr:uid="{BC683928-883B-406C-A924-42AA101276D5}"/>
    <cellStyle name="Normal 2 3 4 4 3 2" xfId="29581" xr:uid="{F448CD99-77ED-4E72-B86D-4C59BAE7B13A}"/>
    <cellStyle name="Normal 2 3 4 4 3 2 2" xfId="29582" xr:uid="{CB86D2CF-BFA8-4C75-A496-938C249805CF}"/>
    <cellStyle name="Normal 2 3 4 4 3 3" xfId="29583" xr:uid="{B48EA2BF-5274-4E9A-8E2F-3A4C106B8A9A}"/>
    <cellStyle name="Normal 2 3 4 4 3 4" xfId="29580" xr:uid="{B0949B3B-5F15-4EAB-9B41-EEEA57238C34}"/>
    <cellStyle name="Normal 2 3 4 4 4" xfId="29584" xr:uid="{AFFE28D2-91D7-46B0-BC02-8706A6C221C0}"/>
    <cellStyle name="Normal 2 3 4 4 4 2" xfId="29585" xr:uid="{75C3A380-53AE-4536-84A7-0DC10D18CF1D}"/>
    <cellStyle name="Normal 2 3 4 4 4 2 2" xfId="29586" xr:uid="{6927FD04-0C86-4D2E-994B-0468B357C92E}"/>
    <cellStyle name="Normal 2 3 4 4 4 3" xfId="29587" xr:uid="{552CD99E-9742-49E1-A174-AE072D2AA1F8}"/>
    <cellStyle name="Normal 2 3 4 4 5" xfId="29588" xr:uid="{AF6D648A-33C4-47F7-A243-3FE2C61B94F8}"/>
    <cellStyle name="Normal 2 3 4 4 5 2" xfId="29589" xr:uid="{C6B7A5AC-F762-4014-BE6A-142A5C83AF13}"/>
    <cellStyle name="Normal 2 3 4 4 6" xfId="29590" xr:uid="{1177CE94-28CB-4C46-A303-E2CFEEFEC8CB}"/>
    <cellStyle name="Normal 2 3 4 4 7" xfId="29567" xr:uid="{53DEC5FD-B86F-4E80-8242-386175A4EE23}"/>
    <cellStyle name="Normal 2 3 4 5" xfId="5116" xr:uid="{00000000-0005-0000-0000-000000140000}"/>
    <cellStyle name="Normal 2 3 4 5 2" xfId="25465" xr:uid="{472C702A-A421-4D1C-97DC-866200A1EBE1}"/>
    <cellStyle name="Normal 2 3 4 5 2 2" xfId="27924" xr:uid="{FFFE2CC1-2D48-4D2C-9B3D-AE5EDEEEA47E}"/>
    <cellStyle name="Normal 2 3 4 5 2 2 2" xfId="29594" xr:uid="{44C77C7D-E82A-4468-8A60-2CCEC4856EE2}"/>
    <cellStyle name="Normal 2 3 4 5 2 2 2 2" xfId="29595" xr:uid="{97CFFCE7-4611-4D39-8CDC-F5916EF70F60}"/>
    <cellStyle name="Normal 2 3 4 5 2 2 3" xfId="29596" xr:uid="{C27036B0-524F-4E82-8B7D-0B955ED825B1}"/>
    <cellStyle name="Normal 2 3 4 5 2 2 4" xfId="29593" xr:uid="{CB9AA5CF-26D5-43C6-817B-C28E5E57B980}"/>
    <cellStyle name="Normal 2 3 4 5 2 3" xfId="29597" xr:uid="{3E5B2521-08A0-44A2-90AD-50B317754595}"/>
    <cellStyle name="Normal 2 3 4 5 2 3 2" xfId="29598" xr:uid="{3026AF2A-13D2-4597-885F-463DA0AC00D2}"/>
    <cellStyle name="Normal 2 3 4 5 2 3 2 2" xfId="29599" xr:uid="{99154673-AECE-4480-ABBD-AC6406D44E2E}"/>
    <cellStyle name="Normal 2 3 4 5 2 3 3" xfId="29600" xr:uid="{EAC8ECAF-2382-4844-8871-C5C2E5D3EDC8}"/>
    <cellStyle name="Normal 2 3 4 5 2 4" xfId="29601" xr:uid="{446C6609-1B5E-4BFF-B2CE-BC9465062B74}"/>
    <cellStyle name="Normal 2 3 4 5 2 4 2" xfId="29602" xr:uid="{4D9A150D-F1BD-4F9A-96E5-B6B908F08962}"/>
    <cellStyle name="Normal 2 3 4 5 2 5" xfId="29603" xr:uid="{383961D8-865B-41D5-B1C2-30000A14F435}"/>
    <cellStyle name="Normal 2 3 4 5 2 6" xfId="29592" xr:uid="{CE5679AD-DEF4-46A8-A311-904060E824B6}"/>
    <cellStyle name="Normal 2 3 4 5 3" xfId="27923" xr:uid="{B1544973-574F-4855-9B2D-E694B841B948}"/>
    <cellStyle name="Normal 2 3 4 5 3 2" xfId="29605" xr:uid="{4464A7E1-1EF0-4F14-B1FF-FF03A8E4ADF8}"/>
    <cellStyle name="Normal 2 3 4 5 3 2 2" xfId="29606" xr:uid="{C7E1E9A3-3653-48D6-8BD8-FB758D7C5DE2}"/>
    <cellStyle name="Normal 2 3 4 5 3 3" xfId="29607" xr:uid="{5DD2442E-F53C-4826-B54E-D02F8F68A3D0}"/>
    <cellStyle name="Normal 2 3 4 5 3 4" xfId="29604" xr:uid="{5E04C5DD-26FA-4BA6-94BF-8F03377E84E0}"/>
    <cellStyle name="Normal 2 3 4 5 4" xfId="29608" xr:uid="{4A24FA59-DF18-4233-88D2-FF207EC75577}"/>
    <cellStyle name="Normal 2 3 4 5 4 2" xfId="29609" xr:uid="{BBABC3E6-62C6-4318-8007-748360BF749C}"/>
    <cellStyle name="Normal 2 3 4 5 4 2 2" xfId="29610" xr:uid="{3D36E51D-7AF5-4BEA-80C6-995B13D44FCD}"/>
    <cellStyle name="Normal 2 3 4 5 4 3" xfId="29611" xr:uid="{0BAB2F5B-1E27-47A0-8252-282D0D872E73}"/>
    <cellStyle name="Normal 2 3 4 5 5" xfId="29612" xr:uid="{272FACFC-4EF3-40D6-BCA0-0BC0506D0F79}"/>
    <cellStyle name="Normal 2 3 4 5 5 2" xfId="29613" xr:uid="{5E489113-BDF9-4E16-9E3C-297C042A2A55}"/>
    <cellStyle name="Normal 2 3 4 5 6" xfId="29614" xr:uid="{0552944E-4A60-485F-988F-DE480E7D1658}"/>
    <cellStyle name="Normal 2 3 4 5 7" xfId="29591" xr:uid="{3D6EB8BD-BB7C-4748-9F6F-31F232E2D9B5}"/>
    <cellStyle name="Normal 2 3 4 6" xfId="25466" xr:uid="{916B444F-4F7E-4021-AF72-7C072CBC1C22}"/>
    <cellStyle name="Normal 2 3 4 6 2" xfId="27925" xr:uid="{D302B118-CBE7-46FD-B731-B1890E3FF2D3}"/>
    <cellStyle name="Normal 2 3 4 6 2 2" xfId="29617" xr:uid="{3D26E7D8-1634-45E7-AED8-FB6E08DDDAEC}"/>
    <cellStyle name="Normal 2 3 4 6 2 2 2" xfId="29618" xr:uid="{F81AFEA7-6B66-47B8-B859-630BF2375625}"/>
    <cellStyle name="Normal 2 3 4 6 2 3" xfId="29619" xr:uid="{9F990930-5FA7-4F24-B73F-B9E71AF91092}"/>
    <cellStyle name="Normal 2 3 4 6 2 4" xfId="29616" xr:uid="{3E969EB0-9658-49A3-9BC7-E24ED14ED45E}"/>
    <cellStyle name="Normal 2 3 4 6 3" xfId="29620" xr:uid="{690F528F-E9D0-46DB-9596-67629A830BDC}"/>
    <cellStyle name="Normal 2 3 4 6 3 2" xfId="29621" xr:uid="{80D116BA-16C8-494E-A4D8-FC90ECBD9AAB}"/>
    <cellStyle name="Normal 2 3 4 6 3 2 2" xfId="29622" xr:uid="{67CEB9B3-B4C3-45F5-A969-CA3AA8BE801B}"/>
    <cellStyle name="Normal 2 3 4 6 3 3" xfId="29623" xr:uid="{56A46D80-7A5B-4203-8850-F6EC75489683}"/>
    <cellStyle name="Normal 2 3 4 6 4" xfId="29624" xr:uid="{20EFCC75-1BB9-4FEA-85D9-468272BDCFAE}"/>
    <cellStyle name="Normal 2 3 4 6 4 2" xfId="29625" xr:uid="{5F577B33-36B6-4EA0-B205-F4A051176A54}"/>
    <cellStyle name="Normal 2 3 4 6 5" xfId="29626" xr:uid="{953940B1-75F1-4ADF-B2D1-B5475C080FE6}"/>
    <cellStyle name="Normal 2 3 4 6 6" xfId="29615" xr:uid="{22C80BD0-D0FB-46CC-8A16-E5F7655A6907}"/>
    <cellStyle name="Normal 2 3 4 7" xfId="27326" xr:uid="{47AD692D-B19B-4F93-9BBC-32596CDDB896}"/>
    <cellStyle name="Normal 2 3 4 7 2" xfId="29627" xr:uid="{4C0F00BF-4092-43DC-9BDE-585964E1EB9B}"/>
    <cellStyle name="Normal 2 3 4 7 2 2" xfId="29628" xr:uid="{0E01576F-3BAB-4A10-82F5-946C3CEEC22A}"/>
    <cellStyle name="Normal 2 3 4 7 2 2 2" xfId="29629" xr:uid="{A5932720-8D5D-4B21-86B4-779A2B487047}"/>
    <cellStyle name="Normal 2 3 4 7 2 3" xfId="29630" xr:uid="{8ECD26FD-3879-4998-9B60-9F25F738DA26}"/>
    <cellStyle name="Normal 2 3 4 7 3" xfId="29631" xr:uid="{8D6E29C3-9D2E-47ED-9858-C598C7D3C133}"/>
    <cellStyle name="Normal 2 3 4 7 3 2" xfId="29632" xr:uid="{6C8E48CF-7BC6-4D50-A858-8C55F3B20374}"/>
    <cellStyle name="Normal 2 3 4 7 4" xfId="29633" xr:uid="{8C771436-FC65-4C0D-B593-D5D603104A43}"/>
    <cellStyle name="Normal 2 3 4 8" xfId="27914" xr:uid="{8E5A4713-F7FC-4142-A3DB-72524660FF25}"/>
    <cellStyle name="Normal 2 3 4 8 2" xfId="29634" xr:uid="{8B89C536-1651-4717-984F-A3F638205C68}"/>
    <cellStyle name="Normal 2 3 4 9" xfId="29635" xr:uid="{17808992-2066-47C3-9603-2B2E7D2AB7E1}"/>
    <cellStyle name="Normal 2 3 4 9 2" xfId="29636" xr:uid="{A6F52197-635F-4912-8BFE-BF9F734BB680}"/>
    <cellStyle name="Normal 2 3 5" xfId="202" xr:uid="{00000000-0005-0000-0000-0000CE000000}"/>
    <cellStyle name="Normal 2 3 5 2" xfId="2138" xr:uid="{00000000-0005-0000-0000-00005E080000}"/>
    <cellStyle name="Normal 2 3 5 2 2" xfId="25467" xr:uid="{82F7198E-CBD0-4F3A-86FF-A8B045247919}"/>
    <cellStyle name="Normal 2 3 5 2 2 2" xfId="27928" xr:uid="{5C70FC55-D034-48EF-AA9E-60C04148A580}"/>
    <cellStyle name="Normal 2 3 5 2 2 2 2" xfId="29641" xr:uid="{8AEBBA4A-CBC9-4C0D-A2AA-47F9118148E8}"/>
    <cellStyle name="Normal 2 3 5 2 2 2 2 2" xfId="29642" xr:uid="{AE0763BC-D4F5-42B5-954D-67CF12C6E83F}"/>
    <cellStyle name="Normal 2 3 5 2 2 2 3" xfId="29643" xr:uid="{7A1D3BFD-3379-4C2A-B4DC-F89AC6B544B3}"/>
    <cellStyle name="Normal 2 3 5 2 2 2 4" xfId="29640" xr:uid="{8E257034-DD13-4AE0-993F-FEBD6002A03C}"/>
    <cellStyle name="Normal 2 3 5 2 2 3" xfId="29644" xr:uid="{9A0CDAE9-FD6B-494D-A40E-330A985C983A}"/>
    <cellStyle name="Normal 2 3 5 2 2 3 2" xfId="29645" xr:uid="{58C17A6A-BA21-45C8-A8C7-3E2CC0AB0E07}"/>
    <cellStyle name="Normal 2 3 5 2 2 3 2 2" xfId="29646" xr:uid="{00EDCCEA-9D93-4F80-9FF0-04E29F60FD5F}"/>
    <cellStyle name="Normal 2 3 5 2 2 3 3" xfId="29647" xr:uid="{52CBCF0E-2826-4EC1-BBA1-4EE1F042D57C}"/>
    <cellStyle name="Normal 2 3 5 2 2 4" xfId="29648" xr:uid="{86C4BB8A-231C-4741-BA0D-BC5C95AAECEE}"/>
    <cellStyle name="Normal 2 3 5 2 2 4 2" xfId="29649" xr:uid="{E3649807-9656-486A-9A0E-E423B8882F9F}"/>
    <cellStyle name="Normal 2 3 5 2 2 5" xfId="29650" xr:uid="{8712AF86-CED6-424A-9CE1-D3093DA8C315}"/>
    <cellStyle name="Normal 2 3 5 2 2 6" xfId="29639" xr:uid="{0CB85460-9F0D-4821-8734-78AE343E761D}"/>
    <cellStyle name="Normal 2 3 5 2 3" xfId="27927" xr:uid="{1B9CD2AB-9628-4078-9D8F-B14683185343}"/>
    <cellStyle name="Normal 2 3 5 2 3 2" xfId="29652" xr:uid="{70494C4B-A4AF-46B3-959C-EF9ADBD8966A}"/>
    <cellStyle name="Normal 2 3 5 2 3 2 2" xfId="29653" xr:uid="{B3C3AD30-EE34-42E4-B061-48B3B8A7ECB5}"/>
    <cellStyle name="Normal 2 3 5 2 3 3" xfId="29654" xr:uid="{0B490DC9-A6EB-4427-AD52-9C85379084CC}"/>
    <cellStyle name="Normal 2 3 5 2 3 4" xfId="29651" xr:uid="{CAFDBA63-ADF8-437D-BDD5-C5059877A434}"/>
    <cellStyle name="Normal 2 3 5 2 4" xfId="29655" xr:uid="{B44EA5D4-ECFD-40ED-9B4B-66258706D614}"/>
    <cellStyle name="Normal 2 3 5 2 4 2" xfId="29656" xr:uid="{540040C8-01B3-4DCD-84E1-C4B621F8D49B}"/>
    <cellStyle name="Normal 2 3 5 2 4 2 2" xfId="29657" xr:uid="{172E8B5D-F5E7-4A57-84DD-4AB866CB78F6}"/>
    <cellStyle name="Normal 2 3 5 2 4 3" xfId="29658" xr:uid="{3C4A0791-AFF0-428E-8BCC-4393534284F4}"/>
    <cellStyle name="Normal 2 3 5 2 5" xfId="29659" xr:uid="{F69D8C87-7409-45BA-89D9-96AA23F6741B}"/>
    <cellStyle name="Normal 2 3 5 2 5 2" xfId="29660" xr:uid="{4AD4DA60-D8B4-4D67-B62A-D811E74CF2BD}"/>
    <cellStyle name="Normal 2 3 5 2 6" xfId="23937" xr:uid="{58E3A299-C97C-47E1-9952-50483502A35F}"/>
    <cellStyle name="Normal 2 3 5 2 7" xfId="29638" xr:uid="{E05EECE6-B726-47F7-ADB0-62466F2A7C0E}"/>
    <cellStyle name="Normal 2 3 5 3" xfId="4237" xr:uid="{00000000-0005-0000-0000-000091100000}"/>
    <cellStyle name="Normal 2 3 5 3 2" xfId="25468" xr:uid="{A2EF7282-54C4-4E03-B5FE-2245009006B7}"/>
    <cellStyle name="Normal 2 3 5 3 2 2" xfId="27930" xr:uid="{5BC81918-C7EC-4180-A625-013C85ACF65A}"/>
    <cellStyle name="Normal 2 3 5 3 2 2 2" xfId="29663" xr:uid="{12DA47A8-4360-46DF-825A-C2974C5F365E}"/>
    <cellStyle name="Normal 2 3 5 3 2 2 2 2" xfId="29664" xr:uid="{BBA6AFE3-D4C4-4F04-A518-8B6C272676AB}"/>
    <cellStyle name="Normal 2 3 5 3 2 2 3" xfId="29665" xr:uid="{76D1632D-89EF-4804-9D33-E83E349D5914}"/>
    <cellStyle name="Normal 2 3 5 3 2 2 4" xfId="29662" xr:uid="{519FFB92-A2C6-4BE8-BA5F-E87E4379FD5B}"/>
    <cellStyle name="Normal 2 3 5 3 2 3" xfId="29666" xr:uid="{FD5E8D18-AE10-4E08-BA93-898388273522}"/>
    <cellStyle name="Normal 2 3 5 3 2 3 2" xfId="29667" xr:uid="{4E122044-8EA3-48A8-AE20-A75407661E8A}"/>
    <cellStyle name="Normal 2 3 5 3 2 3 2 2" xfId="29668" xr:uid="{E2AC13DE-53CF-4FF3-BF99-17C4B2F9682C}"/>
    <cellStyle name="Normal 2 3 5 3 2 3 3" xfId="29669" xr:uid="{CF73400A-49C6-4513-9A2E-CAB66264CA6B}"/>
    <cellStyle name="Normal 2 3 5 3 2 4" xfId="29670" xr:uid="{BB00B7B9-46C1-4D54-9AA0-37FE7B49A399}"/>
    <cellStyle name="Normal 2 3 5 3 2 4 2" xfId="29671" xr:uid="{390E13E8-95D3-4548-98CD-977DF31EDFC8}"/>
    <cellStyle name="Normal 2 3 5 3 2 5" xfId="29672" xr:uid="{CD9EA4A8-9748-47B9-8DB8-6017A372E3A9}"/>
    <cellStyle name="Normal 2 3 5 3 2 6" xfId="29661" xr:uid="{D0A6AD56-4C46-421C-A92C-E3F646EC8FEA}"/>
    <cellStyle name="Normal 2 3 5 3 3" xfId="27929" xr:uid="{F20D55B7-FC21-4694-ACC6-6B87DC74985B}"/>
    <cellStyle name="Normal 2 3 5 3 3 2" xfId="29674" xr:uid="{5D6FA1EA-30B4-4593-B837-AAEF335B64E6}"/>
    <cellStyle name="Normal 2 3 5 3 3 2 2" xfId="29675" xr:uid="{EDB68453-246E-4BFD-9A54-3388150F20AD}"/>
    <cellStyle name="Normal 2 3 5 3 3 3" xfId="29676" xr:uid="{4CEE0F4C-4B80-4AD5-B580-C22633B5A8D7}"/>
    <cellStyle name="Normal 2 3 5 3 3 4" xfId="29673" xr:uid="{5903F53D-F6D3-44B8-AB93-96394BB3EDF4}"/>
    <cellStyle name="Normal 2 3 5 3 4" xfId="29677" xr:uid="{6DBDB479-E176-494B-AD54-AF659C3920CE}"/>
    <cellStyle name="Normal 2 3 5 3 4 2" xfId="29678" xr:uid="{CFB497C1-F40A-4B5B-91B8-7A3F1BC2036A}"/>
    <cellStyle name="Normal 2 3 5 3 4 2 2" xfId="30464" xr:uid="{46FCF13B-44AC-4B1D-A560-E5E501F09580}"/>
    <cellStyle name="Normal 2 3 5 3 4 3" xfId="29679" xr:uid="{57CA02E5-7027-48FA-AA33-73831BD897E0}"/>
    <cellStyle name="Normal 2 3 5 3 5" xfId="29680" xr:uid="{26E71E15-7BC3-45BB-AA01-BC17B94B9DB8}"/>
    <cellStyle name="Normal 2 3 5 3 5 2" xfId="29681" xr:uid="{6834FB8A-F28A-49AA-AA2C-59693D37B335}"/>
    <cellStyle name="Normal 2 3 5 3 6" xfId="29682" xr:uid="{137347F0-50C2-42F1-8BCF-416516498425}"/>
    <cellStyle name="Normal 2 3 5 3 7" xfId="23938" xr:uid="{B2C99035-85BD-4633-A519-A1D3F288D930}"/>
    <cellStyle name="Normal 2 3 5 4" xfId="5117" xr:uid="{00000000-0005-0000-0000-000001140000}"/>
    <cellStyle name="Normal 2 3 5 4 2" xfId="27931" xr:uid="{0BECB5D3-1617-4883-BA31-572298BB92D1}"/>
    <cellStyle name="Normal 2 3 5 4 2 2" xfId="29685" xr:uid="{AA0294F7-1FBD-45EC-8F97-C2F182014CDD}"/>
    <cellStyle name="Normal 2 3 5 4 2 2 2" xfId="29686" xr:uid="{678452BF-393D-497E-AB7C-3A8A8F3E31D0}"/>
    <cellStyle name="Normal 2 3 5 4 2 3" xfId="29687" xr:uid="{8619E199-421D-459B-9091-CED821D4DE83}"/>
    <cellStyle name="Normal 2 3 5 4 2 4" xfId="29684" xr:uid="{7E836EEA-C2DC-4026-B6BF-77300C9C7102}"/>
    <cellStyle name="Normal 2 3 5 4 3" xfId="29688" xr:uid="{94D7BC95-494B-4B2D-A75A-00DDC672A10B}"/>
    <cellStyle name="Normal 2 3 5 4 3 2" xfId="29689" xr:uid="{8311D248-616E-4A07-A288-DA3ECFBB52F8}"/>
    <cellStyle name="Normal 2 3 5 4 3 2 2" xfId="29690" xr:uid="{0FAEFD0F-EE36-42CC-89BF-0E3EEB5FD012}"/>
    <cellStyle name="Normal 2 3 5 4 3 3" xfId="29691" xr:uid="{75A196A9-2892-4DFD-AE56-F50F35CF0276}"/>
    <cellStyle name="Normal 2 3 5 4 4" xfId="29692" xr:uid="{14E11EBB-F47A-44E8-989A-8C83F5B5C2B2}"/>
    <cellStyle name="Normal 2 3 5 4 4 2" xfId="29693" xr:uid="{E7A96A9F-A406-45A2-AB23-1CCBDC368075}"/>
    <cellStyle name="Normal 2 3 5 4 5" xfId="29694" xr:uid="{4F375B40-C429-4AA9-A605-960C0B221C94}"/>
    <cellStyle name="Normal 2 3 5 4 6" xfId="29683" xr:uid="{47573D77-10F1-42C3-89AC-06413D469B21}"/>
    <cellStyle name="Normal 2 3 5 5" xfId="27327" xr:uid="{3F3F03D5-C3E3-48EE-8DA7-44540B55BA2E}"/>
    <cellStyle name="Normal 2 3 5 5 2" xfId="29696" xr:uid="{40231E58-6D87-4530-A800-9958C3964A04}"/>
    <cellStyle name="Normal 2 3 5 5 2 2" xfId="29697" xr:uid="{BEAAB60C-8D28-4D8D-BFFA-BC45FC6A7DB6}"/>
    <cellStyle name="Normal 2 3 5 5 2 2 2" xfId="29698" xr:uid="{1AE497FE-30EE-4857-8CEC-09FD34925E51}"/>
    <cellStyle name="Normal 2 3 5 5 2 3" xfId="29699" xr:uid="{30AE5200-952E-4A0F-B80F-EED08E77179E}"/>
    <cellStyle name="Normal 2 3 5 5 3" xfId="29700" xr:uid="{7359A30B-C371-477A-9228-43D3735F376B}"/>
    <cellStyle name="Normal 2 3 5 5 3 2" xfId="29701" xr:uid="{8B350204-8B79-489B-8284-CFEA0F617055}"/>
    <cellStyle name="Normal 2 3 5 5 4" xfId="29702" xr:uid="{B7425C93-C5CA-48C5-870D-C08E27D3FEA5}"/>
    <cellStyle name="Normal 2 3 5 5 5" xfId="29695" xr:uid="{EB063365-CD99-413F-9BCD-E275F07B238D}"/>
    <cellStyle name="Normal 2 3 5 6" xfId="27926" xr:uid="{F0BFA9B2-AD91-404F-8C8D-76BA3D67DC84}"/>
    <cellStyle name="Normal 2 3 5 6 2" xfId="29703" xr:uid="{0B082726-9EB6-4068-86BE-9747B4AEBF7B}"/>
    <cellStyle name="Normal 2 3 5 7" xfId="29704" xr:uid="{6D86CD21-AE18-4837-88B4-470FBA83BDE3}"/>
    <cellStyle name="Normal 2 3 5 7 2" xfId="29705" xr:uid="{1ECFB786-0618-4D30-97EC-11E8B711EE78}"/>
    <cellStyle name="Normal 2 3 5 8" xfId="29706" xr:uid="{D3021D76-1C6A-41CF-BFA8-D64C31A689D0}"/>
    <cellStyle name="Normal 2 3 5 9" xfId="29637" xr:uid="{268C648A-2FCD-4D78-A30F-08DFA627328E}"/>
    <cellStyle name="Normal 2 3 6" xfId="457" xr:uid="{00000000-0005-0000-0000-0000CD010000}"/>
    <cellStyle name="Normal 2 3 6 2" xfId="2139" xr:uid="{00000000-0005-0000-0000-00005F080000}"/>
    <cellStyle name="Normal 2 3 6 2 2" xfId="5118" xr:uid="{00000000-0005-0000-0000-000002140000}"/>
    <cellStyle name="Normal 2 3 6 2 2 2" xfId="42637" xr:uid="{95673660-587A-400F-AF90-63CDCAF8ACEE}"/>
    <cellStyle name="Normal 2 3 6 2 2 3" xfId="29708" xr:uid="{B2058551-24F3-464B-88BB-A8F769AD4997}"/>
    <cellStyle name="Normal 2 3 6 3" xfId="4238" xr:uid="{00000000-0005-0000-0000-000092100000}"/>
    <cellStyle name="Normal 2 3 6 3 2" xfId="25469" xr:uid="{B1161B07-BFED-4F01-9665-4A420007EBCE}"/>
    <cellStyle name="Normal 2 3 6 3 2 2" xfId="27934" xr:uid="{0E7B85DD-489F-40D9-8BAC-CA8B785EFFBA}"/>
    <cellStyle name="Normal 2 3 6 3 2 2 2" xfId="30465" xr:uid="{393FB194-4A79-409C-AE2B-7C46B10DF921}"/>
    <cellStyle name="Normal 2 3 6 3 2 2 2 2" xfId="29712" xr:uid="{BF285CC8-E087-457E-956C-C901F1B13ECC}"/>
    <cellStyle name="Normal 2 3 6 3 2 2 3" xfId="29713" xr:uid="{F9AAA205-4354-499E-BFE6-E56CD9748DCF}"/>
    <cellStyle name="Normal 2 3 6 3 2 2 4" xfId="29711" xr:uid="{E4C14BD3-E064-475C-B9EA-AD75E47CBF73}"/>
    <cellStyle name="Normal 2 3 6 3 2 3" xfId="29714" xr:uid="{D3BEC842-D781-4734-BBBB-3714E70025A6}"/>
    <cellStyle name="Normal 2 3 6 3 2 3 2" xfId="29715" xr:uid="{AA6A9CC5-7C2B-4188-B8E7-9622FFF0D735}"/>
    <cellStyle name="Normal 2 3 6 3 2 3 2 2" xfId="30467" xr:uid="{0BAB223C-A109-41D9-B249-9C41A319770B}"/>
    <cellStyle name="Normal 2 3 6 3 2 3 3" xfId="29716" xr:uid="{5C8616BB-8BA9-4D0D-B62B-F953E622E9A4}"/>
    <cellStyle name="Normal 2 3 6 3 2 4" xfId="30466" xr:uid="{F5ADACCE-D5A6-45EF-A462-14F03BB235B8}"/>
    <cellStyle name="Normal 2 3 6 3 2 4 2" xfId="29717" xr:uid="{BF98FB39-54A4-43D9-8FC1-44CD1D921632}"/>
    <cellStyle name="Normal 2 3 6 3 2 5" xfId="29718" xr:uid="{AA867E8F-81F8-4FC8-80B5-7ABBB796C555}"/>
    <cellStyle name="Normal 2 3 6 3 2 6" xfId="29710" xr:uid="{F1A8B077-BCF5-4F58-9C39-B10F559410A2}"/>
    <cellStyle name="Normal 2 3 6 3 3" xfId="27933" xr:uid="{D022EBFB-22AE-4CEC-82D5-9DEC6404A80C}"/>
    <cellStyle name="Normal 2 3 6 3 3 2" xfId="29720" xr:uid="{90E4EBA9-1CB6-4A8B-BEF0-A09CE7B38CFC}"/>
    <cellStyle name="Normal 2 3 6 3 3 2 2" xfId="29721" xr:uid="{B2D96D98-8E45-4115-9B06-69E8AE002FC8}"/>
    <cellStyle name="Normal 2 3 6 3 3 3" xfId="29722" xr:uid="{DBAB9668-9963-49E4-9BF7-3F4A1C68ECA4}"/>
    <cellStyle name="Normal 2 3 6 3 3 4" xfId="29719" xr:uid="{B4443DA1-26B1-41AB-8A8F-8A2D7F6AF663}"/>
    <cellStyle name="Normal 2 3 6 3 4" xfId="29723" xr:uid="{158B5E7E-A209-422B-A911-8E6BCA73158D}"/>
    <cellStyle name="Normal 2 3 6 3 4 2" xfId="29724" xr:uid="{C51B3B42-982F-4AC4-B9EA-E464996FA9BC}"/>
    <cellStyle name="Normal 2 3 6 3 4 2 2" xfId="29725" xr:uid="{345B6C52-7BBE-4519-B7D2-FB6A79066C69}"/>
    <cellStyle name="Normal 2 3 6 3 4 3" xfId="29726" xr:uid="{144293EB-E539-44FB-86A3-1A2CB5C43277}"/>
    <cellStyle name="Normal 2 3 6 3 5" xfId="29727" xr:uid="{A2804924-02D9-447F-A09B-F85FD8F1E185}"/>
    <cellStyle name="Normal 2 3 6 3 5 2" xfId="29728" xr:uid="{FD5DB276-1018-4E66-AB4A-B90603FA1AE8}"/>
    <cellStyle name="Normal 2 3 6 3 6" xfId="29729" xr:uid="{B5E6F392-6588-492B-B736-7F532D4067AC}"/>
    <cellStyle name="Normal 2 3 6 3 7" xfId="29709" xr:uid="{8BE5BCEC-3567-434B-8855-D9AB5667FFBE}"/>
    <cellStyle name="Normal 2 3 6 4" xfId="25470" xr:uid="{F1966E6E-C49F-4C50-A46F-9985A6A3201B}"/>
    <cellStyle name="Normal 2 3 6 4 2" xfId="27935" xr:uid="{E609EAD2-4B00-4145-8A6C-837FC4F804D7}"/>
    <cellStyle name="Normal 2 3 6 4 2 2" xfId="29732" xr:uid="{B618F00F-1088-4296-9C8D-43FA5D0D8A6B}"/>
    <cellStyle name="Normal 2 3 6 4 2 2 2" xfId="29733" xr:uid="{5898BAA3-2DE3-46A5-BA0B-922BC2708180}"/>
    <cellStyle name="Normal 2 3 6 4 2 3" xfId="29734" xr:uid="{5911964C-7AE7-42FA-807F-49C7C75C7181}"/>
    <cellStyle name="Normal 2 3 6 4 2 4" xfId="29731" xr:uid="{FA4739DB-CE26-466F-9F99-FCF7EBBAB4C7}"/>
    <cellStyle name="Normal 2 3 6 4 3" xfId="29735" xr:uid="{13D80A6D-5F0D-401D-B65C-B6DB741FECFD}"/>
    <cellStyle name="Normal 2 3 6 4 3 2" xfId="29736" xr:uid="{C26C8D4B-01DD-4B77-B4AA-3B94E9589D60}"/>
    <cellStyle name="Normal 2 3 6 4 3 2 2" xfId="29737" xr:uid="{5A545440-C617-407D-9515-714D12E5EFEF}"/>
    <cellStyle name="Normal 2 3 6 4 3 3" xfId="29738" xr:uid="{BFA5FF48-A15D-4810-B447-1FAF7FA828F7}"/>
    <cellStyle name="Normal 2 3 6 4 4" xfId="29739" xr:uid="{2BB61BDE-0E55-4040-999C-5D80A15A9C9F}"/>
    <cellStyle name="Normal 2 3 6 4 4 2" xfId="29740" xr:uid="{F8D3F08B-BC18-477B-BE8D-7FC413D0D9E9}"/>
    <cellStyle name="Normal 2 3 6 4 5" xfId="29741" xr:uid="{0280672C-93F1-41A9-BF74-4A6B604D56E7}"/>
    <cellStyle name="Normal 2 3 6 4 6" xfId="29730" xr:uid="{3C98776A-60FF-4533-BC75-AC26C3A12A13}"/>
    <cellStyle name="Normal 2 3 6 5" xfId="27932" xr:uid="{32366967-A805-485E-8B42-9DF8503DB146}"/>
    <cellStyle name="Normal 2 3 6 5 2" xfId="30468" xr:uid="{58FD587E-4B40-4628-9AA9-BE097B4C8783}"/>
    <cellStyle name="Normal 2 3 6 5 2 2" xfId="29743" xr:uid="{DCEB15A2-CA43-4F9F-BD4F-8A57600EED1F}"/>
    <cellStyle name="Normal 2 3 6 5 2 2 2" xfId="29744" xr:uid="{95695E7D-A83D-4C5B-B960-F7739D8CA65F}"/>
    <cellStyle name="Normal 2 3 6 5 2 3" xfId="29745" xr:uid="{80802B50-DD8B-4467-A92E-7BE525B7F2DA}"/>
    <cellStyle name="Normal 2 3 6 5 3" xfId="29746" xr:uid="{FED41939-0723-49E7-88B0-D2B1F5D1EF0A}"/>
    <cellStyle name="Normal 2 3 6 5 3 2" xfId="29747" xr:uid="{F7202762-86E1-4D98-8E73-74C3F01EDB76}"/>
    <cellStyle name="Normal 2 3 6 5 4" xfId="29748" xr:uid="{6EF9CDB5-962A-4478-ABFF-79F367D7C637}"/>
    <cellStyle name="Normal 2 3 6 5 5" xfId="29742" xr:uid="{4DF581FA-5210-499F-A069-ADB3F9DA049D}"/>
    <cellStyle name="Normal 2 3 6 6" xfId="29749" xr:uid="{82BFEAAF-80C7-458F-BCC7-61A5D9CCE9E5}"/>
    <cellStyle name="Normal 2 3 6 6 2" xfId="29750" xr:uid="{38C5992D-AD43-41B2-ABE8-28761F6D8C10}"/>
    <cellStyle name="Normal 2 3 6 7" xfId="29751" xr:uid="{A61E7D8A-E241-46B0-911A-27806E03F2E9}"/>
    <cellStyle name="Normal 2 3 6 8" xfId="29707" xr:uid="{E911DF6C-4D43-4669-BED3-710D897FA949}"/>
    <cellStyle name="Normal 2 3 7" xfId="4239" xr:uid="{00000000-0005-0000-0000-000093100000}"/>
    <cellStyle name="Normal 2 3 7 2" xfId="5119" xr:uid="{00000000-0005-0000-0000-000003140000}"/>
    <cellStyle name="Normal 2 3 7 2 2" xfId="27937" xr:uid="{EFE1DE4E-99A7-4989-9845-975AD03600C0}"/>
    <cellStyle name="Normal 2 3 7 2 2 2" xfId="29755" xr:uid="{5E6321B6-1CEE-4535-B5FE-6ABAA22B9C6E}"/>
    <cellStyle name="Normal 2 3 7 2 2 2 2" xfId="29756" xr:uid="{6B19E264-A227-4484-8D42-5A6A9FBBBFB0}"/>
    <cellStyle name="Normal 2 3 7 2 2 3" xfId="29757" xr:uid="{660A2349-FAD1-43F4-AFEE-51B6A6F10DD2}"/>
    <cellStyle name="Normal 2 3 7 2 2 4" xfId="29754" xr:uid="{9890BE58-1EA9-4582-B7C4-90AE8B326465}"/>
    <cellStyle name="Normal 2 3 7 2 3" xfId="29758" xr:uid="{1DF0544C-289A-45FE-8E64-92FDACB96EE6}"/>
    <cellStyle name="Normal 2 3 7 2 3 2" xfId="29759" xr:uid="{5D10BFCE-CE2E-4D07-AE0F-E23A5DD45A26}"/>
    <cellStyle name="Normal 2 3 7 2 3 2 2" xfId="29760" xr:uid="{7BAF3284-5B0E-4454-B67E-85CF1CBB0D4F}"/>
    <cellStyle name="Normal 2 3 7 2 3 3" xfId="29761" xr:uid="{E2DCBB1C-F761-46A0-AB12-5E272556B816}"/>
    <cellStyle name="Normal 2 3 7 2 4" xfId="29762" xr:uid="{EE66E64D-DF36-4D1A-A625-F39DCC31D535}"/>
    <cellStyle name="Normal 2 3 7 2 4 2" xfId="29763" xr:uid="{349E7817-0974-455E-B402-5C06103E852F}"/>
    <cellStyle name="Normal 2 3 7 2 5" xfId="29764" xr:uid="{B277A8F6-0479-4CCF-8467-CDD064A54DA7}"/>
    <cellStyle name="Normal 2 3 7 2 6" xfId="29753" xr:uid="{08859F18-51A0-46AD-99B4-7D71E76B6585}"/>
    <cellStyle name="Normal 2 3 7 3" xfId="27936" xr:uid="{7EF49A87-E8A8-4C59-8B09-83E6969C6FA3}"/>
    <cellStyle name="Normal 2 3 7 3 2" xfId="29766" xr:uid="{DECF646B-0AD8-4D29-B416-828A5B635B71}"/>
    <cellStyle name="Normal 2 3 7 3 2 2" xfId="29767" xr:uid="{2EBB9D10-FB74-43A2-BA20-153B90A3548F}"/>
    <cellStyle name="Normal 2 3 7 3 2 2 2" xfId="29768" xr:uid="{D96420AA-CEB4-49CE-962D-43A4413D8872}"/>
    <cellStyle name="Normal 2 3 7 3 2 3" xfId="29769" xr:uid="{1C930157-4F30-419B-BFFC-ADE571D26964}"/>
    <cellStyle name="Normal 2 3 7 3 3" xfId="29770" xr:uid="{4FB45251-B3BC-456F-9184-5D9BD0854C7B}"/>
    <cellStyle name="Normal 2 3 7 3 3 2" xfId="29771" xr:uid="{9E92CD5E-D8B9-4ACE-A2A3-E5433E86F899}"/>
    <cellStyle name="Normal 2 3 7 3 4" xfId="29772" xr:uid="{4A358D17-348B-490E-9D48-96844263779C}"/>
    <cellStyle name="Normal 2 3 7 3 5" xfId="29765" xr:uid="{57120110-DBA1-4AF7-B3DF-0F6145880196}"/>
    <cellStyle name="Normal 2 3 7 4" xfId="29773" xr:uid="{88CFF41E-9F97-4E99-BC16-14ABA5384D0E}"/>
    <cellStyle name="Normal 2 3 7 5" xfId="29774" xr:uid="{7D918517-D611-4E83-BF69-A5CCF05DA1AC}"/>
    <cellStyle name="Normal 2 3 7 5 2" xfId="29775" xr:uid="{ECC2718A-F5B6-47D7-80A5-FDE1FD022709}"/>
    <cellStyle name="Normal 2 3 7 6" xfId="29776" xr:uid="{557C05F9-1EAC-486D-A630-4967C270CDEF}"/>
    <cellStyle name="Normal 2 3 7 7" xfId="29752" xr:uid="{C05D618C-82DB-4850-A1A5-E0FD963AC3D8}"/>
    <cellStyle name="Normal 2 3 8" xfId="4240" xr:uid="{00000000-0005-0000-0000-000094100000}"/>
    <cellStyle name="Normal 2 3 8 2" xfId="5120" xr:uid="{00000000-0005-0000-0000-000004140000}"/>
    <cellStyle name="Normal 2 3 8 2 2" xfId="27939" xr:uid="{17B2A26F-99EE-462F-BF7C-1B1424A74A65}"/>
    <cellStyle name="Normal 2 3 8 2 2 2" xfId="29780" xr:uid="{38684640-4B8E-4D97-AAF7-22397E2C5EFE}"/>
    <cellStyle name="Normal 2 3 8 2 2 2 2" xfId="29781" xr:uid="{45810247-9A78-43B8-ADA3-B8A227D27C99}"/>
    <cellStyle name="Normal 2 3 8 2 2 3" xfId="29782" xr:uid="{24943CE9-A786-49D6-BF8C-71CCEF976480}"/>
    <cellStyle name="Normal 2 3 8 2 2 4" xfId="29779" xr:uid="{50C06D7C-7A5A-4A4F-B720-61E3E3450582}"/>
    <cellStyle name="Normal 2 3 8 2 3" xfId="29783" xr:uid="{1957E4B2-FD13-4EBC-B518-91CF851F909D}"/>
    <cellStyle name="Normal 2 3 8 2 3 2" xfId="29784" xr:uid="{3919033D-B147-4E59-805A-4AC4B8DC3221}"/>
    <cellStyle name="Normal 2 3 8 2 3 2 2" xfId="29785" xr:uid="{6DFE8982-FFE2-45AA-A817-1DD718D77F89}"/>
    <cellStyle name="Normal 2 3 8 2 3 3" xfId="29786" xr:uid="{61067801-57A9-403C-8F77-36AA99B4B2E3}"/>
    <cellStyle name="Normal 2 3 8 2 4" xfId="29787" xr:uid="{E3F9AA4F-129E-44E8-ACFC-EEB1F92C4FB6}"/>
    <cellStyle name="Normal 2 3 8 2 4 2" xfId="29788" xr:uid="{A364CA18-16E9-40B8-8988-5172F947C543}"/>
    <cellStyle name="Normal 2 3 8 2 5" xfId="29789" xr:uid="{4E4979B3-D52F-460C-9B47-EE13635F525E}"/>
    <cellStyle name="Normal 2 3 8 2 6" xfId="29778" xr:uid="{B4F75695-7F00-45C8-989D-70234D9EDFCA}"/>
    <cellStyle name="Normal 2 3 8 3" xfId="27938" xr:uid="{90FBB7DC-2162-4D2D-8205-0FF472279F43}"/>
    <cellStyle name="Normal 2 3 8 3 2" xfId="29791" xr:uid="{F7163CF3-8F9D-4C2F-8709-C266CD625949}"/>
    <cellStyle name="Normal 2 3 8 3 2 2" xfId="29792" xr:uid="{4353371A-80DD-458B-9D57-F62732736FF1}"/>
    <cellStyle name="Normal 2 3 8 3 2 2 2" xfId="29793" xr:uid="{6D21311E-9E2F-4DA9-913C-49B9A49ADE07}"/>
    <cellStyle name="Normal 2 3 8 3 2 3" xfId="29794" xr:uid="{51F64143-5AB8-4C86-A998-9CB8D3DB1FB9}"/>
    <cellStyle name="Normal 2 3 8 3 3" xfId="29795" xr:uid="{72CE1098-2CC5-4214-8BCF-D79F72D9816D}"/>
    <cellStyle name="Normal 2 3 8 3 3 2" xfId="29796" xr:uid="{787462B9-75DD-438A-BF70-AF6B3A05F551}"/>
    <cellStyle name="Normal 2 3 8 3 4" xfId="29797" xr:uid="{D68A4009-8251-4C15-8122-A8011B1FC8F3}"/>
    <cellStyle name="Normal 2 3 8 3 5" xfId="29790" xr:uid="{59641A53-B011-4698-85A4-E52921533109}"/>
    <cellStyle name="Normal 2 3 8 4" xfId="29798" xr:uid="{E8CDED79-0951-4B37-B8BC-D380B0E175AB}"/>
    <cellStyle name="Normal 2 3 8 5" xfId="29799" xr:uid="{4B368275-7A54-4F06-8E67-BE7CEEC72025}"/>
    <cellStyle name="Normal 2 3 8 5 2" xfId="29800" xr:uid="{EEE5C52A-6EAB-461D-A180-3C2A5EED9F3F}"/>
    <cellStyle name="Normal 2 3 8 6" xfId="29801" xr:uid="{D4FC6873-7E43-46DE-BEE8-1354D9D7F546}"/>
    <cellStyle name="Normal 2 3 8 7" xfId="29777" xr:uid="{5E7517D9-8A13-4F3D-8D68-4AC80B26ADCB}"/>
    <cellStyle name="Normal 2 3 9" xfId="4241" xr:uid="{00000000-0005-0000-0000-000095100000}"/>
    <cellStyle name="Normal 2 3 9 2" xfId="5121" xr:uid="{00000000-0005-0000-0000-000005140000}"/>
    <cellStyle name="Normal 2 3 9 2 2" xfId="27941" xr:uid="{7EC48826-7A70-4053-B00F-68DE8DC07DB7}"/>
    <cellStyle name="Normal 2 3 9 2 2 2" xfId="29805" xr:uid="{AA21282E-22DA-496F-B1EA-676F5FA3BC3C}"/>
    <cellStyle name="Normal 2 3 9 2 2 2 2" xfId="29806" xr:uid="{6CC20670-C669-4E7D-8DA9-6A972F7B1B62}"/>
    <cellStyle name="Normal 2 3 9 2 2 3" xfId="29807" xr:uid="{4B9F5869-AF07-4F22-9FAD-AE4064E7C221}"/>
    <cellStyle name="Normal 2 3 9 2 2 4" xfId="29804" xr:uid="{FE7EC76D-6D30-4C65-9348-164C9AF70ADD}"/>
    <cellStyle name="Normal 2 3 9 2 3" xfId="29808" xr:uid="{7AAE906D-D11D-4CDA-8DF1-1EDB1AC08068}"/>
    <cellStyle name="Normal 2 3 9 2 3 2" xfId="29809" xr:uid="{F008AF20-9170-40D6-BB1F-94CE2D22E15C}"/>
    <cellStyle name="Normal 2 3 9 2 3 2 2" xfId="29810" xr:uid="{27DF32FE-5DA1-49BD-BB43-35EF2EB21692}"/>
    <cellStyle name="Normal 2 3 9 2 3 3" xfId="29811" xr:uid="{FFD9A310-02D9-449F-AD7D-0152508867E7}"/>
    <cellStyle name="Normal 2 3 9 2 4" xfId="29812" xr:uid="{6BF69001-16FE-43C8-9003-48CA58A36DC0}"/>
    <cellStyle name="Normal 2 3 9 2 4 2" xfId="29813" xr:uid="{6CB47957-AF2E-41BA-8F6A-7D3A5C0405D5}"/>
    <cellStyle name="Normal 2 3 9 2 5" xfId="29814" xr:uid="{63133147-20D0-4F83-B737-78B92FB1CBD2}"/>
    <cellStyle name="Normal 2 3 9 2 6" xfId="29803" xr:uid="{E9F955EF-D0A4-4F2B-9665-8FD0C4C26323}"/>
    <cellStyle name="Normal 2 3 9 3" xfId="27940" xr:uid="{D406B20C-6CD9-4E46-8522-924E1FCF9897}"/>
    <cellStyle name="Normal 2 3 9 3 2" xfId="29816" xr:uid="{E189D714-EFA0-4245-B124-039C15A2F5C5}"/>
    <cellStyle name="Normal 2 3 9 3 2 2" xfId="29817" xr:uid="{F49B8D96-B4E8-48D9-AF4A-31E46492EF2A}"/>
    <cellStyle name="Normal 2 3 9 3 2 2 2" xfId="29818" xr:uid="{F20BF60A-2252-4F2B-8EBA-D311C4D38C42}"/>
    <cellStyle name="Normal 2 3 9 3 2 3" xfId="29819" xr:uid="{8043F411-AE7F-430C-A7C4-DD16B1F49429}"/>
    <cellStyle name="Normal 2 3 9 3 3" xfId="29820" xr:uid="{AD33CBBC-F1B8-4282-9992-B5ABEA448235}"/>
    <cellStyle name="Normal 2 3 9 3 3 2" xfId="29821" xr:uid="{68CED67B-BE22-43B6-BF9F-ACD31AE98708}"/>
    <cellStyle name="Normal 2 3 9 3 4" xfId="29822" xr:uid="{ACA19D7A-7C30-4954-B626-34F606DB161A}"/>
    <cellStyle name="Normal 2 3 9 3 5" xfId="29815" xr:uid="{4E4C6981-CC3C-48FA-9BDC-C66E2575BD23}"/>
    <cellStyle name="Normal 2 3 9 4" xfId="29823" xr:uid="{E9EF37C1-5F76-4166-9780-472FADD68651}"/>
    <cellStyle name="Normal 2 3 9 5" xfId="29824" xr:uid="{985D287D-260F-48DB-AFBC-A3657B522190}"/>
    <cellStyle name="Normal 2 3 9 5 2" xfId="29825" xr:uid="{B0A47365-B64A-44D1-BBC8-E260A2278429}"/>
    <cellStyle name="Normal 2 3 9 6" xfId="29826" xr:uid="{A9ABC941-09A9-4182-BC40-559E2929D1BB}"/>
    <cellStyle name="Normal 2 3 9 7" xfId="29802" xr:uid="{83C32398-00D5-412E-9CE8-0F5487F72694}"/>
    <cellStyle name="Normal 2 30" xfId="2140" xr:uid="{00000000-0005-0000-0000-000060080000}"/>
    <cellStyle name="Normal 2 31" xfId="2141" xr:uid="{00000000-0005-0000-0000-000061080000}"/>
    <cellStyle name="Normal 2 32" xfId="2142" xr:uid="{00000000-0005-0000-0000-000062080000}"/>
    <cellStyle name="Normal 2 33" xfId="2143" xr:uid="{00000000-0005-0000-0000-000063080000}"/>
    <cellStyle name="Normal 2 34" xfId="2144" xr:uid="{00000000-0005-0000-0000-000064080000}"/>
    <cellStyle name="Normal 2 35" xfId="2145" xr:uid="{00000000-0005-0000-0000-000065080000}"/>
    <cellStyle name="Normal 2 36" xfId="2146" xr:uid="{00000000-0005-0000-0000-000066080000}"/>
    <cellStyle name="Normal 2 37" xfId="2147" xr:uid="{00000000-0005-0000-0000-000067080000}"/>
    <cellStyle name="Normal 2 38" xfId="2148" xr:uid="{00000000-0005-0000-0000-000068080000}"/>
    <cellStyle name="Normal 2 39" xfId="2149" xr:uid="{00000000-0005-0000-0000-000069080000}"/>
    <cellStyle name="Normal 2 4" xfId="203" xr:uid="{00000000-0005-0000-0000-0000CF000000}"/>
    <cellStyle name="Normal 2 4 10" xfId="4242" xr:uid="{00000000-0005-0000-0000-000096100000}"/>
    <cellStyle name="Normal 2 4 10 2" xfId="5122" xr:uid="{00000000-0005-0000-0000-000006140000}"/>
    <cellStyle name="Normal 2 4 10 2 2" xfId="27943" xr:uid="{2971185E-5057-4C35-95B7-A01B7E014864}"/>
    <cellStyle name="Normal 2 4 10 2 2 2" xfId="29830" xr:uid="{9D230C2F-B728-435A-919D-CED2E9CFB716}"/>
    <cellStyle name="Normal 2 4 10 2 2 2 2" xfId="29831" xr:uid="{46D56600-9A4A-40D8-BAD8-4F5895FE03AB}"/>
    <cellStyle name="Normal 2 4 10 2 2 3" xfId="29832" xr:uid="{A092241A-24AB-4EE3-8628-4E3CDA42C1B4}"/>
    <cellStyle name="Normal 2 4 10 2 2 4" xfId="29829" xr:uid="{E8DF2075-76A8-484E-9B8C-E1EEF38C6319}"/>
    <cellStyle name="Normal 2 4 10 2 3" xfId="29833" xr:uid="{10BD27C4-5882-4956-996C-C4FC86263ED7}"/>
    <cellStyle name="Normal 2 4 10 2 3 2" xfId="29834" xr:uid="{75F02F00-07DA-4A3C-95FE-9A8B563EC7C9}"/>
    <cellStyle name="Normal 2 4 10 2 3 2 2" xfId="29835" xr:uid="{A9697B21-9296-4630-8BA5-6459B4D22FB3}"/>
    <cellStyle name="Normal 2 4 10 2 3 3" xfId="29836" xr:uid="{62C1402F-FA3D-43A3-A6DF-9E6377B205E7}"/>
    <cellStyle name="Normal 2 4 10 2 4" xfId="29837" xr:uid="{7B78A4DA-13FA-40A1-B858-900363E694A7}"/>
    <cellStyle name="Normal 2 4 10 2 4 2" xfId="29838" xr:uid="{8E66AD76-50C5-432C-9613-49D6AB263138}"/>
    <cellStyle name="Normal 2 4 10 2 5" xfId="29839" xr:uid="{0E16F3F8-2B0F-40F5-A6AB-0D531B24826E}"/>
    <cellStyle name="Normal 2 4 10 2 6" xfId="29828" xr:uid="{B2B4E890-26C1-4E37-9978-0209EE0A74E2}"/>
    <cellStyle name="Normal 2 4 10 3" xfId="27942" xr:uid="{1C666600-5195-4F97-B3BC-FBC4157E25C8}"/>
    <cellStyle name="Normal 2 4 10 3 2" xfId="29841" xr:uid="{73F18DDC-B82B-4939-A403-991A273369A6}"/>
    <cellStyle name="Normal 2 4 10 3 2 2" xfId="29842" xr:uid="{674257F1-FAD9-407D-A78B-451D989E6655}"/>
    <cellStyle name="Normal 2 4 10 3 2 2 2" xfId="29843" xr:uid="{204934E2-9A03-44C3-B36D-7D935AFDF84A}"/>
    <cellStyle name="Normal 2 4 10 3 2 3" xfId="29844" xr:uid="{C22C0C81-B671-46A8-94F9-720EB42D343B}"/>
    <cellStyle name="Normal 2 4 10 3 3" xfId="29845" xr:uid="{F5ACB5CB-7E34-4EF5-BFB7-6F51275D8882}"/>
    <cellStyle name="Normal 2 4 10 3 3 2" xfId="29846" xr:uid="{29C17835-92C3-4B5F-8310-CF8D3152C218}"/>
    <cellStyle name="Normal 2 4 10 3 4" xfId="29847" xr:uid="{FEB6349E-0208-441C-8D19-746EE63324E0}"/>
    <cellStyle name="Normal 2 4 10 3 5" xfId="29840" xr:uid="{2ED4D731-CC08-45CB-8DB8-37106E96B05D}"/>
    <cellStyle name="Normal 2 4 10 4" xfId="29848" xr:uid="{6EF350AE-14C9-4030-8F1A-74077C1E36F2}"/>
    <cellStyle name="Normal 2 4 10 5" xfId="29849" xr:uid="{B9E4B4F4-15A9-48AF-A200-BDB542C6E8D5}"/>
    <cellStyle name="Normal 2 4 10 5 2" xfId="29850" xr:uid="{53592241-DA8E-49DA-9FD2-5C96729AE2EB}"/>
    <cellStyle name="Normal 2 4 10 6" xfId="29851" xr:uid="{15FEA030-297F-436D-BC2E-2A5FD8CF02D0}"/>
    <cellStyle name="Normal 2 4 10 7" xfId="29827" xr:uid="{A8FE6FE5-2131-4699-8652-307525C10D2C}"/>
    <cellStyle name="Normal 2 4 11" xfId="4243" xr:uid="{00000000-0005-0000-0000-000097100000}"/>
    <cellStyle name="Normal 2 4 11 2" xfId="5123" xr:uid="{00000000-0005-0000-0000-000007140000}"/>
    <cellStyle name="Normal 2 4 11 2 2" xfId="27945" xr:uid="{FBC61B3A-04E4-40CC-8F23-6149FAED03FF}"/>
    <cellStyle name="Normal 2 4 11 2 2 2" xfId="29855" xr:uid="{65933000-B209-47B9-8A93-B73CB43A7144}"/>
    <cellStyle name="Normal 2 4 11 2 2 2 2" xfId="29856" xr:uid="{2628718A-3F4B-49A5-BCFC-006F8D6F4FBB}"/>
    <cellStyle name="Normal 2 4 11 2 2 3" xfId="29857" xr:uid="{1543B411-DB1D-41A9-B1EF-6144BD542333}"/>
    <cellStyle name="Normal 2 4 11 2 2 4" xfId="29854" xr:uid="{036D0125-BD56-45F4-A64C-A5D34CF93334}"/>
    <cellStyle name="Normal 2 4 11 2 3" xfId="29858" xr:uid="{D1A3E613-E48A-4EA4-9FB6-67B3E4EB9B42}"/>
    <cellStyle name="Normal 2 4 11 2 3 2" xfId="29859" xr:uid="{CD959854-3292-4FFF-B0B4-9245ECAD8387}"/>
    <cellStyle name="Normal 2 4 11 2 3 2 2" xfId="29860" xr:uid="{4BA0F72B-5999-45D8-A1B8-E8473C05D130}"/>
    <cellStyle name="Normal 2 4 11 2 3 3" xfId="29861" xr:uid="{360EAB62-93BF-4EB9-B241-4CC8139DCC86}"/>
    <cellStyle name="Normal 2 4 11 2 4" xfId="29862" xr:uid="{9F5DAA6D-6B15-4085-A497-E1515E59583E}"/>
    <cellStyle name="Normal 2 4 11 2 4 2" xfId="29863" xr:uid="{70D62581-8FD2-441B-B7AD-43A0D7E9E5F4}"/>
    <cellStyle name="Normal 2 4 11 2 5" xfId="29864" xr:uid="{7FF0C376-474F-43B9-BC9F-A5C7049CCC1D}"/>
    <cellStyle name="Normal 2 4 11 2 6" xfId="29853" xr:uid="{546A9C43-D7F6-46C9-97AB-130AFDE7F81A}"/>
    <cellStyle name="Normal 2 4 11 3" xfId="27944" xr:uid="{669B5C21-A0CB-474C-8EF5-D4C5955D3164}"/>
    <cellStyle name="Normal 2 4 11 3 2" xfId="29866" xr:uid="{C67E2D64-9824-4C7E-AB02-A1EBD0231F37}"/>
    <cellStyle name="Normal 2 4 11 3 2 2" xfId="29867" xr:uid="{BD717258-00F6-4153-AC3A-683A664C874D}"/>
    <cellStyle name="Normal 2 4 11 3 2 2 2" xfId="29868" xr:uid="{0416C418-5139-4E02-A1AD-25A286E98602}"/>
    <cellStyle name="Normal 2 4 11 3 2 3" xfId="29869" xr:uid="{A577AF5E-C671-4969-9448-C097756FABAD}"/>
    <cellStyle name="Normal 2 4 11 3 3" xfId="29870" xr:uid="{A6AE965F-3B7A-49B0-BA10-DFB61CB2A40C}"/>
    <cellStyle name="Normal 2 4 11 3 3 2" xfId="29871" xr:uid="{4B4B82C9-91C6-4C84-A01A-6FA20AA068EB}"/>
    <cellStyle name="Normal 2 4 11 3 4" xfId="29872" xr:uid="{A5080887-A509-4A16-967B-DBA8AFBEE3A7}"/>
    <cellStyle name="Normal 2 4 11 3 5" xfId="29865" xr:uid="{E9B0D5E8-52F9-48EE-AC84-1BE3EDB3B53A}"/>
    <cellStyle name="Normal 2 4 11 4" xfId="29873" xr:uid="{6C2E65FB-213A-4DAC-89E3-B53721A693F7}"/>
    <cellStyle name="Normal 2 4 11 5" xfId="29874" xr:uid="{18A565B5-33DC-46C6-B79D-CEBE005EE463}"/>
    <cellStyle name="Normal 2 4 11 5 2" xfId="29875" xr:uid="{5CF1B1B6-72A5-45F6-A1E3-E8938DA3B07D}"/>
    <cellStyle name="Normal 2 4 11 6" xfId="29876" xr:uid="{B7BB82B7-1F62-4E1D-8E2B-CB1F0A42C1D5}"/>
    <cellStyle name="Normal 2 4 11 7" xfId="29852" xr:uid="{7DA4B22B-68DA-4FF2-AFA9-AF84B1482401}"/>
    <cellStyle name="Normal 2 4 12" xfId="4244" xr:uid="{00000000-0005-0000-0000-000098100000}"/>
    <cellStyle name="Normal 2 4 12 2" xfId="5124" xr:uid="{00000000-0005-0000-0000-000008140000}"/>
    <cellStyle name="Normal 2 4 12 2 2" xfId="27947" xr:uid="{639368EE-F72E-49D0-A4E0-B40EF8711B16}"/>
    <cellStyle name="Normal 2 4 12 2 2 2" xfId="29880" xr:uid="{E380E6AE-2484-450F-B0E7-785EF6809DE1}"/>
    <cellStyle name="Normal 2 4 12 2 2 2 2" xfId="29881" xr:uid="{87B740F1-4A50-4DB3-B3D0-7DC5AE15C720}"/>
    <cellStyle name="Normal 2 4 12 2 2 3" xfId="29882" xr:uid="{3BB7C041-F126-42F1-A22D-AB76B5D2765B}"/>
    <cellStyle name="Normal 2 4 12 2 2 4" xfId="29879" xr:uid="{04BEF291-EA69-4DE6-AFD8-523C68C61222}"/>
    <cellStyle name="Normal 2 4 12 2 3" xfId="29883" xr:uid="{B42F0BA5-6546-419C-97AC-9D29E116DCFF}"/>
    <cellStyle name="Normal 2 4 12 2 3 2" xfId="29884" xr:uid="{069C37EF-6C61-4C66-8610-C7826858E248}"/>
    <cellStyle name="Normal 2 4 12 2 3 2 2" xfId="29885" xr:uid="{A076EB0E-F995-4DDE-B60F-78E09F6419FD}"/>
    <cellStyle name="Normal 2 4 12 2 3 3" xfId="29886" xr:uid="{97036C02-4572-4E63-A03F-79A553818364}"/>
    <cellStyle name="Normal 2 4 12 2 4" xfId="29887" xr:uid="{D7D7FDDB-90EA-48D4-9769-1B3DEEC6F247}"/>
    <cellStyle name="Normal 2 4 12 2 4 2" xfId="29888" xr:uid="{3AE26F17-7DD8-45E1-B37C-E33B938332A1}"/>
    <cellStyle name="Normal 2 4 12 2 5" xfId="23936" xr:uid="{A2021388-C555-4B74-B357-06CE25DE9A41}"/>
    <cellStyle name="Normal 2 4 12 2 6" xfId="29878" xr:uid="{5010C5C1-3100-4584-AE88-E905DCDC51FE}"/>
    <cellStyle name="Normal 2 4 12 3" xfId="27946" xr:uid="{9B770EEC-76B9-4BE1-93BF-0A68C2F78FA8}"/>
    <cellStyle name="Normal 2 4 12 3 2" xfId="29890" xr:uid="{03BA2249-FD0C-4A2C-B29E-F4E3A014D7E7}"/>
    <cellStyle name="Normal 2 4 12 3 2 2" xfId="30502" xr:uid="{FC1EC3D0-41E3-4719-BBC6-664B753401E2}"/>
    <cellStyle name="Normal 2 4 12 3 2 2 2" xfId="29891" xr:uid="{5F61D43C-3929-4180-A2D4-55C37D0C1633}"/>
    <cellStyle name="Normal 2 4 12 3 2 3" xfId="29892" xr:uid="{03C5F769-2B6A-4A21-93E8-EE71DA1E5827}"/>
    <cellStyle name="Normal 2 4 12 3 3" xfId="29893" xr:uid="{C88644E0-9A3A-4010-B712-6BFE0113363E}"/>
    <cellStyle name="Normal 2 4 12 3 3 2" xfId="29894" xr:uid="{D75F6399-805C-4F1E-B7C8-642C7A6B525E}"/>
    <cellStyle name="Normal 2 4 12 3 4" xfId="29895" xr:uid="{96D3B93D-0A3C-4F0A-B04F-93147AF263E1}"/>
    <cellStyle name="Normal 2 4 12 3 5" xfId="29889" xr:uid="{1072A61B-C4E1-4D0F-BA33-72507F90E030}"/>
    <cellStyle name="Normal 2 4 12 4" xfId="29896" xr:uid="{7CF0BFDF-765C-4CC3-AB3C-C5D0589BB65F}"/>
    <cellStyle name="Normal 2 4 12 5" xfId="29897" xr:uid="{089099E2-306F-4797-B5E3-2785008FA356}"/>
    <cellStyle name="Normal 2 4 12 5 2" xfId="29898" xr:uid="{0C4038CB-AFB0-477F-B579-A7BF23EC75B7}"/>
    <cellStyle name="Normal 2 4 12 6" xfId="29899" xr:uid="{860E1DDA-8E1A-4AF5-AF2D-7F0F0D946225}"/>
    <cellStyle name="Normal 2 4 12 7" xfId="29877" xr:uid="{78F241DF-99C5-4A93-AAE2-C20CDBE4F126}"/>
    <cellStyle name="Normal 2 4 13" xfId="4245" xr:uid="{00000000-0005-0000-0000-000099100000}"/>
    <cellStyle name="Normal 2 4 13 2" xfId="5125" xr:uid="{00000000-0005-0000-0000-000009140000}"/>
    <cellStyle name="Normal 2 4 13 2 2" xfId="27949" xr:uid="{6432080D-6CF0-40AE-93FE-B620219492A1}"/>
    <cellStyle name="Normal 2 4 13 2 2 2" xfId="29903" xr:uid="{6EC398A2-34B1-493C-9BFA-B452AB05334E}"/>
    <cellStyle name="Normal 2 4 13 2 2 2 2" xfId="29904" xr:uid="{896676B0-504B-4DB7-9407-CE9C0121FE9D}"/>
    <cellStyle name="Normal 2 4 13 2 2 3" xfId="29905" xr:uid="{36071D1D-470A-4A6A-AAF0-4F8ECC81C306}"/>
    <cellStyle name="Normal 2 4 13 2 2 4" xfId="29902" xr:uid="{980FB1FA-FB2A-4F85-AB77-0B862001E51D}"/>
    <cellStyle name="Normal 2 4 13 2 3" xfId="29906" xr:uid="{CE8F3870-0DB0-4CA8-BBE7-098868337C0F}"/>
    <cellStyle name="Normal 2 4 13 2 3 2" xfId="29907" xr:uid="{7D27837E-58A5-4919-A0BF-3E40CE4FDF32}"/>
    <cellStyle name="Normal 2 4 13 2 3 2 2" xfId="29908" xr:uid="{7FB92243-EEE3-4C45-AC2E-03531BE7EFBA}"/>
    <cellStyle name="Normal 2 4 13 2 3 3" xfId="29909" xr:uid="{84BFA0C2-9D4F-4D10-8E59-3B0250A16B92}"/>
    <cellStyle name="Normal 2 4 13 2 4" xfId="29910" xr:uid="{687C52BB-7198-43A1-B2F7-FE0155C54AC0}"/>
    <cellStyle name="Normal 2 4 13 2 4 2" xfId="29911" xr:uid="{4B5B2569-7CC5-40EE-AE08-E073F39ECD90}"/>
    <cellStyle name="Normal 2 4 13 2 5" xfId="29912" xr:uid="{BE7392B1-6E47-4B52-9862-8D7102E6AB9C}"/>
    <cellStyle name="Normal 2 4 13 2 6" xfId="29901" xr:uid="{FD72BF74-BA97-43A8-9D81-49E753C69177}"/>
    <cellStyle name="Normal 2 4 13 3" xfId="27948" xr:uid="{5074F872-D272-45AD-8EA9-7D1EC714C8A2}"/>
    <cellStyle name="Normal 2 4 13 3 2" xfId="29914" xr:uid="{7BE34791-C89D-4A78-BF23-25B41FED848D}"/>
    <cellStyle name="Normal 2 4 13 3 2 2" xfId="29915" xr:uid="{3101530B-D08A-419C-B51D-53C61120772C}"/>
    <cellStyle name="Normal 2 4 13 3 2 2 2" xfId="29916" xr:uid="{286FF284-18B1-411C-889C-F43FEBEF7261}"/>
    <cellStyle name="Normal 2 4 13 3 2 3" xfId="29917" xr:uid="{BA5887B3-627A-4CD1-9267-A88C107EE13E}"/>
    <cellStyle name="Normal 2 4 13 3 3" xfId="29918" xr:uid="{E66612C1-DAF7-4B5B-8398-165C0CEE1323}"/>
    <cellStyle name="Normal 2 4 13 3 3 2" xfId="29919" xr:uid="{A72E26A0-D496-435B-9B84-562CEE028358}"/>
    <cellStyle name="Normal 2 4 13 3 4" xfId="29920" xr:uid="{1ECB97B5-DBAE-460C-9934-11704AEB9BB1}"/>
    <cellStyle name="Normal 2 4 13 3 5" xfId="29913" xr:uid="{D1534DE8-E44D-4FC1-ADBB-10F1A3DD6B23}"/>
    <cellStyle name="Normal 2 4 13 4" xfId="29921" xr:uid="{F1AD8B04-6DF8-4540-AEB5-C2619A72BC49}"/>
    <cellStyle name="Normal 2 4 13 5" xfId="29922" xr:uid="{9AB349F7-AF2B-4FC2-B00B-08078571994D}"/>
    <cellStyle name="Normal 2 4 13 5 2" xfId="29923" xr:uid="{44BD3695-9EAA-462E-BB03-26028E316480}"/>
    <cellStyle name="Normal 2 4 13 6" xfId="29924" xr:uid="{A3F931B7-0F3F-41EE-9C0D-6F50F372416C}"/>
    <cellStyle name="Normal 2 4 13 7" xfId="29900" xr:uid="{F249A067-24A1-4A71-9242-924455B6DDEA}"/>
    <cellStyle name="Normal 2 4 14" xfId="402" xr:uid="{00000000-0005-0000-0000-000096010000}"/>
    <cellStyle name="Normal 2 4 14 2" xfId="29925" xr:uid="{D3F9D3E7-D7BB-459B-A660-9CBBF4CA4EAB}"/>
    <cellStyle name="Normal 2 4 2" xfId="403" xr:uid="{00000000-0005-0000-0000-000097010000}"/>
    <cellStyle name="Normal 2 4 2 2" xfId="4246" xr:uid="{00000000-0005-0000-0000-00009A100000}"/>
    <cellStyle name="Normal 2 4 2 2 2" xfId="5126" xr:uid="{00000000-0005-0000-0000-00000A140000}"/>
    <cellStyle name="Normal 2 4 2 2 2 2" xfId="27952" xr:uid="{76A16926-9C96-4DA3-8CF3-2A67D18B911C}"/>
    <cellStyle name="Normal 2 4 2 2 2 2 2" xfId="29928" xr:uid="{F72A3F7B-F63A-4836-A695-BFE043A1BFCA}"/>
    <cellStyle name="Normal 2 4 2 2 2 2 2 2" xfId="29929" xr:uid="{0801159D-2D97-4DF0-B281-D2845C7E74D9}"/>
    <cellStyle name="Normal 2 4 2 2 2 2 3" xfId="29930" xr:uid="{26AB2324-BBBE-4ED5-B59E-35801981E52E}"/>
    <cellStyle name="Normal 2 4 2 2 2 2 4" xfId="29927" xr:uid="{384DDB02-8D41-41B0-BCF8-A0E36FB47854}"/>
    <cellStyle name="Normal 2 4 2 2 2 3" xfId="29931" xr:uid="{C47104B1-B2CA-4ED2-8289-16CB6E6B0FCA}"/>
    <cellStyle name="Normal 2 4 2 2 2 3 2" xfId="29932" xr:uid="{8B1A5244-CF1E-4AD5-ACDF-5DF889D17E5B}"/>
    <cellStyle name="Normal 2 4 2 2 2 3 2 2" xfId="29933" xr:uid="{1C77310E-C7CA-4056-BCA7-06CB68E0316F}"/>
    <cellStyle name="Normal 2 4 2 2 2 3 3" xfId="29934" xr:uid="{BA6258BE-C6E8-4BEC-8A4F-E25BB6656FDB}"/>
    <cellStyle name="Normal 2 4 2 2 2 4" xfId="29935" xr:uid="{302BCF71-7AAB-410F-9C24-AADD2FC0B194}"/>
    <cellStyle name="Normal 2 4 2 2 2 4 2" xfId="29936" xr:uid="{3578CC87-5E47-4D48-9299-BDD3508804C3}"/>
    <cellStyle name="Normal 2 4 2 2 2 5" xfId="29937" xr:uid="{19878E70-8C66-49FE-B397-F4C7D20D3D07}"/>
    <cellStyle name="Normal 2 4 2 2 2 6" xfId="29926" xr:uid="{32BFEC38-F7DC-408D-9899-5AED675B0F48}"/>
    <cellStyle name="Normal 2 4 2 2 3" xfId="27329" xr:uid="{FB55A5A4-6908-4989-BFBF-7EBC397B80F3}"/>
    <cellStyle name="Normal 2 4 2 2 3 2" xfId="29938" xr:uid="{09FF217E-34BF-426B-9F10-89797EC5FD22}"/>
    <cellStyle name="Normal 2 4 2 2 3 2 2" xfId="29939" xr:uid="{E635F205-33E1-4D54-9948-E1D697FB8504}"/>
    <cellStyle name="Normal 2 4 2 2 3 3" xfId="29940" xr:uid="{E69A0AF2-B4DE-4E45-B4B5-DFF7D5754DFD}"/>
    <cellStyle name="Normal 2 4 2 2 4" xfId="27951" xr:uid="{BE5E0A61-B82A-4740-B07F-962E09F098EB}"/>
    <cellStyle name="Normal 2 4 2 2 4 2" xfId="29942" xr:uid="{13DB00EB-F6EB-49F0-9827-1BE0BDF8EE8F}"/>
    <cellStyle name="Normal 2 4 2 2 4 2 2" xfId="29943" xr:uid="{4BC9C01C-29A4-4105-BA0F-99F0FFA249A9}"/>
    <cellStyle name="Normal 2 4 2 2 4 3" xfId="29944" xr:uid="{ECEED924-9384-40B9-ADF6-7DA0D0347F0F}"/>
    <cellStyle name="Normal 2 4 2 2 4 4" xfId="29941" xr:uid="{BAA4D692-843E-44B9-9CFD-27F091495D16}"/>
    <cellStyle name="Normal 2 4 2 2 5" xfId="29945" xr:uid="{E629C1E4-5530-4A0D-87CA-B5C52FF7AF04}"/>
    <cellStyle name="Normal 2 4 2 2 5 2" xfId="29946" xr:uid="{934A01C9-1A26-496F-8C5F-E8A1861F56CD}"/>
    <cellStyle name="Normal 2 4 2 2 6" xfId="29947" xr:uid="{76C02D1A-AFB4-44E4-AF5D-5E6C0713BD63}"/>
    <cellStyle name="Normal 2 4 2 3" xfId="25471" xr:uid="{DA81E38D-F47C-4A0E-A2A9-751C64A75CF4}"/>
    <cellStyle name="Normal 2 4 2 3 2" xfId="29948" xr:uid="{E7182926-A7F7-4F03-8B18-9E0571AF8A72}"/>
    <cellStyle name="Normal 2 4 2 4" xfId="27328" xr:uid="{EAB087B3-191E-46BD-A92E-21E4018BC097}"/>
    <cellStyle name="Normal 2 4 2 5" xfId="27950" xr:uid="{E5637AC9-3C90-433D-A587-B7DBE13C2484}"/>
    <cellStyle name="Normal 2 4 3" xfId="404" xr:uid="{00000000-0005-0000-0000-000098010000}"/>
    <cellStyle name="Normal 2 4 3 2" xfId="4247" xr:uid="{00000000-0005-0000-0000-00009B100000}"/>
    <cellStyle name="Normal 2 4 3 2 2" xfId="5127" xr:uid="{00000000-0005-0000-0000-00000B140000}"/>
    <cellStyle name="Normal 2 4 3 2 2 2" xfId="27955" xr:uid="{D1505F9E-E238-497F-90E7-33EF6E93F8D9}"/>
    <cellStyle name="Normal 2 4 3 2 2 2 2" xfId="29952" xr:uid="{0EA026B5-DD62-4DEE-BE59-B7ADAD8C1891}"/>
    <cellStyle name="Normal 2 4 3 2 2 2 2 2" xfId="29953" xr:uid="{0A1C2421-950A-44B0-8E80-3800D041E8D6}"/>
    <cellStyle name="Normal 2 4 3 2 2 2 3" xfId="29954" xr:uid="{831C7C09-E8BA-4B56-9910-F40AFBFB0DD7}"/>
    <cellStyle name="Normal 2 4 3 2 2 2 4" xfId="29951" xr:uid="{C19D904D-E220-4F8A-BA85-C4C6437C200B}"/>
    <cellStyle name="Normal 2 4 3 2 2 3" xfId="29955" xr:uid="{CD8DB775-DB64-435B-8179-3B20597FDDCE}"/>
    <cellStyle name="Normal 2 4 3 2 2 3 2" xfId="29956" xr:uid="{F91BE0AC-71E8-4455-97E8-96D360FB7F3E}"/>
    <cellStyle name="Normal 2 4 3 2 2 3 2 2" xfId="29957" xr:uid="{6385C899-5EDE-4994-B223-B69253357CD7}"/>
    <cellStyle name="Normal 2 4 3 2 2 3 3" xfId="29958" xr:uid="{D9E90693-8EF1-45C4-A542-0E57CC15FC93}"/>
    <cellStyle name="Normal 2 4 3 2 2 4" xfId="29959" xr:uid="{AE9F7A67-3AEA-4F36-B4C3-B77C0D1E7A01}"/>
    <cellStyle name="Normal 2 4 3 2 2 4 2" xfId="29960" xr:uid="{913AF0ED-9F6C-4B17-885C-D6E5642D55AB}"/>
    <cellStyle name="Normal 2 4 3 2 2 5" xfId="29961" xr:uid="{5C4C2935-B904-4E44-BE20-5BE18BAA8FE1}"/>
    <cellStyle name="Normal 2 4 3 2 2 6" xfId="29950" xr:uid="{32CE4451-FB29-42AA-940E-716D436426F9}"/>
    <cellStyle name="Normal 2 4 3 2 3" xfId="27954" xr:uid="{4818663D-56E1-4615-BF1D-B8B446E2F95F}"/>
    <cellStyle name="Normal 2 4 3 2 3 2" xfId="29963" xr:uid="{BBB5A6B8-8C04-40F7-BCA9-89970EDA259E}"/>
    <cellStyle name="Normal 2 4 3 2 3 2 2" xfId="29964" xr:uid="{2FB0492C-D97A-4C2F-8FCF-62382C519907}"/>
    <cellStyle name="Normal 2 4 3 2 3 3" xfId="29965" xr:uid="{465ACC41-5676-450A-B3CA-3BC40D28AD7B}"/>
    <cellStyle name="Normal 2 4 3 2 3 4" xfId="29962" xr:uid="{8B4AF2A9-6CCA-4578-BD02-6B87DA5919A4}"/>
    <cellStyle name="Normal 2 4 3 2 4" xfId="29966" xr:uid="{12B89803-B40E-41F8-B543-BEF73BCD9E99}"/>
    <cellStyle name="Normal 2 4 3 2 4 2" xfId="29967" xr:uid="{CB6B2BCD-DB1A-41F3-AE9D-68F887D5219B}"/>
    <cellStyle name="Normal 2 4 3 2 4 2 2" xfId="29968" xr:uid="{B76561A2-9730-4B9C-868D-D8C349701494}"/>
    <cellStyle name="Normal 2 4 3 2 4 3" xfId="29969" xr:uid="{54DA3BFF-71CD-425C-9C56-CFF5F4AFB0F6}"/>
    <cellStyle name="Normal 2 4 3 2 5" xfId="29970" xr:uid="{D9844057-6AEA-4EA8-B5FB-33E0625540F6}"/>
    <cellStyle name="Normal 2 4 3 2 5 2" xfId="29971" xr:uid="{2BE59C91-8AB4-4A60-B575-4108380C6F7B}"/>
    <cellStyle name="Normal 2 4 3 2 6" xfId="29972" xr:uid="{02152514-46F1-4454-A077-8385C88FF937}"/>
    <cellStyle name="Normal 2 4 3 2 7" xfId="29949" xr:uid="{2FE7BBE1-CCDC-48EF-BBEF-9AF5D87831B5}"/>
    <cellStyle name="Normal 2 4 3 3" xfId="25472" xr:uid="{376C7144-0ADF-424D-B375-09DA7219FA23}"/>
    <cellStyle name="Normal 2 4 3 4" xfId="27953" xr:uid="{4CEE3B14-79D8-481E-8530-3EAD5373D117}"/>
    <cellStyle name="Normal 2 4 3 4 2" xfId="29973" xr:uid="{E299524D-598B-4D48-83AE-58C841A13A75}"/>
    <cellStyle name="Normal 2 4 3 5" xfId="29974" xr:uid="{CED8BF17-CB77-4219-9A2F-46AD886BFB8B}"/>
    <cellStyle name="Normal 2 4 4" xfId="2150" xr:uid="{00000000-0005-0000-0000-00006A080000}"/>
    <cellStyle name="Normal 2 4 4 2" xfId="4248" xr:uid="{00000000-0005-0000-0000-00009C100000}"/>
    <cellStyle name="Normal 2 4 4 2 2" xfId="5128" xr:uid="{00000000-0005-0000-0000-00000C140000}"/>
    <cellStyle name="Normal 2 4 4 2 2 2" xfId="27958" xr:uid="{E1B1DF28-DD95-4059-91F6-3CE60BFF8BEA}"/>
    <cellStyle name="Normal 2 4 4 2 2 2 2" xfId="29978" xr:uid="{DF70AF21-69F8-43A9-9E60-EDD9C22CEE94}"/>
    <cellStyle name="Normal 2 4 4 2 2 2 2 2" xfId="29979" xr:uid="{AD1E7E3B-D77F-4047-B282-3EC066A6AACD}"/>
    <cellStyle name="Normal 2 4 4 2 2 2 3" xfId="29980" xr:uid="{E178AC62-1247-4018-B4A8-F6E1C2B1AA7E}"/>
    <cellStyle name="Normal 2 4 4 2 2 2 4" xfId="29977" xr:uid="{E3A2AFD7-2B53-413F-BBC9-ED7391528560}"/>
    <cellStyle name="Normal 2 4 4 2 2 3" xfId="29981" xr:uid="{1B4D1D95-CF09-4D2B-A138-93CF7458A810}"/>
    <cellStyle name="Normal 2 4 4 2 2 3 2" xfId="29982" xr:uid="{8C87CCCF-B2FE-412A-A5A3-8FC939E484EB}"/>
    <cellStyle name="Normal 2 4 4 2 2 3 2 2" xfId="29983" xr:uid="{4867E359-72A8-4CD7-8904-1853BA079810}"/>
    <cellStyle name="Normal 2 4 4 2 2 3 3" xfId="29984" xr:uid="{2C8649CA-88F6-4BFB-A5BE-7CABD943B5E5}"/>
    <cellStyle name="Normal 2 4 4 2 2 4" xfId="29985" xr:uid="{CBC8CACB-1FC4-41C9-B90E-59473C479CA6}"/>
    <cellStyle name="Normal 2 4 4 2 2 4 2" xfId="29986" xr:uid="{551E7107-6B75-4318-9969-24C408B48037}"/>
    <cellStyle name="Normal 2 4 4 2 2 5" xfId="29987" xr:uid="{EC87D036-1535-4C70-8511-09E18A1B6E4E}"/>
    <cellStyle name="Normal 2 4 4 2 2 6" xfId="29976" xr:uid="{86BFE141-274A-41A7-83ED-DFA9D4AB70A3}"/>
    <cellStyle name="Normal 2 4 4 2 3" xfId="27957" xr:uid="{9F7D2B6B-F719-46F9-BE1F-6E7588D3262E}"/>
    <cellStyle name="Normal 2 4 4 2 3 2" xfId="29989" xr:uid="{CE88BBDD-9250-4859-8333-2AC7CAF283C7}"/>
    <cellStyle name="Normal 2 4 4 2 3 2 2" xfId="29990" xr:uid="{6A8604E2-CCA8-4886-B97D-70D5EDAE13C5}"/>
    <cellStyle name="Normal 2 4 4 2 3 3" xfId="29991" xr:uid="{D290FF76-FA32-4358-ADD1-3B39A3B2FF4A}"/>
    <cellStyle name="Normal 2 4 4 2 3 4" xfId="29988" xr:uid="{3E6929C0-AE86-4E09-8D49-8AF977594F83}"/>
    <cellStyle name="Normal 2 4 4 2 4" xfId="29992" xr:uid="{BB248A8E-B3AF-430A-AA03-897E2240D798}"/>
    <cellStyle name="Normal 2 4 4 2 4 2" xfId="29993" xr:uid="{3A926DA6-D285-4087-AA4E-FF2EFB284DB6}"/>
    <cellStyle name="Normal 2 4 4 2 4 2 2" xfId="29994" xr:uid="{3B6F9E81-4883-43CC-B7EF-C14A46574EDA}"/>
    <cellStyle name="Normal 2 4 4 2 4 3" xfId="29995" xr:uid="{D19DAEBE-E69F-41C1-A545-9B04C03394C1}"/>
    <cellStyle name="Normal 2 4 4 2 5" xfId="29996" xr:uid="{1BC954CC-B442-4248-8A6D-024F042BE8F0}"/>
    <cellStyle name="Normal 2 4 4 2 5 2" xfId="29997" xr:uid="{4FB6BF4F-0251-4E42-A0AD-73053AD613A0}"/>
    <cellStyle name="Normal 2 4 4 2 6" xfId="29998" xr:uid="{75FB35FF-7986-4025-8C3D-873D8F99B5AB}"/>
    <cellStyle name="Normal 2 4 4 2 7" xfId="29975" xr:uid="{323040B3-FD83-4229-876C-5FA62A12BE76}"/>
    <cellStyle name="Normal 2 4 4 3" xfId="25473" xr:uid="{5EC3A0D7-D06B-4CC2-8E64-B72D51E10952}"/>
    <cellStyle name="Normal 2 4 4 4" xfId="27956" xr:uid="{1B1D3D65-3124-4068-B642-3055633EF457}"/>
    <cellStyle name="Normal 2 4 4 4 2" xfId="29999" xr:uid="{6E14F40E-FE5F-44FF-B4D5-F7845E7B45EE}"/>
    <cellStyle name="Normal 2 4 4 5" xfId="30000" xr:uid="{5AE9898C-8E94-400F-8396-D4694F84D677}"/>
    <cellStyle name="Normal 2 4 5" xfId="2151" xr:uid="{00000000-0005-0000-0000-00006B080000}"/>
    <cellStyle name="Normal 2 4 5 2" xfId="4249" xr:uid="{00000000-0005-0000-0000-00009D100000}"/>
    <cellStyle name="Normal 2 4 5 2 2" xfId="25474" xr:uid="{8E8FA205-A6F7-481B-96A3-9E0EDCEA4599}"/>
    <cellStyle name="Normal 2 4 5 2 2 2" xfId="27961" xr:uid="{764E5C29-D053-416B-9D4D-C42E0A6A29FB}"/>
    <cellStyle name="Normal 2 4 5 2 2 2 2" xfId="30471" xr:uid="{F2D36C2C-5095-46F4-9C52-1331E159F561}"/>
    <cellStyle name="Normal 2 4 5 2 2 2 2 2" xfId="30003" xr:uid="{946DBEDD-C453-4516-905E-41560777DFB9}"/>
    <cellStyle name="Normal 2 4 5 2 2 2 3" xfId="30004" xr:uid="{8BA54178-B9E7-4F11-868B-E8A879A69E5E}"/>
    <cellStyle name="Normal 2 4 5 2 2 2 4" xfId="30470" xr:uid="{704E5CBD-6BBC-491F-AE01-9F7991AE9DF6}"/>
    <cellStyle name="Normal 2 4 5 2 2 3" xfId="30472" xr:uid="{03B58253-E57C-4434-B849-6D24202C730C}"/>
    <cellStyle name="Normal 2 4 5 2 2 3 2" xfId="30005" xr:uid="{F743B9C2-4C7D-4EBA-96DD-AC9D184BAB24}"/>
    <cellStyle name="Normal 2 4 5 2 2 3 2 2" xfId="30006" xr:uid="{E2E7A9B2-0580-47C1-9231-4C25F78524F3}"/>
    <cellStyle name="Normal 2 4 5 2 2 3 3" xfId="30473" xr:uid="{4187C6B9-FCE2-44E8-9E53-2EFA87D4734D}"/>
    <cellStyle name="Normal 2 4 5 2 2 4" xfId="30007" xr:uid="{7C1CD2FE-181D-4B8F-9676-21620814E4B5}"/>
    <cellStyle name="Normal 2 4 5 2 2 4 2" xfId="30008" xr:uid="{5E8637CB-9611-40C1-A01A-62D4C1AC02FE}"/>
    <cellStyle name="Normal 2 4 5 2 2 5" xfId="30009" xr:uid="{E9029A80-0AC0-4490-8C07-C502E7673EBD}"/>
    <cellStyle name="Normal 2 4 5 2 2 6" xfId="30002" xr:uid="{FA01167F-E4DD-490C-9FB4-A1B80C03F8A6}"/>
    <cellStyle name="Normal 2 4 5 2 3" xfId="27960" xr:uid="{0D80B78F-5902-4349-BADC-5392F96815C1}"/>
    <cellStyle name="Normal 2 4 5 2 3 2" xfId="30011" xr:uid="{CA8720AA-A2D7-4AB8-84D0-D5351531602F}"/>
    <cellStyle name="Normal 2 4 5 2 3 2 2" xfId="30474" xr:uid="{060CB7BB-E5AA-4E55-B537-595B477ECD6C}"/>
    <cellStyle name="Normal 2 4 5 2 3 3" xfId="30012" xr:uid="{819C176D-4911-4569-A147-F3E71659E33B}"/>
    <cellStyle name="Normal 2 4 5 2 3 4" xfId="30010" xr:uid="{3EF613FD-A68B-4B42-AEDC-E655D81C41FB}"/>
    <cellStyle name="Normal 2 4 5 2 4" xfId="30013" xr:uid="{56BD2B30-6EEF-467E-B1C5-7974ECDA5167}"/>
    <cellStyle name="Normal 2 4 5 2 4 2" xfId="30014" xr:uid="{82848F56-C9A6-43C6-8099-DE132BB0C385}"/>
    <cellStyle name="Normal 2 4 5 2 4 2 2" xfId="30015" xr:uid="{6A4C11A9-88D8-410B-A7B1-509649AE7368}"/>
    <cellStyle name="Normal 2 4 5 2 4 3" xfId="30016" xr:uid="{72D2E130-75B0-4A7B-8FE5-D1F2B51CE7E6}"/>
    <cellStyle name="Normal 2 4 5 2 5" xfId="30017" xr:uid="{75B6813B-5E21-4FBE-814F-3AE25637B80A}"/>
    <cellStyle name="Normal 2 4 5 2 5 2" xfId="30018" xr:uid="{604EB876-676B-4E7A-9313-C2FACA8A7F1B}"/>
    <cellStyle name="Normal 2 4 5 2 6" xfId="30019" xr:uid="{4DB8109F-AB85-4C9B-8D7B-E97402AC4183}"/>
    <cellStyle name="Normal 2 4 5 2 7" xfId="30001" xr:uid="{812E4678-8110-43D5-BEEC-E9E2ACEFBFE0}"/>
    <cellStyle name="Normal 2 4 5 3" xfId="5129" xr:uid="{00000000-0005-0000-0000-00000D140000}"/>
    <cellStyle name="Normal 2 4 5 3 2" xfId="27962" xr:uid="{919A3B6D-7CBA-4AE4-85CE-58F6726E91E3}"/>
    <cellStyle name="Normal 2 4 5 3 2 2" xfId="30022" xr:uid="{81354760-1A8C-48F9-B3E2-EEEEA6D2B2B9}"/>
    <cellStyle name="Normal 2 4 5 3 2 2 2" xfId="30023" xr:uid="{B065F4D6-1D66-41EC-8B83-E51C850D6E1B}"/>
    <cellStyle name="Normal 2 4 5 3 2 3" xfId="30024" xr:uid="{0C9D6A3F-ADF9-4F3F-8B38-B6EB7CC6C906}"/>
    <cellStyle name="Normal 2 4 5 3 2 4" xfId="30021" xr:uid="{2614D3E7-B503-405C-8380-DD86D604AEC4}"/>
    <cellStyle name="Normal 2 4 5 3 3" xfId="30025" xr:uid="{72F31078-FE6C-4DB5-8C3F-FE5CE24C98DC}"/>
    <cellStyle name="Normal 2 4 5 3 3 2" xfId="30026" xr:uid="{1AD4F686-51EE-4BC4-83EC-66343875347A}"/>
    <cellStyle name="Normal 2 4 5 3 3 2 2" xfId="30027" xr:uid="{0C560D95-78BF-422A-A404-B57DCAED49F3}"/>
    <cellStyle name="Normal 2 4 5 3 3 3" xfId="30028" xr:uid="{3ACABAFA-CB32-4C7E-B063-A2B642F7F8E0}"/>
    <cellStyle name="Normal 2 4 5 3 4" xfId="30029" xr:uid="{AD7DCAFE-170C-4BF2-942E-F05952BF3394}"/>
    <cellStyle name="Normal 2 4 5 3 4 2" xfId="30030" xr:uid="{C87768FD-A0FE-421A-8517-E3B1E8A63C72}"/>
    <cellStyle name="Normal 2 4 5 3 5" xfId="30031" xr:uid="{3B8599B5-C6B4-48AD-A6C0-34903F6D5DAF}"/>
    <cellStyle name="Normal 2 4 5 3 6" xfId="30020" xr:uid="{E36A3041-4602-492C-B0F8-826ABDDEDC2A}"/>
    <cellStyle name="Normal 2 4 5 4" xfId="27959" xr:uid="{A83A7537-75C9-4CD3-9900-F092203976F5}"/>
    <cellStyle name="Normal 2 4 5 4 2" xfId="30033" xr:uid="{C793C1FC-BF01-4C9A-AB65-62F12EAA5270}"/>
    <cellStyle name="Normal 2 4 5 4 2 2" xfId="30034" xr:uid="{68C3F0DE-251B-4185-868B-D1921752392C}"/>
    <cellStyle name="Normal 2 4 5 4 2 2 2" xfId="30035" xr:uid="{54A16FC0-7B31-4EF6-BB0B-A3B17416A144}"/>
    <cellStyle name="Normal 2 4 5 4 2 3" xfId="30036" xr:uid="{66E330D3-D81C-4024-BCC7-7B8BF1B09ED3}"/>
    <cellStyle name="Normal 2 4 5 4 3" xfId="30037" xr:uid="{E01CD703-5204-4369-A2EC-019ECC2EA9FA}"/>
    <cellStyle name="Normal 2 4 5 4 3 2" xfId="30038" xr:uid="{E3EF227E-14BF-469B-908F-832DA50EE17B}"/>
    <cellStyle name="Normal 2 4 5 4 4" xfId="30039" xr:uid="{D93B8599-091A-40B5-9599-35CB565206E3}"/>
    <cellStyle name="Normal 2 4 5 4 5" xfId="30032" xr:uid="{26145FA3-09CC-48B4-9034-E378E0AD9016}"/>
    <cellStyle name="Normal 2 4 5 5" xfId="30040" xr:uid="{5C830D4F-317A-4037-9F1C-C94B962395A4}"/>
    <cellStyle name="Normal 2 4 5 6" xfId="30041" xr:uid="{C65E429F-83E5-4BF7-8153-3264425E3899}"/>
    <cellStyle name="Normal 2 4 5 6 2" xfId="30042" xr:uid="{9BDAF9B6-E478-450A-9FC5-6B2D9D86E7BE}"/>
    <cellStyle name="Normal 2 4 5 7" xfId="30043" xr:uid="{3FEE7829-AC75-4596-B5EE-341DF6DF0A2A}"/>
    <cellStyle name="Normal 2 4 5 8" xfId="30469" xr:uid="{A430D355-B38B-4C5F-A86B-2A1072243912}"/>
    <cellStyle name="Normal 2 4 6" xfId="4250" xr:uid="{00000000-0005-0000-0000-00009E100000}"/>
    <cellStyle name="Normal 2 4 6 2" xfId="5130" xr:uid="{00000000-0005-0000-0000-00000E140000}"/>
    <cellStyle name="Normal 2 4 6 2 2" xfId="27964" xr:uid="{8224F57D-FCE2-4FC7-80ED-208C4197400F}"/>
    <cellStyle name="Normal 2 4 6 2 2 2" xfId="30047" xr:uid="{54B7CE6E-4019-4627-AD6F-C5625080D71F}"/>
    <cellStyle name="Normal 2 4 6 2 2 2 2" xfId="30048" xr:uid="{A1329CB0-5F38-43FE-98D3-B2D21D19E84E}"/>
    <cellStyle name="Normal 2 4 6 2 2 3" xfId="30049" xr:uid="{E4A74039-BA02-4FC1-95ED-83444D9409E7}"/>
    <cellStyle name="Normal 2 4 6 2 2 4" xfId="30046" xr:uid="{3C6DE325-6FDD-4906-8D3F-5B2603115DA2}"/>
    <cellStyle name="Normal 2 4 6 2 3" xfId="30050" xr:uid="{DF8A018F-E11E-472F-92A1-A0364792323F}"/>
    <cellStyle name="Normal 2 4 6 2 3 2" xfId="30051" xr:uid="{2ABF4D58-2167-4450-9471-085F1DCF6CCB}"/>
    <cellStyle name="Normal 2 4 6 2 3 2 2" xfId="30052" xr:uid="{0115FF87-051E-4767-A362-0180794EC665}"/>
    <cellStyle name="Normal 2 4 6 2 3 3" xfId="30053" xr:uid="{46F3B36D-07D1-407C-9655-A8275C327F7E}"/>
    <cellStyle name="Normal 2 4 6 2 4" xfId="30054" xr:uid="{F1B59371-759F-4EDF-83AA-1C01A4AB7525}"/>
    <cellStyle name="Normal 2 4 6 2 4 2" xfId="30055" xr:uid="{F1B58F26-EFEE-487C-888F-93F4B5E0857A}"/>
    <cellStyle name="Normal 2 4 6 2 5" xfId="30056" xr:uid="{211B9E91-C69B-40EE-9BE3-E72FD9F3C708}"/>
    <cellStyle name="Normal 2 4 6 2 6" xfId="30045" xr:uid="{A3F5A1C6-DB21-4DFC-8683-92762C0557FC}"/>
    <cellStyle name="Normal 2 4 6 3" xfId="27963" xr:uid="{0E013F2E-A159-41A4-8FB2-1DBA88297391}"/>
    <cellStyle name="Normal 2 4 6 3 2" xfId="30058" xr:uid="{CDE7A089-E86E-48F0-A682-B3D4EEF82138}"/>
    <cellStyle name="Normal 2 4 6 3 2 2" xfId="24845" xr:uid="{5578F40B-F3BA-4DEF-9F4B-29457B3139E9}"/>
    <cellStyle name="Normal 2 4 6 3 2 2 2" xfId="24846" xr:uid="{646A82F4-A37C-48FD-B212-219E3113D7A3}"/>
    <cellStyle name="Normal 2 4 6 3 2 3" xfId="30059" xr:uid="{F6E259D7-1C58-48E6-B1AD-5F12B400B966}"/>
    <cellStyle name="Normal 2 4 6 3 3" xfId="30060" xr:uid="{AF4BE25A-2505-4AD1-92B4-E7AE565FC06E}"/>
    <cellStyle name="Normal 2 4 6 3 3 2" xfId="30061" xr:uid="{1742814E-41C8-473F-B1E4-8A8F61027535}"/>
    <cellStyle name="Normal 2 4 6 3 4" xfId="30062" xr:uid="{097898FA-136C-482C-838B-FD2B38636C6A}"/>
    <cellStyle name="Normal 2 4 6 3 5" xfId="30057" xr:uid="{260E15F7-BC2F-49CF-873A-0E7F6A6F8310}"/>
    <cellStyle name="Normal 2 4 6 4" xfId="30063" xr:uid="{C3A65160-5003-4A90-971B-8C8C53145C56}"/>
    <cellStyle name="Normal 2 4 6 5" xfId="30064" xr:uid="{50452BB5-7186-41C7-B530-A3FE1176D02F}"/>
    <cellStyle name="Normal 2 4 6 5 2" xfId="30065" xr:uid="{1A5D7A39-F38E-4ED3-8B6A-15B473EDDF44}"/>
    <cellStyle name="Normal 2 4 6 6" xfId="30066" xr:uid="{B70D3103-13A4-4821-91AC-9EA2C8A0FE9B}"/>
    <cellStyle name="Normal 2 4 6 7" xfId="30044" xr:uid="{9F8C7A71-3A80-42F1-ADCD-2B6A80335B4A}"/>
    <cellStyle name="Normal 2 4 7" xfId="4251" xr:uid="{00000000-0005-0000-0000-00009F100000}"/>
    <cellStyle name="Normal 2 4 7 2" xfId="5131" xr:uid="{00000000-0005-0000-0000-00000F140000}"/>
    <cellStyle name="Normal 2 4 7 2 2" xfId="27966" xr:uid="{F18501C9-B3A6-4802-8DBB-969110901C5E}"/>
    <cellStyle name="Normal 2 4 7 2 2 2" xfId="30070" xr:uid="{232DB9C8-3D01-4685-BA3A-C604CF9CF6B7}"/>
    <cellStyle name="Normal 2 4 7 2 2 2 2" xfId="30071" xr:uid="{FCF20D53-DE0D-4569-B67F-12D4A5359375}"/>
    <cellStyle name="Normal 2 4 7 2 2 3" xfId="30072" xr:uid="{1CC74E22-2179-4EE3-ACFA-3901A08CACD5}"/>
    <cellStyle name="Normal 2 4 7 2 2 4" xfId="30069" xr:uid="{9CAB5EB1-19EA-4B6A-9FE9-D85205345B63}"/>
    <cellStyle name="Normal 2 4 7 2 3" xfId="30073" xr:uid="{0D0C5987-F11F-4688-98B3-6A986FED1FE2}"/>
    <cellStyle name="Normal 2 4 7 2 3 2" xfId="30074" xr:uid="{3A6AB9C1-73F2-4591-B144-EF5ADEA62C6A}"/>
    <cellStyle name="Normal 2 4 7 2 3 2 2" xfId="30075" xr:uid="{24C75D25-EC5D-40AB-A209-75F1BB6F117C}"/>
    <cellStyle name="Normal 2 4 7 2 3 3" xfId="30076" xr:uid="{045DC87F-5C16-4430-8D87-BEBFEDDB6A61}"/>
    <cellStyle name="Normal 2 4 7 2 4" xfId="30077" xr:uid="{48AF4CDC-B6C0-4C5A-B1CD-EB7F4E69D946}"/>
    <cellStyle name="Normal 2 4 7 2 4 2" xfId="30078" xr:uid="{B3409ABA-342E-4DDC-AF7D-3CCAF27B735E}"/>
    <cellStyle name="Normal 2 4 7 2 5" xfId="30079" xr:uid="{ECE80849-28F5-4801-B423-1E759274B39F}"/>
    <cellStyle name="Normal 2 4 7 2 6" xfId="30068" xr:uid="{511EC607-3A8C-4C68-ACB8-84189C60904A}"/>
    <cellStyle name="Normal 2 4 7 3" xfId="27965" xr:uid="{AB1DAA01-500C-4419-BFD3-C5D280536866}"/>
    <cellStyle name="Normal 2 4 7 3 2" xfId="30081" xr:uid="{F3B6D50C-302B-45EF-A34A-17F74B8DC6B0}"/>
    <cellStyle name="Normal 2 4 7 3 2 2" xfId="30082" xr:uid="{8B65D1BD-7AE2-4CFC-9E19-B40E37D465B5}"/>
    <cellStyle name="Normal 2 4 7 3 2 2 2" xfId="30083" xr:uid="{D95F57F6-4784-4F53-9A19-D8E8BEEBD956}"/>
    <cellStyle name="Normal 2 4 7 3 2 3" xfId="30084" xr:uid="{0FB14CD3-2C38-4008-879E-49B484DF3694}"/>
    <cellStyle name="Normal 2 4 7 3 3" xfId="30085" xr:uid="{59C9F5C6-9CF9-429A-B050-BAA0A84BA346}"/>
    <cellStyle name="Normal 2 4 7 3 3 2" xfId="30086" xr:uid="{94EF45C7-70F5-4065-8704-8337518BC78E}"/>
    <cellStyle name="Normal 2 4 7 3 4" xfId="30087" xr:uid="{FA1C82EA-DDE7-4427-BF59-108B10B12EAF}"/>
    <cellStyle name="Normal 2 4 7 3 5" xfId="30080" xr:uid="{42185FB0-12B4-4F42-A28B-35D099DA0BD6}"/>
    <cellStyle name="Normal 2 4 7 4" xfId="30088" xr:uid="{D3D912F4-A1E6-4824-BBBF-9FAF0D904180}"/>
    <cellStyle name="Normal 2 4 7 5" xfId="30089" xr:uid="{4D9AC471-8F4D-468A-84E7-C5AB8DFF00A5}"/>
    <cellStyle name="Normal 2 4 7 5 2" xfId="30090" xr:uid="{E09EE362-57F4-44E5-8942-8DAD02092ACB}"/>
    <cellStyle name="Normal 2 4 7 6" xfId="30091" xr:uid="{29EBB307-B3B7-4D1A-8417-A61ACA2C5394}"/>
    <cellStyle name="Normal 2 4 7 7" xfId="30067" xr:uid="{C07E054C-2D4C-4D06-AF4D-0B5B1E9ECCC7}"/>
    <cellStyle name="Normal 2 4 8" xfId="4252" xr:uid="{00000000-0005-0000-0000-0000A0100000}"/>
    <cellStyle name="Normal 2 4 8 2" xfId="5132" xr:uid="{00000000-0005-0000-0000-000010140000}"/>
    <cellStyle name="Normal 2 4 8 2 2" xfId="27968" xr:uid="{3EFFE3A8-42BE-4F60-AE7A-E5085B5632F5}"/>
    <cellStyle name="Normal 2 4 8 2 2 2" xfId="30095" xr:uid="{25B4B120-2048-4310-9B09-CADB423BABB1}"/>
    <cellStyle name="Normal 2 4 8 2 2 2 2" xfId="30096" xr:uid="{B47B3329-E7AE-4AF9-AFFC-2D54615F4922}"/>
    <cellStyle name="Normal 2 4 8 2 2 3" xfId="30097" xr:uid="{0E383FC8-0A13-4AF5-AAB7-08D96284837B}"/>
    <cellStyle name="Normal 2 4 8 2 2 4" xfId="30094" xr:uid="{05A232FC-8465-4830-88A5-857869B1FCC7}"/>
    <cellStyle name="Normal 2 4 8 2 3" xfId="30098" xr:uid="{D3F84867-6916-4E76-B387-3959D33C0DB8}"/>
    <cellStyle name="Normal 2 4 8 2 3 2" xfId="30099" xr:uid="{633E4C45-8DE1-422D-8D16-BEBF950B7F38}"/>
    <cellStyle name="Normal 2 4 8 2 3 2 2" xfId="30100" xr:uid="{9BEBD42F-A795-4627-BF9B-9ABF428E8CF8}"/>
    <cellStyle name="Normal 2 4 8 2 3 3" xfId="30101" xr:uid="{C17DF316-A0B3-4AD3-8CEB-CDFF358E6AD6}"/>
    <cellStyle name="Normal 2 4 8 2 4" xfId="30102" xr:uid="{302828B4-0668-4812-B8B7-09A7F59BF19D}"/>
    <cellStyle name="Normal 2 4 8 2 4 2" xfId="30103" xr:uid="{9F553B1D-917E-41D5-9D88-3CC449A4C1DE}"/>
    <cellStyle name="Normal 2 4 8 2 5" xfId="30104" xr:uid="{51B62CBF-735C-4128-86F8-5D1C34744F63}"/>
    <cellStyle name="Normal 2 4 8 2 6" xfId="30093" xr:uid="{0BFF183C-D283-4C56-89E6-DC7B4F252172}"/>
    <cellStyle name="Normal 2 4 8 3" xfId="27967" xr:uid="{4DE85289-3B98-4CD5-80CD-6FECA08BE0D7}"/>
    <cellStyle name="Normal 2 4 8 3 2" xfId="30106" xr:uid="{29178D42-BD1D-4B6E-9761-A1CD11366851}"/>
    <cellStyle name="Normal 2 4 8 3 2 2" xfId="30107" xr:uid="{9503F08D-E482-42CD-BF3C-262D4ADCEFE1}"/>
    <cellStyle name="Normal 2 4 8 3 2 2 2" xfId="30108" xr:uid="{864848CC-C63A-4205-B9FC-A2DD2E6938E5}"/>
    <cellStyle name="Normal 2 4 8 3 2 3" xfId="30109" xr:uid="{A2FB10CD-B75D-4C0F-A2C3-8BF5B1D553D6}"/>
    <cellStyle name="Normal 2 4 8 3 3" xfId="30110" xr:uid="{4654FCF7-23D3-454E-9C4B-D81C721CFDC8}"/>
    <cellStyle name="Normal 2 4 8 3 3 2" xfId="30111" xr:uid="{F809D575-0605-4FA1-B064-3283A9D1A784}"/>
    <cellStyle name="Normal 2 4 8 3 4" xfId="30112" xr:uid="{D50EF095-C0A3-445C-BBDB-BE5232059AFE}"/>
    <cellStyle name="Normal 2 4 8 3 5" xfId="30105" xr:uid="{FCB1C74B-5F8D-4159-8C31-65A5FE5ACB4B}"/>
    <cellStyle name="Normal 2 4 8 4" xfId="30113" xr:uid="{08808DE9-AE81-4478-9624-513103B06E52}"/>
    <cellStyle name="Normal 2 4 8 5" xfId="30114" xr:uid="{9A2865DF-C882-47B3-B1CB-5DE9EA1CF24B}"/>
    <cellStyle name="Normal 2 4 8 5 2" xfId="30115" xr:uid="{A07D15F2-AC5C-44AB-A45F-6C9BB8F0C78D}"/>
    <cellStyle name="Normal 2 4 8 6" xfId="30116" xr:uid="{3CB81C5F-6463-438B-B5EE-EFBC4EFD85E5}"/>
    <cellStyle name="Normal 2 4 8 7" xfId="30092" xr:uid="{2CE5EFEC-8CC5-4C21-8860-6EE910C13C66}"/>
    <cellStyle name="Normal 2 4 9" xfId="4253" xr:uid="{00000000-0005-0000-0000-0000A1100000}"/>
    <cellStyle name="Normal 2 4 9 2" xfId="5133" xr:uid="{00000000-0005-0000-0000-000011140000}"/>
    <cellStyle name="Normal 2 4 9 2 2" xfId="27970" xr:uid="{CD0BB9B0-24D1-4F9C-97E7-2938E87B5CDE}"/>
    <cellStyle name="Normal 2 4 9 2 2 2" xfId="30476" xr:uid="{F0C84202-C7C1-44CD-9CC2-0C624B4A3B58}"/>
    <cellStyle name="Normal 2 4 9 2 2 2 2" xfId="30118" xr:uid="{B66E19E5-5F73-475F-B305-7FAB93655649}"/>
    <cellStyle name="Normal 2 4 9 2 2 3" xfId="30119" xr:uid="{6B4655F3-81C2-4D1E-B300-03EB13BEEE14}"/>
    <cellStyle name="Normal 2 4 9 2 2 4" xfId="30117" xr:uid="{664CCC32-D72C-4583-A797-ADBB16A35AFD}"/>
    <cellStyle name="Normal 2 4 9 2 3" xfId="30480" xr:uid="{3F18A056-7A2B-4A0C-954F-84623BC4FBAC}"/>
    <cellStyle name="Normal 2 4 9 2 3 2" xfId="30120" xr:uid="{C6A46D24-A251-4DA5-A293-A97B8419983B}"/>
    <cellStyle name="Normal 2 4 9 2 3 2 2" xfId="30479" xr:uid="{B827DD0D-E5E3-4459-B49D-A09AA36D69BF}"/>
    <cellStyle name="Normal 2 4 9 2 3 3" xfId="30121" xr:uid="{A0F02F7F-B5DB-4984-86F8-5D3FA326E4EB}"/>
    <cellStyle name="Normal 2 4 9 2 4" xfId="30122" xr:uid="{935B4E92-D09C-4C52-992E-81FB2BA1067C}"/>
    <cellStyle name="Normal 2 4 9 2 4 2" xfId="30475" xr:uid="{44673499-EA42-4C86-9582-E4ABFE96D3BA}"/>
    <cellStyle name="Normal 2 4 9 2 5" xfId="30123" xr:uid="{314AC95E-7572-45F8-BCF4-DEB35F0D6E22}"/>
    <cellStyle name="Normal 2 4 9 2 6" xfId="30477" xr:uid="{882EB86E-558E-4496-B705-CA075A7500DD}"/>
    <cellStyle name="Normal 2 4 9 3" xfId="27969" xr:uid="{61C2CDBD-FECD-4147-AFA1-EC3FCFE4CC3A}"/>
    <cellStyle name="Normal 2 4 9 3 2" xfId="30483" xr:uid="{4C9F235D-21E2-4F0B-97C0-6576F537828D}"/>
    <cellStyle name="Normal 2 4 9 3 2 2" xfId="30482" xr:uid="{3D0234AB-A4EC-478E-A905-7B7D38707FA5}"/>
    <cellStyle name="Normal 2 4 9 3 2 2 2" xfId="30125" xr:uid="{2FE5FB26-2FDC-4998-A789-8085F6719424}"/>
    <cellStyle name="Normal 2 4 9 3 2 3" xfId="30484" xr:uid="{F9128FEA-0CEE-4C63-9F10-EB4E2DACA1BD}"/>
    <cellStyle name="Normal 2 4 9 3 3" xfId="30481" xr:uid="{0576254C-5E37-4E55-BA6F-6E1EB8D87BC8}"/>
    <cellStyle name="Normal 2 4 9 3 3 2" xfId="30126" xr:uid="{B440A5C3-02AA-4A4C-86E7-5A2B4FC35EFD}"/>
    <cellStyle name="Normal 2 4 9 3 4" xfId="30127" xr:uid="{2DF25348-40DF-4785-90E8-FBDA0B2F2169}"/>
    <cellStyle name="Normal 2 4 9 3 5" xfId="30124" xr:uid="{C12DC661-1375-4625-B884-47EDF0911E74}"/>
    <cellStyle name="Normal 2 4 9 4" xfId="30128" xr:uid="{EC1102F5-B5C3-485C-BAC6-A8F9CFA48F0C}"/>
    <cellStyle name="Normal 2 4 9 5" xfId="30485" xr:uid="{E7700288-2B28-467E-8907-FF755002F8F3}"/>
    <cellStyle name="Normal 2 4 9 5 2" xfId="30129" xr:uid="{4DDE1377-6303-4217-974A-628D508BDEBC}"/>
    <cellStyle name="Normal 2 4 9 6" xfId="30130" xr:uid="{74A56217-6CE5-407A-9697-2C2E775AA86F}"/>
    <cellStyle name="Normal 2 4 9 7" xfId="30478" xr:uid="{91337CD9-E50A-4C74-BA7E-D21A0B8460AF}"/>
    <cellStyle name="Normal 2 40" xfId="2152" xr:uid="{00000000-0005-0000-0000-00006C080000}"/>
    <cellStyle name="Normal 2 41" xfId="2153" xr:uid="{00000000-0005-0000-0000-00006D080000}"/>
    <cellStyle name="Normal 2 42" xfId="2154" xr:uid="{00000000-0005-0000-0000-00006E080000}"/>
    <cellStyle name="Normal 2 43" xfId="2155" xr:uid="{00000000-0005-0000-0000-00006F080000}"/>
    <cellStyle name="Normal 2 44" xfId="2156" xr:uid="{00000000-0005-0000-0000-000070080000}"/>
    <cellStyle name="Normal 2 44 2" xfId="30486" xr:uid="{2714BB12-FADF-40F8-A589-D1D0D9D215C2}"/>
    <cellStyle name="Normal 2 45" xfId="2157" xr:uid="{00000000-0005-0000-0000-000071080000}"/>
    <cellStyle name="Normal 2 45 2" xfId="5134" xr:uid="{00000000-0005-0000-0000-000012140000}"/>
    <cellStyle name="Normal 2 45 2 2" xfId="27972" xr:uid="{21016521-86EF-4FEE-AEFC-3A3695227A54}"/>
    <cellStyle name="Normal 2 45 2 2 2" xfId="30490" xr:uid="{EC6262FE-2DF3-4F11-8709-2067366C512B}"/>
    <cellStyle name="Normal 2 45 2 2 2 2" xfId="30489" xr:uid="{5FAA2E67-F04F-44F7-9B69-DF204C56B11B}"/>
    <cellStyle name="Normal 2 45 2 2 3" xfId="30488" xr:uid="{B3952BA6-BCC0-4584-BCBD-69682E442CA4}"/>
    <cellStyle name="Normal 2 45 2 2 4" xfId="30133" xr:uid="{403B5B09-CEFD-4F07-AD33-954487D02997}"/>
    <cellStyle name="Normal 2 45 2 3" xfId="30134" xr:uid="{CC6C7DAE-723C-4EBF-A701-277B8F946606}"/>
    <cellStyle name="Normal 2 45 2 3 2" xfId="30135" xr:uid="{77670BDA-3242-49FC-9BE8-444E62C02A20}"/>
    <cellStyle name="Normal 2 45 2 3 2 2" xfId="30492" xr:uid="{ECD0DAC5-FBD4-4FC5-9608-0DEEA5259313}"/>
    <cellStyle name="Normal 2 45 2 3 3" xfId="30136" xr:uid="{1A3B8C25-A1C8-423F-93FC-92CF71FC078E}"/>
    <cellStyle name="Normal 2 45 2 4" xfId="30491" xr:uid="{7D96B818-21F9-4030-ACE0-05CAE51B6E37}"/>
    <cellStyle name="Normal 2 45 2 4 2" xfId="30137" xr:uid="{F1596052-F304-44E8-8AA3-30DDA2929530}"/>
    <cellStyle name="Normal 2 45 2 5" xfId="30487" xr:uid="{E0A9F585-6D5B-4848-B41B-CB0EBB5E3461}"/>
    <cellStyle name="Normal 2 45 2 6" xfId="30132" xr:uid="{12228ABD-4984-4022-953F-47CA1DDF375C}"/>
    <cellStyle name="Normal 2 45 2 7" xfId="25475" xr:uid="{0AEF140E-89C2-4E91-ABA9-B3CC876DC93A}"/>
    <cellStyle name="Normal 2 45 3" xfId="27971" xr:uid="{892EEB07-E52F-4407-9B73-AD2C1D4D30FD}"/>
    <cellStyle name="Normal 2 45 3 2" xfId="30139" xr:uid="{1EE59D5B-5D06-40D6-AE16-9F8B8E8DF077}"/>
    <cellStyle name="Normal 2 45 3 2 2" xfId="30140" xr:uid="{D2A61EA8-3D91-48BB-97EF-F04B09A44F69}"/>
    <cellStyle name="Normal 2 45 3 3" xfId="30493" xr:uid="{2F22C17F-6110-4E62-9C2D-AD4239EB38AA}"/>
    <cellStyle name="Normal 2 45 3 4" xfId="30141" xr:uid="{3DA5C85E-FDD6-4B57-986B-3DAD8C1A040C}"/>
    <cellStyle name="Normal 2 45 3 5" xfId="30138" xr:uid="{49F8A348-34EC-4971-A71E-4480ABA82AE1}"/>
    <cellStyle name="Normal 2 45 4" xfId="30142" xr:uid="{E6D8C508-A228-47E1-B434-E107D56B8C51}"/>
    <cellStyle name="Normal 2 45 4 2" xfId="30143" xr:uid="{F7E7BAD5-5218-4DDC-88BF-0112C0D02717}"/>
    <cellStyle name="Normal 2 45 4 2 2" xfId="30144" xr:uid="{9095B026-6B90-418A-A945-A3A683E61F02}"/>
    <cellStyle name="Normal 2 45 4 3" xfId="30145" xr:uid="{A8DA21F3-9F9E-46D9-A0AA-A2336237B19C}"/>
    <cellStyle name="Normal 2 45 5" xfId="30146" xr:uid="{64A2FDCD-5B23-4996-82C4-9199C48950D8}"/>
    <cellStyle name="Normal 2 45 5 2" xfId="30147" xr:uid="{F01474A0-EC55-4471-9CEC-C38383AA5E50}"/>
    <cellStyle name="Normal 2 45 6" xfId="30148" xr:uid="{A13FF026-8E20-4DA3-921D-6276E3D124CF}"/>
    <cellStyle name="Normal 2 45 7" xfId="30131" xr:uid="{B14AB1EF-0460-455E-B018-2255CDDED799}"/>
    <cellStyle name="Normal 2 46" xfId="2104" xr:uid="{00000000-0005-0000-0000-00003C080000}"/>
    <cellStyle name="Normal 2 46 2" xfId="25476" xr:uid="{E1B24873-4983-450C-A95B-A014CC9749C7}"/>
    <cellStyle name="Normal 2 46 2 2" xfId="27974" xr:uid="{58A58041-3897-40A0-9963-32A89DFF964C}"/>
    <cellStyle name="Normal 2 46 2 2 2" xfId="30152" xr:uid="{B52929D3-416C-46E7-A29D-9D7C8C2363C1}"/>
    <cellStyle name="Normal 2 46 2 2 2 2" xfId="30153" xr:uid="{E2A91770-6886-43F8-835F-C3B6C51BC4E9}"/>
    <cellStyle name="Normal 2 46 2 2 3" xfId="30154" xr:uid="{263BCC0E-8DBA-4A5F-8D11-CF8449B3C87E}"/>
    <cellStyle name="Normal 2 46 2 2 4" xfId="30151" xr:uid="{8504E829-E1D3-4860-A8C7-FA241057CB63}"/>
    <cellStyle name="Normal 2 46 2 3" xfId="30155" xr:uid="{D3971ECF-A581-4496-B033-B8DC4104B165}"/>
    <cellStyle name="Normal 2 46 2 3 2" xfId="30156" xr:uid="{051D9A4A-2899-47FF-B5C5-F99C70526688}"/>
    <cellStyle name="Normal 2 46 2 3 2 2" xfId="30157" xr:uid="{9CA4AFA5-7064-4E91-ABCB-8D47D0FE0060}"/>
    <cellStyle name="Normal 2 46 2 3 3" xfId="30158" xr:uid="{794A0C0A-70C9-45F7-AF44-B0D500C4A412}"/>
    <cellStyle name="Normal 2 46 2 4" xfId="30159" xr:uid="{E44AD1B7-4E67-4AC8-B3A8-5D640DC8DFB6}"/>
    <cellStyle name="Normal 2 46 2 4 2" xfId="30160" xr:uid="{3DE64BC7-2BF1-4345-A3D6-8498B8885B04}"/>
    <cellStyle name="Normal 2 46 2 5" xfId="30161" xr:uid="{A40D6EB6-57A3-4A25-AFBA-434540550E23}"/>
    <cellStyle name="Normal 2 46 2 6" xfId="30150" xr:uid="{A8EE3B02-1808-4386-80E5-38573D5A609C}"/>
    <cellStyle name="Normal 2 46 3" xfId="27973" xr:uid="{AEB508FF-88D8-4644-8218-E6F3CA09D7C8}"/>
    <cellStyle name="Normal 2 46 3 2" xfId="30163" xr:uid="{24E764B6-C75D-44DC-A6F1-95A762BA2FE2}"/>
    <cellStyle name="Normal 2 46 3 2 2" xfId="30164" xr:uid="{D9132C11-9FE5-4165-9991-B37CD2F42961}"/>
    <cellStyle name="Normal 2 46 3 3" xfId="30165" xr:uid="{301871A3-DB81-49E8-81DD-AD59DAB0651D}"/>
    <cellStyle name="Normal 2 46 3 4" xfId="30162" xr:uid="{CF4FC909-4A49-4B45-BB6F-D6025F92BAC6}"/>
    <cellStyle name="Normal 2 46 4" xfId="30166" xr:uid="{CE1AA4CE-9B6E-41CB-8292-40187D31723C}"/>
    <cellStyle name="Normal 2 46 4 2" xfId="30167" xr:uid="{B6A01770-751F-4914-911E-A53EFA815921}"/>
    <cellStyle name="Normal 2 46 4 2 2" xfId="30168" xr:uid="{30A1D39C-C25D-4B7E-BC48-7F7180E05B0E}"/>
    <cellStyle name="Normal 2 46 4 3" xfId="30169" xr:uid="{0D6A0B28-DD0C-4C85-8267-875051902648}"/>
    <cellStyle name="Normal 2 46 5" xfId="30170" xr:uid="{948FD41D-A22B-44F0-A95F-B7E891F2E9E1}"/>
    <cellStyle name="Normal 2 46 5 2" xfId="30171" xr:uid="{4657CAE3-5535-4021-A084-37C14E466138}"/>
    <cellStyle name="Normal 2 46 6" xfId="30172" xr:uid="{7AF3D153-0102-457D-905C-DA2E205E4C5F}"/>
    <cellStyle name="Normal 2 46 7" xfId="30149" xr:uid="{D635DA8E-F52E-42C8-A0A6-3A3DF5B80152}"/>
    <cellStyle name="Normal 2 47" xfId="353" xr:uid="{00000000-0005-0000-0000-000065010000}"/>
    <cellStyle name="Normal 2 47 2" xfId="25477" xr:uid="{FBA060F1-56F0-4956-B6CB-E2A11B3AE7B5}"/>
    <cellStyle name="Normal 2 47 2 2" xfId="27976" xr:uid="{70D41A36-6F5B-4563-88C3-1E629A345A22}"/>
    <cellStyle name="Normal 2 47 2 2 2" xfId="30176" xr:uid="{55DBE3B1-9A49-47D9-B430-FD69775EB23E}"/>
    <cellStyle name="Normal 2 47 2 2 2 2" xfId="30177" xr:uid="{AFF10EF9-EBF2-4C77-BB3B-EBA902A54919}"/>
    <cellStyle name="Normal 2 47 2 2 3" xfId="30178" xr:uid="{15313ADE-6BB2-4443-BDF6-3EC3F84A0FD8}"/>
    <cellStyle name="Normal 2 47 2 2 4" xfId="30175" xr:uid="{35FEC4C3-2542-4E0F-AFDD-CC31F247945A}"/>
    <cellStyle name="Normal 2 47 2 3" xfId="30179" xr:uid="{E7D71A5D-AD62-493F-A0C3-46D75299AA01}"/>
    <cellStyle name="Normal 2 47 2 3 2" xfId="30180" xr:uid="{FE752494-334C-4FCB-B45B-84A1CA0F25DD}"/>
    <cellStyle name="Normal 2 47 2 3 2 2" xfId="23935" xr:uid="{133EEB35-BDAE-4259-A833-24FBFAD9B21B}"/>
    <cellStyle name="Normal 2 47 2 3 3" xfId="30181" xr:uid="{B372E0E6-9323-49EA-826B-9BAEF2D03AC1}"/>
    <cellStyle name="Normal 2 47 2 4" xfId="30182" xr:uid="{E004B2A2-F7E0-4900-80DF-89E94A1B1D28}"/>
    <cellStyle name="Normal 2 47 2 4 2" xfId="30183" xr:uid="{0383034D-16C9-4B29-A786-D38D9CEE6973}"/>
    <cellStyle name="Normal 2 47 2 5" xfId="30184" xr:uid="{B742888B-1E22-41C9-88CD-10AF7FB7A90D}"/>
    <cellStyle name="Normal 2 47 2 6" xfId="30174" xr:uid="{BAC0E0AB-BFC3-44FF-B4F9-ED8EC254D648}"/>
    <cellStyle name="Normal 2 47 3" xfId="27975" xr:uid="{3ABE51AE-4F9F-4B12-B490-62E334D0D4D3}"/>
    <cellStyle name="Normal 2 47 3 2" xfId="30186" xr:uid="{87DE8F0D-3DDE-4238-96DD-708A5F7EB086}"/>
    <cellStyle name="Normal 2 47 3 2 2" xfId="30187" xr:uid="{F360D111-B6C5-4F4C-AA49-6B7E20AB9D6C}"/>
    <cellStyle name="Normal 2 47 3 3" xfId="30188" xr:uid="{C14A3CE3-D209-44E0-B23A-3943AA05D333}"/>
    <cellStyle name="Normal 2 47 3 4" xfId="30185" xr:uid="{98F9A4E9-0109-4085-A1D3-B43D9DA65F99}"/>
    <cellStyle name="Normal 2 47 4" xfId="30189" xr:uid="{20771710-C1B2-4C03-B1F0-59490F5E84DF}"/>
    <cellStyle name="Normal 2 47 4 2" xfId="30190" xr:uid="{87AE404E-FB18-42EC-AA14-FA5D79CEF8AA}"/>
    <cellStyle name="Normal 2 47 4 2 2" xfId="30191" xr:uid="{62124273-AD91-43F4-A0BE-4F7EE69DE5C5}"/>
    <cellStyle name="Normal 2 47 4 3" xfId="30192" xr:uid="{9F4242C7-8F96-460D-B214-CEB0DED7FF6F}"/>
    <cellStyle name="Normal 2 47 5" xfId="30193" xr:uid="{C2A4001C-3391-41D3-8449-46D0BA0321CF}"/>
    <cellStyle name="Normal 2 47 5 2" xfId="30194" xr:uid="{EF0F8203-293A-4768-A116-DD0FF81DE38A}"/>
    <cellStyle name="Normal 2 47 6" xfId="30195" xr:uid="{7B831FD5-B270-47B7-A437-60997B203F40}"/>
    <cellStyle name="Normal 2 47 7" xfId="30173" xr:uid="{0480F523-CD91-4A4C-B13B-3D1F7D8B738D}"/>
    <cellStyle name="Normal 2 48" xfId="25478" xr:uid="{748CA176-C95F-4015-A674-2990C9821060}"/>
    <cellStyle name="Normal 2 48 2" xfId="25479" xr:uid="{344B26F8-7B33-4153-9DFA-90F814C354D5}"/>
    <cellStyle name="Normal 2 48 2 2" xfId="27978" xr:uid="{B2161F85-7572-48BA-BC63-E83F011C7412}"/>
    <cellStyle name="Normal 2 48 2 2 2" xfId="30199" xr:uid="{36364093-3553-4222-B8B5-14D11EC020B8}"/>
    <cellStyle name="Normal 2 48 2 2 2 2" xfId="30200" xr:uid="{AFD0CFAC-789D-4BE7-B7BE-63C55CAC3E15}"/>
    <cellStyle name="Normal 2 48 2 2 3" xfId="30201" xr:uid="{12101C47-2ECE-4423-B87E-C88C869399DE}"/>
    <cellStyle name="Normal 2 48 2 2 4" xfId="30198" xr:uid="{0AB64573-5CD6-4E3C-A491-9B6C9F556965}"/>
    <cellStyle name="Normal 2 48 2 3" xfId="30202" xr:uid="{3B50DD4C-8C4E-4DF1-95D3-FD219205BA9A}"/>
    <cellStyle name="Normal 2 48 2 3 2" xfId="30203" xr:uid="{2A57522C-A719-40BA-86ED-5E7A7EC61BAF}"/>
    <cellStyle name="Normal 2 48 2 3 2 2" xfId="30204" xr:uid="{3D5F1DE0-1E49-483D-B177-7A1C8DAC8043}"/>
    <cellStyle name="Normal 2 48 2 3 3" xfId="30205" xr:uid="{E425D4AC-0F10-4695-A4DC-C691833DC97C}"/>
    <cellStyle name="Normal 2 48 2 4" xfId="30206" xr:uid="{92752B39-EC65-4BB6-AEE0-4049DB1E05DF}"/>
    <cellStyle name="Normal 2 48 2 4 2" xfId="30207" xr:uid="{3CC50C06-62F7-4084-9D31-581930F50656}"/>
    <cellStyle name="Normal 2 48 2 5" xfId="30208" xr:uid="{9E5F678C-E2DC-46FF-8198-4F317D854D08}"/>
    <cellStyle name="Normal 2 48 2 6" xfId="30197" xr:uid="{C616997A-A982-44D9-8662-360832E2ECAE}"/>
    <cellStyle name="Normal 2 48 3" xfId="27977" xr:uid="{23F3CE3B-71BF-4EC3-9D75-227908D4401C}"/>
    <cellStyle name="Normal 2 48 3 2" xfId="30210" xr:uid="{85DB266D-06D3-452F-8BC9-436D21441850}"/>
    <cellStyle name="Normal 2 48 3 2 2" xfId="30211" xr:uid="{A4FB7F39-5E52-43E6-8C54-7619A4871F79}"/>
    <cellStyle name="Normal 2 48 3 3" xfId="30212" xr:uid="{ADA18917-2CDA-43C4-9B85-3E1A41940734}"/>
    <cellStyle name="Normal 2 48 3 4" xfId="30209" xr:uid="{0AA863DB-64D4-4B65-95AC-FCE7881D69E4}"/>
    <cellStyle name="Normal 2 48 4" xfId="30213" xr:uid="{81405EC8-4B77-4C60-AC83-534568158F29}"/>
    <cellStyle name="Normal 2 48 4 2" xfId="30214" xr:uid="{B2169BB6-3222-4855-90A9-E11F76003A5C}"/>
    <cellStyle name="Normal 2 48 4 2 2" xfId="30215" xr:uid="{433D96C1-3891-4694-B61E-876E0345062F}"/>
    <cellStyle name="Normal 2 48 4 3" xfId="30216" xr:uid="{3D1747E5-F503-460C-8DDE-68C7DBFC1D1F}"/>
    <cellStyle name="Normal 2 48 5" xfId="30217" xr:uid="{49487260-B7F1-46B7-979D-3DA22AEBDC4E}"/>
    <cellStyle name="Normal 2 48 5 2" xfId="30218" xr:uid="{69CC70B5-C1EC-4D93-B570-976C3B70137F}"/>
    <cellStyle name="Normal 2 48 6" xfId="30219" xr:uid="{7614FF77-E2DC-4429-BFE2-88D80F99A90C}"/>
    <cellStyle name="Normal 2 48 7" xfId="30196" xr:uid="{26AC1EB1-7E54-4F13-BFD7-769A7E819C23}"/>
    <cellStyle name="Normal 2 49" xfId="25480" xr:uid="{9D3159CD-905D-4BA1-A459-92EEEF4C26CC}"/>
    <cellStyle name="Normal 2 49 2" xfId="27979" xr:uid="{DB7DDDCD-393F-4B6D-93A4-1AF2D2481431}"/>
    <cellStyle name="Normal 2 49 2 2" xfId="30222" xr:uid="{0BA2C300-1507-44CE-8D07-119EB42668D5}"/>
    <cellStyle name="Normal 2 49 2 2 2" xfId="30223" xr:uid="{207BEF2B-6356-4791-A371-DF097ED70C52}"/>
    <cellStyle name="Normal 2 49 2 3" xfId="30224" xr:uid="{AAFEF1D3-B2E2-43AF-B00A-DF23EB7DD552}"/>
    <cellStyle name="Normal 2 49 2 4" xfId="30221" xr:uid="{4CB08760-3F40-42F7-9E90-2ACCBD2CA6FD}"/>
    <cellStyle name="Normal 2 49 3" xfId="30225" xr:uid="{85808E48-765D-482B-933F-34FDCE6FFCAA}"/>
    <cellStyle name="Normal 2 49 3 2" xfId="30226" xr:uid="{B8FF0966-1140-402B-9DA6-08B2B2224E27}"/>
    <cellStyle name="Normal 2 49 3 2 2" xfId="30227" xr:uid="{E668FBF1-08E8-496D-B7BB-DE3956C0B61E}"/>
    <cellStyle name="Normal 2 49 3 3" xfId="30228" xr:uid="{5DFF2EF8-616C-4CD5-BBF2-494B203B737B}"/>
    <cellStyle name="Normal 2 49 4" xfId="30229" xr:uid="{004D53BE-52E2-499D-A9CA-21639FA0FBEF}"/>
    <cellStyle name="Normal 2 49 4 2" xfId="30230" xr:uid="{2344AFA2-3F94-4776-8476-13ED2F94BCFC}"/>
    <cellStyle name="Normal 2 49 5" xfId="30231" xr:uid="{27C4CF04-0B82-47AE-8E6E-5FB4E18AE788}"/>
    <cellStyle name="Normal 2 49 6" xfId="30220" xr:uid="{C22E7220-0F8B-4494-BBCC-08F98D3F86AC}"/>
    <cellStyle name="Normal 2 5" xfId="204" xr:uid="{00000000-0005-0000-0000-0000D0000000}"/>
    <cellStyle name="Normal 2 5 10" xfId="2158" xr:uid="{00000000-0005-0000-0000-000072080000}"/>
    <cellStyle name="Normal 2 5 11" xfId="2159" xr:uid="{00000000-0005-0000-0000-000073080000}"/>
    <cellStyle name="Normal 2 5 12" xfId="2160" xr:uid="{00000000-0005-0000-0000-000074080000}"/>
    <cellStyle name="Normal 2 5 13" xfId="2161" xr:uid="{00000000-0005-0000-0000-000075080000}"/>
    <cellStyle name="Normal 2 5 14" xfId="2162" xr:uid="{00000000-0005-0000-0000-000076080000}"/>
    <cellStyle name="Normal 2 5 15" xfId="2163" xr:uid="{00000000-0005-0000-0000-000077080000}"/>
    <cellStyle name="Normal 2 5 16" xfId="2164" xr:uid="{00000000-0005-0000-0000-000078080000}"/>
    <cellStyle name="Normal 2 5 16 2" xfId="30232" xr:uid="{E4FEA4EF-70CB-4B5B-BC75-DA603C57D136}"/>
    <cellStyle name="Normal 2 5 17" xfId="25481" xr:uid="{D80645EB-0941-46FD-8E91-136A8F70A49E}"/>
    <cellStyle name="Normal 2 5 17 2" xfId="30233" xr:uid="{C6321950-1D2D-421C-A77F-89DC11FB69B9}"/>
    <cellStyle name="Normal 2 5 2" xfId="405" xr:uid="{00000000-0005-0000-0000-000099010000}"/>
    <cellStyle name="Normal 2 5 2 10" xfId="30494" xr:uid="{1A454612-8043-4E2D-B15D-787CA6C9B872}"/>
    <cellStyle name="Normal 2 5 2 2" xfId="461" xr:uid="{00000000-0005-0000-0000-0000D1010000}"/>
    <cellStyle name="Normal 2 5 2 2 2" xfId="2166" xr:uid="{00000000-0005-0000-0000-00007A080000}"/>
    <cellStyle name="Normal 2 5 2 2 3" xfId="25482" xr:uid="{26942BD5-EF7E-48D8-B24D-61C6A39FC892}"/>
    <cellStyle name="Normal 2 5 2 2 3 2" xfId="27982" xr:uid="{2983E2E5-BA00-4C09-99E9-1C53BCDC23A3}"/>
    <cellStyle name="Normal 2 5 2 2 3 2 2" xfId="30236" xr:uid="{80D62E11-75B9-44E9-8B71-19D36C836783}"/>
    <cellStyle name="Normal 2 5 2 2 3 2 2 2" xfId="30237" xr:uid="{FCC42F19-BB2F-4892-8FE2-3F37331440F9}"/>
    <cellStyle name="Normal 2 5 2 2 3 2 3" xfId="30238" xr:uid="{986D415D-2C57-4784-BA8D-8BAC00B29581}"/>
    <cellStyle name="Normal 2 5 2 2 3 2 4" xfId="30235" xr:uid="{8E82FFE5-8D0F-4517-BEDF-628A35F1D3DC}"/>
    <cellStyle name="Normal 2 5 2 2 3 3" xfId="23934" xr:uid="{34AB1DE7-1C9C-4441-9B77-59DDA0B5A508}"/>
    <cellStyle name="Normal 2 5 2 2 3 3 2" xfId="30239" xr:uid="{E7CD9E04-EE63-4DD1-898E-247C3B553DA4}"/>
    <cellStyle name="Normal 2 5 2 2 3 3 2 2" xfId="30240" xr:uid="{D5200A33-A7A9-43EB-97A0-1E985267B67E}"/>
    <cellStyle name="Normal 2 5 2 2 3 3 3" xfId="30241" xr:uid="{ECF79E9D-0646-43B7-95A5-C23E8309939A}"/>
    <cellStyle name="Normal 2 5 2 2 3 4" xfId="30242" xr:uid="{1AA3873B-E8E0-481F-AD32-238EE4B10F11}"/>
    <cellStyle name="Normal 2 5 2 2 3 4 2" xfId="30243" xr:uid="{4607E4EB-ECB8-4094-9000-6B666F923DB5}"/>
    <cellStyle name="Normal 2 5 2 2 3 5" xfId="30244" xr:uid="{172F916B-96F4-4C7E-A640-321649A1916E}"/>
    <cellStyle name="Normal 2 5 2 2 3 6" xfId="30234" xr:uid="{5891ADC5-0DDD-43A0-9A37-B4868DAB0931}"/>
    <cellStyle name="Normal 2 5 2 2 4" xfId="27981" xr:uid="{062FE1AA-E533-4065-ABCB-AC947037E628}"/>
    <cellStyle name="Normal 2 5 2 2 4 2" xfId="30246" xr:uid="{31EAC8A8-F471-4EC8-A96D-D16D99673C6C}"/>
    <cellStyle name="Normal 2 5 2 2 4 2 2" xfId="30247" xr:uid="{A01BD28F-0248-4140-8C09-5B714F858F72}"/>
    <cellStyle name="Normal 2 5 2 2 4 3" xfId="30248" xr:uid="{A6DAFEA5-ABE8-4CD1-98F1-C6AA51C66A03}"/>
    <cellStyle name="Normal 2 5 2 2 4 4" xfId="30245" xr:uid="{C7E77FA6-60BE-42A1-B4E1-440F69D12F28}"/>
    <cellStyle name="Normal 2 5 2 2 5" xfId="30249" xr:uid="{91837CA7-F566-4B73-8965-ECFD3AE8E11B}"/>
    <cellStyle name="Normal 2 5 2 2 5 2" xfId="30250" xr:uid="{323A02F7-0ABC-458E-B52E-B2F3359E61D9}"/>
    <cellStyle name="Normal 2 5 2 2 5 2 2" xfId="30251" xr:uid="{F2E57EE8-DC11-4F60-841E-9C7792AC039C}"/>
    <cellStyle name="Normal 2 5 2 2 5 3" xfId="30252" xr:uid="{47C56DAF-CBDC-4B00-A095-85C6A9829E28}"/>
    <cellStyle name="Normal 2 5 2 2 6" xfId="30253" xr:uid="{B7EC7BE3-9D82-4D29-A3CF-AF4A2B2430FC}"/>
    <cellStyle name="Normal 2 5 2 2 6 2" xfId="30495" xr:uid="{2998EAB2-8EB5-4802-AA9F-81968AE51B95}"/>
    <cellStyle name="Normal 2 5 2 2 7" xfId="30254" xr:uid="{CE92B765-4755-49EF-A358-5D461C5821DB}"/>
    <cellStyle name="Normal 2 5 2 3" xfId="2165" xr:uid="{00000000-0005-0000-0000-000079080000}"/>
    <cellStyle name="Normal 2 5 2 3 2" xfId="25483" xr:uid="{FA86558E-4378-4971-B9FA-1DA5587FB628}"/>
    <cellStyle name="Normal 2 5 2 3 2 2" xfId="27984" xr:uid="{686D5D35-5C1C-4675-8939-DDC477523566}"/>
    <cellStyle name="Normal 2 5 2 3 2 2 2" xfId="30258" xr:uid="{A515CBAB-6AB5-496A-AA6D-05B146CA797C}"/>
    <cellStyle name="Normal 2 5 2 3 2 2 2 2" xfId="30259" xr:uid="{F09E9AC5-843D-4D67-875D-DD4CA35B6BEB}"/>
    <cellStyle name="Normal 2 5 2 3 2 2 3" xfId="30260" xr:uid="{E1187F29-FD61-49E7-82A6-FC386BD24CF9}"/>
    <cellStyle name="Normal 2 5 2 3 2 2 4" xfId="30257" xr:uid="{9D56442D-29FE-44DD-99E1-E4418E297607}"/>
    <cellStyle name="Normal 2 5 2 3 2 3" xfId="30261" xr:uid="{36A8E02F-1C7C-4258-B621-1E0ECC01DE51}"/>
    <cellStyle name="Normal 2 5 2 3 2 3 2" xfId="30262" xr:uid="{4F08E412-70D1-480F-9D9D-FC66E7F042A9}"/>
    <cellStyle name="Normal 2 5 2 3 2 3 2 2" xfId="30263" xr:uid="{A2E9DEBA-D74F-42B5-AD8A-D20218B6899E}"/>
    <cellStyle name="Normal 2 5 2 3 2 3 3" xfId="30264" xr:uid="{B14E50AA-41C5-411B-8E80-99B4C7B3EF0C}"/>
    <cellStyle name="Normal 2 5 2 3 2 4" xfId="30265" xr:uid="{4D6AC0CF-259A-40A9-B4AB-8E5187D6F821}"/>
    <cellStyle name="Normal 2 5 2 3 2 4 2" xfId="30266" xr:uid="{1086A068-2917-41D9-B67C-675A79CA49A0}"/>
    <cellStyle name="Normal 2 5 2 3 2 5" xfId="30267" xr:uid="{2C9A84C5-15FE-4816-8471-982DCC1F2F22}"/>
    <cellStyle name="Normal 2 5 2 3 2 6" xfId="30256" xr:uid="{569C9D2D-0C94-41B2-AFB4-4D7ACEA62B63}"/>
    <cellStyle name="Normal 2 5 2 3 3" xfId="27983" xr:uid="{6C9968F5-EB16-464D-A342-5918518A7758}"/>
    <cellStyle name="Normal 2 5 2 3 3 2" xfId="30269" xr:uid="{6A16E847-B6F1-4FB9-A9B1-3FEDDAE9250D}"/>
    <cellStyle name="Normal 2 5 2 3 3 2 2" xfId="30270" xr:uid="{577A3B8E-DD9F-45BC-9C7E-1F44B835C276}"/>
    <cellStyle name="Normal 2 5 2 3 3 3" xfId="30271" xr:uid="{C8F607B3-DDF6-4F95-A29B-3A5180A8AB3B}"/>
    <cellStyle name="Normal 2 5 2 3 3 4" xfId="30268" xr:uid="{FC1A31F3-A48E-4DA5-990F-2C2E90F85CAE}"/>
    <cellStyle name="Normal 2 5 2 3 4" xfId="30272" xr:uid="{C58F3EFE-6943-42E2-9618-D6113101798D}"/>
    <cellStyle name="Normal 2 5 2 3 4 2" xfId="30273" xr:uid="{70BA6D01-3468-4E2E-9B02-3937833319E4}"/>
    <cellStyle name="Normal 2 5 2 3 4 2 2" xfId="30274" xr:uid="{CDF5F5CA-61A6-4916-90DF-19F527E8FE39}"/>
    <cellStyle name="Normal 2 5 2 3 4 3" xfId="30275" xr:uid="{757C0DF1-3CB3-46FC-AB87-1B6A2B051AC8}"/>
    <cellStyle name="Normal 2 5 2 3 5" xfId="30276" xr:uid="{949B6E5C-D9E4-4D13-B056-97DB77CE13CB}"/>
    <cellStyle name="Normal 2 5 2 3 5 2" xfId="30277" xr:uid="{6CE9C255-E60C-4957-A0CD-82125C00E59E}"/>
    <cellStyle name="Normal 2 5 2 3 6" xfId="30278" xr:uid="{A661BCC0-C33C-45C7-9055-06975AD77640}"/>
    <cellStyle name="Normal 2 5 2 3 7" xfId="30255" xr:uid="{5D18933B-89A0-45C7-B180-CD105E12D070}"/>
    <cellStyle name="Normal 2 5 2 4" xfId="4254" xr:uid="{00000000-0005-0000-0000-0000A2100000}"/>
    <cellStyle name="Normal 2 5 2 4 2" xfId="25484" xr:uid="{A87D0E2F-4F4E-4967-943C-5C22F5811B78}"/>
    <cellStyle name="Normal 2 5 2 4 2 2" xfId="27986" xr:uid="{434FC4BA-A698-4969-975A-3D6B8081C65A}"/>
    <cellStyle name="Normal 2 5 2 4 2 2 2" xfId="30282" xr:uid="{0A2E3DB6-0B79-489C-9902-51263002AF6B}"/>
    <cellStyle name="Normal 2 5 2 4 2 2 2 2" xfId="30283" xr:uid="{D815C0F7-CEBE-45B1-A325-659EF776B3C8}"/>
    <cellStyle name="Normal 2 5 2 4 2 2 3" xfId="30284" xr:uid="{E03487B9-F25F-49ED-B9FA-6E1AE61F704D}"/>
    <cellStyle name="Normal 2 5 2 4 2 2 4" xfId="30281" xr:uid="{E2506FE6-AB15-4F5C-B5D1-459C17982342}"/>
    <cellStyle name="Normal 2 5 2 4 2 3" xfId="30285" xr:uid="{D309B977-4846-4A8E-BBFC-B871061E070E}"/>
    <cellStyle name="Normal 2 5 2 4 2 3 2" xfId="30286" xr:uid="{F496CC96-5633-4254-8422-1D79DEF1C056}"/>
    <cellStyle name="Normal 2 5 2 4 2 3 2 2" xfId="30287" xr:uid="{401566C9-3992-4477-B949-B3EBFEB2E781}"/>
    <cellStyle name="Normal 2 5 2 4 2 3 3" xfId="30288" xr:uid="{AB0B18B7-AD6F-40C7-8F50-7CC72E033CC9}"/>
    <cellStyle name="Normal 2 5 2 4 2 4" xfId="30289" xr:uid="{E5C74A84-5BFD-4BAD-900C-BD689A8AED3C}"/>
    <cellStyle name="Normal 2 5 2 4 2 4 2" xfId="30290" xr:uid="{0FEB8A66-BD78-48BE-B6CA-75E338B9A8E5}"/>
    <cellStyle name="Normal 2 5 2 4 2 5" xfId="30291" xr:uid="{BC55A7E6-D5B2-46D8-9A13-3198D11BFF3F}"/>
    <cellStyle name="Normal 2 5 2 4 2 6" xfId="30280" xr:uid="{171515C4-BC7B-4E80-B039-0BA625918FAB}"/>
    <cellStyle name="Normal 2 5 2 4 3" xfId="27985" xr:uid="{BCE08A7B-8E2A-434F-8685-F7771CB830AD}"/>
    <cellStyle name="Normal 2 5 2 4 3 2" xfId="30293" xr:uid="{0F5AE2AE-0449-4FFC-817D-54186034A25A}"/>
    <cellStyle name="Normal 2 5 2 4 3 2 2" xfId="30294" xr:uid="{E1E0ACF3-673F-4B23-9A15-7E4F1E3A32D1}"/>
    <cellStyle name="Normal 2 5 2 4 3 3" xfId="30295" xr:uid="{671378A2-DE70-4BA5-8D9A-4EC543F1D2C9}"/>
    <cellStyle name="Normal 2 5 2 4 3 4" xfId="30292" xr:uid="{1D788977-8F3E-4E25-865C-DB8893EEDD5C}"/>
    <cellStyle name="Normal 2 5 2 4 4" xfId="30296" xr:uid="{651D1153-F082-4450-B30E-33996FAEC4EC}"/>
    <cellStyle name="Normal 2 5 2 4 4 2" xfId="30297" xr:uid="{71A397C2-0DAE-4684-B8B0-37A01029064C}"/>
    <cellStyle name="Normal 2 5 2 4 4 2 2" xfId="30298" xr:uid="{865A7988-023D-4279-9E62-D9406071C89C}"/>
    <cellStyle name="Normal 2 5 2 4 4 3" xfId="30299" xr:uid="{FB622092-30F3-498E-A0F8-9E024813CF84}"/>
    <cellStyle name="Normal 2 5 2 4 5" xfId="30300" xr:uid="{CD6FCF72-A369-4923-8255-D855B415CEA5}"/>
    <cellStyle name="Normal 2 5 2 4 5 2" xfId="30301" xr:uid="{B0BD89C5-BDF5-4A12-B601-262FB64C2BAC}"/>
    <cellStyle name="Normal 2 5 2 4 6" xfId="30302" xr:uid="{A9D60530-A959-40FA-B26C-25A041F713FC}"/>
    <cellStyle name="Normal 2 5 2 4 7" xfId="30279" xr:uid="{3B6B6E05-8403-4E3A-8746-0AA9522FC66A}"/>
    <cellStyle name="Normal 2 5 2 5" xfId="5135" xr:uid="{00000000-0005-0000-0000-000013140000}"/>
    <cellStyle name="Normal 2 5 2 5 2" xfId="25485" xr:uid="{1D6F2578-1637-4470-8832-935D4B991555}"/>
    <cellStyle name="Normal 2 5 2 5 2 2" xfId="27988" xr:uid="{673687C5-0076-4958-8BF4-BCB7358F7A6A}"/>
    <cellStyle name="Normal 2 5 2 5 2 2 2" xfId="30306" xr:uid="{D32CFD67-7000-466B-B645-9E7E91DCEBB4}"/>
    <cellStyle name="Normal 2 5 2 5 2 2 2 2" xfId="23933" xr:uid="{FE60B373-5582-46A6-AA0D-AE9C67C31E17}"/>
    <cellStyle name="Normal 2 5 2 5 2 2 3" xfId="30307" xr:uid="{A31022CA-1A97-4B17-BF81-30077517DF0B}"/>
    <cellStyle name="Normal 2 5 2 5 2 2 4" xfId="30305" xr:uid="{B78E678D-023D-473D-95B9-9FB2F762C73D}"/>
    <cellStyle name="Normal 2 5 2 5 2 3" xfId="30496" xr:uid="{E299F194-BBB1-4E5A-AF54-E43C4769CAFB}"/>
    <cellStyle name="Normal 2 5 2 5 2 3 2" xfId="30308" xr:uid="{1E316464-6359-4A5A-9546-0174872A2F77}"/>
    <cellStyle name="Normal 2 5 2 5 2 3 2 2" xfId="30309" xr:uid="{A225B629-1381-460C-A3E1-7AB52AE91C13}"/>
    <cellStyle name="Normal 2 5 2 5 2 3 3" xfId="30310" xr:uid="{C89D017F-776D-4716-A72F-044F833E1D4D}"/>
    <cellStyle name="Normal 2 5 2 5 2 4" xfId="30311" xr:uid="{CA871298-C651-4FC3-855A-A136240C7423}"/>
    <cellStyle name="Normal 2 5 2 5 2 4 2" xfId="30312" xr:uid="{DCE7D12B-14F4-4F4D-B5C5-08096D68B7CF}"/>
    <cellStyle name="Normal 2 5 2 5 2 5" xfId="30313" xr:uid="{B4B9CDF4-AD94-44E9-BDB7-026A5B31D837}"/>
    <cellStyle name="Normal 2 5 2 5 2 6" xfId="30304" xr:uid="{4BF9996B-DC42-4F96-B9B7-DE032239B4A2}"/>
    <cellStyle name="Normal 2 5 2 5 3" xfId="27987" xr:uid="{0D2160B3-9590-49B9-AAAA-FBAAE532C137}"/>
    <cellStyle name="Normal 2 5 2 5 3 2" xfId="30315" xr:uid="{142C1440-DF82-42C3-9692-9066DC615ABC}"/>
    <cellStyle name="Normal 2 5 2 5 3 2 2" xfId="30316" xr:uid="{319862E3-C9A1-4A39-8FB3-FFB81ACF929C}"/>
    <cellStyle name="Normal 2 5 2 5 3 3" xfId="30317" xr:uid="{63588DF1-58D2-4659-8441-8FBED58FA106}"/>
    <cellStyle name="Normal 2 5 2 5 3 4" xfId="30314" xr:uid="{50553583-0ABC-4885-B768-82231C91A838}"/>
    <cellStyle name="Normal 2 5 2 5 4" xfId="30318" xr:uid="{E5C8E003-3345-42FA-AE41-4586B2FD05B1}"/>
    <cellStyle name="Normal 2 5 2 5 4 2" xfId="30319" xr:uid="{3B5FD7DA-F586-44F3-BA8E-4EE6B564277A}"/>
    <cellStyle name="Normal 2 5 2 5 4 2 2" xfId="30320" xr:uid="{982E7DE3-06A5-43B6-826D-91DF50B673C7}"/>
    <cellStyle name="Normal 2 5 2 5 4 3" xfId="30321" xr:uid="{0277F5AE-1326-4CA4-80AE-DB5794E82E01}"/>
    <cellStyle name="Normal 2 5 2 5 5" xfId="30322" xr:uid="{91880D8D-CD8B-444E-BE1C-F3EB1C6C5C9B}"/>
    <cellStyle name="Normal 2 5 2 5 5 2" xfId="30323" xr:uid="{77321E61-55A2-44C6-9DA3-3E608EAD4A9B}"/>
    <cellStyle name="Normal 2 5 2 5 6" xfId="30324" xr:uid="{CE22271B-5B45-415F-8896-05307C9C5723}"/>
    <cellStyle name="Normal 2 5 2 5 7" xfId="30303" xr:uid="{26B4457B-B7D9-4B80-8284-5149FC4F7F4C}"/>
    <cellStyle name="Normal 2 5 2 6" xfId="25486" xr:uid="{223CEFE5-0248-40EF-9860-CFC43BF1C947}"/>
    <cellStyle name="Normal 2 5 2 6 2" xfId="27989" xr:uid="{94AC48AD-0635-4DED-8B96-B6821CD37623}"/>
    <cellStyle name="Normal 2 5 2 6 2 2" xfId="30327" xr:uid="{F9D47129-7B65-440E-8827-531D26F2303F}"/>
    <cellStyle name="Normal 2 5 2 6 2 2 2" xfId="30328" xr:uid="{5F65E391-FDCD-401F-950A-8F9C27193A92}"/>
    <cellStyle name="Normal 2 5 2 6 2 3" xfId="30329" xr:uid="{7CD29DFC-5023-4CA5-A5C7-68C8C6F05436}"/>
    <cellStyle name="Normal 2 5 2 6 2 4" xfId="30326" xr:uid="{865FF44B-434C-40DD-A61F-B0DBE1EDA1F3}"/>
    <cellStyle name="Normal 2 5 2 6 3" xfId="30330" xr:uid="{964FFF46-7A8E-448B-8201-9A2D16B4FDC8}"/>
    <cellStyle name="Normal 2 5 2 6 3 2" xfId="30331" xr:uid="{E08F150B-56D2-4E04-930D-B73B7BAC304F}"/>
    <cellStyle name="Normal 2 5 2 6 3 2 2" xfId="30332" xr:uid="{E06F4AA6-A182-4C73-BBA8-893290A2BFEB}"/>
    <cellStyle name="Normal 2 5 2 6 3 3" xfId="30333" xr:uid="{8615F77C-734C-42FB-8326-C675C67C446A}"/>
    <cellStyle name="Normal 2 5 2 6 4" xfId="30334" xr:uid="{AD399BE7-81E8-435F-AC50-DB3FBA5AE387}"/>
    <cellStyle name="Normal 2 5 2 6 4 2" xfId="30335" xr:uid="{72C24055-BC66-467B-B82A-5D0503D60B22}"/>
    <cellStyle name="Normal 2 5 2 6 5" xfId="30336" xr:uid="{4D746F2E-97F5-4F3E-AA79-6EFDE31DDB29}"/>
    <cellStyle name="Normal 2 5 2 6 6" xfId="30325" xr:uid="{63929F0F-CE92-4257-87E0-CBE3451A61E7}"/>
    <cellStyle name="Normal 2 5 2 7" xfId="27980" xr:uid="{0C6055D0-513B-4154-8E30-96AE277E887E}"/>
    <cellStyle name="Normal 2 5 2 7 2" xfId="30338" xr:uid="{D9F58977-3CC7-46F0-800C-1F83001DB618}"/>
    <cellStyle name="Normal 2 5 2 7 2 2" xfId="30339" xr:uid="{5BB28800-B588-46FF-BD63-F9B6F5A31829}"/>
    <cellStyle name="Normal 2 5 2 7 3" xfId="30340" xr:uid="{BBD36FAA-B15B-4488-AF0C-964576C5E33A}"/>
    <cellStyle name="Normal 2 5 2 7 4" xfId="30337" xr:uid="{58E680B5-1526-435D-BB1D-FE80F831D668}"/>
    <cellStyle name="Normal 2 5 2 8" xfId="30341" xr:uid="{56CE5CEE-8630-4B19-BF19-E99140BD5150}"/>
    <cellStyle name="Normal 2 5 2 8 2" xfId="30342" xr:uid="{B6C4290A-29B8-49FC-ADAD-E93234F2800C}"/>
    <cellStyle name="Normal 2 5 2 8 2 2" xfId="30343" xr:uid="{B719CD6F-3BC6-4CB1-AE93-DBC9B04E6E7B}"/>
    <cellStyle name="Normal 2 5 2 8 3" xfId="30344" xr:uid="{353C7820-C936-4331-9F04-6E33EE702A71}"/>
    <cellStyle name="Normal 2 5 2 9" xfId="30345" xr:uid="{9EABEDE6-AC1E-4CCD-AF8C-9723ADBB4496}"/>
    <cellStyle name="Normal 2 5 2 9 2" xfId="30346" xr:uid="{0B242093-ED29-4C3C-9B4D-BAA93EEA9F7D}"/>
    <cellStyle name="Normal 2 5 3" xfId="2167" xr:uid="{00000000-0005-0000-0000-00007B080000}"/>
    <cellStyle name="Normal 2 5 4" xfId="2168" xr:uid="{00000000-0005-0000-0000-00007C080000}"/>
    <cellStyle name="Normal 2 5 5" xfId="2169" xr:uid="{00000000-0005-0000-0000-00007D080000}"/>
    <cellStyle name="Normal 2 5 6" xfId="2170" xr:uid="{00000000-0005-0000-0000-00007E080000}"/>
    <cellStyle name="Normal 2 5 7" xfId="2171" xr:uid="{00000000-0005-0000-0000-00007F080000}"/>
    <cellStyle name="Normal 2 5 8" xfId="2172" xr:uid="{00000000-0005-0000-0000-000080080000}"/>
    <cellStyle name="Normal 2 5 9" xfId="2173" xr:uid="{00000000-0005-0000-0000-000081080000}"/>
    <cellStyle name="Normal 2 50" xfId="30497" xr:uid="{D1FB9E45-BAAB-4231-BF33-437C7FCE24FC}"/>
    <cellStyle name="Normal 2 50 2" xfId="30498" xr:uid="{B6F8CBB6-B78C-4008-B4EB-C9A9C6F896A0}"/>
    <cellStyle name="Normal 2 50 2 2" xfId="30499" xr:uid="{5BF05F93-EE65-4B80-AD73-0152E228B3B6}"/>
    <cellStyle name="Normal 2 50 3" xfId="30347" xr:uid="{9B79AD2D-BC2F-49BA-9171-36EA0A04CD80}"/>
    <cellStyle name="Normal 2 51" xfId="30348" xr:uid="{574DAA92-7AF0-4A9D-8C10-E82E44D8F9AE}"/>
    <cellStyle name="Normal 2 51 2" xfId="30701" xr:uid="{41B7B887-4053-4C3B-BA75-A07FC2978051}"/>
    <cellStyle name="Normal 2 52" xfId="30349" xr:uid="{022CA98D-2C70-4574-9CDE-DB46DB076179}"/>
    <cellStyle name="Normal 2 52 2" xfId="30350" xr:uid="{474FBAAF-178F-4EEA-8A4D-EDC7AFECE7D5}"/>
    <cellStyle name="Normal 2 53" xfId="30351" xr:uid="{0A7E6219-34AE-4559-A925-41AAA3D7359C}"/>
    <cellStyle name="Normal 2 53 2" xfId="30352" xr:uid="{4D222C5C-A86A-4773-8ED9-440D9AE7B51D}"/>
    <cellStyle name="Normal 2 54" xfId="30353" xr:uid="{001E0839-A92B-410C-A1DA-E4B33C3F285E}"/>
    <cellStyle name="Normal 2 54 2" xfId="30354" xr:uid="{3003E574-DFBE-404C-8B44-5C09AE7F511C}"/>
    <cellStyle name="Normal 2 55" xfId="25020" xr:uid="{F3FBF703-E6CB-4667-9C0E-09C115EC59FE}"/>
    <cellStyle name="Normal 2 56" xfId="41415" xr:uid="{5A721092-6D88-4FD0-81C0-ED5F296435BF}"/>
    <cellStyle name="Normal 2 57" xfId="47070" xr:uid="{2590CF2D-3E9F-4F4C-9080-743A1FD813FE}"/>
    <cellStyle name="Normal 2 58" xfId="47071" xr:uid="{2F87F2C7-1978-4762-A107-20D33F976DC5}"/>
    <cellStyle name="Normal 2 59" xfId="47081" xr:uid="{3A87FB96-6106-4210-B269-9FE7225A65C2}"/>
    <cellStyle name="Normal 2 6" xfId="205" xr:uid="{00000000-0005-0000-0000-0000D1000000}"/>
    <cellStyle name="Normal 2 6 10" xfId="2175" xr:uid="{00000000-0005-0000-0000-000083080000}"/>
    <cellStyle name="Normal 2 6 11" xfId="2176" xr:uid="{00000000-0005-0000-0000-000084080000}"/>
    <cellStyle name="Normal 2 6 12" xfId="2177" xr:uid="{00000000-0005-0000-0000-000085080000}"/>
    <cellStyle name="Normal 2 6 13" xfId="2178" xr:uid="{00000000-0005-0000-0000-000086080000}"/>
    <cellStyle name="Normal 2 6 14" xfId="2179" xr:uid="{00000000-0005-0000-0000-000087080000}"/>
    <cellStyle name="Normal 2 6 15" xfId="2180" xr:uid="{00000000-0005-0000-0000-000088080000}"/>
    <cellStyle name="Normal 2 6 16" xfId="2181" xr:uid="{00000000-0005-0000-0000-000089080000}"/>
    <cellStyle name="Normal 2 6 16 2" xfId="30500" xr:uid="{259CE8B6-1CB0-4416-A7D3-C386D0702C0F}"/>
    <cellStyle name="Normal 2 6 17" xfId="2174" xr:uid="{00000000-0005-0000-0000-000082080000}"/>
    <cellStyle name="Normal 2 6 17 2" xfId="25487" xr:uid="{C30A9FE5-F684-4C1E-ABEE-702E06E0B866}"/>
    <cellStyle name="Normal 2 6 17 2 2" xfId="27991" xr:uid="{965F2872-0AD9-4C0C-88C4-363EC69CA464}"/>
    <cellStyle name="Normal 2 6 17 2 2 2" xfId="30357" xr:uid="{CE4549F2-3BA8-48E3-9BDA-51DF580B47BF}"/>
    <cellStyle name="Normal 2 6 17 2 2 2 2" xfId="30358" xr:uid="{B4D8ED45-DD23-4109-AAC3-7CA63B913282}"/>
    <cellStyle name="Normal 2 6 17 2 2 3" xfId="30359" xr:uid="{8212D95C-79AC-4F78-A8C1-3DEA76B299A5}"/>
    <cellStyle name="Normal 2 6 17 2 2 4" xfId="30356" xr:uid="{BCF3C5AA-CA75-461E-9AA1-A322BB50C2FC}"/>
    <cellStyle name="Normal 2 6 17 2 3" xfId="30360" xr:uid="{85927B35-BCD5-4280-B530-E8217FD98916}"/>
    <cellStyle name="Normal 2 6 17 2 3 2" xfId="30361" xr:uid="{00225E07-4B72-4E9A-B696-073D6F50E115}"/>
    <cellStyle name="Normal 2 6 17 2 3 2 2" xfId="30362" xr:uid="{0871BB69-41D1-4918-AAD5-77BE09993F6A}"/>
    <cellStyle name="Normal 2 6 17 2 3 3" xfId="30363" xr:uid="{64182416-A41D-45AE-8460-20782418FA69}"/>
    <cellStyle name="Normal 2 6 17 2 4" xfId="30364" xr:uid="{519E786D-58B0-4BDC-87D5-B64F08EFCD07}"/>
    <cellStyle name="Normal 2 6 17 2 4 2" xfId="30365" xr:uid="{EF3D284A-625C-4F4D-8142-AC2E5CE0D74C}"/>
    <cellStyle name="Normal 2 6 17 2 5" xfId="30366" xr:uid="{014193EE-34EF-4D63-B5D0-034290C35D6A}"/>
    <cellStyle name="Normal 2 6 17 2 6" xfId="23918" xr:uid="{82A792A6-013F-4C9A-9A1D-D4FD17946318}"/>
    <cellStyle name="Normal 2 6 17 3" xfId="27990" xr:uid="{B79F9BC0-FCFE-449D-8D6A-DE080C371F73}"/>
    <cellStyle name="Normal 2 6 17 3 2" xfId="30368" xr:uid="{357172A4-9489-4278-8C95-ECEEE63D5120}"/>
    <cellStyle name="Normal 2 6 17 3 2 2" xfId="30369" xr:uid="{4173CC84-41D9-444E-A283-BB5A79F8A171}"/>
    <cellStyle name="Normal 2 6 17 3 3" xfId="30370" xr:uid="{56E92342-04BD-48EA-98EC-1320A6A6918C}"/>
    <cellStyle name="Normal 2 6 17 3 4" xfId="30367" xr:uid="{A63BE0B9-A236-42AC-BC70-C17FDF438C7B}"/>
    <cellStyle name="Normal 2 6 17 4" xfId="30371" xr:uid="{68272C7A-7FA6-4D27-8A8F-5B8A36AC0B5E}"/>
    <cellStyle name="Normal 2 6 17 4 2" xfId="30372" xr:uid="{AE929880-F181-41B5-8051-E90D7D605E21}"/>
    <cellStyle name="Normal 2 6 17 4 2 2" xfId="30373" xr:uid="{0803E3CD-3326-4C70-BEE4-6F186DCE3A05}"/>
    <cellStyle name="Normal 2 6 17 4 3" xfId="30374" xr:uid="{9D4559A1-BFF3-46BD-973A-B39ECA03AEE9}"/>
    <cellStyle name="Normal 2 6 17 5" xfId="30375" xr:uid="{1CAF2E25-47C0-4B96-A053-26D1337B20E1}"/>
    <cellStyle name="Normal 2 6 17 5 2" xfId="30376" xr:uid="{D6790C3B-335B-42E6-AC7B-8A3F2F2DA18A}"/>
    <cellStyle name="Normal 2 6 17 6" xfId="30377" xr:uid="{916CD6CC-C83F-49FE-82AC-E307862806BD}"/>
    <cellStyle name="Normal 2 6 17 7" xfId="30355" xr:uid="{5DA89FA3-7496-42D5-B9D8-960E06D19029}"/>
    <cellStyle name="Normal 2 6 18" xfId="5136" xr:uid="{00000000-0005-0000-0000-000014140000}"/>
    <cellStyle name="Normal 2 6 18 2" xfId="25488" xr:uid="{452770F8-B7E8-45F6-9B0E-849CBB18BC5E}"/>
    <cellStyle name="Normal 2 6 18 2 2" xfId="27993" xr:uid="{F5093BEB-0171-4306-B6D3-E8E1CB7BBB4F}"/>
    <cellStyle name="Normal 2 6 18 2 2 2" xfId="30381" xr:uid="{DB42A354-9C9C-4980-92A3-2CCE90EA002E}"/>
    <cellStyle name="Normal 2 6 18 2 2 2 2" xfId="30382" xr:uid="{3A2A549C-7E2B-45E3-9D2C-B12C03EC9959}"/>
    <cellStyle name="Normal 2 6 18 2 2 3" xfId="30383" xr:uid="{0DE843CF-A449-4587-AF13-CA52CD793804}"/>
    <cellStyle name="Normal 2 6 18 2 2 4" xfId="30380" xr:uid="{FC633965-C477-42EA-A5E6-36A39CA4FD90}"/>
    <cellStyle name="Normal 2 6 18 2 3" xfId="30384" xr:uid="{7C6E56BC-1E5E-442F-A511-518996B2E629}"/>
    <cellStyle name="Normal 2 6 18 2 3 2" xfId="30385" xr:uid="{ECC454C4-0B72-4F66-96D5-15299E976FFF}"/>
    <cellStyle name="Normal 2 6 18 2 3 2 2" xfId="30386" xr:uid="{214836F0-9BB6-4086-AFCC-7FE16AAB8F9C}"/>
    <cellStyle name="Normal 2 6 18 2 3 3" xfId="30387" xr:uid="{F5D826C2-6A7D-4D94-A3CE-9B22AD2CBE9B}"/>
    <cellStyle name="Normal 2 6 18 2 4" xfId="30388" xr:uid="{B951B7FE-8494-4B20-8C0A-2F1217D4634E}"/>
    <cellStyle name="Normal 2 6 18 2 4 2" xfId="30389" xr:uid="{24D695CC-5CB2-40E8-AD71-9BD8E42199B2}"/>
    <cellStyle name="Normal 2 6 18 2 5" xfId="30390" xr:uid="{A6618604-94EE-4B75-A7E4-239CAFD792AD}"/>
    <cellStyle name="Normal 2 6 18 2 6" xfId="30379" xr:uid="{6C047DA5-B574-438E-946C-E08A6829447B}"/>
    <cellStyle name="Normal 2 6 18 3" xfId="27992" xr:uid="{24A2624E-2259-4257-BC45-B953D4475D74}"/>
    <cellStyle name="Normal 2 6 18 3 2" xfId="30392" xr:uid="{C60A0105-AD46-46C3-B919-7D35FD07D877}"/>
    <cellStyle name="Normal 2 6 18 3 2 2" xfId="30393" xr:uid="{A9FC7902-070C-4F13-B82F-6752E9755971}"/>
    <cellStyle name="Normal 2 6 18 3 3" xfId="30394" xr:uid="{13A190D3-DAF5-40D1-9FD1-30BD912F2E9A}"/>
    <cellStyle name="Normal 2 6 18 3 4" xfId="30391" xr:uid="{1425BBE1-D31B-40A0-A673-42E6D5412684}"/>
    <cellStyle name="Normal 2 6 18 4" xfId="30395" xr:uid="{BF7F8C5D-2586-4492-A32B-AC1F1C7C77A7}"/>
    <cellStyle name="Normal 2 6 18 4 2" xfId="30702" xr:uid="{70E88733-6E8D-475C-B5D2-74592B1C516E}"/>
    <cellStyle name="Normal 2 6 18 4 2 2" xfId="30703" xr:uid="{3C2FC73D-C004-4BF7-B4D4-B678B0F86AA7}"/>
    <cellStyle name="Normal 2 6 18 4 3" xfId="30704" xr:uid="{35A873E2-E0BC-4E22-9842-4DBD8B31C7C0}"/>
    <cellStyle name="Normal 2 6 18 5" xfId="30705" xr:uid="{246D9F91-194B-4C9F-91DE-BD04009A45A1}"/>
    <cellStyle name="Normal 2 6 18 5 2" xfId="30706" xr:uid="{B7004AD0-6F74-4648-8C61-F212E4FCDE29}"/>
    <cellStyle name="Normal 2 6 18 6" xfId="30707" xr:uid="{A111F85D-4ADE-42B5-ADA5-D6165761F527}"/>
    <cellStyle name="Normal 2 6 18 7" xfId="30378" xr:uid="{5847CCC1-30E8-4428-A7BE-6323CC4F96CF}"/>
    <cellStyle name="Normal 2 6 19" xfId="25489" xr:uid="{80F354C2-0A24-401C-B2A3-6ABA82C8B3E3}"/>
    <cellStyle name="Normal 2 6 19 2" xfId="27994" xr:uid="{A84F894A-6BF0-4BD3-80F6-2C518F03D3E0}"/>
    <cellStyle name="Normal 2 6 19 2 2" xfId="30710" xr:uid="{621C78F3-29FD-41D1-A3B1-B539D5DF90B3}"/>
    <cellStyle name="Normal 2 6 19 2 2 2" xfId="30711" xr:uid="{9C78C2EA-476B-4C37-B049-47B1A0D094E0}"/>
    <cellStyle name="Normal 2 6 19 2 3" xfId="30712" xr:uid="{89342E1A-D0A4-475D-ABFD-7B20865B420C}"/>
    <cellStyle name="Normal 2 6 19 2 4" xfId="30709" xr:uid="{7F7F1BBD-E58A-4A0B-8D01-C440E5E8829F}"/>
    <cellStyle name="Normal 2 6 19 3" xfId="30713" xr:uid="{1ECEAC27-56F7-4A92-BA76-862EABBA2A72}"/>
    <cellStyle name="Normal 2 6 19 3 2" xfId="30714" xr:uid="{468348E5-459A-4201-83F9-30585AFA963E}"/>
    <cellStyle name="Normal 2 6 19 3 2 2" xfId="30715" xr:uid="{A34A3F53-AD83-4E05-9B1F-1D73E2C9F0E5}"/>
    <cellStyle name="Normal 2 6 19 3 3" xfId="30716" xr:uid="{A4BBFB4D-B909-492D-A133-830406C7F0DB}"/>
    <cellStyle name="Normal 2 6 19 4" xfId="30717" xr:uid="{A7796FBC-A728-4061-A4C7-F7F4FC18DA79}"/>
    <cellStyle name="Normal 2 6 19 4 2" xfId="30718" xr:uid="{B359C14F-6D63-4FD8-9CDB-87524CA194DC}"/>
    <cellStyle name="Normal 2 6 19 5" xfId="30719" xr:uid="{2561DE56-23C8-4595-A70A-ACF1EBBF609F}"/>
    <cellStyle name="Normal 2 6 19 6" xfId="30708" xr:uid="{E898D0D5-3623-4360-9746-2A36758198FA}"/>
    <cellStyle name="Normal 2 6 2" xfId="463" xr:uid="{00000000-0005-0000-0000-0000D3010000}"/>
    <cellStyle name="Normal 2 6 2 2" xfId="2183" xr:uid="{00000000-0005-0000-0000-00008B080000}"/>
    <cellStyle name="Normal 2 6 2 3" xfId="2182" xr:uid="{00000000-0005-0000-0000-00008A080000}"/>
    <cellStyle name="Normal 2 6 2 3 2" xfId="25490" xr:uid="{69756ABD-44CC-41DF-ABCC-654A4B27A7B5}"/>
    <cellStyle name="Normal 2 6 2 3 2 2" xfId="27997" xr:uid="{B84429FD-865E-4453-9DB7-1B913EFAD380}"/>
    <cellStyle name="Normal 2 6 2 3 2 2 2" xfId="30723" xr:uid="{B51684D4-69E5-47D7-BFF6-F0C128BAF8B9}"/>
    <cellStyle name="Normal 2 6 2 3 2 2 2 2" xfId="30724" xr:uid="{ECF9FC9A-D642-4C4D-A0D1-3BC3286EE6A4}"/>
    <cellStyle name="Normal 2 6 2 3 2 2 3" xfId="30725" xr:uid="{6F091D5D-757B-477A-960A-C91EF567895B}"/>
    <cellStyle name="Normal 2 6 2 3 2 2 4" xfId="30722" xr:uid="{37C2155F-13F6-4A94-9DA0-7339EDF31C53}"/>
    <cellStyle name="Normal 2 6 2 3 2 3" xfId="30726" xr:uid="{F4250E3F-220A-4F62-9CE0-372A06628401}"/>
    <cellStyle name="Normal 2 6 2 3 2 3 2" xfId="30727" xr:uid="{5EFAF1B5-C986-4CEB-8EB8-3F1FD458AD29}"/>
    <cellStyle name="Normal 2 6 2 3 2 3 2 2" xfId="30728" xr:uid="{C38CAA86-3719-4954-9850-54B396726EEA}"/>
    <cellStyle name="Normal 2 6 2 3 2 3 3" xfId="30729" xr:uid="{08FC15EB-FF50-4339-9E3D-728CFD3407B3}"/>
    <cellStyle name="Normal 2 6 2 3 2 4" xfId="30730" xr:uid="{9FE0D7D3-3FC7-43B4-8F8C-12465481EAD0}"/>
    <cellStyle name="Normal 2 6 2 3 2 4 2" xfId="30731" xr:uid="{E82C23EA-6267-4C82-8EAE-B0EE95408920}"/>
    <cellStyle name="Normal 2 6 2 3 2 5" xfId="30732" xr:uid="{3BB0FFA1-2D07-4E31-8900-68D20D4C5EFD}"/>
    <cellStyle name="Normal 2 6 2 3 2 6" xfId="30721" xr:uid="{C7320B8D-154F-42E5-9131-33B48870F91C}"/>
    <cellStyle name="Normal 2 6 2 3 3" xfId="27996" xr:uid="{78B305A1-DD06-4887-A423-9BDC6C9C14AF}"/>
    <cellStyle name="Normal 2 6 2 3 3 2" xfId="30734" xr:uid="{F1995A36-1FD9-497F-9846-B09005CC5916}"/>
    <cellStyle name="Normal 2 6 2 3 3 2 2" xfId="30735" xr:uid="{B654FAD8-2D3F-456E-B469-892EC9FDB3A2}"/>
    <cellStyle name="Normal 2 6 2 3 3 3" xfId="30736" xr:uid="{67F53FB7-DE65-4D59-9FC4-BFC02776DDC2}"/>
    <cellStyle name="Normal 2 6 2 3 3 4" xfId="30733" xr:uid="{382EE418-822A-4EF7-92B6-75C21B8D463B}"/>
    <cellStyle name="Normal 2 6 2 3 4" xfId="30737" xr:uid="{D929426A-9308-4003-A314-1C5C0120A102}"/>
    <cellStyle name="Normal 2 6 2 3 4 2" xfId="30738" xr:uid="{4D5C5ED2-2FF7-4534-9CA2-EE702DD94A2D}"/>
    <cellStyle name="Normal 2 6 2 3 4 2 2" xfId="30739" xr:uid="{1B837A3C-05B1-4C55-81B6-68B1EE3646BB}"/>
    <cellStyle name="Normal 2 6 2 3 4 3" xfId="30740" xr:uid="{B6EBE606-18C1-49B9-9B35-76FBC01D0029}"/>
    <cellStyle name="Normal 2 6 2 3 5" xfId="30741" xr:uid="{97A80F7A-F72E-42CC-9FA1-09BF868527F1}"/>
    <cellStyle name="Normal 2 6 2 3 5 2" xfId="30742" xr:uid="{23FDC4F6-43CF-4399-A6D3-9A9CABA6F861}"/>
    <cellStyle name="Normal 2 6 2 3 6" xfId="30743" xr:uid="{D22B5CE2-8050-4EFB-8636-1420A09B4E26}"/>
    <cellStyle name="Normal 2 6 2 3 7" xfId="30720" xr:uid="{1E099CBD-E5E8-4AD7-9F1E-E7674ABF11AD}"/>
    <cellStyle name="Normal 2 6 2 4" xfId="4255" xr:uid="{00000000-0005-0000-0000-0000A3100000}"/>
    <cellStyle name="Normal 2 6 2 4 2" xfId="25491" xr:uid="{C2F1B0A2-2CF5-4CDF-BB77-D7FA2855B364}"/>
    <cellStyle name="Normal 2 6 2 4 2 2" xfId="27999" xr:uid="{FCC3F67C-D776-430C-8D6A-8F3A522F9A69}"/>
    <cellStyle name="Normal 2 6 2 4 2 2 2" xfId="30747" xr:uid="{34C1D445-362B-473C-8FA4-CBFF1A8852F0}"/>
    <cellStyle name="Normal 2 6 2 4 2 2 2 2" xfId="30748" xr:uid="{1C9F20D5-CE99-4215-A719-995ECA52CBA1}"/>
    <cellStyle name="Normal 2 6 2 4 2 2 3" xfId="30749" xr:uid="{ED8736C0-6063-48D6-B447-5A46D81877CD}"/>
    <cellStyle name="Normal 2 6 2 4 2 2 4" xfId="30746" xr:uid="{7E811E00-0887-4CDE-9E8C-F32A896A7DEC}"/>
    <cellStyle name="Normal 2 6 2 4 2 3" xfId="30750" xr:uid="{F47CE24F-32D1-40E9-952E-5B11C8B9FE3E}"/>
    <cellStyle name="Normal 2 6 2 4 2 3 2" xfId="30751" xr:uid="{2B86C8D4-8FE2-42BB-BF7F-138B0D43C0BA}"/>
    <cellStyle name="Normal 2 6 2 4 2 3 2 2" xfId="30752" xr:uid="{1CD8ABD9-D0B3-4F2B-945D-1249F13D1056}"/>
    <cellStyle name="Normal 2 6 2 4 2 3 3" xfId="30753" xr:uid="{CEE40967-573D-44C2-9890-ACA2EBD69250}"/>
    <cellStyle name="Normal 2 6 2 4 2 4" xfId="30754" xr:uid="{8D20B484-92F0-497C-AEF8-503335D421FA}"/>
    <cellStyle name="Normal 2 6 2 4 2 4 2" xfId="30755" xr:uid="{EDFD5B78-095D-485A-B847-68CE87BCFF88}"/>
    <cellStyle name="Normal 2 6 2 4 2 5" xfId="30756" xr:uid="{C4673792-C39E-4C16-AF72-ADC2F7FA45C0}"/>
    <cellStyle name="Normal 2 6 2 4 2 6" xfId="30745" xr:uid="{8D0224A2-FDEC-43F4-9A82-E146E211B676}"/>
    <cellStyle name="Normal 2 6 2 4 3" xfId="27998" xr:uid="{CC494671-65AA-4B99-99E5-981F5221B109}"/>
    <cellStyle name="Normal 2 6 2 4 3 2" xfId="30758" xr:uid="{B47E0289-5DFE-4807-931D-F381775BD485}"/>
    <cellStyle name="Normal 2 6 2 4 3 2 2" xfId="30759" xr:uid="{C93D328D-E762-4F67-9C60-3CD34878F10A}"/>
    <cellStyle name="Normal 2 6 2 4 3 3" xfId="30760" xr:uid="{CAD48F25-CCF2-4F0D-B728-E2308DC91B5A}"/>
    <cellStyle name="Normal 2 6 2 4 3 4" xfId="30757" xr:uid="{E35FE18A-BDDB-4573-A650-CBCAC061F56F}"/>
    <cellStyle name="Normal 2 6 2 4 4" xfId="30761" xr:uid="{2812962F-E872-4C07-A90B-72080D09526B}"/>
    <cellStyle name="Normal 2 6 2 4 4 2" xfId="30762" xr:uid="{23627377-AA65-4B4B-9E51-0848CCD74F79}"/>
    <cellStyle name="Normal 2 6 2 4 4 2 2" xfId="30763" xr:uid="{03C0DA40-67C5-43BA-BBE8-CCA5871FE939}"/>
    <cellStyle name="Normal 2 6 2 4 4 3" xfId="30764" xr:uid="{1E0171C9-D4DB-44B3-B52E-EE1460B97D85}"/>
    <cellStyle name="Normal 2 6 2 4 5" xfId="30765" xr:uid="{FA5B0106-4FF3-48B3-A207-EAA5C289B9FE}"/>
    <cellStyle name="Normal 2 6 2 4 5 2" xfId="30766" xr:uid="{9A885219-6020-472A-B478-BBB5A1797F77}"/>
    <cellStyle name="Normal 2 6 2 4 6" xfId="30767" xr:uid="{853D021D-765F-4AF6-9EFD-2F20B7B9CE7E}"/>
    <cellStyle name="Normal 2 6 2 4 7" xfId="30744" xr:uid="{1BE14781-97BC-4117-8F99-5326F0D49FC7}"/>
    <cellStyle name="Normal 2 6 2 5" xfId="5137" xr:uid="{00000000-0005-0000-0000-000015140000}"/>
    <cellStyle name="Normal 2 6 2 5 2" xfId="28000" xr:uid="{EF1EC3E9-5673-422F-B640-C326ADBA87CF}"/>
    <cellStyle name="Normal 2 6 2 5 2 2" xfId="30770" xr:uid="{1028CFD1-38D6-4CA4-9238-FCD98D277417}"/>
    <cellStyle name="Normal 2 6 2 5 2 2 2" xfId="30771" xr:uid="{D2119249-A276-46BD-B293-937175E08F1C}"/>
    <cellStyle name="Normal 2 6 2 5 2 3" xfId="30772" xr:uid="{1CBD9018-A1EA-493B-973D-3BDC22553351}"/>
    <cellStyle name="Normal 2 6 2 5 2 4" xfId="30769" xr:uid="{D622AC63-86B1-40AB-B81C-4EA33E71904B}"/>
    <cellStyle name="Normal 2 6 2 5 3" xfId="30773" xr:uid="{308824CD-E33D-45C2-800A-7CDDDEFC90BB}"/>
    <cellStyle name="Normal 2 6 2 5 3 2" xfId="30774" xr:uid="{C7098B04-A623-4E20-B93C-4848F2820870}"/>
    <cellStyle name="Normal 2 6 2 5 3 2 2" xfId="30775" xr:uid="{83631245-E552-4358-A21C-CE1B104AAA33}"/>
    <cellStyle name="Normal 2 6 2 5 3 3" xfId="30776" xr:uid="{1D660D2A-0530-4E31-8465-0A738FB70906}"/>
    <cellStyle name="Normal 2 6 2 5 4" xfId="30777" xr:uid="{DE036DB3-0E95-4E9F-9982-2BEB3BFE9E30}"/>
    <cellStyle name="Normal 2 6 2 5 4 2" xfId="30778" xr:uid="{589DE74D-BCCA-4C82-BD58-509C62974EE4}"/>
    <cellStyle name="Normal 2 6 2 5 5" xfId="30779" xr:uid="{8ADE273B-9308-40B1-8974-086C9960B7B2}"/>
    <cellStyle name="Normal 2 6 2 5 6" xfId="30768" xr:uid="{CE56782B-8FB7-4718-9A1C-01631E19F0F5}"/>
    <cellStyle name="Normal 2 6 2 6" xfId="27995" xr:uid="{C840B499-C3C2-44D8-8DB8-F7D2B499EC18}"/>
    <cellStyle name="Normal 2 6 2 6 2" xfId="30781" xr:uid="{0B05FF0D-3203-4452-8960-04FEFB74C050}"/>
    <cellStyle name="Normal 2 6 2 6 2 2" xfId="30782" xr:uid="{AB260708-1BBA-41FF-8157-2E42580186FF}"/>
    <cellStyle name="Normal 2 6 2 6 3" xfId="30783" xr:uid="{8147A1B7-0092-449C-8A63-E3674F92B05F}"/>
    <cellStyle name="Normal 2 6 2 6 4" xfId="30780" xr:uid="{751CC217-37C3-4597-AF6D-96C00AD80FCC}"/>
    <cellStyle name="Normal 2 6 2 7" xfId="30784" xr:uid="{E83AC740-3EA7-4510-9921-A99D10F4067E}"/>
    <cellStyle name="Normal 2 6 2 7 2" xfId="30785" xr:uid="{7C02D172-4A44-4B98-B771-2927239272F1}"/>
    <cellStyle name="Normal 2 6 2 7 2 2" xfId="30786" xr:uid="{D1422388-EDD0-4F7A-84FB-2368235414AD}"/>
    <cellStyle name="Normal 2 6 2 7 3" xfId="30787" xr:uid="{B936F7BF-922F-4023-B046-4584D52C87EE}"/>
    <cellStyle name="Normal 2 6 2 8" xfId="30788" xr:uid="{A306D7CC-1680-4ED7-A50E-B61B5992B59B}"/>
    <cellStyle name="Normal 2 6 2 8 2" xfId="30789" xr:uid="{E989C47F-9135-4214-BAB0-425C659788B4}"/>
    <cellStyle name="Normal 2 6 2 9" xfId="30790" xr:uid="{64709F9C-90D7-4514-BD1A-AE6BBDE2FBEB}"/>
    <cellStyle name="Normal 2 6 20" xfId="30791" xr:uid="{2BCD9A07-4600-457D-B2FC-EA0713F5D2E4}"/>
    <cellStyle name="Normal 2 6 20 2" xfId="30792" xr:uid="{AF8C04AE-F580-4B50-BE1F-A1D2EDE5A518}"/>
    <cellStyle name="Normal 2 6 20 2 2" xfId="30793" xr:uid="{686A0DE8-AFF2-4B31-A0BC-E16A0403EC42}"/>
    <cellStyle name="Normal 2 6 20 2 2 2" xfId="30794" xr:uid="{CBCA58C6-41CE-4131-A7D0-D47DA2F3EE80}"/>
    <cellStyle name="Normal 2 6 20 2 3" xfId="30795" xr:uid="{23A9A25A-CB12-43F5-96A5-44B4F90351E8}"/>
    <cellStyle name="Normal 2 6 20 3" xfId="30796" xr:uid="{EEE1A524-9EFA-4A8E-B671-668B734C76C0}"/>
    <cellStyle name="Normal 2 6 20 3 2" xfId="30797" xr:uid="{4802EADB-7C5D-4BA3-A5AC-A45428C4660E}"/>
    <cellStyle name="Normal 2 6 20 4" xfId="30798" xr:uid="{D80252C5-DEE9-47E3-998D-127366301307}"/>
    <cellStyle name="Normal 2 6 21" xfId="30799" xr:uid="{B00B4CFF-F97B-449D-9257-C19A2D69D58A}"/>
    <cellStyle name="Normal 2 6 21 2" xfId="30800" xr:uid="{66C34B00-EAA8-4D4E-B673-D61288F2B835}"/>
    <cellStyle name="Normal 2 6 3" xfId="462" xr:uid="{00000000-0005-0000-0000-0000D2010000}"/>
    <cellStyle name="Normal 2 6 3 2" xfId="2184" xr:uid="{00000000-0005-0000-0000-00008C080000}"/>
    <cellStyle name="Normal 2 6 3 3" xfId="25492" xr:uid="{0E44FCE6-3E99-4350-8E8D-9F637B3D719F}"/>
    <cellStyle name="Normal 2 6 3 3 2" xfId="28002" xr:uid="{CDF1B3AD-6834-4B2D-865F-BACF77971078}"/>
    <cellStyle name="Normal 2 6 3 3 2 2" xfId="30803" xr:uid="{2D60D1DA-D954-4D06-B32A-D7DB5EEA425A}"/>
    <cellStyle name="Normal 2 6 3 3 2 2 2" xfId="30804" xr:uid="{FD15220C-011D-4FDD-8309-EF8C68D0801A}"/>
    <cellStyle name="Normal 2 6 3 3 2 3" xfId="30805" xr:uid="{9184BE5D-5144-49A7-956C-6101616ADB7A}"/>
    <cellStyle name="Normal 2 6 3 3 2 4" xfId="30802" xr:uid="{7108C373-8C61-46FE-99F8-CAD2826A8099}"/>
    <cellStyle name="Normal 2 6 3 3 3" xfId="30806" xr:uid="{0D049251-D990-4F08-A51D-BE328BA31F1D}"/>
    <cellStyle name="Normal 2 6 3 3 3 2" xfId="30807" xr:uid="{2393AA6F-71A1-45D9-832E-C236FD47930B}"/>
    <cellStyle name="Normal 2 6 3 3 3 2 2" xfId="30808" xr:uid="{45D1A837-2B89-46B3-AFFD-CAE32762D491}"/>
    <cellStyle name="Normal 2 6 3 3 3 3" xfId="30809" xr:uid="{7FA2A18E-224F-4640-9026-B312BFB85C75}"/>
    <cellStyle name="Normal 2 6 3 3 4" xfId="30810" xr:uid="{307566CF-5219-4597-B1C9-D32188C20966}"/>
    <cellStyle name="Normal 2 6 3 3 4 2" xfId="30811" xr:uid="{0509E6EE-387E-4F20-A601-BAB8BB117E46}"/>
    <cellStyle name="Normal 2 6 3 3 5" xfId="30812" xr:uid="{A7254D3B-F73B-416C-A743-9132FB23E183}"/>
    <cellStyle name="Normal 2 6 3 3 6" xfId="30801" xr:uid="{8A86D11A-7ED4-474D-AB00-6216660D6A54}"/>
    <cellStyle name="Normal 2 6 3 4" xfId="28001" xr:uid="{F8BD629E-9CE2-40AF-9575-2C6ADAB8D8FA}"/>
    <cellStyle name="Normal 2 6 3 4 2" xfId="30814" xr:uid="{9EBBFAA8-2FCB-475C-9D00-C20F333233E9}"/>
    <cellStyle name="Normal 2 6 3 4 2 2" xfId="30815" xr:uid="{4E269C6F-71E8-4AB4-98FC-16A587F9F567}"/>
    <cellStyle name="Normal 2 6 3 4 3" xfId="30816" xr:uid="{C4B070A2-2949-411C-9319-AA854A1008EE}"/>
    <cellStyle name="Normal 2 6 3 4 4" xfId="30813" xr:uid="{5E936289-8253-419D-8127-125933EB4827}"/>
    <cellStyle name="Normal 2 6 3 5" xfId="30817" xr:uid="{704A23BA-C5D4-4016-85D2-EE7DC23AF784}"/>
    <cellStyle name="Normal 2 6 3 5 2" xfId="30818" xr:uid="{C1B96D5A-3C17-46DF-988A-3F0FF7C039B9}"/>
    <cellStyle name="Normal 2 6 3 5 2 2" xfId="30819" xr:uid="{534D3A53-1FB0-464A-A45F-E484BB8A3235}"/>
    <cellStyle name="Normal 2 6 3 5 3" xfId="30820" xr:uid="{0D6F9A7E-3F74-420C-ABD4-69C3919A0945}"/>
    <cellStyle name="Normal 2 6 3 6" xfId="30821" xr:uid="{CA1EEFB0-982A-4C67-AC4F-F673378B4213}"/>
    <cellStyle name="Normal 2 6 3 6 2" xfId="30822" xr:uid="{B02D577A-22BD-4A34-B3B4-3FBE542E9D62}"/>
    <cellStyle name="Normal 2 6 3 7" xfId="30823" xr:uid="{B1A90CAD-71AB-428E-9C67-C9D05FBADC45}"/>
    <cellStyle name="Normal 2 6 4" xfId="2185" xr:uid="{00000000-0005-0000-0000-00008D080000}"/>
    <cellStyle name="Normal 2 6 5" xfId="2186" xr:uid="{00000000-0005-0000-0000-00008E080000}"/>
    <cellStyle name="Normal 2 6 6" xfId="2187" xr:uid="{00000000-0005-0000-0000-00008F080000}"/>
    <cellStyle name="Normal 2 6 7" xfId="2188" xr:uid="{00000000-0005-0000-0000-000090080000}"/>
    <cellStyle name="Normal 2 6 8" xfId="2189" xr:uid="{00000000-0005-0000-0000-000091080000}"/>
    <cellStyle name="Normal 2 6 9" xfId="2190" xr:uid="{00000000-0005-0000-0000-000092080000}"/>
    <cellStyle name="Normal 2 7" xfId="206" xr:uid="{00000000-0005-0000-0000-0000D2000000}"/>
    <cellStyle name="Normal 2 7 2" xfId="4256" xr:uid="{00000000-0005-0000-0000-0000A4100000}"/>
    <cellStyle name="Normal 2 7 2 2" xfId="27330" xr:uid="{DDBBAA7C-E002-44CE-9CA1-1D30A0062600}"/>
    <cellStyle name="Normal 2 7 3" xfId="406" xr:uid="{00000000-0005-0000-0000-00009A010000}"/>
    <cellStyle name="Normal 2 8" xfId="407" xr:uid="{00000000-0005-0000-0000-00009B010000}"/>
    <cellStyle name="Normal 2 8 2" xfId="408" xr:uid="{00000000-0005-0000-0000-00009C010000}"/>
    <cellStyle name="Normal 2 8 2 2" xfId="27331" xr:uid="{0D3B42BE-50B3-4E9B-8B66-B9796BA3B743}"/>
    <cellStyle name="Normal 2 8 3" xfId="409" xr:uid="{00000000-0005-0000-0000-00009D010000}"/>
    <cellStyle name="Normal 2 8 4" xfId="464" xr:uid="{00000000-0005-0000-0000-0000D4010000}"/>
    <cellStyle name="Normal 2 8 4 2" xfId="2191" xr:uid="{00000000-0005-0000-0000-000093080000}"/>
    <cellStyle name="Normal 2 9" xfId="435" xr:uid="{00000000-0005-0000-0000-0000B7010000}"/>
    <cellStyle name="Normal 2 9 2" xfId="465" xr:uid="{00000000-0005-0000-0000-0000D5010000}"/>
    <cellStyle name="Normal 2 9 2 2" xfId="2193" xr:uid="{00000000-0005-0000-0000-000095080000}"/>
    <cellStyle name="Normal 2 9 2 3" xfId="25493" xr:uid="{7B4B4E45-28C7-4C12-971C-BFF16CD20543}"/>
    <cellStyle name="Normal 2 9 2 3 2" xfId="28004" xr:uid="{BC763CF8-4C0B-42B8-99BA-70368FA472E2}"/>
    <cellStyle name="Normal 2 9 2 3 2 2" xfId="30826" xr:uid="{DE72B67A-1BAA-44AC-8B9E-F7B94767E566}"/>
    <cellStyle name="Normal 2 9 2 3 2 2 2" xfId="30827" xr:uid="{75344E60-1D95-48E9-9D94-723F9B9EB449}"/>
    <cellStyle name="Normal 2 9 2 3 2 3" xfId="30828" xr:uid="{0F9F37F2-4626-4085-86BA-20D27AD22422}"/>
    <cellStyle name="Normal 2 9 2 3 2 4" xfId="30825" xr:uid="{E7277F84-8661-4D04-A512-76F88A93CA02}"/>
    <cellStyle name="Normal 2 9 2 3 3" xfId="30829" xr:uid="{A05D7ED9-D73B-4BD3-8703-AF133656FE08}"/>
    <cellStyle name="Normal 2 9 2 3 3 2" xfId="30830" xr:uid="{149ECE3B-E5C9-459C-85CC-E4EE5C931A74}"/>
    <cellStyle name="Normal 2 9 2 3 3 2 2" xfId="30831" xr:uid="{5D71D15C-50BD-4B93-BCBD-738F5708C651}"/>
    <cellStyle name="Normal 2 9 2 3 3 3" xfId="30832" xr:uid="{F8BE4B9C-A29C-4162-BBEC-0541784CBFDE}"/>
    <cellStyle name="Normal 2 9 2 3 4" xfId="30833" xr:uid="{66074835-BD7A-4F9E-B66D-FFF1DD479279}"/>
    <cellStyle name="Normal 2 9 2 3 4 2" xfId="30834" xr:uid="{098F93D9-7FB0-49EF-AC58-78806EF41B40}"/>
    <cellStyle name="Normal 2 9 2 3 5" xfId="30835" xr:uid="{79CE7C9F-7DD8-4124-B086-48375EA406DC}"/>
    <cellStyle name="Normal 2 9 2 3 6" xfId="30824" xr:uid="{ABB20950-8125-46EE-AFB4-19B61147DA15}"/>
    <cellStyle name="Normal 2 9 2 4" xfId="28003" xr:uid="{0F2C26F6-38A0-4948-B748-A5A908CE589C}"/>
    <cellStyle name="Normal 2 9 2 4 2" xfId="30837" xr:uid="{33EE0263-7524-44B1-8ED3-0E4E60DA3BEE}"/>
    <cellStyle name="Normal 2 9 2 4 2 2" xfId="30838" xr:uid="{40616AF0-31E7-4FDB-ADF0-A92BC882F6CE}"/>
    <cellStyle name="Normal 2 9 2 4 3" xfId="30839" xr:uid="{81CB27ED-636A-4B5E-8487-00B8C03E76FA}"/>
    <cellStyle name="Normal 2 9 2 4 4" xfId="30836" xr:uid="{5EFCA4E1-9936-431F-B078-59C0544CAAB2}"/>
    <cellStyle name="Normal 2 9 2 5" xfId="30840" xr:uid="{5F992447-91FF-409E-8D3D-5CDDEE6C3EBC}"/>
    <cellStyle name="Normal 2 9 2 5 2" xfId="30841" xr:uid="{D0781EB8-F629-4ADD-A0B2-80461F61391F}"/>
    <cellStyle name="Normal 2 9 2 5 2 2" xfId="30842" xr:uid="{A7E25B30-9A75-47D2-8563-523A91B78CEA}"/>
    <cellStyle name="Normal 2 9 2 5 3" xfId="30843" xr:uid="{419601EC-3C9C-4E24-82CA-5D4F511BBE2D}"/>
    <cellStyle name="Normal 2 9 2 6" xfId="30844" xr:uid="{D253242F-ACB5-4820-8CBD-EE0DE4779A90}"/>
    <cellStyle name="Normal 2 9 2 6 2" xfId="30845" xr:uid="{4BCFEEEC-7511-4BB3-909C-45B78F7C1205}"/>
    <cellStyle name="Normal 2 9 2 7" xfId="30846" xr:uid="{7A6D3D46-C032-48B9-B829-B0D5D8375E81}"/>
    <cellStyle name="Normal 2 9 3" xfId="2192" xr:uid="{00000000-0005-0000-0000-000094080000}"/>
    <cellStyle name="Normal 2 9 3 2" xfId="25494" xr:uid="{34915DBD-E913-4743-86EF-BD1F6AF6AD88}"/>
    <cellStyle name="Normal 2 9 3 2 2" xfId="28006" xr:uid="{03AD1960-448D-4D80-90E0-E3FE1E0F7BDC}"/>
    <cellStyle name="Normal 2 9 3 2 2 2" xfId="30850" xr:uid="{B42C8928-35DD-4066-9430-6C6618BAFD8D}"/>
    <cellStyle name="Normal 2 9 3 2 2 2 2" xfId="30851" xr:uid="{226837A0-14E0-485D-9FA3-0E0A8D061FA9}"/>
    <cellStyle name="Normal 2 9 3 2 2 3" xfId="30852" xr:uid="{84D2D5B5-C539-4E20-B8E2-CDCBE52DAD03}"/>
    <cellStyle name="Normal 2 9 3 2 2 4" xfId="30849" xr:uid="{B03A1382-F9A4-4B34-9474-2602C9E1908B}"/>
    <cellStyle name="Normal 2 9 3 2 3" xfId="30853" xr:uid="{FFDA6096-8BA8-4EF2-9086-F011C86802FA}"/>
    <cellStyle name="Normal 2 9 3 2 3 2" xfId="30854" xr:uid="{FDDB44FA-35DF-4E07-A377-10C8DBA0E516}"/>
    <cellStyle name="Normal 2 9 3 2 3 2 2" xfId="30855" xr:uid="{6F6D93C8-AB25-4032-87DC-EABEC8BBBA8B}"/>
    <cellStyle name="Normal 2 9 3 2 3 3" xfId="30856" xr:uid="{F6967DDE-B07E-48FF-A781-0EB35A6A6E86}"/>
    <cellStyle name="Normal 2 9 3 2 4" xfId="30857" xr:uid="{848A549E-76FF-493D-B877-2F9B368D6DEA}"/>
    <cellStyle name="Normal 2 9 3 2 4 2" xfId="30858" xr:uid="{D93C2187-E830-42DC-9B8D-7BE7CAD4F9AA}"/>
    <cellStyle name="Normal 2 9 3 2 5" xfId="30859" xr:uid="{974BA6AA-E227-4425-ABC0-949AFE411AE6}"/>
    <cellStyle name="Normal 2 9 3 2 6" xfId="30848" xr:uid="{2134B840-584D-44B7-8504-01FB24C885B5}"/>
    <cellStyle name="Normal 2 9 3 3" xfId="28005" xr:uid="{7637CA67-EA97-42E0-B3E6-68E99D32452B}"/>
    <cellStyle name="Normal 2 9 3 3 2" xfId="30861" xr:uid="{B886179D-DF86-4E20-B35C-D04137E5D8C1}"/>
    <cellStyle name="Normal 2 9 3 3 2 2" xfId="30862" xr:uid="{25A9748B-9C7E-49F5-B440-ED6F5194592E}"/>
    <cellStyle name="Normal 2 9 3 3 3" xfId="30863" xr:uid="{B1BAE3F1-DDB7-480A-9596-E6F3F0387844}"/>
    <cellStyle name="Normal 2 9 3 3 4" xfId="30860" xr:uid="{DC71C7D1-6B7F-491E-86D0-1F35C4B69DA3}"/>
    <cellStyle name="Normal 2 9 3 4" xfId="30864" xr:uid="{91BE04ED-C3E6-4AF4-A17E-0CE980CC447E}"/>
    <cellStyle name="Normal 2 9 3 4 2" xfId="30865" xr:uid="{73055494-9A24-434C-AB2B-96A314D28010}"/>
    <cellStyle name="Normal 2 9 3 4 2 2" xfId="30866" xr:uid="{5295CE89-CA9C-4A17-A711-729D7C24E58D}"/>
    <cellStyle name="Normal 2 9 3 4 3" xfId="30867" xr:uid="{0583C332-462E-4597-A8AC-328BE024EB35}"/>
    <cellStyle name="Normal 2 9 3 5" xfId="30868" xr:uid="{4A5CC8FC-B6AA-4863-ACE3-B5BB06657063}"/>
    <cellStyle name="Normal 2 9 3 5 2" xfId="30869" xr:uid="{B7629E98-7AC7-4216-B1CA-54590C93DEC6}"/>
    <cellStyle name="Normal 2 9 3 6" xfId="30870" xr:uid="{98B3C876-C87D-4AE9-9159-18487A618B48}"/>
    <cellStyle name="Normal 2 9 3 7" xfId="30847" xr:uid="{57F5D71F-B52B-4F55-BBF7-C1ADE15A7438}"/>
    <cellStyle name="Normal 2 9 4" xfId="5138" xr:uid="{00000000-0005-0000-0000-000016140000}"/>
    <cellStyle name="Normal 2 9 4 2" xfId="28007" xr:uid="{66C87A6C-06C3-4F87-815A-5DA2D60D7145}"/>
    <cellStyle name="Normal 2 9 4 2 2" xfId="30873" xr:uid="{FE552F5B-495C-4F24-8C02-9742A4970EE7}"/>
    <cellStyle name="Normal 2 9 4 2 2 2" xfId="30874" xr:uid="{A4AA622B-73C7-41E8-B117-B1A9783FC82A}"/>
    <cellStyle name="Normal 2 9 4 2 3" xfId="30875" xr:uid="{15004548-4756-4FA5-865F-04403653084F}"/>
    <cellStyle name="Normal 2 9 4 2 4" xfId="30872" xr:uid="{F16F5258-622D-4C2F-95CA-26C32DB31B70}"/>
    <cellStyle name="Normal 2 9 4 3" xfId="30876" xr:uid="{60D0F9F5-2262-4726-A837-D765025B55B3}"/>
    <cellStyle name="Normal 2 9 4 3 2" xfId="30877" xr:uid="{6379EAAF-333A-4545-ADBD-87BCD1FE45AC}"/>
    <cellStyle name="Normal 2 9 4 3 2 2" xfId="30878" xr:uid="{11C82F7F-5978-4EA6-BA5F-6F87AA5FBB5D}"/>
    <cellStyle name="Normal 2 9 4 3 3" xfId="30879" xr:uid="{E429A736-65CB-417A-81EB-6B16DA2F4854}"/>
    <cellStyle name="Normal 2 9 4 4" xfId="30880" xr:uid="{E411C3C3-7583-4A85-91F1-1800B6CD3498}"/>
    <cellStyle name="Normal 2 9 4 4 2" xfId="30881" xr:uid="{6EFBAD58-560A-4F8B-AB2B-8DAF5283DD99}"/>
    <cellStyle name="Normal 2 9 4 5" xfId="30882" xr:uid="{9D41EFF1-0ADF-4B7D-8D39-1FF8F51FAA52}"/>
    <cellStyle name="Normal 2 9 4 6" xfId="30871" xr:uid="{8943E496-FC56-47FA-ADDC-0529DE815BC9}"/>
    <cellStyle name="Normal 2 9 5" xfId="25495" xr:uid="{68CB7961-F1B7-4B7C-9448-9701112B10C3}"/>
    <cellStyle name="Normal 2 9 5 2" xfId="28008" xr:uid="{B49C938A-CEAE-4432-983F-E79E87BC5B6A}"/>
    <cellStyle name="Normal 2 9 5 2 2" xfId="30885" xr:uid="{07A8BDF5-747E-47C1-AE9D-1A84C6696394}"/>
    <cellStyle name="Normal 2 9 5 2 2 2" xfId="30886" xr:uid="{E0041E34-83FA-4456-BF5C-76146C242B51}"/>
    <cellStyle name="Normal 2 9 5 2 3" xfId="30887" xr:uid="{A041F920-24A4-4734-A775-66175CEB819B}"/>
    <cellStyle name="Normal 2 9 5 2 4" xfId="30884" xr:uid="{FAA91317-11F3-4A19-9FDA-6FCEC07CD02E}"/>
    <cellStyle name="Normal 2 9 5 3" xfId="30888" xr:uid="{D17CBE8F-9457-459C-BE47-00D85F46C47F}"/>
    <cellStyle name="Normal 2 9 5 3 2" xfId="30889" xr:uid="{DCDD4E26-5A20-45AC-8C4B-9FEE9BEEEBC2}"/>
    <cellStyle name="Normal 2 9 5 4" xfId="30890" xr:uid="{D6A221F7-C2FD-449D-9AE0-8F9CB416347C}"/>
    <cellStyle name="Normal 2 9 5 5" xfId="30883" xr:uid="{D3F55E1B-0BFC-4423-A511-03A7CCF4E3C1}"/>
    <cellStyle name="Normal 2 9 6" xfId="30891" xr:uid="{0B226AB4-A442-45CE-B8AD-91ACEFF0454D}"/>
    <cellStyle name="Normal 2 9 6 2" xfId="30892" xr:uid="{B3EB7A0D-CFDF-47A0-92A1-5DF4DEA44BA4}"/>
    <cellStyle name="Normal 2_ELC" xfId="5139" xr:uid="{00000000-0005-0000-0000-000017140000}"/>
    <cellStyle name="Normal 20" xfId="2194" xr:uid="{00000000-0005-0000-0000-000096080000}"/>
    <cellStyle name="Normal 20 2" xfId="2195" xr:uid="{00000000-0005-0000-0000-000097080000}"/>
    <cellStyle name="Normal 20 2 2" xfId="30893" xr:uid="{B4898709-6A05-43F6-A196-8CB0D58676AE}"/>
    <cellStyle name="Normal 20 3" xfId="4257" xr:uid="{00000000-0005-0000-0000-0000A5100000}"/>
    <cellStyle name="Normal 20 3 2" xfId="30894" xr:uid="{CBD32A5F-23B6-465B-AD6C-1BF08030D582}"/>
    <cellStyle name="Normal 20 3 3" xfId="25496" xr:uid="{0EE91986-AADB-402D-ABCA-2AA5E75D874C}"/>
    <cellStyle name="Normal 20 4" xfId="25497" xr:uid="{C77C56F9-F466-4987-8D31-A318CADD67E2}"/>
    <cellStyle name="Normal 20 5" xfId="27332" xr:uid="{3C6D82FD-742A-48D6-9D97-5AA34DCAAF90}"/>
    <cellStyle name="Normal 20 6" xfId="23170" xr:uid="{B8CEFF6F-3946-408F-A4F2-B1A5DEB4CD0C}"/>
    <cellStyle name="Normal 21" xfId="2196" xr:uid="{00000000-0005-0000-0000-000098080000}"/>
    <cellStyle name="Normal 21 2" xfId="2197" xr:uid="{00000000-0005-0000-0000-000099080000}"/>
    <cellStyle name="Normal 21 2 2" xfId="5140" xr:uid="{00000000-0005-0000-0000-000018140000}"/>
    <cellStyle name="Normal 21 2 3" xfId="30895" xr:uid="{7925C4E9-1D9E-41BF-B00D-E6AA870B1970}"/>
    <cellStyle name="Normal 21 3" xfId="4258" xr:uid="{00000000-0005-0000-0000-0000A6100000}"/>
    <cellStyle name="Normal 21 4" xfId="25499" xr:uid="{C93046C4-721D-4941-818B-5AEBC494D27F}"/>
    <cellStyle name="Normal 21 4 2" xfId="30896" xr:uid="{F90E003C-08F2-4A47-B2A4-2E88016CC0DE}"/>
    <cellStyle name="Normal 21 5" xfId="27333" xr:uid="{1A198027-FE51-47EE-91DE-EBF07C3F5C51}"/>
    <cellStyle name="Normal 21 5 2" xfId="30898" xr:uid="{B5C862C4-7E4A-4CE6-99C0-124B8A8E50F4}"/>
    <cellStyle name="Normal 21 5 3" xfId="30897" xr:uid="{85B8C6FC-9007-449D-8E11-1BF398F1155F}"/>
    <cellStyle name="Normal 21 6" xfId="25498" xr:uid="{D1443F64-933F-477C-8D86-CBF49307DE83}"/>
    <cellStyle name="Normal 21 7" xfId="23213" xr:uid="{CD1B9528-3810-4E5D-A137-61B7E872E386}"/>
    <cellStyle name="Normal 21_Scen_XBase" xfId="2198" xr:uid="{00000000-0005-0000-0000-00009A080000}"/>
    <cellStyle name="Normal 22" xfId="2199" xr:uid="{00000000-0005-0000-0000-00009B080000}"/>
    <cellStyle name="Normal 22 2" xfId="5141" xr:uid="{00000000-0005-0000-0000-000019140000}"/>
    <cellStyle name="Normal 22 2 2" xfId="30899" xr:uid="{A217A0E1-348A-4C4A-B0C6-2315A61C5416}"/>
    <cellStyle name="Normal 22 2 3" xfId="27334" xr:uid="{4A446037-656F-4354-9907-534BB0E1EAEF}"/>
    <cellStyle name="Normal 23" xfId="2200" xr:uid="{00000000-0005-0000-0000-00009C080000}"/>
    <cellStyle name="Normal 23 2" xfId="2201" xr:uid="{00000000-0005-0000-0000-00009D080000}"/>
    <cellStyle name="Normal 23 3" xfId="2202" xr:uid="{00000000-0005-0000-0000-00009E080000}"/>
    <cellStyle name="Normal 23 4" xfId="27335" xr:uid="{356014A1-55DD-40F8-A814-7A804AF5F21B}"/>
    <cellStyle name="Normal 24" xfId="2203" xr:uid="{00000000-0005-0000-0000-00009F080000}"/>
    <cellStyle name="Normal 24 10" xfId="2204" xr:uid="{00000000-0005-0000-0000-0000A0080000}"/>
    <cellStyle name="Normal 24 10 2" xfId="30901" xr:uid="{7A648597-F171-49C4-BA91-E8CBADE8BD8D}"/>
    <cellStyle name="Normal 24 11" xfId="2205" xr:uid="{00000000-0005-0000-0000-0000A1080000}"/>
    <cellStyle name="Normal 24 11 2" xfId="30902" xr:uid="{8236DFA2-18F3-487C-9F6A-5536918513E1}"/>
    <cellStyle name="Normal 24 12" xfId="2206" xr:uid="{00000000-0005-0000-0000-0000A2080000}"/>
    <cellStyle name="Normal 24 12 2" xfId="30903" xr:uid="{B1F48149-7BC8-4B04-923E-4860E95F392B}"/>
    <cellStyle name="Normal 24 13" xfId="2207" xr:uid="{00000000-0005-0000-0000-0000A3080000}"/>
    <cellStyle name="Normal 24 13 2" xfId="30904" xr:uid="{915170AB-ACF4-4EA3-BB07-53098048E607}"/>
    <cellStyle name="Normal 24 14" xfId="2208" xr:uid="{00000000-0005-0000-0000-0000A4080000}"/>
    <cellStyle name="Normal 24 14 2" xfId="30905" xr:uid="{00D7EDED-B1CE-4EAB-8C23-9D2BBF9F919C}"/>
    <cellStyle name="Normal 24 15" xfId="2209" xr:uid="{00000000-0005-0000-0000-0000A5080000}"/>
    <cellStyle name="Normal 24 15 2" xfId="30906" xr:uid="{177837CC-82D8-492E-AC12-69933146C96F}"/>
    <cellStyle name="Normal 24 16" xfId="2210" xr:uid="{00000000-0005-0000-0000-0000A6080000}"/>
    <cellStyle name="Normal 24 16 2" xfId="30907" xr:uid="{A3C59993-6D82-44DA-BB02-D88C29FA3E05}"/>
    <cellStyle name="Normal 24 17" xfId="2211" xr:uid="{00000000-0005-0000-0000-0000A7080000}"/>
    <cellStyle name="Normal 24 17 2" xfId="30908" xr:uid="{9BB45443-7351-49E0-823D-315D14515D3D}"/>
    <cellStyle name="Normal 24 18" xfId="2212" xr:uid="{00000000-0005-0000-0000-0000A8080000}"/>
    <cellStyle name="Normal 24 18 2" xfId="30909" xr:uid="{FA7BD254-22A6-46A4-98BC-84AAEF462825}"/>
    <cellStyle name="Normal 24 19" xfId="2213" xr:uid="{00000000-0005-0000-0000-0000A9080000}"/>
    <cellStyle name="Normal 24 19 2" xfId="30910" xr:uid="{73E05F2B-D6ED-42AF-B755-2CAFAD568C16}"/>
    <cellStyle name="Normal 24 2" xfId="2214" xr:uid="{00000000-0005-0000-0000-0000AA080000}"/>
    <cellStyle name="Normal 24 2 2" xfId="30911" xr:uid="{29FD3270-8669-46B7-B96D-9F0F71515E6B}"/>
    <cellStyle name="Normal 24 20" xfId="2215" xr:uid="{00000000-0005-0000-0000-0000AB080000}"/>
    <cellStyle name="Normal 24 20 2" xfId="30912" xr:uid="{E31DCCC1-8C51-4BE8-ACF5-2EE48E0BA150}"/>
    <cellStyle name="Normal 24 21" xfId="5142" xr:uid="{00000000-0005-0000-0000-00001A140000}"/>
    <cellStyle name="Normal 24 21 2" xfId="30913" xr:uid="{F3A54797-666E-4C0E-8604-9563E1A6714B}"/>
    <cellStyle name="Normal 24 21 3" xfId="27336" xr:uid="{F10EDE98-D838-4FAF-8E36-A6E7AF3B6BA6}"/>
    <cellStyle name="Normal 24 22" xfId="5143" xr:uid="{00000000-0005-0000-0000-00001B140000}"/>
    <cellStyle name="Normal 24 23" xfId="30900" xr:uid="{635AD2F9-138B-4672-8FBE-77FAB4E0E9EC}"/>
    <cellStyle name="Normal 24 3" xfId="2216" xr:uid="{00000000-0005-0000-0000-0000AC080000}"/>
    <cellStyle name="Normal 24 3 2" xfId="30914" xr:uid="{9C3777A9-C1A3-4F22-BCF6-781E910B5F5C}"/>
    <cellStyle name="Normal 24 4" xfId="2217" xr:uid="{00000000-0005-0000-0000-0000AD080000}"/>
    <cellStyle name="Normal 24 4 2" xfId="30915" xr:uid="{8B1E9D3F-647E-445D-80A3-C88E006E681B}"/>
    <cellStyle name="Normal 24 5" xfId="2218" xr:uid="{00000000-0005-0000-0000-0000AE080000}"/>
    <cellStyle name="Normal 24 5 2" xfId="30916" xr:uid="{8F1B8DBB-4564-4AB1-9699-1D49AD1D41FB}"/>
    <cellStyle name="Normal 24 6" xfId="2219" xr:uid="{00000000-0005-0000-0000-0000AF080000}"/>
    <cellStyle name="Normal 24 6 2" xfId="30917" xr:uid="{66B0B97E-445F-4862-B5DA-AA665567E0A0}"/>
    <cellStyle name="Normal 24 7" xfId="2220" xr:uid="{00000000-0005-0000-0000-0000B0080000}"/>
    <cellStyle name="Normal 24 7 2" xfId="30918" xr:uid="{682F207D-A5F6-45D8-8F3D-BB97939E2EAE}"/>
    <cellStyle name="Normal 24 8" xfId="2221" xr:uid="{00000000-0005-0000-0000-0000B1080000}"/>
    <cellStyle name="Normal 24 8 2" xfId="30919" xr:uid="{73596542-9158-4158-A364-437700126166}"/>
    <cellStyle name="Normal 24 9" xfId="2222" xr:uid="{00000000-0005-0000-0000-0000B2080000}"/>
    <cellStyle name="Normal 24 9 2" xfId="30920" xr:uid="{A0F0BD81-7069-4368-B6B2-54D322C48B11}"/>
    <cellStyle name="Normal 25" xfId="2223" xr:uid="{00000000-0005-0000-0000-0000B3080000}"/>
    <cellStyle name="Normal 25 2" xfId="5145" xr:uid="{00000000-0005-0000-0000-00001D140000}"/>
    <cellStyle name="Normal 25 2 2" xfId="30921" xr:uid="{356B83C7-8058-4E4C-BDC4-462F1FFE0572}"/>
    <cellStyle name="Normal 25 2 3" xfId="27337" xr:uid="{9740A24D-A760-4B23-BB47-CA0E7BF8679E}"/>
    <cellStyle name="Normal 25 3" xfId="5146" xr:uid="{00000000-0005-0000-0000-00001E140000}"/>
    <cellStyle name="Normal 25 4" xfId="5144" xr:uid="{00000000-0005-0000-0000-00001C140000}"/>
    <cellStyle name="Normal 26" xfId="2224" xr:uid="{00000000-0005-0000-0000-0000B4080000}"/>
    <cellStyle name="Normal 26 2" xfId="2225" xr:uid="{00000000-0005-0000-0000-0000B5080000}"/>
    <cellStyle name="Normal 26 3" xfId="25500" xr:uid="{D5AEE00F-6E57-47F1-8EC6-F1944B689680}"/>
    <cellStyle name="Normal 26 3 2" xfId="30922" xr:uid="{081CF853-9EBB-4799-AA9B-CA5346E611BB}"/>
    <cellStyle name="Normal 26 4" xfId="27338" xr:uid="{9D4E7C10-9697-4232-A234-99E98314BF3B}"/>
    <cellStyle name="Normal 27" xfId="2226" xr:uid="{00000000-0005-0000-0000-0000B6080000}"/>
    <cellStyle name="Normal 27 2" xfId="2227" xr:uid="{00000000-0005-0000-0000-0000B7080000}"/>
    <cellStyle name="Normal 27 3" xfId="27339" xr:uid="{C79F8E88-184E-49FB-9820-EF7432B652CE}"/>
    <cellStyle name="Normal 28" xfId="2228" xr:uid="{00000000-0005-0000-0000-0000B8080000}"/>
    <cellStyle name="Normal 28 2" xfId="27340" xr:uid="{560EFF10-A9D0-401D-A311-E2D5D565A2E4}"/>
    <cellStyle name="Normal 29" xfId="2229" xr:uid="{00000000-0005-0000-0000-0000B9080000}"/>
    <cellStyle name="Normal 29 2" xfId="25501" xr:uid="{33394055-1C07-4F6E-9A84-75A5506E396C}"/>
    <cellStyle name="Normal 29 3" xfId="22526" xr:uid="{310D10C6-51E5-4FE7-A2CD-6BBEFC4A5866}"/>
    <cellStyle name="Normal 3" xfId="7" xr:uid="{00000000-0005-0000-0000-00000B000000}"/>
    <cellStyle name="Normal 3 10" xfId="2230" xr:uid="{00000000-0005-0000-0000-0000BA080000}"/>
    <cellStyle name="Normal 3 11" xfId="2231" xr:uid="{00000000-0005-0000-0000-0000BB080000}"/>
    <cellStyle name="Normal 3 12" xfId="2232" xr:uid="{00000000-0005-0000-0000-0000BC080000}"/>
    <cellStyle name="Normal 3 13" xfId="2233" xr:uid="{00000000-0005-0000-0000-0000BD080000}"/>
    <cellStyle name="Normal 3 14" xfId="2234" xr:uid="{00000000-0005-0000-0000-0000BE080000}"/>
    <cellStyle name="Normal 3 15" xfId="2235" xr:uid="{00000000-0005-0000-0000-0000BF080000}"/>
    <cellStyle name="Normal 3 16" xfId="2236" xr:uid="{00000000-0005-0000-0000-0000C0080000}"/>
    <cellStyle name="Normal 3 17" xfId="2237" xr:uid="{00000000-0005-0000-0000-0000C1080000}"/>
    <cellStyle name="Normal 3 18" xfId="2238" xr:uid="{00000000-0005-0000-0000-0000C2080000}"/>
    <cellStyle name="Normal 3 19" xfId="2239" xr:uid="{00000000-0005-0000-0000-0000C3080000}"/>
    <cellStyle name="Normal 3 2" xfId="207" xr:uid="{00000000-0005-0000-0000-0000D3000000}"/>
    <cellStyle name="Normal 3 2 10" xfId="4260" xr:uid="{00000000-0005-0000-0000-0000A8100000}"/>
    <cellStyle name="Normal 3 2 11" xfId="4259" xr:uid="{00000000-0005-0000-0000-0000A7100000}"/>
    <cellStyle name="Normal 3 2 11 2" xfId="25503" xr:uid="{37F16AE5-E558-45D0-8A60-E32C3368939F}"/>
    <cellStyle name="Normal 3 2 11 2 2" xfId="28011" xr:uid="{75482575-58D3-46ED-BF1F-C10A5491DA4C}"/>
    <cellStyle name="Normal 3 2 11 2 2 2" xfId="30926" xr:uid="{249FE4A1-3F15-4760-9E05-A31E38958BFB}"/>
    <cellStyle name="Normal 3 2 11 2 2 2 2" xfId="30927" xr:uid="{E7BC9625-A6B5-40D9-B6F0-E3DAA42720A2}"/>
    <cellStyle name="Normal 3 2 11 2 2 3" xfId="30928" xr:uid="{069136F5-09B6-403E-BF7F-55632AD751A7}"/>
    <cellStyle name="Normal 3 2 11 2 2 4" xfId="30925" xr:uid="{A1C5D4D2-ED56-4BBA-9DAE-540EE7C464DE}"/>
    <cellStyle name="Normal 3 2 11 2 3" xfId="30929" xr:uid="{B9CD23E7-B979-4898-A458-19973983BBCC}"/>
    <cellStyle name="Normal 3 2 11 2 3 2" xfId="30930" xr:uid="{0CF2DB58-F551-414E-8895-6FAF5C409560}"/>
    <cellStyle name="Normal 3 2 11 2 3 2 2" xfId="30931" xr:uid="{B356DEFA-5FF0-49EA-B70C-C3F261110CAA}"/>
    <cellStyle name="Normal 3 2 11 2 3 3" xfId="30932" xr:uid="{A6F3DE3D-DCA0-45FE-BBE6-E092719FA999}"/>
    <cellStyle name="Normal 3 2 11 2 4" xfId="30933" xr:uid="{3FE72B16-52FB-40D1-8228-316114930C8C}"/>
    <cellStyle name="Normal 3 2 11 2 4 2" xfId="30934" xr:uid="{0E38D330-FD27-413A-B50C-ED1FB3A3B20E}"/>
    <cellStyle name="Normal 3 2 11 2 5" xfId="30935" xr:uid="{8DA2A72B-A002-4B1F-B790-92E91539448F}"/>
    <cellStyle name="Normal 3 2 11 2 6" xfId="30924" xr:uid="{A80A4911-C7C1-4394-922A-9F4523EFDE11}"/>
    <cellStyle name="Normal 3 2 11 3" xfId="28010" xr:uid="{C63E7FBB-EE89-451F-8244-4BFD225EC98C}"/>
    <cellStyle name="Normal 3 2 11 3 2" xfId="30937" xr:uid="{C8C6BFDD-78FD-42E5-9A56-DB7F9AD75266}"/>
    <cellStyle name="Normal 3 2 11 3 2 2" xfId="30938" xr:uid="{1D16EFA3-5E00-45BE-A5A6-7A73A98DEBAE}"/>
    <cellStyle name="Normal 3 2 11 3 3" xfId="30939" xr:uid="{B1D03F26-427E-4C68-9573-8BE2FC3FA804}"/>
    <cellStyle name="Normal 3 2 11 3 4" xfId="30936" xr:uid="{61986C07-F3FE-4E60-8BB1-4AE983305EBF}"/>
    <cellStyle name="Normal 3 2 11 4" xfId="30940" xr:uid="{F4281781-C44B-48D0-82CA-74CEDDA7C6E1}"/>
    <cellStyle name="Normal 3 2 11 4 2" xfId="30941" xr:uid="{6C87ACA0-FA5A-4371-AA7E-C93D8020E940}"/>
    <cellStyle name="Normal 3 2 11 4 2 2" xfId="30942" xr:uid="{F73E501C-19B4-4988-8445-9A62AC3021E2}"/>
    <cellStyle name="Normal 3 2 11 4 3" xfId="30943" xr:uid="{9673D698-6834-4F94-82AA-30A70AAA4925}"/>
    <cellStyle name="Normal 3 2 11 5" xfId="30944" xr:uid="{A7AA66A3-933D-413F-BE1F-6B83F981E95C}"/>
    <cellStyle name="Normal 3 2 11 5 2" xfId="30945" xr:uid="{F2CBB37B-9AA2-42DD-9E63-A1753B941D5A}"/>
    <cellStyle name="Normal 3 2 11 6" xfId="30946" xr:uid="{88012EE5-565F-4500-8BF8-C1ED698948A4}"/>
    <cellStyle name="Normal 3 2 11 7" xfId="30923" xr:uid="{52C00566-DE71-424B-BEBF-899C2EA4BB72}"/>
    <cellStyle name="Normal 3 2 12" xfId="25504" xr:uid="{E6DD3C04-317C-482B-BF7F-E4FC684D1D27}"/>
    <cellStyle name="Normal 3 2 12 2" xfId="30947" xr:uid="{B1FB7118-B187-492F-933A-C466568E59DA}"/>
    <cellStyle name="Normal 3 2 13" xfId="27341" xr:uid="{42517B82-A926-4352-B7BC-CE44A75BA074}"/>
    <cellStyle name="Normal 3 2 13 2" xfId="30948" xr:uid="{C017EC57-8657-403A-8202-D7C26367AC32}"/>
    <cellStyle name="Normal 3 2 14" xfId="28009" xr:uid="{6240180D-E8CB-43AE-AD16-392BCB0A0F1B}"/>
    <cellStyle name="Normal 3 2 15" xfId="25502" xr:uid="{5601B9C6-3E8B-49EE-BBB2-EC8D563293FC}"/>
    <cellStyle name="Normal 3 2 16" xfId="41410" xr:uid="{E05AD4B6-7560-4C32-AE5F-3A34A64B5E92}"/>
    <cellStyle name="Normal 3 2 2" xfId="208" xr:uid="{00000000-0005-0000-0000-0000D4000000}"/>
    <cellStyle name="Normal 3 2 2 2" xfId="2241" xr:uid="{00000000-0005-0000-0000-0000C5080000}"/>
    <cellStyle name="Normal 3 2 2 2 2" xfId="5147" xr:uid="{00000000-0005-0000-0000-00001F140000}"/>
    <cellStyle name="Normal 3 2 2 2 3" xfId="30949" xr:uid="{B2E13C5E-D895-4E08-A9D3-207F0FDDD9F9}"/>
    <cellStyle name="Normal 3 2 2 3" xfId="2242" xr:uid="{00000000-0005-0000-0000-0000C6080000}"/>
    <cellStyle name="Normal 3 2 2 4" xfId="2240" xr:uid="{00000000-0005-0000-0000-0000C4080000}"/>
    <cellStyle name="Normal 3 2 2 4 2" xfId="25506" xr:uid="{54F1C73B-1118-49D9-98CE-C4517E88A192}"/>
    <cellStyle name="Normal 3 2 2 4 2 2" xfId="28013" xr:uid="{29A29988-2BBD-4829-83BD-F7D1678F751A}"/>
    <cellStyle name="Normal 3 2 2 4 2 2 2" xfId="30953" xr:uid="{C81B2451-C363-4A61-BAB5-CC4EB52F6E14}"/>
    <cellStyle name="Normal 3 2 2 4 2 2 2 2" xfId="30954" xr:uid="{733B949D-DE51-4E38-BD07-74990A7819DC}"/>
    <cellStyle name="Normal 3 2 2 4 2 2 3" xfId="30955" xr:uid="{8B394C0E-09C0-4CF9-B708-273ABD355664}"/>
    <cellStyle name="Normal 3 2 2 4 2 2 4" xfId="30952" xr:uid="{DF918801-9449-456E-BA28-CD449442A859}"/>
    <cellStyle name="Normal 3 2 2 4 2 3" xfId="30956" xr:uid="{05993CBB-6FC4-4485-87E1-4B965343FA4A}"/>
    <cellStyle name="Normal 3 2 2 4 2 3 2" xfId="30957" xr:uid="{AF9AFFD1-5386-4C63-9C11-29CCD390F71B}"/>
    <cellStyle name="Normal 3 2 2 4 2 3 2 2" xfId="30958" xr:uid="{087032C2-2E75-4CFA-9D8E-A930FC72B581}"/>
    <cellStyle name="Normal 3 2 2 4 2 3 3" xfId="30959" xr:uid="{D9336D9F-4DC8-40AD-B80B-048B4E8D18D4}"/>
    <cellStyle name="Normal 3 2 2 4 2 4" xfId="30960" xr:uid="{6D96E354-6C9E-45EC-BBEA-3267BEA5F40E}"/>
    <cellStyle name="Normal 3 2 2 4 2 4 2" xfId="30961" xr:uid="{6238969F-DEB9-4AF9-9045-705394A5674C}"/>
    <cellStyle name="Normal 3 2 2 4 2 5" xfId="30962" xr:uid="{264C2FA3-F8DD-43E1-980A-3364A6A11A22}"/>
    <cellStyle name="Normal 3 2 2 4 2 6" xfId="30951" xr:uid="{A2F0D2CE-D046-450D-818A-C1E82BA87EE9}"/>
    <cellStyle name="Normal 3 2 2 4 3" xfId="28012" xr:uid="{AEEA70B5-E390-47D7-B006-9511A7334212}"/>
    <cellStyle name="Normal 3 2 2 4 3 2" xfId="30964" xr:uid="{DDCAFCFF-DDC5-4D95-AF51-D6B0094C0527}"/>
    <cellStyle name="Normal 3 2 2 4 3 2 2" xfId="30965" xr:uid="{1262CC1C-4C24-4E4B-A254-A424A51DAE41}"/>
    <cellStyle name="Normal 3 2 2 4 3 3" xfId="30966" xr:uid="{EBDD0327-EC17-4795-BC4A-081BF00B7356}"/>
    <cellStyle name="Normal 3 2 2 4 3 4" xfId="30963" xr:uid="{A9FAAFCD-2018-446C-A9D4-DADDA45266CC}"/>
    <cellStyle name="Normal 3 2 2 4 4" xfId="30967" xr:uid="{ED6A8886-F2D4-4F3B-BFDC-49F0ED39F578}"/>
    <cellStyle name="Normal 3 2 2 4 4 2" xfId="30968" xr:uid="{DC760668-3702-4565-9B50-E30E452D7CF6}"/>
    <cellStyle name="Normal 3 2 2 4 4 2 2" xfId="30969" xr:uid="{F98F5A08-9C28-479B-A482-0AC138507451}"/>
    <cellStyle name="Normal 3 2 2 4 4 3" xfId="30970" xr:uid="{D03A2988-7A1A-402E-AEFC-086DC9785795}"/>
    <cellStyle name="Normal 3 2 2 4 5" xfId="30971" xr:uid="{72ADF2D6-1553-496E-84BA-8367766DC157}"/>
    <cellStyle name="Normal 3 2 2 4 5 2" xfId="30972" xr:uid="{F901681B-F4AD-44B5-9F17-06C06E10747D}"/>
    <cellStyle name="Normal 3 2 2 4 6" xfId="30973" xr:uid="{1A261F31-CDC7-4D9F-AAE2-6D5F8AB388A6}"/>
    <cellStyle name="Normal 3 2 2 4 7" xfId="30950" xr:uid="{85901A04-7DFF-4B0D-BBAE-D03C8DA8ED9D}"/>
    <cellStyle name="Normal 3 2 2 5" xfId="27342" xr:uid="{D61810E1-96DD-4CEA-ADDC-D9D18C0C0AB7}"/>
    <cellStyle name="Normal 3 2 3" xfId="209" xr:uid="{00000000-0005-0000-0000-0000D5000000}"/>
    <cellStyle name="Normal 3 2 3 2" xfId="4261" xr:uid="{00000000-0005-0000-0000-0000A9100000}"/>
    <cellStyle name="Normal 3 2 3 3" xfId="5148" xr:uid="{00000000-0005-0000-0000-000020140000}"/>
    <cellStyle name="Normal 3 2 3 3 2" xfId="28014" xr:uid="{E86E87F3-F500-4358-8AD6-C4902A57B727}"/>
    <cellStyle name="Normal 3 2 3 3 2 2" xfId="30976" xr:uid="{A3BCEB34-1990-49B5-AB93-D789C82C4ABE}"/>
    <cellStyle name="Normal 3 2 3 3 2 2 2" xfId="30977" xr:uid="{47464A0B-ACDC-4FA8-9624-5EBDF637418B}"/>
    <cellStyle name="Normal 3 2 3 3 2 3" xfId="30978" xr:uid="{9A0501E8-6854-4AFF-BE58-C5B47FE2A411}"/>
    <cellStyle name="Normal 3 2 3 3 2 4" xfId="30975" xr:uid="{83E32F24-4E5B-43F7-9CAC-3B9103F57B3E}"/>
    <cellStyle name="Normal 3 2 3 3 3" xfId="30979" xr:uid="{3B0B97B6-F203-4D26-8D66-74105DF75131}"/>
    <cellStyle name="Normal 3 2 3 3 3 2" xfId="30980" xr:uid="{75E1AD5E-2196-4853-B115-EF30B8833E88}"/>
    <cellStyle name="Normal 3 2 3 3 3 2 2" xfId="30981" xr:uid="{B8B1B5E1-830D-4DE5-9A17-3C683225D5D1}"/>
    <cellStyle name="Normal 3 2 3 3 3 3" xfId="30982" xr:uid="{C0D22B63-15FC-4963-B4BC-D48C128B44B2}"/>
    <cellStyle name="Normal 3 2 3 3 4" xfId="30983" xr:uid="{2BCADE83-94FC-48F2-9B03-370501C637C8}"/>
    <cellStyle name="Normal 3 2 3 3 4 2" xfId="30984" xr:uid="{4AD3997B-74C6-44CE-AC5E-8B5D7D5D3D69}"/>
    <cellStyle name="Normal 3 2 3 3 5" xfId="30985" xr:uid="{F19F154B-1D4A-4BA7-A46B-3242163F894D}"/>
    <cellStyle name="Normal 3 2 3 3 6" xfId="30974" xr:uid="{71618A90-5C9D-4AEC-BB91-B6FCE86AC2BB}"/>
    <cellStyle name="Normal 3 2 3 4" xfId="2243" xr:uid="{00000000-0005-0000-0000-0000C7080000}"/>
    <cellStyle name="Normal 3 2 3 4 2" xfId="28015" xr:uid="{A959F603-7F67-44CF-91E1-230A10416830}"/>
    <cellStyle name="Normal 3 2 3 4 2 2" xfId="30988" xr:uid="{D6296277-BBAC-45F9-B745-BD1BC1B1DB9B}"/>
    <cellStyle name="Normal 3 2 3 4 2 2 2" xfId="30989" xr:uid="{633EF87E-DF97-491E-AB66-7944711A02D1}"/>
    <cellStyle name="Normal 3 2 3 4 2 3" xfId="30990" xr:uid="{EAC39B19-5299-41DE-81FD-663B01710007}"/>
    <cellStyle name="Normal 3 2 3 4 2 4" xfId="30987" xr:uid="{7801B8DA-BEA8-4FC2-B823-96DF5ED47F3E}"/>
    <cellStyle name="Normal 3 2 3 4 3" xfId="30991" xr:uid="{9893A272-5907-4005-A283-D43E4AFA6966}"/>
    <cellStyle name="Normal 3 2 3 4 3 2" xfId="30992" xr:uid="{C111108D-AB15-4056-AD4E-D16EF9371995}"/>
    <cellStyle name="Normal 3 2 3 4 4" xfId="30993" xr:uid="{5E8B2B25-01AD-425A-B32E-CC3844D276E2}"/>
    <cellStyle name="Normal 3 2 3 4 5" xfId="30986" xr:uid="{57FB22CE-4B32-45FA-81C5-ABAF6E1556B4}"/>
    <cellStyle name="Normal 3 2 3 5" xfId="27343" xr:uid="{3551B71A-0AA9-4C87-9435-FCC589B9D4BD}"/>
    <cellStyle name="Normal 3 2 3 5 2" xfId="30995" xr:uid="{B305F3DB-C839-4A9F-8C9B-C026EED9B8FC}"/>
    <cellStyle name="Normal 3 2 3 5 3" xfId="30994" xr:uid="{77B9CABE-9D9B-4223-8095-FC4FCEB2E6EB}"/>
    <cellStyle name="Normal 3 2 4" xfId="210" xr:uid="{00000000-0005-0000-0000-0000D6000000}"/>
    <cellStyle name="Normal 3 2 4 2" xfId="4262" xr:uid="{00000000-0005-0000-0000-0000AA100000}"/>
    <cellStyle name="Normal 3 2 4 3" xfId="2244" xr:uid="{00000000-0005-0000-0000-0000C8080000}"/>
    <cellStyle name="Normal 3 2 4 3 2" xfId="30996" xr:uid="{DAF46152-35D8-45F1-87A7-BD7CD5B2D1B4}"/>
    <cellStyle name="Normal 3 2 5" xfId="4263" xr:uid="{00000000-0005-0000-0000-0000AB100000}"/>
    <cellStyle name="Normal 3 2 5 2" xfId="27344" xr:uid="{9679195A-DC6B-4849-AE34-58154A2BFA72}"/>
    <cellStyle name="Normal 3 2 6" xfId="4264" xr:uid="{00000000-0005-0000-0000-0000AC100000}"/>
    <cellStyle name="Normal 3 2 7" xfId="4265" xr:uid="{00000000-0005-0000-0000-0000AD100000}"/>
    <cellStyle name="Normal 3 2 8" xfId="4266" xr:uid="{00000000-0005-0000-0000-0000AE100000}"/>
    <cellStyle name="Normal 3 2 9" xfId="4267" xr:uid="{00000000-0005-0000-0000-0000AF100000}"/>
    <cellStyle name="Normal 3 2 9 2" xfId="4268" xr:uid="{00000000-0005-0000-0000-0000B0100000}"/>
    <cellStyle name="Normal 3 2 9 2 2" xfId="5149" xr:uid="{00000000-0005-0000-0000-000021140000}"/>
    <cellStyle name="Normal 3 2 9 2 2 2" xfId="28017" xr:uid="{F28E5579-9211-41C8-A534-D23D521E07D7}"/>
    <cellStyle name="Normal 3 2 9 2 2 2 2" xfId="31000" xr:uid="{6229C9C6-C5F3-433F-8DA9-F71BE842CE05}"/>
    <cellStyle name="Normal 3 2 9 2 2 2 2 2" xfId="31001" xr:uid="{B8AEE590-32E8-42E4-AE0E-61433B8883A9}"/>
    <cellStyle name="Normal 3 2 9 2 2 2 3" xfId="31002" xr:uid="{835AE893-7B13-43FA-9BB0-20B1DA15561A}"/>
    <cellStyle name="Normal 3 2 9 2 2 2 4" xfId="30999" xr:uid="{B1811B7E-69D9-430D-972F-54F482876E5A}"/>
    <cellStyle name="Normal 3 2 9 2 2 3" xfId="31003" xr:uid="{0DDF7761-01FA-40AB-9C0B-5B86622800DC}"/>
    <cellStyle name="Normal 3 2 9 2 2 3 2" xfId="31004" xr:uid="{C8220FC8-4F40-43A1-8661-BF1364C7DCC8}"/>
    <cellStyle name="Normal 3 2 9 2 2 3 2 2" xfId="31005" xr:uid="{A29603F0-D918-4B9F-9B2B-E6C104C25A44}"/>
    <cellStyle name="Normal 3 2 9 2 2 3 3" xfId="31006" xr:uid="{B80D6EB5-DCEB-460A-932F-36E5AD5F23EC}"/>
    <cellStyle name="Normal 3 2 9 2 2 4" xfId="31007" xr:uid="{E143B989-CA44-4375-844E-97BD24DA9B6F}"/>
    <cellStyle name="Normal 3 2 9 2 2 4 2" xfId="31008" xr:uid="{23B74D51-0547-4919-B3CB-73C16DAABD7B}"/>
    <cellStyle name="Normal 3 2 9 2 2 5" xfId="31009" xr:uid="{AA6B2C9D-430F-4990-B50B-9BB71CDB0591}"/>
    <cellStyle name="Normal 3 2 9 2 2 6" xfId="30998" xr:uid="{390CE824-FAA0-422B-99AB-4C6D65D8EF7E}"/>
    <cellStyle name="Normal 3 2 9 2 3" xfId="28016" xr:uid="{8EB5E02F-E445-4A62-B870-28D0DC3B48FD}"/>
    <cellStyle name="Normal 3 2 9 2 3 2" xfId="31011" xr:uid="{D8CC472F-AB28-4E8C-BBCF-CF6AEAA2E610}"/>
    <cellStyle name="Normal 3 2 9 2 3 2 2" xfId="31012" xr:uid="{DEC91085-D6F5-4C39-BD70-8AE384610B8F}"/>
    <cellStyle name="Normal 3 2 9 2 3 3" xfId="31013" xr:uid="{9D66B61A-6D6A-4E0A-A05C-74AAAD55CC24}"/>
    <cellStyle name="Normal 3 2 9 2 3 4" xfId="31010" xr:uid="{DB3AF8FE-7F91-4AD6-BD13-F40D5E28CDD5}"/>
    <cellStyle name="Normal 3 2 9 2 4" xfId="31014" xr:uid="{249870AD-532E-44ED-9A87-BBB9886C9716}"/>
    <cellStyle name="Normal 3 2 9 2 4 2" xfId="31015" xr:uid="{9F89C617-C156-4F77-B680-05AD81CDB81C}"/>
    <cellStyle name="Normal 3 2 9 2 4 2 2" xfId="31016" xr:uid="{1C24C167-252F-4AC3-891A-8AE8699E41D3}"/>
    <cellStyle name="Normal 3 2 9 2 4 3" xfId="31017" xr:uid="{2961A461-074D-4B7E-B0A9-5AB7D4610C08}"/>
    <cellStyle name="Normal 3 2 9 2 5" xfId="31018" xr:uid="{C9E586A4-9C04-41E8-8474-A3BFAF11EE87}"/>
    <cellStyle name="Normal 3 2 9 2 5 2" xfId="31019" xr:uid="{07EB2A5F-810D-4D1E-9636-39C934FE8F70}"/>
    <cellStyle name="Normal 3 2 9 2 6" xfId="31020" xr:uid="{32E5A671-2233-4960-88F1-4D3102E6EEC3}"/>
    <cellStyle name="Normal 3 2 9 2 7" xfId="30997" xr:uid="{F3AF4CF4-14A3-48CF-B1E9-849CF4F0267A}"/>
    <cellStyle name="Normal 3 2 9 3" xfId="31021" xr:uid="{32957277-6B3C-4174-82E5-88DE48A4CF7B}"/>
    <cellStyle name="Normal 3 2 9 4" xfId="31022" xr:uid="{607F60D6-2104-4DAC-B700-6E5FB3F373A7}"/>
    <cellStyle name="Normal 3 2 9 4 2" xfId="31023" xr:uid="{291ED62E-250A-42AE-8064-9CE1BF71634B}"/>
    <cellStyle name="Normal 3 2 9 4 2 2" xfId="31024" xr:uid="{81ECD256-B49D-451C-8E6E-C905B0E0A919}"/>
    <cellStyle name="Normal 3 2 9 4 3" xfId="31025" xr:uid="{C132A6B0-E483-4C3F-AD4B-2FB072823497}"/>
    <cellStyle name="Normal 3 2_ELC" xfId="2245" xr:uid="{00000000-0005-0000-0000-0000C9080000}"/>
    <cellStyle name="Normal 3 20" xfId="2246" xr:uid="{00000000-0005-0000-0000-0000CA080000}"/>
    <cellStyle name="Normal 3 21" xfId="2247" xr:uid="{00000000-0005-0000-0000-0000CB080000}"/>
    <cellStyle name="Normal 3 22" xfId="2248" xr:uid="{00000000-0005-0000-0000-0000CC080000}"/>
    <cellStyle name="Normal 3 23" xfId="2249" xr:uid="{00000000-0005-0000-0000-0000CD080000}"/>
    <cellStyle name="Normal 3 24" xfId="2250" xr:uid="{00000000-0005-0000-0000-0000CE080000}"/>
    <cellStyle name="Normal 3 25" xfId="2251" xr:uid="{00000000-0005-0000-0000-0000CF080000}"/>
    <cellStyle name="Normal 3 26" xfId="2252" xr:uid="{00000000-0005-0000-0000-0000D0080000}"/>
    <cellStyle name="Normal 3 26 2" xfId="31026" xr:uid="{65829107-010E-4DC9-B18D-AD277368CA3B}"/>
    <cellStyle name="Normal 3 27" xfId="2253" xr:uid="{00000000-0005-0000-0000-0000D1080000}"/>
    <cellStyle name="Normal 3 27 2" xfId="31027" xr:uid="{2CE240EF-112B-49E5-8A76-1005F6C8DA45}"/>
    <cellStyle name="Normal 3 28" xfId="2254" xr:uid="{00000000-0005-0000-0000-0000D2080000}"/>
    <cellStyle name="Normal 3 28 2" xfId="31028" xr:uid="{59C20B9D-4AED-472D-AAC9-A38A6A9C2484}"/>
    <cellStyle name="Normal 3 29" xfId="2255" xr:uid="{00000000-0005-0000-0000-0000D3080000}"/>
    <cellStyle name="Normal 3 29 2" xfId="5150" xr:uid="{00000000-0005-0000-0000-000022140000}"/>
    <cellStyle name="Normal 3 29 2 2" xfId="42638" xr:uid="{9741274A-BDFE-4111-9F67-E3EF5F6E37EB}"/>
    <cellStyle name="Normal 3 29 2 3" xfId="31029" xr:uid="{0E626A8E-E56E-4D32-808D-4593105FC040}"/>
    <cellStyle name="Normal 3 3" xfId="211" xr:uid="{00000000-0005-0000-0000-0000D7000000}"/>
    <cellStyle name="Normal 3 3 10" xfId="41412" xr:uid="{876CC6BA-22F3-46B9-954C-840BC0954ED9}"/>
    <cellStyle name="Normal 3 3 2" xfId="212" xr:uid="{00000000-0005-0000-0000-0000D8000000}"/>
    <cellStyle name="Normal 3 3 2 2" xfId="4269" xr:uid="{00000000-0005-0000-0000-0000B1100000}"/>
    <cellStyle name="Normal 3 3 2 3" xfId="410" xr:uid="{00000000-0005-0000-0000-00009E010000}"/>
    <cellStyle name="Normal 3 3 2 3 2" xfId="31030" xr:uid="{D03C24BC-454C-43E3-BF3F-5553F6888186}"/>
    <cellStyle name="Normal 3 3 3" xfId="213" xr:uid="{00000000-0005-0000-0000-0000D9000000}"/>
    <cellStyle name="Normal 3 3 3 2" xfId="4270" xr:uid="{00000000-0005-0000-0000-0000B2100000}"/>
    <cellStyle name="Normal 3 3 4" xfId="214" xr:uid="{00000000-0005-0000-0000-0000DA000000}"/>
    <cellStyle name="Normal 3 3 4 2" xfId="4271" xr:uid="{00000000-0005-0000-0000-0000B3100000}"/>
    <cellStyle name="Normal 3 3 5" xfId="4272" xr:uid="{00000000-0005-0000-0000-0000B4100000}"/>
    <cellStyle name="Normal 3 3 6" xfId="4273" xr:uid="{00000000-0005-0000-0000-0000B5100000}"/>
    <cellStyle name="Normal 3 3 7" xfId="4274" xr:uid="{00000000-0005-0000-0000-0000B6100000}"/>
    <cellStyle name="Normal 3 3 8" xfId="4275" xr:uid="{00000000-0005-0000-0000-0000B7100000}"/>
    <cellStyle name="Normal 3 3 9" xfId="4276" xr:uid="{00000000-0005-0000-0000-0000B8100000}"/>
    <cellStyle name="Normal 3 30" xfId="5151" xr:uid="{00000000-0005-0000-0000-000023140000}"/>
    <cellStyle name="Normal 3 30 2" xfId="5152" xr:uid="{00000000-0005-0000-0000-000024140000}"/>
    <cellStyle name="Normal 3 30 2 2" xfId="31033" xr:uid="{45FEF9ED-D89E-4A81-9A70-7D94A479E86B}"/>
    <cellStyle name="Normal 3 30 2 2 2" xfId="31034" xr:uid="{F6CED7D8-E0DE-4C40-82CE-FFC511598216}"/>
    <cellStyle name="Normal 3 30 2 3" xfId="31035" xr:uid="{DC3325D9-2607-45D1-9A32-DA1932252F74}"/>
    <cellStyle name="Normal 3 30 2 4" xfId="31036" xr:uid="{F69EE2A0-1E62-4A1D-A842-6CB57D27C0AA}"/>
    <cellStyle name="Normal 3 30 2 5" xfId="31032" xr:uid="{11283634-3A84-49F7-A62C-BE7C4508D622}"/>
    <cellStyle name="Normal 3 30 2 6" xfId="42640" xr:uid="{A26662EB-77A8-4505-836B-DC0AC1F7571D}"/>
    <cellStyle name="Normal 3 30 3" xfId="31037" xr:uid="{AAA03CF9-D056-47E6-81E4-E117536819CD}"/>
    <cellStyle name="Normal 3 30 3 2" xfId="31038" xr:uid="{A854F6D6-6E38-4376-92A7-F5C2EC3C21AE}"/>
    <cellStyle name="Normal 3 30 3 2 2" xfId="31039" xr:uid="{D02B35B2-F040-4B88-AB1F-273C47467E52}"/>
    <cellStyle name="Normal 3 30 3 3" xfId="31040" xr:uid="{DF77F175-1529-4002-A611-1ACA93443B00}"/>
    <cellStyle name="Normal 3 30 4" xfId="31041" xr:uid="{15D1B083-6C1C-4F67-A7F8-A7CDD3CB732D}"/>
    <cellStyle name="Normal 3 30 4 2" xfId="31042" xr:uid="{D2C329BB-9539-4578-A2C6-4CC4AB192490}"/>
    <cellStyle name="Normal 3 30 5" xfId="31043" xr:uid="{3D59CB32-204D-4182-A23E-8206F04985B7}"/>
    <cellStyle name="Normal 3 30 6" xfId="31031" xr:uid="{1E5895D9-BA1D-4977-8F9E-469377A86E70}"/>
    <cellStyle name="Normal 3 30 7" xfId="42639" xr:uid="{C0654F26-060A-4C0C-8A37-8651E0BDCD66}"/>
    <cellStyle name="Normal 3 31" xfId="5153" xr:uid="{00000000-0005-0000-0000-000025140000}"/>
    <cellStyle name="Normal 3 31 2" xfId="5154" xr:uid="{00000000-0005-0000-0000-000026140000}"/>
    <cellStyle name="Normal 3 31 2 2" xfId="31046" xr:uid="{B7BDDA4A-87C5-4BDB-BD7D-C47A29E2FA73}"/>
    <cellStyle name="Normal 3 31 2 3" xfId="42642" xr:uid="{0C7B71CD-BD48-4047-A862-93B89FB6FCF5}"/>
    <cellStyle name="Normal 3 31 2 4" xfId="31045" xr:uid="{8D5C20FA-5256-4860-B669-0678E11EE2A8}"/>
    <cellStyle name="Normal 3 31 3" xfId="31047" xr:uid="{47C223B1-43D8-42FF-B2AC-E729BAD63199}"/>
    <cellStyle name="Normal 3 31 4" xfId="31048" xr:uid="{3C513AB3-A63A-4ADA-82E6-AAF216EE2D29}"/>
    <cellStyle name="Normal 3 31 5" xfId="42641" xr:uid="{8F9B97EE-A0F4-4A83-89A6-595043B0CEE6}"/>
    <cellStyle name="Normal 3 31 6" xfId="31044" xr:uid="{B928F312-2EB5-485A-B88F-98DF8B761A9A}"/>
    <cellStyle name="Normal 3 32" xfId="5155" xr:uid="{00000000-0005-0000-0000-000027140000}"/>
    <cellStyle name="Normal 3 32 2" xfId="31050" xr:uid="{50FBFEA1-64EB-40B7-887E-F4F28E9517D4}"/>
    <cellStyle name="Normal 3 32 3" xfId="31051" xr:uid="{045B5B42-7229-4D2F-A54B-C20C99175BF5}"/>
    <cellStyle name="Normal 3 32 4" xfId="42643" xr:uid="{843BBE20-A973-43A2-9A1E-2CF953DF0904}"/>
    <cellStyle name="Normal 3 32 5" xfId="31049" xr:uid="{178D205A-9C09-4234-884D-E030AB384254}"/>
    <cellStyle name="Normal 3 33" xfId="5156" xr:uid="{00000000-0005-0000-0000-000028140000}"/>
    <cellStyle name="Normal 3 34" xfId="5157" xr:uid="{00000000-0005-0000-0000-000029140000}"/>
    <cellStyle name="Normal 3 35" xfId="5158" xr:uid="{00000000-0005-0000-0000-00002A140000}"/>
    <cellStyle name="Normal 3 36" xfId="5159" xr:uid="{00000000-0005-0000-0000-00002B140000}"/>
    <cellStyle name="Normal 3 37" xfId="354" xr:uid="{00000000-0005-0000-0000-000066010000}"/>
    <cellStyle name="Normal 3 38" xfId="47092" xr:uid="{832E8CFD-9B69-453B-B8A7-64C3A94BFDD6}"/>
    <cellStyle name="Normal 3 39" xfId="47093" xr:uid="{868FCB8D-7650-4D53-9246-FC8E5A4BD935}"/>
    <cellStyle name="Normal 3 4" xfId="215" xr:uid="{00000000-0005-0000-0000-0000DB000000}"/>
    <cellStyle name="Normal 3 4 2" xfId="216" xr:uid="{00000000-0005-0000-0000-0000DC000000}"/>
    <cellStyle name="Normal 3 4 2 2" xfId="27345" xr:uid="{4C0340E3-1F46-4B86-B188-4B03F8BF0C75}"/>
    <cellStyle name="Normal 3 4 3" xfId="411" xr:uid="{00000000-0005-0000-0000-00009F010000}"/>
    <cellStyle name="Normal 3 4 4" xfId="466" xr:uid="{00000000-0005-0000-0000-0000D6010000}"/>
    <cellStyle name="Normal 3 4 4 2" xfId="2256" xr:uid="{00000000-0005-0000-0000-0000D4080000}"/>
    <cellStyle name="Normal 3 4 4 2 2" xfId="5160" xr:uid="{00000000-0005-0000-0000-00002C140000}"/>
    <cellStyle name="Normal 3 4 4 3" xfId="4277" xr:uid="{00000000-0005-0000-0000-0000B9100000}"/>
    <cellStyle name="Normal 3 4 5" xfId="4278" xr:uid="{00000000-0005-0000-0000-0000BA100000}"/>
    <cellStyle name="Normal 3 4 6" xfId="4279" xr:uid="{00000000-0005-0000-0000-0000BB100000}"/>
    <cellStyle name="Normal 3 4 7" xfId="4280" xr:uid="{00000000-0005-0000-0000-0000BC100000}"/>
    <cellStyle name="Normal 3 4 8" xfId="4281" xr:uid="{00000000-0005-0000-0000-0000BD100000}"/>
    <cellStyle name="Normal 3 5" xfId="217" xr:uid="{00000000-0005-0000-0000-0000DD000000}"/>
    <cellStyle name="Normal 3 5 2" xfId="2258" xr:uid="{00000000-0005-0000-0000-0000D6080000}"/>
    <cellStyle name="Normal 3 5 3" xfId="2259" xr:uid="{00000000-0005-0000-0000-0000D7080000}"/>
    <cellStyle name="Normal 3 5 3 2" xfId="4282" xr:uid="{00000000-0005-0000-0000-0000BE100000}"/>
    <cellStyle name="Normal 3 5 3 3" xfId="25510" xr:uid="{F4E9DBDC-20F9-4CAF-9E43-D529B1FE73CD}"/>
    <cellStyle name="Normal 3 5 3 3 2" xfId="31052" xr:uid="{346CE054-5E01-4550-8842-06C081A31675}"/>
    <cellStyle name="Normal 3 5 4" xfId="2257" xr:uid="{00000000-0005-0000-0000-0000D5080000}"/>
    <cellStyle name="Normal 3 5 4 2" xfId="4283" xr:uid="{00000000-0005-0000-0000-0000BF100000}"/>
    <cellStyle name="Normal 3 5 4 3" xfId="25511" xr:uid="{A2971A6B-E320-478D-B992-91C1C3435790}"/>
    <cellStyle name="Normal 3 5 4 3 2" xfId="28018" xr:uid="{6AB79323-212E-41A3-A8CE-A4A6275EEDD2}"/>
    <cellStyle name="Normal 3 5 4 3 2 2" xfId="31055" xr:uid="{DE3313E5-426E-4C87-B1EB-23A176C2008B}"/>
    <cellStyle name="Normal 3 5 4 3 2 2 2" xfId="31056" xr:uid="{BA553C5B-099C-434C-A58C-54FE48807F3D}"/>
    <cellStyle name="Normal 3 5 4 3 2 3" xfId="31057" xr:uid="{43823BD1-D25C-48E6-BFE2-3E4C96781540}"/>
    <cellStyle name="Normal 3 5 4 3 2 4" xfId="31054" xr:uid="{1FB556F5-6655-44E6-A8ED-B7F19D53D29E}"/>
    <cellStyle name="Normal 3 5 4 3 3" xfId="31058" xr:uid="{E6221EFF-3943-4094-A8A7-D6DED64C86C0}"/>
    <cellStyle name="Normal 3 5 4 3 3 2" xfId="31059" xr:uid="{FF02E1A6-1F88-4073-AEDD-A14178A639D1}"/>
    <cellStyle name="Normal 3 5 4 3 3 2 2" xfId="31060" xr:uid="{E7305784-54D9-4E63-8958-C808D1A0E407}"/>
    <cellStyle name="Normal 3 5 4 3 3 3" xfId="31061" xr:uid="{D05FC4F6-2B93-4231-8D58-F4D5D516CCE9}"/>
    <cellStyle name="Normal 3 5 4 3 4" xfId="31062" xr:uid="{2F7CD4D9-A197-4459-AE32-7F52F1B33DD9}"/>
    <cellStyle name="Normal 3 5 4 3 4 2" xfId="31063" xr:uid="{36EE0F38-D4CA-4BAE-A841-C04BEDF137A8}"/>
    <cellStyle name="Normal 3 5 4 3 5" xfId="31064" xr:uid="{7786F115-B041-4D9C-A4F9-6134114D1770}"/>
    <cellStyle name="Normal 3 5 4 3 6" xfId="31053" xr:uid="{BD15E38E-53A3-4DE7-BDAB-ED71BDC90A6F}"/>
    <cellStyle name="Normal 3 5 4 4" xfId="25512" xr:uid="{E075A7BB-B9F1-43A5-BFC6-658554A6FA0D}"/>
    <cellStyle name="Normal 3 5 4 4 2" xfId="28019" xr:uid="{500711AE-F12A-452C-B7A9-47E6AA073EA0}"/>
    <cellStyle name="Normal 3 5 4 4 2 2" xfId="31067" xr:uid="{87F788B5-6163-4534-BF90-E0B73B93D63B}"/>
    <cellStyle name="Normal 3 5 4 4 2 2 2" xfId="31068" xr:uid="{6C3BE1C8-F4B0-4B93-85DE-33480C4F2826}"/>
    <cellStyle name="Normal 3 5 4 4 2 3" xfId="31069" xr:uid="{3F8D31EF-35F2-4E0C-8402-80F38E209436}"/>
    <cellStyle name="Normal 3 5 4 4 2 4" xfId="31066" xr:uid="{D38FA739-33F4-4D80-873F-9259FD2D32C8}"/>
    <cellStyle name="Normal 3 5 4 4 3" xfId="31070" xr:uid="{B1CF5AF6-6E7B-4D9A-B5FA-BD91D9B9CCCD}"/>
    <cellStyle name="Normal 3 5 4 4 3 2" xfId="31071" xr:uid="{0DAF81DE-2F3F-41D3-8873-5B65677C7FE4}"/>
    <cellStyle name="Normal 3 5 4 4 4" xfId="31072" xr:uid="{4FFCB08F-55C0-4F50-B237-BF06776B30D4}"/>
    <cellStyle name="Normal 3 5 4 4 5" xfId="31065" xr:uid="{ACB15838-1676-4000-928F-07C3158D4305}"/>
    <cellStyle name="Normal 3 5 4 5" xfId="31073" xr:uid="{32CCAA6B-9C9B-44D0-9DA2-32F2C460F88C}"/>
    <cellStyle name="Normal 3 5 4 5 2" xfId="31074" xr:uid="{835FB231-1F6A-4E06-9596-ECDB7E86BFEA}"/>
    <cellStyle name="Normal 3 5 5" xfId="4284" xr:uid="{00000000-0005-0000-0000-0000C0100000}"/>
    <cellStyle name="Normal 3 5 6" xfId="4285" xr:uid="{00000000-0005-0000-0000-0000C1100000}"/>
    <cellStyle name="Normal 3 5 7" xfId="4286" xr:uid="{00000000-0005-0000-0000-0000C2100000}"/>
    <cellStyle name="Normal 3 5 8" xfId="4287" xr:uid="{00000000-0005-0000-0000-0000C3100000}"/>
    <cellStyle name="Normal 3 5 9" xfId="25514" xr:uid="{AF7E9405-8B09-4CD6-8E24-E199FC2B20F4}"/>
    <cellStyle name="Normal 3 5 9 2" xfId="31075" xr:uid="{D36C6517-17A8-448C-B9BD-0E9D3A609B3E}"/>
    <cellStyle name="Normal 3 6" xfId="218" xr:uid="{00000000-0005-0000-0000-0000DE000000}"/>
    <cellStyle name="Normal 3 6 2" xfId="2261" xr:uid="{00000000-0005-0000-0000-0000D9080000}"/>
    <cellStyle name="Normal 3 6 3" xfId="2260" xr:uid="{00000000-0005-0000-0000-0000D8080000}"/>
    <cellStyle name="Normal 3 6 3 2" xfId="31076" xr:uid="{B696A7AF-7F89-4E9F-991C-E82CA741C676}"/>
    <cellStyle name="Normal 3 6 3 3" xfId="25516" xr:uid="{3C419B03-EC57-4757-A117-BB90E6DB8CF9}"/>
    <cellStyle name="Normal 3 6 4" xfId="412" xr:uid="{00000000-0005-0000-0000-0000A0010000}"/>
    <cellStyle name="Normal 3 7" xfId="219" xr:uid="{00000000-0005-0000-0000-0000DF000000}"/>
    <cellStyle name="Normal 3 7 2" xfId="2263" xr:uid="{00000000-0005-0000-0000-0000DB080000}"/>
    <cellStyle name="Normal 3 7 3" xfId="5162" xr:uid="{00000000-0005-0000-0000-00002E140000}"/>
    <cellStyle name="Normal 3 7 3 2" xfId="31077" xr:uid="{0FE1F095-54BA-4D3F-87FA-08C65313486E}"/>
    <cellStyle name="Normal 3 7 4" xfId="5161" xr:uid="{00000000-0005-0000-0000-00002D140000}"/>
    <cellStyle name="Normal 3 7 5" xfId="2262" xr:uid="{00000000-0005-0000-0000-0000DA080000}"/>
    <cellStyle name="Normal 3 8" xfId="2264" xr:uid="{00000000-0005-0000-0000-0000DC080000}"/>
    <cellStyle name="Normal 3 9" xfId="2265" xr:uid="{00000000-0005-0000-0000-0000DD080000}"/>
    <cellStyle name="Normal 3_PrimaryEnergyPrices_TIMES" xfId="5163" xr:uid="{00000000-0005-0000-0000-00002F140000}"/>
    <cellStyle name="Normal 30" xfId="2266" xr:uid="{00000000-0005-0000-0000-0000DE080000}"/>
    <cellStyle name="Normal 30 2" xfId="25519" xr:uid="{53A9F853-5DD2-47A3-9D34-FF34369057C3}"/>
    <cellStyle name="Normal 30 3" xfId="22525" xr:uid="{D045C479-0F0C-4657-B144-F36BE54E309A}"/>
    <cellStyle name="Normal 31" xfId="2267" xr:uid="{00000000-0005-0000-0000-0000DF080000}"/>
    <cellStyle name="Normal 31 2" xfId="2268" xr:uid="{00000000-0005-0000-0000-0000E0080000}"/>
    <cellStyle name="Normal 31 2 2" xfId="31078" xr:uid="{4ED001E5-B220-419C-8A08-21FB17ADA9EB}"/>
    <cellStyle name="Normal 31 3" xfId="5165" xr:uid="{00000000-0005-0000-0000-000031140000}"/>
    <cellStyle name="Normal 31 4" xfId="5166" xr:uid="{00000000-0005-0000-0000-000032140000}"/>
    <cellStyle name="Normal 31 5" xfId="5167" xr:uid="{00000000-0005-0000-0000-000033140000}"/>
    <cellStyle name="Normal 31 6" xfId="5164" xr:uid="{00000000-0005-0000-0000-000030140000}"/>
    <cellStyle name="Normal 32" xfId="2269" xr:uid="{00000000-0005-0000-0000-0000E1080000}"/>
    <cellStyle name="Normal 32 2" xfId="2270" xr:uid="{00000000-0005-0000-0000-0000E2080000}"/>
    <cellStyle name="Normal 33" xfId="2271" xr:uid="{00000000-0005-0000-0000-0000E3080000}"/>
    <cellStyle name="Normal 33 10" xfId="2272" xr:uid="{00000000-0005-0000-0000-0000E4080000}"/>
    <cellStyle name="Normal 33 10 2" xfId="31079" xr:uid="{7CA43450-9DA9-4C7E-BC2C-64B2E2509D6C}"/>
    <cellStyle name="Normal 33 11" xfId="2273" xr:uid="{00000000-0005-0000-0000-0000E5080000}"/>
    <cellStyle name="Normal 33 11 2" xfId="31080" xr:uid="{310315B5-339C-4F75-879E-1479000AE8AF}"/>
    <cellStyle name="Normal 33 12" xfId="2274" xr:uid="{00000000-0005-0000-0000-0000E6080000}"/>
    <cellStyle name="Normal 33 12 2" xfId="31081" xr:uid="{A336C20B-F82B-42B0-88E6-BE9784900179}"/>
    <cellStyle name="Normal 33 13" xfId="2275" xr:uid="{00000000-0005-0000-0000-0000E7080000}"/>
    <cellStyle name="Normal 33 13 2" xfId="31082" xr:uid="{DFF86F7C-8273-4740-944B-1B387073F7B4}"/>
    <cellStyle name="Normal 33 14" xfId="27346" xr:uid="{9CB67C42-9DAF-40AD-B0F1-4F8DDEA9C36A}"/>
    <cellStyle name="Normal 33 2" xfId="2276" xr:uid="{00000000-0005-0000-0000-0000E8080000}"/>
    <cellStyle name="Normal 33 2 2" xfId="31083" xr:uid="{13D9826C-1E73-4228-8472-8FCDD34E2033}"/>
    <cellStyle name="Normal 33 3" xfId="2277" xr:uid="{00000000-0005-0000-0000-0000E9080000}"/>
    <cellStyle name="Normal 33 3 2" xfId="31084" xr:uid="{A6D01EC6-BCE2-4EED-ADE2-16E4A516104C}"/>
    <cellStyle name="Normal 33 4" xfId="2278" xr:uid="{00000000-0005-0000-0000-0000EA080000}"/>
    <cellStyle name="Normal 33 4 2" xfId="31085" xr:uid="{CBFB4634-9784-4915-B098-E51BCBA9CCD8}"/>
    <cellStyle name="Normal 33 5" xfId="2279" xr:uid="{00000000-0005-0000-0000-0000EB080000}"/>
    <cellStyle name="Normal 33 5 2" xfId="31086" xr:uid="{047AA256-AA2F-46D4-8AD5-80512F73DE4F}"/>
    <cellStyle name="Normal 33 6" xfId="2280" xr:uid="{00000000-0005-0000-0000-0000EC080000}"/>
    <cellStyle name="Normal 33 6 2" xfId="31087" xr:uid="{75811E9D-2327-420F-BCD4-89EF8FFE204C}"/>
    <cellStyle name="Normal 33 7" xfId="2281" xr:uid="{00000000-0005-0000-0000-0000ED080000}"/>
    <cellStyle name="Normal 33 7 2" xfId="31088" xr:uid="{3B508DC4-C9E6-4ABE-8F52-BF521D6D7E7F}"/>
    <cellStyle name="Normal 33 8" xfId="2282" xr:uid="{00000000-0005-0000-0000-0000EE080000}"/>
    <cellStyle name="Normal 33 8 2" xfId="31089" xr:uid="{1D227BFD-4522-408F-9A8A-3DB2E941124F}"/>
    <cellStyle name="Normal 33 9" xfId="2283" xr:uid="{00000000-0005-0000-0000-0000EF080000}"/>
    <cellStyle name="Normal 33 9 2" xfId="31090" xr:uid="{5E9812EB-5FC1-46DE-98F4-0CD9618B09F9}"/>
    <cellStyle name="Normal 33_Scen_XBase" xfId="2284" xr:uid="{00000000-0005-0000-0000-0000F0080000}"/>
    <cellStyle name="Normal 34" xfId="2285" xr:uid="{00000000-0005-0000-0000-0000F1080000}"/>
    <cellStyle name="Normal 34 2" xfId="5168" xr:uid="{00000000-0005-0000-0000-000034140000}"/>
    <cellStyle name="Normal 35" xfId="5169" xr:uid="{00000000-0005-0000-0000-000035140000}"/>
    <cellStyle name="Normal 35 2" xfId="25521" xr:uid="{C5B2ACD8-2447-4820-8B77-26DEE6166325}"/>
    <cellStyle name="Normal 35 2 2" xfId="27348" xr:uid="{C24D2A2D-60BE-4C54-AE64-336B72EAED82}"/>
    <cellStyle name="Normal 35 2 2 2" xfId="31091" xr:uid="{6C370734-DA09-450A-B191-56A4D1DBFAA1}"/>
    <cellStyle name="Normal 35 2 2 2 2" xfId="31092" xr:uid="{1EEB7DD6-9082-4D12-9DAF-4257BB67AA33}"/>
    <cellStyle name="Normal 35 2 2 3" xfId="31093" xr:uid="{B84AB801-B7DE-4344-8A95-806F21FE28A6}"/>
    <cellStyle name="Normal 35 2 3" xfId="28021" xr:uid="{AA703536-3FE4-431D-8410-B5236226F51E}"/>
    <cellStyle name="Normal 35 2 3 2" xfId="31095" xr:uid="{3AC11D75-58BA-4A6F-91DA-74157CC0CC8D}"/>
    <cellStyle name="Normal 35 2 3 2 2" xfId="31096" xr:uid="{82C5DF7E-64FE-4ABF-95DA-A714A834D609}"/>
    <cellStyle name="Normal 35 2 3 3" xfId="31097" xr:uid="{B036A50B-51F6-4810-95DD-4FE31FA1EE96}"/>
    <cellStyle name="Normal 35 2 3 4" xfId="31094" xr:uid="{B4FD08F1-51DF-4A28-B943-943AFA80481D}"/>
    <cellStyle name="Normal 35 2 4" xfId="31098" xr:uid="{03C665E7-7BCF-40F3-914D-0D3E47046A3B}"/>
    <cellStyle name="Normal 35 2 4 2" xfId="31099" xr:uid="{EF592630-2C81-45FF-A548-AD38D521826E}"/>
    <cellStyle name="Normal 35 2 5" xfId="31100" xr:uid="{37AC89AF-5B10-4610-9B72-7867ABA12424}"/>
    <cellStyle name="Normal 35 3" xfId="27347" xr:uid="{6F8772D5-CA8D-4941-9081-36DC7E018500}"/>
    <cellStyle name="Normal 35 3 2" xfId="31101" xr:uid="{18095E1B-4806-4E98-AE79-E02E4E4D2C63}"/>
    <cellStyle name="Normal 35 3 2 2" xfId="31102" xr:uid="{B74CAFA7-B4CA-4C30-9A08-5792556D21FF}"/>
    <cellStyle name="Normal 35 3 3" xfId="31103" xr:uid="{070E98DB-2A93-4E80-8951-5E52BEA35164}"/>
    <cellStyle name="Normal 35 3 4" xfId="31104" xr:uid="{29E0453D-8F04-4186-A036-123BCEA59073}"/>
    <cellStyle name="Normal 35 4" xfId="28020" xr:uid="{8BB58287-FE99-4D8E-897C-4E85C90F7FA0}"/>
    <cellStyle name="Normal 35 4 2" xfId="31106" xr:uid="{A51CCBBC-1560-49B5-AFA3-9D26DD26E28E}"/>
    <cellStyle name="Normal 35 4 2 2" xfId="31107" xr:uid="{D55F4A17-213A-445B-8CC2-2C5A4BFB6504}"/>
    <cellStyle name="Normal 35 4 3" xfId="31108" xr:uid="{C2B65C10-44A0-43DD-BBD6-1C208D23C5CD}"/>
    <cellStyle name="Normal 35 4 4" xfId="31105" xr:uid="{1FA6679D-F3AF-438F-8437-E52D6E924C57}"/>
    <cellStyle name="Normal 35 5" xfId="31109" xr:uid="{F85F9057-AC10-4031-B27C-20D55F9B67F3}"/>
    <cellStyle name="Normal 35 5 2" xfId="31110" xr:uid="{B741DE28-EFC7-4684-9108-2911B101D6B2}"/>
    <cellStyle name="Normal 35 6" xfId="31111" xr:uid="{8F758955-88AA-4931-8C73-0FB4879F43A3}"/>
    <cellStyle name="Normal 35 7" xfId="25520" xr:uid="{0ADDDFBD-19FC-43E9-9AFE-80A2B8945347}"/>
    <cellStyle name="Normal 36" xfId="5170" xr:uid="{00000000-0005-0000-0000-000036140000}"/>
    <cellStyle name="Normal 36 2" xfId="25523" xr:uid="{73C362A3-988D-4B92-9482-5871E955525C}"/>
    <cellStyle name="Normal 36 2 2" xfId="28023" xr:uid="{DCD75F3D-AFC1-49D4-AB2B-772433101826}"/>
    <cellStyle name="Normal 36 2 2 2" xfId="31115" xr:uid="{CCF12ACA-8BD0-4702-9DEC-F89D45B808DC}"/>
    <cellStyle name="Normal 36 2 2 2 2" xfId="31116" xr:uid="{5887463B-A135-4647-AE08-AD89191615C6}"/>
    <cellStyle name="Normal 36 2 2 3" xfId="31117" xr:uid="{DD0A5C23-D362-475B-A4B4-0D6C4F93D413}"/>
    <cellStyle name="Normal 36 2 2 4" xfId="31114" xr:uid="{6F29E990-D7B4-4EB0-96FA-B7D7F2E38454}"/>
    <cellStyle name="Normal 36 2 3" xfId="31118" xr:uid="{9179958C-68EC-47F0-81D0-87DF94F2C5E6}"/>
    <cellStyle name="Normal 36 2 3 2" xfId="31119" xr:uid="{C37FA1EF-F46A-47B3-8F20-3C20DB8188D5}"/>
    <cellStyle name="Normal 36 2 3 2 2" xfId="31120" xr:uid="{34DF9418-166C-4A1F-BC9B-5291FA425754}"/>
    <cellStyle name="Normal 36 2 3 3" xfId="31121" xr:uid="{1C632B98-8AF9-4E91-9773-2578764DCF1B}"/>
    <cellStyle name="Normal 36 2 4" xfId="31122" xr:uid="{E0218785-1AC7-4BB2-B137-7FC8BFAC780B}"/>
    <cellStyle name="Normal 36 2 4 2" xfId="31123" xr:uid="{C0F48EA5-D898-40D6-9112-EA2D9D6C35F0}"/>
    <cellStyle name="Normal 36 2 5" xfId="31124" xr:uid="{F33C1EC8-4047-4752-BE18-55224119967F}"/>
    <cellStyle name="Normal 36 2 6" xfId="31113" xr:uid="{7CE8F64F-53A1-4225-A2B3-AA075447FBC9}"/>
    <cellStyle name="Normal 36 3" xfId="27349" xr:uid="{F8DF49C4-1F34-4863-A1DF-279B0E083918}"/>
    <cellStyle name="Normal 36 3 2" xfId="31126" xr:uid="{4489E3B9-976F-4C14-AE89-CD9668896C54}"/>
    <cellStyle name="Normal 36 3 2 2" xfId="31127" xr:uid="{22663626-4606-4590-B7E8-04B6C402B7A1}"/>
    <cellStyle name="Normal 36 3 3" xfId="31128" xr:uid="{A759E6BD-DDC6-4DEB-8704-799578ED69B0}"/>
    <cellStyle name="Normal 36 3 4" xfId="31125" xr:uid="{2BDD937D-0A95-4F9F-B458-F197FE32FC67}"/>
    <cellStyle name="Normal 36 4" xfId="28022" xr:uid="{B4199D99-B1D7-46F9-BA03-C87C043972A6}"/>
    <cellStyle name="Normal 36 4 2" xfId="31130" xr:uid="{C4F7A3B6-6EFE-4522-9A91-AAA1D55A8ECF}"/>
    <cellStyle name="Normal 36 4 2 2" xfId="31131" xr:uid="{05E68DA3-D49D-460E-896C-CEFE7735D22F}"/>
    <cellStyle name="Normal 36 4 3" xfId="31132" xr:uid="{FCA917E1-0E97-45E7-8654-0FE4CA3B3237}"/>
    <cellStyle name="Normal 36 4 4" xfId="31129" xr:uid="{9098C0B7-89BB-45D6-87FA-2DBCCB25B7F3}"/>
    <cellStyle name="Normal 36 5" xfId="31133" xr:uid="{459A0960-0B2F-46FB-BC14-1B5E49CCA466}"/>
    <cellStyle name="Normal 36 5 2" xfId="31134" xr:uid="{F56DFAF6-3A20-43BC-B9DB-81801B965022}"/>
    <cellStyle name="Normal 36 6" xfId="31135" xr:uid="{80860789-CBB4-475A-9524-E260786A7B0A}"/>
    <cellStyle name="Normal 36 7" xfId="31112" xr:uid="{8DC24875-9B62-4E02-8AC0-00E24A825EC3}"/>
    <cellStyle name="Normal 36 8" xfId="25522" xr:uid="{A5363BD7-78B9-4F73-9100-6679C2745B90}"/>
    <cellStyle name="Normal 37" xfId="5171" xr:uid="{00000000-0005-0000-0000-000037140000}"/>
    <cellStyle name="Normal 37 2" xfId="25525" xr:uid="{236241A1-B7E1-497F-B755-A67D0C489A60}"/>
    <cellStyle name="Normal 37 2 2" xfId="28025" xr:uid="{C4E184E4-EDB7-4142-8AF5-4B94FC077541}"/>
    <cellStyle name="Normal 37 2 2 2" xfId="31138" xr:uid="{75F184DA-062B-477A-ACBE-91F7515793C5}"/>
    <cellStyle name="Normal 37 2 2 2 2" xfId="31139" xr:uid="{F847314C-418E-4C69-8B24-5BA27207BA80}"/>
    <cellStyle name="Normal 37 2 2 3" xfId="31140" xr:uid="{BB669FF0-D839-40C7-811D-742B432B4304}"/>
    <cellStyle name="Normal 37 2 2 4" xfId="31137" xr:uid="{D84EC84A-440E-4BC9-8B5E-01D080D638D3}"/>
    <cellStyle name="Normal 37 2 3" xfId="31141" xr:uid="{2A8E74EC-177A-466B-AAA4-F85B4A968A41}"/>
    <cellStyle name="Normal 37 2 3 2" xfId="31142" xr:uid="{2002F776-19A8-41C5-81C7-C90FCFB87EDE}"/>
    <cellStyle name="Normal 37 2 3 2 2" xfId="31143" xr:uid="{8C6EE4F6-E30A-4F03-8651-B594C53A9091}"/>
    <cellStyle name="Normal 37 2 3 3" xfId="31144" xr:uid="{54731178-B710-499E-A21E-370E202CAA29}"/>
    <cellStyle name="Normal 37 2 4" xfId="31145" xr:uid="{503745C2-CB96-432F-9269-9C1BF32C51F6}"/>
    <cellStyle name="Normal 37 2 4 2" xfId="31146" xr:uid="{01CA9C21-59CC-4B7F-8B5E-97790310E192}"/>
    <cellStyle name="Normal 37 2 5" xfId="31147" xr:uid="{15DFB219-8BB8-4CFB-BAB9-2E29B1C42D55}"/>
    <cellStyle name="Normal 37 2 6" xfId="31136" xr:uid="{C50F9D5B-410C-450E-BBE9-E664069F0D69}"/>
    <cellStyle name="Normal 37 3" xfId="27426" xr:uid="{C113C72B-915C-4FF3-8701-28F1F31DBB84}"/>
    <cellStyle name="Normal 37 3 2" xfId="31148" xr:uid="{7953CB21-9C55-455C-A291-9F78F372B238}"/>
    <cellStyle name="Normal 37 3 2 2" xfId="31149" xr:uid="{9EAD0252-F2C5-4F35-82A1-B0424434092D}"/>
    <cellStyle name="Normal 37 3 3" xfId="31150" xr:uid="{C95D7BD3-2EFB-414F-951A-29AB0B030B7A}"/>
    <cellStyle name="Normal 37 4" xfId="28024" xr:uid="{10EAD5DB-09FA-405A-B12C-9DDD9803C841}"/>
    <cellStyle name="Normal 37 4 2" xfId="31152" xr:uid="{F8B7CFF9-EB4B-4434-98BC-40A2554A1034}"/>
    <cellStyle name="Normal 37 4 2 2" xfId="31153" xr:uid="{EBC275D5-37E9-4313-9F13-30A68B9AA3FE}"/>
    <cellStyle name="Normal 37 4 3" xfId="31154" xr:uid="{DA776254-BB8D-4102-AE7A-0282C97B969D}"/>
    <cellStyle name="Normal 37 4 4" xfId="31151" xr:uid="{33CC109D-B602-4DAA-AD8F-A03034661A34}"/>
    <cellStyle name="Normal 37 5" xfId="31155" xr:uid="{AEEF21F4-4B02-48A1-92E4-2267FE0268D2}"/>
    <cellStyle name="Normal 37 5 2" xfId="31156" xr:uid="{178F996F-2C49-4DBC-BB12-6D9BB1D06071}"/>
    <cellStyle name="Normal 37 6" xfId="31157" xr:uid="{083655E3-D191-40EC-A4B1-7FA25D569613}"/>
    <cellStyle name="Normal 37 7" xfId="25524" xr:uid="{A407A31C-2820-4CBC-A626-D2F5A982841C}"/>
    <cellStyle name="Normal 38" xfId="4829" xr:uid="{00000000-0005-0000-0000-0000E1120000}"/>
    <cellStyle name="Normal 38 2" xfId="27427" xr:uid="{4DA26682-DEF3-460A-AFEE-82AA537E1EF3}"/>
    <cellStyle name="Normal 38 3" xfId="31158" xr:uid="{0B419DEB-EDEC-41FA-8B91-BE046E2D731C}"/>
    <cellStyle name="Normal 38 4" xfId="25526" xr:uid="{5E369FCA-639D-4632-87AA-9195A7C34956}"/>
    <cellStyle name="Normal 39" xfId="351" xr:uid="{00000000-0005-0000-0000-000063010000}"/>
    <cellStyle name="Normal 39 2" xfId="22489" xr:uid="{00000000-0005-0000-0000-0000DD570000}"/>
    <cellStyle name="Normal 39 3" xfId="28184" xr:uid="{BD71CB4F-39E5-47B0-9251-90BD06539817}"/>
    <cellStyle name="Normal 4" xfId="11" xr:uid="{00000000-0005-0000-0000-00000F000000}"/>
    <cellStyle name="Normal 4 10" xfId="2287" xr:uid="{00000000-0005-0000-0000-0000F3080000}"/>
    <cellStyle name="Normal 4 10 2" xfId="4288" xr:uid="{00000000-0005-0000-0000-0000C4100000}"/>
    <cellStyle name="Normal 4 10 3" xfId="25528" xr:uid="{29D83CEC-B065-4989-B678-9027859CF342}"/>
    <cellStyle name="Normal 4 10 3 2" xfId="31159" xr:uid="{0A9E0A62-8318-467E-9B22-12A91C3F5168}"/>
    <cellStyle name="Normal 4 11" xfId="2286" xr:uid="{00000000-0005-0000-0000-0000F2080000}"/>
    <cellStyle name="Normal 4 11 2" xfId="4289" xr:uid="{00000000-0005-0000-0000-0000C5100000}"/>
    <cellStyle name="Normal 4 11 3" xfId="25529" xr:uid="{E052E9A6-B645-415C-A5FA-9A98EEADEC4C}"/>
    <cellStyle name="Normal 4 11 3 2" xfId="31160" xr:uid="{7031A7D1-7CC8-45E2-BAE7-277742945859}"/>
    <cellStyle name="Normal 4 12" xfId="4290" xr:uid="{00000000-0005-0000-0000-0000C6100000}"/>
    <cellStyle name="Normal 4 13" xfId="5172" xr:uid="{00000000-0005-0000-0000-000038140000}"/>
    <cellStyle name="Normal 4 13 2" xfId="5173" xr:uid="{00000000-0005-0000-0000-000039140000}"/>
    <cellStyle name="Normal 4 13 2 2" xfId="5174" xr:uid="{00000000-0005-0000-0000-00003A140000}"/>
    <cellStyle name="Normal 4 13 2 3" xfId="5175" xr:uid="{00000000-0005-0000-0000-00003B140000}"/>
    <cellStyle name="Normal 4 13 2 3 2" xfId="5176" xr:uid="{00000000-0005-0000-0000-00003C140000}"/>
    <cellStyle name="Normal 4 13 2 3 3" xfId="5177" xr:uid="{00000000-0005-0000-0000-00003D140000}"/>
    <cellStyle name="Normal 4 13 2 4" xfId="5178" xr:uid="{00000000-0005-0000-0000-00003E140000}"/>
    <cellStyle name="Normal 4 13 2 5" xfId="5179" xr:uid="{00000000-0005-0000-0000-00003F140000}"/>
    <cellStyle name="Normal 4 13 3" xfId="31162" xr:uid="{5A82DC8F-B5AF-436E-9691-73ED87F4F113}"/>
    <cellStyle name="Normal 4 13 4" xfId="31161" xr:uid="{9DD1791B-0549-449E-A9F1-24E34B6B38FF}"/>
    <cellStyle name="Normal 4 13 5" xfId="25531" xr:uid="{A9E8B46A-DD02-4BF9-80D6-C0C0D8E37F34}"/>
    <cellStyle name="Normal 4 14" xfId="413" xr:uid="{00000000-0005-0000-0000-0000A1010000}"/>
    <cellStyle name="Normal 4 15" xfId="22522" xr:uid="{1B5153DB-F2AF-4726-98E9-F1BA768CF6D4}"/>
    <cellStyle name="Normal 4 2" xfId="220" xr:uid="{00000000-0005-0000-0000-0000E0000000}"/>
    <cellStyle name="Normal 4 2 10" xfId="4291" xr:uid="{00000000-0005-0000-0000-0000C7100000}"/>
    <cellStyle name="Normal 4 2 10 2" xfId="25532" xr:uid="{035C7AD6-484D-446D-AB2D-6A91BF1180F9}"/>
    <cellStyle name="Normal 4 2 10 2 2" xfId="28028" xr:uid="{F87D60AD-9F6E-4CD8-BB9D-86C79FA3B3C0}"/>
    <cellStyle name="Normal 4 2 10 2 2 2" xfId="31166" xr:uid="{AAB3D94A-95DB-47EF-8F18-150F26168122}"/>
    <cellStyle name="Normal 4 2 10 2 2 2 2" xfId="31167" xr:uid="{84632AAB-8BEB-41CA-AE04-0F59C09688DB}"/>
    <cellStyle name="Normal 4 2 10 2 2 3" xfId="31168" xr:uid="{D57EDFAE-5B38-4364-8F60-EC7CD3983BC9}"/>
    <cellStyle name="Normal 4 2 10 2 2 4" xfId="31165" xr:uid="{381591D3-68F1-41D7-BC48-C93F895ABF78}"/>
    <cellStyle name="Normal 4 2 10 2 3" xfId="31169" xr:uid="{00A548A5-84BA-4B96-BD3C-CA5F92AB2CB7}"/>
    <cellStyle name="Normal 4 2 10 2 3 2" xfId="31170" xr:uid="{00780A11-0CC4-46F1-866D-EA15CC1E7C76}"/>
    <cellStyle name="Normal 4 2 10 2 3 2 2" xfId="31171" xr:uid="{421EAF58-E612-40B6-89E9-013D08D22B74}"/>
    <cellStyle name="Normal 4 2 10 2 3 3" xfId="31172" xr:uid="{2D921302-4488-4F24-9851-F3034F524630}"/>
    <cellStyle name="Normal 4 2 10 2 4" xfId="31173" xr:uid="{AD90B3BD-C280-4CF7-B352-F69935F83A39}"/>
    <cellStyle name="Normal 4 2 10 2 4 2" xfId="31174" xr:uid="{600F41E3-483C-4B8E-96C3-EE9D8199E9DF}"/>
    <cellStyle name="Normal 4 2 10 2 5" xfId="31175" xr:uid="{5815C88D-F7A5-41F9-868F-EA15F437E818}"/>
    <cellStyle name="Normal 4 2 10 2 6" xfId="31164" xr:uid="{8C2EA6B4-C0C4-40BD-BE27-400707225603}"/>
    <cellStyle name="Normal 4 2 10 3" xfId="28027" xr:uid="{43D9CD68-9BC0-49CD-A1F6-8C3DA4AB9B0F}"/>
    <cellStyle name="Normal 4 2 10 3 2" xfId="31177" xr:uid="{04B96E7A-9ECE-4392-A914-6887BE1D419B}"/>
    <cellStyle name="Normal 4 2 10 3 2 2" xfId="31178" xr:uid="{412475F9-BE2C-4719-848B-18B5DDE9D2CB}"/>
    <cellStyle name="Normal 4 2 10 3 3" xfId="31179" xr:uid="{B62CAEC7-2784-4A4B-B78D-9BA3B40912BD}"/>
    <cellStyle name="Normal 4 2 10 3 4" xfId="31176" xr:uid="{452CE8A5-2FEE-4CFF-B248-9ACD76B43525}"/>
    <cellStyle name="Normal 4 2 10 4" xfId="31180" xr:uid="{BE5CBC2B-E677-4248-BE73-0BA474089554}"/>
    <cellStyle name="Normal 4 2 10 4 2" xfId="31181" xr:uid="{0EEE7928-C997-4617-BAA8-133494137EAE}"/>
    <cellStyle name="Normal 4 2 10 4 2 2" xfId="31182" xr:uid="{C7739DEE-5F9E-4254-BE0F-EFA3368977D1}"/>
    <cellStyle name="Normal 4 2 10 4 3" xfId="31183" xr:uid="{44E49B35-40CD-42A8-A747-3A8FE03F0892}"/>
    <cellStyle name="Normal 4 2 10 5" xfId="31184" xr:uid="{45FAED76-CBC5-459A-8695-943B9A16D1B1}"/>
    <cellStyle name="Normal 4 2 10 5 2" xfId="31185" xr:uid="{A1285049-6912-40ED-91AB-67042FA369EF}"/>
    <cellStyle name="Normal 4 2 10 6" xfId="31186" xr:uid="{9C54E53A-7E38-4D3E-98E4-59B567A4AC21}"/>
    <cellStyle name="Normal 4 2 10 7" xfId="31163" xr:uid="{BE66ADA0-EE4E-4887-8B3B-00BADCEF8280}"/>
    <cellStyle name="Normal 4 2 11" xfId="25533" xr:uid="{752B71CE-B04A-45CE-93A6-72E92047AB3B}"/>
    <cellStyle name="Normal 4 2 11 2" xfId="31187" xr:uid="{22BCCB14-BC7E-4237-96E0-F8C038E6DDAE}"/>
    <cellStyle name="Normal 4 2 12" xfId="27351" xr:uid="{543ABDD9-2E3F-43E0-9883-010885E749D4}"/>
    <cellStyle name="Normal 4 2 12 2" xfId="31188" xr:uid="{B0062858-541D-45C7-B6CD-EAAC075EECF8}"/>
    <cellStyle name="Normal 4 2 13" xfId="28026" xr:uid="{82394797-F323-4D97-99C0-5B1D0BA1ADA7}"/>
    <cellStyle name="Normal 4 2 2" xfId="221" xr:uid="{00000000-0005-0000-0000-0000E1000000}"/>
    <cellStyle name="Normal 4 2 2 10" xfId="4292" xr:uid="{00000000-0005-0000-0000-0000C8100000}"/>
    <cellStyle name="Normal 4 2 2 10 2" xfId="5180" xr:uid="{00000000-0005-0000-0000-000040140000}"/>
    <cellStyle name="Normal 4 2 2 10 2 2" xfId="28030" xr:uid="{A2BC5AA5-F53B-4C23-96E2-17ACB6C71317}"/>
    <cellStyle name="Normal 4 2 2 10 2 2 2" xfId="31192" xr:uid="{CCE74A28-3529-4BFD-8E32-9B4812C57E70}"/>
    <cellStyle name="Normal 4 2 2 10 2 2 2 2" xfId="31193" xr:uid="{072FE298-C407-47D2-8628-3DFCDE3473ED}"/>
    <cellStyle name="Normal 4 2 2 10 2 2 3" xfId="31194" xr:uid="{B7F3D853-09E7-47BB-A57B-B9315CC555EB}"/>
    <cellStyle name="Normal 4 2 2 10 2 2 4" xfId="31191" xr:uid="{3AE09CC0-1AFE-4C68-9019-6417B125404C}"/>
    <cellStyle name="Normal 4 2 2 10 2 3" xfId="31195" xr:uid="{54F822B5-4BBC-41C5-9268-47DE53A190E9}"/>
    <cellStyle name="Normal 4 2 2 10 2 3 2" xfId="31196" xr:uid="{7532418D-5B7E-444E-8C0D-5DA04FFDDE2E}"/>
    <cellStyle name="Normal 4 2 2 10 2 3 2 2" xfId="31197" xr:uid="{7FC223A1-BAE1-47F6-9717-14BC2D1B00BD}"/>
    <cellStyle name="Normal 4 2 2 10 2 3 3" xfId="31198" xr:uid="{0263537E-AF77-4282-B843-B23462B1D15D}"/>
    <cellStyle name="Normal 4 2 2 10 2 4" xfId="31199" xr:uid="{B2A18D31-F440-4C24-87E1-9858066556BE}"/>
    <cellStyle name="Normal 4 2 2 10 2 4 2" xfId="31200" xr:uid="{75C86AA9-5DB0-4FF7-9F06-B47D3966AC88}"/>
    <cellStyle name="Normal 4 2 2 10 2 5" xfId="31201" xr:uid="{AE5E0F69-3834-458D-8400-3606AB825469}"/>
    <cellStyle name="Normal 4 2 2 10 2 6" xfId="31190" xr:uid="{3565CDEA-C04E-4F63-B35B-183288F53389}"/>
    <cellStyle name="Normal 4 2 2 10 3" xfId="28029" xr:uid="{AA329ACF-265E-40E9-889B-EDFB3663CD62}"/>
    <cellStyle name="Normal 4 2 2 10 3 2" xfId="31203" xr:uid="{9B501AAF-26DF-4A1B-81EB-11460C9D6CE5}"/>
    <cellStyle name="Normal 4 2 2 10 3 2 2" xfId="31204" xr:uid="{2FB10604-7993-4AF8-B63D-85CD2D7744FF}"/>
    <cellStyle name="Normal 4 2 2 10 3 2 2 2" xfId="31205" xr:uid="{166B1C9F-7F07-4684-8432-AFEC3C9CAFD0}"/>
    <cellStyle name="Normal 4 2 2 10 3 2 3" xfId="31206" xr:uid="{FB2FBB6D-E53A-4DBC-826E-4F4E3DAA0CD4}"/>
    <cellStyle name="Normal 4 2 2 10 3 3" xfId="31207" xr:uid="{9ACF7E57-B786-4F59-8AD2-77E14E99A26A}"/>
    <cellStyle name="Normal 4 2 2 10 3 3 2" xfId="31208" xr:uid="{485A4682-A27B-4CD9-9616-068790D26F4F}"/>
    <cellStyle name="Normal 4 2 2 10 3 4" xfId="31209" xr:uid="{14898E54-BCED-420D-9EAF-7C26061EEFA7}"/>
    <cellStyle name="Normal 4 2 2 10 3 5" xfId="31202" xr:uid="{B2D419A4-77D8-4948-B106-2DACEA690560}"/>
    <cellStyle name="Normal 4 2 2 10 4" xfId="31210" xr:uid="{1AE55A66-4F26-437D-BEA3-5F769E09E2CD}"/>
    <cellStyle name="Normal 4 2 2 10 5" xfId="31211" xr:uid="{60C8D7D8-DA5A-48D3-9271-24949C95CE73}"/>
    <cellStyle name="Normal 4 2 2 10 5 2" xfId="31212" xr:uid="{FE66E91F-4958-46C0-9967-39415C7BD535}"/>
    <cellStyle name="Normal 4 2 2 10 6" xfId="31213" xr:uid="{20AC8B99-0C8B-4FF5-BB45-5607655E6DC2}"/>
    <cellStyle name="Normal 4 2 2 10 7" xfId="31189" xr:uid="{66006E35-AB70-48DB-9D12-15DDB029E737}"/>
    <cellStyle name="Normal 4 2 2 11" xfId="4293" xr:uid="{00000000-0005-0000-0000-0000C9100000}"/>
    <cellStyle name="Normal 4 2 2 11 2" xfId="5181" xr:uid="{00000000-0005-0000-0000-000041140000}"/>
    <cellStyle name="Normal 4 2 2 11 2 2" xfId="28032" xr:uid="{8BDCEC8C-3B99-4857-AB24-D3227D9F625A}"/>
    <cellStyle name="Normal 4 2 2 11 2 2 2" xfId="31217" xr:uid="{A8B7AC1B-86E8-4DB8-AE9D-C1EA24C9A496}"/>
    <cellStyle name="Normal 4 2 2 11 2 2 2 2" xfId="31218" xr:uid="{F456201F-250D-4A61-A6B0-ED8C7D177666}"/>
    <cellStyle name="Normal 4 2 2 11 2 2 3" xfId="31219" xr:uid="{6EED5AC3-856F-48E7-8392-D500CB9D14A8}"/>
    <cellStyle name="Normal 4 2 2 11 2 2 4" xfId="31216" xr:uid="{30823FF7-6152-42AD-A547-F98973092C9B}"/>
    <cellStyle name="Normal 4 2 2 11 2 3" xfId="31220" xr:uid="{455651AC-9190-441A-AD82-5BA82EC4FB11}"/>
    <cellStyle name="Normal 4 2 2 11 2 3 2" xfId="31221" xr:uid="{D76F0B7D-8FF1-4671-B0C8-3B3C8746F9BA}"/>
    <cellStyle name="Normal 4 2 2 11 2 3 2 2" xfId="31222" xr:uid="{100356BD-192E-4973-B334-AF7234FF8549}"/>
    <cellStyle name="Normal 4 2 2 11 2 3 3" xfId="31223" xr:uid="{F4B522B2-9CEF-4816-96F0-CBA071F3C198}"/>
    <cellStyle name="Normal 4 2 2 11 2 4" xfId="31224" xr:uid="{67EB8F88-7739-40B3-8B46-B3EFA92E6EE9}"/>
    <cellStyle name="Normal 4 2 2 11 2 4 2" xfId="31225" xr:uid="{0D8EB232-FC83-442A-8322-CF8C6FBF8B56}"/>
    <cellStyle name="Normal 4 2 2 11 2 5" xfId="31226" xr:uid="{1AE4162C-43F3-4070-B12A-619D52BEDF08}"/>
    <cellStyle name="Normal 4 2 2 11 2 6" xfId="31215" xr:uid="{96AFAA35-CBA5-4DD9-BB97-24DA3437B1F3}"/>
    <cellStyle name="Normal 4 2 2 11 3" xfId="28031" xr:uid="{7D049162-508E-45FA-94A3-C65AFCE18CEC}"/>
    <cellStyle name="Normal 4 2 2 11 3 2" xfId="31228" xr:uid="{7B4C73F2-7DEF-4CBD-8233-374E6C62C866}"/>
    <cellStyle name="Normal 4 2 2 11 3 2 2" xfId="31229" xr:uid="{09618092-AC09-4839-8B75-4D80432A5D3E}"/>
    <cellStyle name="Normal 4 2 2 11 3 2 2 2" xfId="31230" xr:uid="{EC2FF4AA-1233-4606-BE41-D524248CC769}"/>
    <cellStyle name="Normal 4 2 2 11 3 2 3" xfId="31231" xr:uid="{598774F7-3C12-491D-AC7C-9B099D79B9B5}"/>
    <cellStyle name="Normal 4 2 2 11 3 3" xfId="31232" xr:uid="{E3BB459D-AC9F-4F7D-8027-C097B2F8F925}"/>
    <cellStyle name="Normal 4 2 2 11 3 3 2" xfId="31233" xr:uid="{9693D7FB-08E6-40DF-B765-8288C0B5146D}"/>
    <cellStyle name="Normal 4 2 2 11 3 4" xfId="31234" xr:uid="{50CB13EC-8EA4-40DD-AAE6-A7F92F69485D}"/>
    <cellStyle name="Normal 4 2 2 11 3 5" xfId="31227" xr:uid="{E9DCC593-A318-4EE6-8E2F-08E8A9CF1CD2}"/>
    <cellStyle name="Normal 4 2 2 11 4" xfId="31235" xr:uid="{F74B96CA-806D-411E-8710-C245C1F79BE9}"/>
    <cellStyle name="Normal 4 2 2 11 5" xfId="31236" xr:uid="{EE3199C8-2BA8-4782-9162-BE7587FDDE50}"/>
    <cellStyle name="Normal 4 2 2 11 5 2" xfId="31237" xr:uid="{6B655C57-8178-4FBB-85DD-18EC6D2DAB59}"/>
    <cellStyle name="Normal 4 2 2 11 6" xfId="31238" xr:uid="{D50A5534-4125-4917-83AB-51355DDD3541}"/>
    <cellStyle name="Normal 4 2 2 11 7" xfId="31214" xr:uid="{BAC2923B-DE7D-4492-B47B-E3BE4E9D6018}"/>
    <cellStyle name="Normal 4 2 2 12" xfId="4294" xr:uid="{00000000-0005-0000-0000-0000CA100000}"/>
    <cellStyle name="Normal 4 2 2 12 2" xfId="5182" xr:uid="{00000000-0005-0000-0000-000042140000}"/>
    <cellStyle name="Normal 4 2 2 12 2 2" xfId="28034" xr:uid="{48B7D332-B256-4901-9E84-C9D5AA505F99}"/>
    <cellStyle name="Normal 4 2 2 12 2 2 2" xfId="31242" xr:uid="{FD7F9C02-E26C-4AA0-B6A9-63342DC6064C}"/>
    <cellStyle name="Normal 4 2 2 12 2 2 2 2" xfId="31243" xr:uid="{69088A7D-0049-422E-9314-7F26BF80314A}"/>
    <cellStyle name="Normal 4 2 2 12 2 2 3" xfId="31244" xr:uid="{DB81C164-7938-44D3-9B26-6FD3BB9B1604}"/>
    <cellStyle name="Normal 4 2 2 12 2 2 4" xfId="31241" xr:uid="{2928A2C4-0FEE-4526-91C1-5067D21DCFBE}"/>
    <cellStyle name="Normal 4 2 2 12 2 3" xfId="31245" xr:uid="{B1A260AE-E0D3-4A02-AEB7-04B6A838E222}"/>
    <cellStyle name="Normal 4 2 2 12 2 3 2" xfId="31246" xr:uid="{87046220-C677-4962-A4B8-6ED704B46F21}"/>
    <cellStyle name="Normal 4 2 2 12 2 3 2 2" xfId="31247" xr:uid="{B0BE4872-F337-4E83-8BAC-13CC623AAFD8}"/>
    <cellStyle name="Normal 4 2 2 12 2 3 3" xfId="31248" xr:uid="{70EF7F42-96A4-4BC0-BC82-FF083D3A2E36}"/>
    <cellStyle name="Normal 4 2 2 12 2 4" xfId="31249" xr:uid="{C34EE50F-E109-4DCD-AC7F-6CF4BA2A3F33}"/>
    <cellStyle name="Normal 4 2 2 12 2 4 2" xfId="31250" xr:uid="{48DA63A3-1EDE-4361-BAF2-5C19C32E6DA3}"/>
    <cellStyle name="Normal 4 2 2 12 2 5" xfId="31251" xr:uid="{3D25713D-6A84-4569-9296-CBD9A5D08360}"/>
    <cellStyle name="Normal 4 2 2 12 2 6" xfId="31240" xr:uid="{21F84C3A-5EA1-4C9F-B5DF-914B5A839610}"/>
    <cellStyle name="Normal 4 2 2 12 3" xfId="28033" xr:uid="{BA0A7BD0-5D91-40BD-A01D-61CEA499570F}"/>
    <cellStyle name="Normal 4 2 2 12 3 2" xfId="31253" xr:uid="{8D01AF32-C022-4520-9F2B-CE5E2A9ECD39}"/>
    <cellStyle name="Normal 4 2 2 12 3 2 2" xfId="31254" xr:uid="{73EED804-F2A9-451A-99AB-80DC48FE21D9}"/>
    <cellStyle name="Normal 4 2 2 12 3 2 2 2" xfId="31255" xr:uid="{4A645069-8EA2-4057-BFD9-2ADB1F027D91}"/>
    <cellStyle name="Normal 4 2 2 12 3 2 3" xfId="31256" xr:uid="{69334531-E39E-4462-9FB9-0AAD7D58B901}"/>
    <cellStyle name="Normal 4 2 2 12 3 3" xfId="31257" xr:uid="{807AD232-5B12-47AE-B72D-83425FE1F190}"/>
    <cellStyle name="Normal 4 2 2 12 3 3 2" xfId="31258" xr:uid="{16BFFB7E-30CE-4516-85A6-B6AC5639B1BC}"/>
    <cellStyle name="Normal 4 2 2 12 3 4" xfId="31259" xr:uid="{620CBB29-3477-4073-89F6-43549D340EA3}"/>
    <cellStyle name="Normal 4 2 2 12 3 5" xfId="31252" xr:uid="{8596E9B7-E6D8-4565-9674-5EFC924A2EA4}"/>
    <cellStyle name="Normal 4 2 2 12 4" xfId="31260" xr:uid="{1EA2472C-8E51-4D38-85F0-7B5FB2F546C6}"/>
    <cellStyle name="Normal 4 2 2 12 5" xfId="31261" xr:uid="{F41D7824-45BC-4219-BF89-7CD0BCD2CF32}"/>
    <cellStyle name="Normal 4 2 2 12 5 2" xfId="31262" xr:uid="{780C3061-BE14-45F3-A8F2-75AB0B34E987}"/>
    <cellStyle name="Normal 4 2 2 12 6" xfId="31263" xr:uid="{4119BD94-16BA-4FEF-A460-862DBECD0ADB}"/>
    <cellStyle name="Normal 4 2 2 12 7" xfId="31239" xr:uid="{078F36CD-73FC-4FE4-867F-D8492E707C16}"/>
    <cellStyle name="Normal 4 2 2 13" xfId="4295" xr:uid="{00000000-0005-0000-0000-0000CB100000}"/>
    <cellStyle name="Normal 4 2 2 13 2" xfId="5183" xr:uid="{00000000-0005-0000-0000-000043140000}"/>
    <cellStyle name="Normal 4 2 2 13 2 2" xfId="28036" xr:uid="{A22E0265-C07A-4984-B713-63091A911537}"/>
    <cellStyle name="Normal 4 2 2 13 2 2 2" xfId="31267" xr:uid="{3BCDEC89-1144-42D4-A948-0D1238053A7B}"/>
    <cellStyle name="Normal 4 2 2 13 2 2 2 2" xfId="31268" xr:uid="{3EA9E8C9-259B-4BE6-A77E-CA36731E1DA1}"/>
    <cellStyle name="Normal 4 2 2 13 2 2 3" xfId="31269" xr:uid="{AF9D953B-ACCB-4FEA-A691-57C0161026DF}"/>
    <cellStyle name="Normal 4 2 2 13 2 2 4" xfId="31266" xr:uid="{F269569B-CBD2-4DF4-BBEC-CE9A8D47D526}"/>
    <cellStyle name="Normal 4 2 2 13 2 3" xfId="31270" xr:uid="{08E7DC5E-0B98-4AE7-B3FD-1A0D0C26343B}"/>
    <cellStyle name="Normal 4 2 2 13 2 3 2" xfId="31271" xr:uid="{1691A905-2CB2-4F9B-8066-BE98EBEF0EF6}"/>
    <cellStyle name="Normal 4 2 2 13 2 3 2 2" xfId="31272" xr:uid="{96EECB77-9C14-4C29-A096-8DF2315608D2}"/>
    <cellStyle name="Normal 4 2 2 13 2 3 3" xfId="31273" xr:uid="{D10CB3A7-CF28-4B68-8FD3-9F3D0A395ECE}"/>
    <cellStyle name="Normal 4 2 2 13 2 4" xfId="31274" xr:uid="{C040DCDF-B1D0-4634-9B49-8A4F9919FB72}"/>
    <cellStyle name="Normal 4 2 2 13 2 4 2" xfId="31275" xr:uid="{FE1D3CA7-BC30-4C71-98EE-9BC69379FE6A}"/>
    <cellStyle name="Normal 4 2 2 13 2 5" xfId="31276" xr:uid="{E5EFA6A8-025B-4376-A448-067D6103D26B}"/>
    <cellStyle name="Normal 4 2 2 13 2 6" xfId="31265" xr:uid="{33D53643-3732-430A-8E9A-AC4803F3A5BF}"/>
    <cellStyle name="Normal 4 2 2 13 3" xfId="28035" xr:uid="{244735FA-53AA-4652-847F-0BE0D404CEE8}"/>
    <cellStyle name="Normal 4 2 2 13 3 2" xfId="31278" xr:uid="{2E1988DE-118E-4E33-8580-9ECB91232425}"/>
    <cellStyle name="Normal 4 2 2 13 3 2 2" xfId="31279" xr:uid="{CED5B94D-AD92-4549-B5DA-9067980E4EB6}"/>
    <cellStyle name="Normal 4 2 2 13 3 2 2 2" xfId="31280" xr:uid="{17D9E3AD-C2F8-47FA-AD0C-7FBA6B27B8B6}"/>
    <cellStyle name="Normal 4 2 2 13 3 2 3" xfId="31281" xr:uid="{C9533B61-87B6-460D-832E-503931A1FE62}"/>
    <cellStyle name="Normal 4 2 2 13 3 3" xfId="31282" xr:uid="{3B28A31C-3787-4228-A451-2B1092DE4D16}"/>
    <cellStyle name="Normal 4 2 2 13 3 3 2" xfId="31283" xr:uid="{D313884F-651F-4D20-922E-BE3342C27B1A}"/>
    <cellStyle name="Normal 4 2 2 13 3 4" xfId="31284" xr:uid="{4365A15A-C85F-4CEF-976E-B75C3D497C30}"/>
    <cellStyle name="Normal 4 2 2 13 3 5" xfId="31277" xr:uid="{78C599DC-4C55-491C-A50C-EBF91FFB7C0B}"/>
    <cellStyle name="Normal 4 2 2 13 4" xfId="31285" xr:uid="{76787F31-E165-48D7-97C7-2CDDB95E2192}"/>
    <cellStyle name="Normal 4 2 2 13 5" xfId="31286" xr:uid="{9DBF25AD-CD08-4ED4-A8E3-F7065A31B19A}"/>
    <cellStyle name="Normal 4 2 2 13 5 2" xfId="31287" xr:uid="{8B493D4C-7BD1-43B4-BA56-9C0EE18809DD}"/>
    <cellStyle name="Normal 4 2 2 13 6" xfId="31288" xr:uid="{330B88A1-EB89-4C77-B995-082A5670ECE7}"/>
    <cellStyle name="Normal 4 2 2 13 7" xfId="31264" xr:uid="{531828F0-0DD1-4469-9E46-5B0FDF0D103F}"/>
    <cellStyle name="Normal 4 2 2 14" xfId="2289" xr:uid="{00000000-0005-0000-0000-0000F5080000}"/>
    <cellStyle name="Normal 4 2 2 14 2" xfId="28037" xr:uid="{865D8411-38B6-4582-B593-2BDDAECBECCE}"/>
    <cellStyle name="Normal 4 2 2 14 2 2" xfId="31291" xr:uid="{2911CB15-08FE-462B-A6D8-0068B581AECF}"/>
    <cellStyle name="Normal 4 2 2 14 2 2 2" xfId="31292" xr:uid="{AF411E7A-6F9D-4085-85A3-E0095BC8C71B}"/>
    <cellStyle name="Normal 4 2 2 14 2 3" xfId="31293" xr:uid="{D7024636-0415-4983-B9C3-D4E3326AAE66}"/>
    <cellStyle name="Normal 4 2 2 14 2 4" xfId="31290" xr:uid="{79561684-850A-4642-8580-C58056DB8FFC}"/>
    <cellStyle name="Normal 4 2 2 14 3" xfId="31294" xr:uid="{F0F50396-7CCF-474D-A6F9-632D87F18CB9}"/>
    <cellStyle name="Normal 4 2 2 14 3 2" xfId="31295" xr:uid="{6F6ED3B3-C06B-485C-A8D3-2C5E421EF4DE}"/>
    <cellStyle name="Normal 4 2 2 14 3 2 2" xfId="31296" xr:uid="{254A6167-8408-481B-AD37-FD50CFB6CD02}"/>
    <cellStyle name="Normal 4 2 2 14 3 3" xfId="31297" xr:uid="{E671E2FC-68B9-4B55-A809-BFA24C9D4245}"/>
    <cellStyle name="Normal 4 2 2 14 4" xfId="31298" xr:uid="{B9E2C21E-7ADF-4F37-8BB7-8640849EEA92}"/>
    <cellStyle name="Normal 4 2 2 14 4 2" xfId="31299" xr:uid="{ECD4F968-FB08-4026-BFFB-315A5D2CE175}"/>
    <cellStyle name="Normal 4 2 2 14 5" xfId="31300" xr:uid="{B47A1575-EF29-4D79-9EDA-13DDDE7CC11E}"/>
    <cellStyle name="Normal 4 2 2 14 6" xfId="31289" xr:uid="{80DBE898-9DB3-4E38-A63A-E00F6951148F}"/>
    <cellStyle name="Normal 4 2 2 15" xfId="27352" xr:uid="{6906FADE-ED4D-4D20-B057-FDDE39C91BFA}"/>
    <cellStyle name="Normal 4 2 2 15 2" xfId="31302" xr:uid="{E49D5D82-36FF-4E96-BC2B-3F928DF81249}"/>
    <cellStyle name="Normal 4 2 2 15 2 2" xfId="31303" xr:uid="{8983C812-3A57-4BB7-895F-5FFBD1D3F397}"/>
    <cellStyle name="Normal 4 2 2 15 2 2 2" xfId="31304" xr:uid="{0593C7C0-D7C9-413B-BABC-085B5E655893}"/>
    <cellStyle name="Normal 4 2 2 15 2 3" xfId="31305" xr:uid="{D5A3B567-3E26-4268-8580-FA9BCBAE933D}"/>
    <cellStyle name="Normal 4 2 2 15 3" xfId="31306" xr:uid="{54F3BE08-1751-4319-A19C-83CC60EF7C31}"/>
    <cellStyle name="Normal 4 2 2 15 3 2" xfId="31307" xr:uid="{202397FA-D2B9-4434-8C1B-8A1A11E25663}"/>
    <cellStyle name="Normal 4 2 2 15 4" xfId="31308" xr:uid="{DC5F2E6D-0D22-4C3A-BC4E-5BBA2AF65508}"/>
    <cellStyle name="Normal 4 2 2 15 5" xfId="31301" xr:uid="{96A7B1AC-AF5C-4A5F-A65E-EF66730A5E55}"/>
    <cellStyle name="Normal 4 2 2 16" xfId="31309" xr:uid="{E7B98526-E09A-49DE-82E0-FB3C9C1A745F}"/>
    <cellStyle name="Normal 4 2 2 16 2" xfId="31310" xr:uid="{4BEAB485-6A56-43E0-8DBA-8CFB797D7262}"/>
    <cellStyle name="Normal 4 2 2 2" xfId="2290" xr:uid="{00000000-0005-0000-0000-0000F6080000}"/>
    <cellStyle name="Normal 4 2 2 2 10" xfId="4297" xr:uid="{00000000-0005-0000-0000-0000CD100000}"/>
    <cellStyle name="Normal 4 2 2 2 11" xfId="4298" xr:uid="{00000000-0005-0000-0000-0000CE100000}"/>
    <cellStyle name="Normal 4 2 2 2 12" xfId="4299" xr:uid="{00000000-0005-0000-0000-0000CF100000}"/>
    <cellStyle name="Normal 4 2 2 2 13" xfId="4300" xr:uid="{00000000-0005-0000-0000-0000D0100000}"/>
    <cellStyle name="Normal 4 2 2 2 14" xfId="4296" xr:uid="{00000000-0005-0000-0000-0000CC100000}"/>
    <cellStyle name="Normal 4 2 2 2 14 2" xfId="25538" xr:uid="{351FD4B0-94C1-42C4-9625-937A57F54117}"/>
    <cellStyle name="Normal 4 2 2 2 14 2 2" xfId="28039" xr:uid="{028296FD-1EDB-4A35-B1F6-85181D2A0E71}"/>
    <cellStyle name="Normal 4 2 2 2 14 2 2 2" xfId="31314" xr:uid="{12C3AC4A-B703-43C3-95FE-591E8CBF32D8}"/>
    <cellStyle name="Normal 4 2 2 2 14 2 2 2 2" xfId="31315" xr:uid="{80012AB7-5040-4F49-B48E-00D0DB832EFC}"/>
    <cellStyle name="Normal 4 2 2 2 14 2 2 3" xfId="31316" xr:uid="{B96F5174-6416-4AAB-82E6-1E7D3A713049}"/>
    <cellStyle name="Normal 4 2 2 2 14 2 2 4" xfId="31313" xr:uid="{57F10F27-58C5-4F83-9A62-3152DAACE501}"/>
    <cellStyle name="Normal 4 2 2 2 14 2 3" xfId="31317" xr:uid="{DE5FD9C6-4BEA-40AC-ABE9-CE64406750F7}"/>
    <cellStyle name="Normal 4 2 2 2 14 2 3 2" xfId="31318" xr:uid="{F23C58D9-8113-439E-9A59-6D65465EF6EA}"/>
    <cellStyle name="Normal 4 2 2 2 14 2 3 2 2" xfId="31319" xr:uid="{B4DD05AF-ED75-40C0-B7B6-AB60974EDDE0}"/>
    <cellStyle name="Normal 4 2 2 2 14 2 3 3" xfId="31320" xr:uid="{1FF85208-B97C-465D-86F1-027055473619}"/>
    <cellStyle name="Normal 4 2 2 2 14 2 4" xfId="31321" xr:uid="{FEAA3C07-7187-48CB-9560-9BE7D4EFAA08}"/>
    <cellStyle name="Normal 4 2 2 2 14 2 4 2" xfId="31322" xr:uid="{E65FE4EE-0AD0-4DDA-A665-4F3C785AD0B2}"/>
    <cellStyle name="Normal 4 2 2 2 14 2 5" xfId="31323" xr:uid="{B450659A-56AB-45C5-86EF-EDC14E5DCFA7}"/>
    <cellStyle name="Normal 4 2 2 2 14 2 6" xfId="31312" xr:uid="{D6195075-9CB4-4178-A2AF-DF5E0AE956C9}"/>
    <cellStyle name="Normal 4 2 2 2 14 3" xfId="28038" xr:uid="{98333CDC-F507-418E-B2F0-52BEC0483844}"/>
    <cellStyle name="Normal 4 2 2 2 14 3 2" xfId="31325" xr:uid="{3AE8C54A-5AB0-43BB-A097-823347B8BED5}"/>
    <cellStyle name="Normal 4 2 2 2 14 3 2 2" xfId="31326" xr:uid="{B2B370CA-3D6E-408C-AAB5-37C4A50D7D4A}"/>
    <cellStyle name="Normal 4 2 2 2 14 3 3" xfId="31327" xr:uid="{0D521085-0299-46D7-BEDC-12C45CBD597F}"/>
    <cellStyle name="Normal 4 2 2 2 14 3 4" xfId="31324" xr:uid="{C5291B74-1D5B-4D69-AD9E-CAD61CA4AA73}"/>
    <cellStyle name="Normal 4 2 2 2 14 4" xfId="31328" xr:uid="{D030C2D1-5875-4628-BC45-0450885C10DB}"/>
    <cellStyle name="Normal 4 2 2 2 14 4 2" xfId="31329" xr:uid="{C9258C3D-1593-4BA3-A231-E02780DA06A6}"/>
    <cellStyle name="Normal 4 2 2 2 14 4 2 2" xfId="31330" xr:uid="{EF8498D2-BAC6-4CE3-91CE-20C27238D659}"/>
    <cellStyle name="Normal 4 2 2 2 14 4 3" xfId="31331" xr:uid="{1371CF9C-E775-4181-B3AC-458FD9358063}"/>
    <cellStyle name="Normal 4 2 2 2 14 5" xfId="31332" xr:uid="{8901FB8D-2EB9-49A1-8EAE-C8E8B7840EF3}"/>
    <cellStyle name="Normal 4 2 2 2 14 5 2" xfId="31333" xr:uid="{79B9AB54-2996-4C8B-986C-344ADB9DE72D}"/>
    <cellStyle name="Normal 4 2 2 2 14 6" xfId="31334" xr:uid="{606DA0A3-F38A-4CBC-803F-EDE471C121A4}"/>
    <cellStyle name="Normal 4 2 2 2 14 7" xfId="31311" xr:uid="{CB87FD26-5E88-4271-8A7E-3A9B700D9843}"/>
    <cellStyle name="Normal 4 2 2 2 15" xfId="5184" xr:uid="{00000000-0005-0000-0000-000044140000}"/>
    <cellStyle name="Normal 4 2 2 2 15 2" xfId="31335" xr:uid="{A241B057-3A51-44A2-A5C4-D71FB45C62CC}"/>
    <cellStyle name="Normal 4 2 2 2 16" xfId="31336" xr:uid="{F8F7EBBC-80A6-467A-9D92-563B9376ED79}"/>
    <cellStyle name="Normal 4 2 2 2 2" xfId="4301" xr:uid="{00000000-0005-0000-0000-0000D1100000}"/>
    <cellStyle name="Normal 4 2 2 2 3" xfId="4302" xr:uid="{00000000-0005-0000-0000-0000D2100000}"/>
    <cellStyle name="Normal 4 2 2 2 4" xfId="4303" xr:uid="{00000000-0005-0000-0000-0000D3100000}"/>
    <cellStyle name="Normal 4 2 2 2 5" xfId="4304" xr:uid="{00000000-0005-0000-0000-0000D4100000}"/>
    <cellStyle name="Normal 4 2 2 2 6" xfId="4305" xr:uid="{00000000-0005-0000-0000-0000D5100000}"/>
    <cellStyle name="Normal 4 2 2 2 7" xfId="4306" xr:uid="{00000000-0005-0000-0000-0000D6100000}"/>
    <cellStyle name="Normal 4 2 2 2 8" xfId="4307" xr:uid="{00000000-0005-0000-0000-0000D7100000}"/>
    <cellStyle name="Normal 4 2 2 2 9" xfId="4308" xr:uid="{00000000-0005-0000-0000-0000D8100000}"/>
    <cellStyle name="Normal 4 2 2 3" xfId="4309" xr:uid="{00000000-0005-0000-0000-0000D9100000}"/>
    <cellStyle name="Normal 4 2 2 3 2" xfId="5185" xr:uid="{00000000-0005-0000-0000-000045140000}"/>
    <cellStyle name="Normal 4 2 2 3 2 2" xfId="28041" xr:uid="{8877D0ED-7833-4794-95A0-D624B5B86AFA}"/>
    <cellStyle name="Normal 4 2 2 3 2 2 2" xfId="31340" xr:uid="{7C95B9D3-7654-421B-BADB-537E857424B6}"/>
    <cellStyle name="Normal 4 2 2 3 2 2 2 2" xfId="31341" xr:uid="{25897490-6733-4FB2-A6EE-6672793164AB}"/>
    <cellStyle name="Normal 4 2 2 3 2 2 3" xfId="31342" xr:uid="{3E2B900C-1039-4B33-BA00-D54EB37E6C5B}"/>
    <cellStyle name="Normal 4 2 2 3 2 2 4" xfId="31339" xr:uid="{8B589513-09C8-478A-B2BC-ADD424B86319}"/>
    <cellStyle name="Normal 4 2 2 3 2 3" xfId="31343" xr:uid="{2F8BA7DC-C5CE-48F2-AE5E-5301273D63C3}"/>
    <cellStyle name="Normal 4 2 2 3 2 3 2" xfId="31344" xr:uid="{0D556A3F-26D0-4C7D-A994-1452B0A42956}"/>
    <cellStyle name="Normal 4 2 2 3 2 3 2 2" xfId="31345" xr:uid="{F76DA758-8ECC-46DD-9F47-DEA255B780F9}"/>
    <cellStyle name="Normal 4 2 2 3 2 3 3" xfId="31346" xr:uid="{322AABA1-B2A3-4A07-86D3-889F6D069AF1}"/>
    <cellStyle name="Normal 4 2 2 3 2 4" xfId="31347" xr:uid="{4D0F9757-534A-4559-A596-29626888FAC4}"/>
    <cellStyle name="Normal 4 2 2 3 2 4 2" xfId="31348" xr:uid="{C8D8EF0D-9E4E-4171-B069-0E981FFD8E3F}"/>
    <cellStyle name="Normal 4 2 2 3 2 5" xfId="31349" xr:uid="{5837D319-0928-49B7-8D20-1AA8DFFDFC56}"/>
    <cellStyle name="Normal 4 2 2 3 2 6" xfId="31338" xr:uid="{EC583D41-8BAF-42DC-B42B-0DC4A72270AC}"/>
    <cellStyle name="Normal 4 2 2 3 3" xfId="28040" xr:uid="{CDDB55EE-1AD0-4018-8748-C6A1C68E9EA8}"/>
    <cellStyle name="Normal 4 2 2 3 3 2" xfId="31351" xr:uid="{C0629052-CA78-4095-8BCE-C2C5A269A1FF}"/>
    <cellStyle name="Normal 4 2 2 3 3 2 2" xfId="31352" xr:uid="{BFBFD415-1F78-4A38-816B-2B77141005E8}"/>
    <cellStyle name="Normal 4 2 2 3 3 2 2 2" xfId="31353" xr:uid="{E6BF1AE2-89B9-4F7C-8FE5-BC6D263214E5}"/>
    <cellStyle name="Normal 4 2 2 3 3 2 3" xfId="31354" xr:uid="{D179E987-8D95-4E20-8B0B-8FFB8224706D}"/>
    <cellStyle name="Normal 4 2 2 3 3 3" xfId="31355" xr:uid="{7E551D76-22B2-4454-8643-7507B7082167}"/>
    <cellStyle name="Normal 4 2 2 3 3 3 2" xfId="31356" xr:uid="{E1320394-415F-47FF-B93F-55ABB5293B33}"/>
    <cellStyle name="Normal 4 2 2 3 3 4" xfId="31357" xr:uid="{7BD53493-A606-4803-9CB9-E407C0BDDE96}"/>
    <cellStyle name="Normal 4 2 2 3 3 5" xfId="31350" xr:uid="{6C6DA97B-E3CD-4B5F-8214-B4B4EBCEBA1B}"/>
    <cellStyle name="Normal 4 2 2 3 4" xfId="31358" xr:uid="{10301C25-BA41-4522-97C6-054C734B5720}"/>
    <cellStyle name="Normal 4 2 2 3 5" xfId="31359" xr:uid="{A4CAE0D9-CFDD-4F84-96FE-0D2113934FAF}"/>
    <cellStyle name="Normal 4 2 2 3 5 2" xfId="31360" xr:uid="{6E49309A-9BD0-466C-A2B5-895AD7BBEE80}"/>
    <cellStyle name="Normal 4 2 2 3 6" xfId="31361" xr:uid="{22A7F67E-8CFB-49A8-BF6B-FB574BB0114D}"/>
    <cellStyle name="Normal 4 2 2 3 7" xfId="31337" xr:uid="{72F78B49-31F2-4A60-BF61-0E2CB8051ED4}"/>
    <cellStyle name="Normal 4 2 2 4" xfId="4310" xr:uid="{00000000-0005-0000-0000-0000DA100000}"/>
    <cellStyle name="Normal 4 2 2 4 2" xfId="5186" xr:uid="{00000000-0005-0000-0000-000046140000}"/>
    <cellStyle name="Normal 4 2 2 4 2 2" xfId="28043" xr:uid="{D2A25D1C-3C86-4CE9-AD8D-9EAA967D9DE2}"/>
    <cellStyle name="Normal 4 2 2 4 2 2 2" xfId="31365" xr:uid="{0DDE659E-C6FB-457B-B905-7F46B8E7FD71}"/>
    <cellStyle name="Normal 4 2 2 4 2 2 2 2" xfId="31366" xr:uid="{A95F4324-C612-4169-A727-E8AD827DFAA3}"/>
    <cellStyle name="Normal 4 2 2 4 2 2 3" xfId="31367" xr:uid="{AD93B0DB-E137-45D7-8162-3206040D225A}"/>
    <cellStyle name="Normal 4 2 2 4 2 2 4" xfId="31364" xr:uid="{C1136BAD-4C46-4EA5-9CA1-D4231BC39F5B}"/>
    <cellStyle name="Normal 4 2 2 4 2 3" xfId="31368" xr:uid="{7E562EC6-0140-4DAC-B71C-CE797169F2FB}"/>
    <cellStyle name="Normal 4 2 2 4 2 3 2" xfId="31369" xr:uid="{1E513C85-755D-48C1-BAFE-2C4877737103}"/>
    <cellStyle name="Normal 4 2 2 4 2 3 2 2" xfId="31370" xr:uid="{E4A5D537-71BD-4CDE-B4A4-4D1D9606787F}"/>
    <cellStyle name="Normal 4 2 2 4 2 3 3" xfId="31371" xr:uid="{7750FAF6-BD7F-47E2-874E-E58A7CCE4405}"/>
    <cellStyle name="Normal 4 2 2 4 2 4" xfId="31372" xr:uid="{868B8C91-7B11-48CD-8E18-16F43C9DE175}"/>
    <cellStyle name="Normal 4 2 2 4 2 4 2" xfId="31373" xr:uid="{413E5ACD-EEDB-4AE5-8E41-D6F33633393F}"/>
    <cellStyle name="Normal 4 2 2 4 2 5" xfId="31374" xr:uid="{B14C63C5-9059-4DE8-9756-C24920133841}"/>
    <cellStyle name="Normal 4 2 2 4 2 6" xfId="31363" xr:uid="{67B054E9-C35E-4A7F-B4C4-DFC7B62B9A62}"/>
    <cellStyle name="Normal 4 2 2 4 3" xfId="28042" xr:uid="{97D5C7E0-828F-4E01-8A88-BE16171C73DE}"/>
    <cellStyle name="Normal 4 2 2 4 3 2" xfId="31376" xr:uid="{FBDB5ED6-A923-4445-B0E7-F79218B98B94}"/>
    <cellStyle name="Normal 4 2 2 4 3 2 2" xfId="31377" xr:uid="{2B0DBC59-C041-4CFE-9869-AEFCE0B09632}"/>
    <cellStyle name="Normal 4 2 2 4 3 2 2 2" xfId="31378" xr:uid="{EBB6A639-24C3-4202-BB0D-1E8A20DD4CEC}"/>
    <cellStyle name="Normal 4 2 2 4 3 2 3" xfId="31379" xr:uid="{B49D4003-6FB2-4703-A585-04250C574727}"/>
    <cellStyle name="Normal 4 2 2 4 3 3" xfId="31380" xr:uid="{E1E2378A-90E2-4A2C-A93F-F6100938F608}"/>
    <cellStyle name="Normal 4 2 2 4 3 3 2" xfId="31381" xr:uid="{0E7A53AE-8B30-43C4-8AB5-C793A9784AF9}"/>
    <cellStyle name="Normal 4 2 2 4 3 4" xfId="31382" xr:uid="{064F98A3-01B8-479A-B3C7-67A1383E684F}"/>
    <cellStyle name="Normal 4 2 2 4 3 5" xfId="31375" xr:uid="{EB286938-7E22-4AD3-B233-0749E46E2191}"/>
    <cellStyle name="Normal 4 2 2 4 4" xfId="31383" xr:uid="{27D88D30-A4A3-4BDB-BA31-523616C8A821}"/>
    <cellStyle name="Normal 4 2 2 4 5" xfId="31384" xr:uid="{207992B9-E9CF-490F-ABBC-E90F87BF448D}"/>
    <cellStyle name="Normal 4 2 2 4 5 2" xfId="31385" xr:uid="{2390077D-6CA1-430B-8952-C27D5B53FEB7}"/>
    <cellStyle name="Normal 4 2 2 4 6" xfId="31386" xr:uid="{245A4182-F875-484F-BB98-CD996F87031F}"/>
    <cellStyle name="Normal 4 2 2 4 7" xfId="31362" xr:uid="{19FFEDCA-AA24-4B07-9D25-E7B136F76CA3}"/>
    <cellStyle name="Normal 4 2 2 5" xfId="4311" xr:uid="{00000000-0005-0000-0000-0000DB100000}"/>
    <cellStyle name="Normal 4 2 2 5 2" xfId="5187" xr:uid="{00000000-0005-0000-0000-000047140000}"/>
    <cellStyle name="Normal 4 2 2 5 2 2" xfId="28045" xr:uid="{8A1D6B8B-1F76-426F-B0DE-D6D2A72905C0}"/>
    <cellStyle name="Normal 4 2 2 5 2 2 2" xfId="31390" xr:uid="{A64BE7BA-DD2D-453B-B2A3-D97BC3504F16}"/>
    <cellStyle name="Normal 4 2 2 5 2 2 2 2" xfId="31391" xr:uid="{7E00A7F4-81CC-4370-A71B-941BB24DF426}"/>
    <cellStyle name="Normal 4 2 2 5 2 2 3" xfId="31392" xr:uid="{0C7621B4-2A1A-4F6D-8866-31255411AB35}"/>
    <cellStyle name="Normal 4 2 2 5 2 2 4" xfId="31389" xr:uid="{332E6B60-4979-445A-8AE6-D9359403EB5F}"/>
    <cellStyle name="Normal 4 2 2 5 2 3" xfId="31393" xr:uid="{E6A09699-7C47-46D0-AD4B-0C9FB474114D}"/>
    <cellStyle name="Normal 4 2 2 5 2 3 2" xfId="31394" xr:uid="{10745549-9002-4317-8135-01627255C9A9}"/>
    <cellStyle name="Normal 4 2 2 5 2 3 2 2" xfId="31395" xr:uid="{AAB2A1D0-65FB-4919-BD72-672ACB16484E}"/>
    <cellStyle name="Normal 4 2 2 5 2 3 3" xfId="31396" xr:uid="{055BAFC4-C11C-404F-BD15-AB27BA8AAFEE}"/>
    <cellStyle name="Normal 4 2 2 5 2 4" xfId="31397" xr:uid="{0FFBB39E-3B8B-499B-BD74-FDC03A31A9D3}"/>
    <cellStyle name="Normal 4 2 2 5 2 4 2" xfId="31398" xr:uid="{FC4D09A8-1867-409D-9815-A5821409F53C}"/>
    <cellStyle name="Normal 4 2 2 5 2 5" xfId="31399" xr:uid="{69B97CB6-6ABA-4CAC-9C50-BB75EB385960}"/>
    <cellStyle name="Normal 4 2 2 5 2 6" xfId="31388" xr:uid="{8E8EEA88-5E6F-4C8C-88BD-D8815C189414}"/>
    <cellStyle name="Normal 4 2 2 5 3" xfId="28044" xr:uid="{3169035F-2DEB-4054-A9F9-1369FE665FF6}"/>
    <cellStyle name="Normal 4 2 2 5 3 2" xfId="31401" xr:uid="{48ACDA09-3404-4D0B-B0FF-E0C2C82D109E}"/>
    <cellStyle name="Normal 4 2 2 5 3 2 2" xfId="31402" xr:uid="{E265D8E8-245A-4754-8CF0-A44048161C76}"/>
    <cellStyle name="Normal 4 2 2 5 3 2 2 2" xfId="31403" xr:uid="{EC1762E7-0C27-4AC3-B808-162080B24CB5}"/>
    <cellStyle name="Normal 4 2 2 5 3 2 3" xfId="31404" xr:uid="{1A81821E-18E9-4F56-8F76-78B4D5E34139}"/>
    <cellStyle name="Normal 4 2 2 5 3 3" xfId="31405" xr:uid="{D479F2A8-FF2A-4F96-8163-B42229FA0034}"/>
    <cellStyle name="Normal 4 2 2 5 3 3 2" xfId="31406" xr:uid="{39D4627C-CDDD-4DA3-85D0-0008B3920992}"/>
    <cellStyle name="Normal 4 2 2 5 3 4" xfId="31407" xr:uid="{C5CA9592-6939-4F8A-855E-676A5F87845E}"/>
    <cellStyle name="Normal 4 2 2 5 3 5" xfId="31400" xr:uid="{7EA95338-E1ED-470C-9BF2-93932F7A91AD}"/>
    <cellStyle name="Normal 4 2 2 5 4" xfId="31408" xr:uid="{490EE2BE-F546-4FE6-A27B-424176F2BF0C}"/>
    <cellStyle name="Normal 4 2 2 5 5" xfId="31409" xr:uid="{9C8C6DA9-0896-4E49-B0DF-88E4A9F16362}"/>
    <cellStyle name="Normal 4 2 2 5 5 2" xfId="31410" xr:uid="{DAD55344-ACB0-48DB-8195-B366F219905F}"/>
    <cellStyle name="Normal 4 2 2 5 6" xfId="31411" xr:uid="{1AD89966-06F1-447A-BDE3-B26186F128BA}"/>
    <cellStyle name="Normal 4 2 2 5 7" xfId="31387" xr:uid="{EC592D36-F30A-4E9B-B89A-4573ACD3C792}"/>
    <cellStyle name="Normal 4 2 2 6" xfId="4312" xr:uid="{00000000-0005-0000-0000-0000DC100000}"/>
    <cellStyle name="Normal 4 2 2 6 2" xfId="5188" xr:uid="{00000000-0005-0000-0000-000048140000}"/>
    <cellStyle name="Normal 4 2 2 6 2 2" xfId="28047" xr:uid="{8B129087-5B4A-4CEE-BEB5-FAE692383DCF}"/>
    <cellStyle name="Normal 4 2 2 6 2 2 2" xfId="31415" xr:uid="{0D787F04-7AA1-42C9-B643-C676EA02EAB2}"/>
    <cellStyle name="Normal 4 2 2 6 2 2 2 2" xfId="31416" xr:uid="{13BB36E8-0B35-46BE-B379-FF6A38B3D573}"/>
    <cellStyle name="Normal 4 2 2 6 2 2 3" xfId="31417" xr:uid="{F0B0DDD2-14B6-4AC3-9913-E5473EE49DD5}"/>
    <cellStyle name="Normal 4 2 2 6 2 2 4" xfId="31414" xr:uid="{A07099E6-E402-49FF-B110-0DEBAA332E2E}"/>
    <cellStyle name="Normal 4 2 2 6 2 3" xfId="31418" xr:uid="{0EBBF53E-0548-4305-9815-72FECDD23115}"/>
    <cellStyle name="Normal 4 2 2 6 2 3 2" xfId="31419" xr:uid="{C5B5F151-3D6A-473D-853B-2B822F30827E}"/>
    <cellStyle name="Normal 4 2 2 6 2 3 2 2" xfId="31420" xr:uid="{87C8AD06-AC1C-4FAB-86CA-808601B918C2}"/>
    <cellStyle name="Normal 4 2 2 6 2 3 3" xfId="31421" xr:uid="{E174A4D4-457B-4C9F-BE65-8A61679E65D8}"/>
    <cellStyle name="Normal 4 2 2 6 2 4" xfId="31422" xr:uid="{A58A869F-E6DD-467B-BEE4-5CA89103E2BF}"/>
    <cellStyle name="Normal 4 2 2 6 2 4 2" xfId="31423" xr:uid="{B9472222-5E52-47C3-8912-3D2E3D886472}"/>
    <cellStyle name="Normal 4 2 2 6 2 5" xfId="31424" xr:uid="{0C363B82-43D1-40CB-B089-0C51CBEDD08F}"/>
    <cellStyle name="Normal 4 2 2 6 2 6" xfId="31413" xr:uid="{6F990718-362B-4171-8D60-904E6F81765B}"/>
    <cellStyle name="Normal 4 2 2 6 3" xfId="28046" xr:uid="{02F36426-62E3-435C-B04D-9DB4D378A678}"/>
    <cellStyle name="Normal 4 2 2 6 3 2" xfId="31426" xr:uid="{F160E7B9-BB19-42AA-9E7A-D16C09BBBD90}"/>
    <cellStyle name="Normal 4 2 2 6 3 2 2" xfId="31427" xr:uid="{2DEA2F5C-2B4C-4326-A3B8-F740B15B0035}"/>
    <cellStyle name="Normal 4 2 2 6 3 2 2 2" xfId="31428" xr:uid="{692593C0-5B4B-4F7D-BB3A-3039B7FA7A35}"/>
    <cellStyle name="Normal 4 2 2 6 3 2 3" xfId="31429" xr:uid="{EFCB31F4-C8FC-4C7C-9332-FF6F5FD57B8B}"/>
    <cellStyle name="Normal 4 2 2 6 3 3" xfId="31430" xr:uid="{31DC2602-5277-4191-AE5F-EAE6C15A5617}"/>
    <cellStyle name="Normal 4 2 2 6 3 3 2" xfId="31431" xr:uid="{BF60CE94-A90F-4B5D-B584-F6CEC90F610C}"/>
    <cellStyle name="Normal 4 2 2 6 3 4" xfId="31432" xr:uid="{6D199F99-695B-4DFA-B7E9-5133F684DDB8}"/>
    <cellStyle name="Normal 4 2 2 6 3 5" xfId="31425" xr:uid="{FAB5C2F1-A401-4DFC-96CF-9DB25D88BA17}"/>
    <cellStyle name="Normal 4 2 2 6 4" xfId="31433" xr:uid="{562515E0-22A0-4506-8BE4-85512D64E797}"/>
    <cellStyle name="Normal 4 2 2 6 5" xfId="31434" xr:uid="{195934D4-CA99-4969-B9D1-CE5581A8CB01}"/>
    <cellStyle name="Normal 4 2 2 6 5 2" xfId="31435" xr:uid="{F5711C0D-53AD-43CC-8E8F-17CC32619369}"/>
    <cellStyle name="Normal 4 2 2 6 6" xfId="31436" xr:uid="{F3BF4FAA-720F-4ADA-98E4-51D71C138013}"/>
    <cellStyle name="Normal 4 2 2 6 7" xfId="31412" xr:uid="{E5452666-ACE0-4C2A-9E7A-A8AA55144C17}"/>
    <cellStyle name="Normal 4 2 2 7" xfId="4313" xr:uid="{00000000-0005-0000-0000-0000DD100000}"/>
    <cellStyle name="Normal 4 2 2 7 2" xfId="5189" xr:uid="{00000000-0005-0000-0000-000049140000}"/>
    <cellStyle name="Normal 4 2 2 7 2 2" xfId="28049" xr:uid="{0C2E8B83-0328-4FEF-A9CD-6EDA5126E81A}"/>
    <cellStyle name="Normal 4 2 2 7 2 2 2" xfId="31440" xr:uid="{6A5147BE-1171-4190-A141-F89B4149522E}"/>
    <cellStyle name="Normal 4 2 2 7 2 2 2 2" xfId="31441" xr:uid="{868F1B47-F5D1-41C1-BC5C-C108EC4F738A}"/>
    <cellStyle name="Normal 4 2 2 7 2 2 3" xfId="31442" xr:uid="{BB822F25-5DCE-4366-A956-CD52BAA2685C}"/>
    <cellStyle name="Normal 4 2 2 7 2 2 4" xfId="31439" xr:uid="{5EC669F1-F3C1-42BF-A5FA-8F75AA3B1EC0}"/>
    <cellStyle name="Normal 4 2 2 7 2 3" xfId="31443" xr:uid="{DC08858A-5A62-4733-8B8F-8EB5B2AC3879}"/>
    <cellStyle name="Normal 4 2 2 7 2 3 2" xfId="31444" xr:uid="{14F26F37-808B-4657-A48A-008208628BDE}"/>
    <cellStyle name="Normal 4 2 2 7 2 3 2 2" xfId="31445" xr:uid="{B07E4DCD-84C8-4627-8AFF-979BF864E8D1}"/>
    <cellStyle name="Normal 4 2 2 7 2 3 3" xfId="31446" xr:uid="{ACE84C76-818B-450C-8C34-F683E98DBB69}"/>
    <cellStyle name="Normal 4 2 2 7 2 4" xfId="31447" xr:uid="{8D41700B-5B3F-4786-AE3F-2C64CB8442A0}"/>
    <cellStyle name="Normal 4 2 2 7 2 4 2" xfId="31448" xr:uid="{26C061F9-32DB-417A-99FB-B428F3649EA1}"/>
    <cellStyle name="Normal 4 2 2 7 2 5" xfId="31449" xr:uid="{C4C0D8A7-069C-45B4-B125-B288DCAFEEC8}"/>
    <cellStyle name="Normal 4 2 2 7 2 6" xfId="31438" xr:uid="{FAC095F5-0207-4BAC-9D0E-DCB9E9FD1C3E}"/>
    <cellStyle name="Normal 4 2 2 7 3" xfId="28048" xr:uid="{91ACB50F-B52B-4FA8-9A0D-6A9D2C589C70}"/>
    <cellStyle name="Normal 4 2 2 7 3 2" xfId="31451" xr:uid="{6AC7A667-2471-4C5C-9C0F-CB04342C3057}"/>
    <cellStyle name="Normal 4 2 2 7 3 2 2" xfId="31452" xr:uid="{AAF52D61-53BC-49BA-B2CC-BFF8624AADC3}"/>
    <cellStyle name="Normal 4 2 2 7 3 2 2 2" xfId="31453" xr:uid="{FDE71118-43B2-48FB-821D-631DB9A0E8E7}"/>
    <cellStyle name="Normal 4 2 2 7 3 2 3" xfId="31454" xr:uid="{3B91BDC6-D830-46F5-8C21-66FEC20218E4}"/>
    <cellStyle name="Normal 4 2 2 7 3 3" xfId="31455" xr:uid="{7948E159-9514-48D6-9F3F-3D450D103AE4}"/>
    <cellStyle name="Normal 4 2 2 7 3 3 2" xfId="31456" xr:uid="{4BF7DEAF-1D5D-4645-9F5B-51310D652C29}"/>
    <cellStyle name="Normal 4 2 2 7 3 4" xfId="31457" xr:uid="{2798C8B6-B75C-4207-BAF7-2939CEABF6F6}"/>
    <cellStyle name="Normal 4 2 2 7 3 5" xfId="31450" xr:uid="{50E4334B-713D-4F4C-888A-FA2AEA4EB7F4}"/>
    <cellStyle name="Normal 4 2 2 7 4" xfId="31458" xr:uid="{F6D537F9-1191-45A6-AC72-052C0344E802}"/>
    <cellStyle name="Normal 4 2 2 7 5" xfId="31459" xr:uid="{51487A75-3ACB-41FF-9494-5523ED429868}"/>
    <cellStyle name="Normal 4 2 2 7 5 2" xfId="31460" xr:uid="{FE68995B-EA69-4CDA-B6AE-5ED2D24826B3}"/>
    <cellStyle name="Normal 4 2 2 7 6" xfId="31461" xr:uid="{763C925A-3688-4A17-A5BA-A95031C0A735}"/>
    <cellStyle name="Normal 4 2 2 7 7" xfId="31437" xr:uid="{A5FEE835-D73F-4FA3-9E48-71F4E5F35A91}"/>
    <cellStyle name="Normal 4 2 2 8" xfId="4314" xr:uid="{00000000-0005-0000-0000-0000DE100000}"/>
    <cellStyle name="Normal 4 2 2 8 2" xfId="5190" xr:uid="{00000000-0005-0000-0000-00004A140000}"/>
    <cellStyle name="Normal 4 2 2 8 2 2" xfId="28051" xr:uid="{C2554681-CA60-4861-9119-1C56CE73FBC4}"/>
    <cellStyle name="Normal 4 2 2 8 2 2 2" xfId="31465" xr:uid="{BB122CB4-FBAC-4B36-9669-A452CF734268}"/>
    <cellStyle name="Normal 4 2 2 8 2 2 2 2" xfId="31466" xr:uid="{DDAB0579-82EA-4261-B201-EAE9C3FDA9F3}"/>
    <cellStyle name="Normal 4 2 2 8 2 2 3" xfId="31467" xr:uid="{5FCA1DB4-3E5E-48C3-93F8-D8DDF2681407}"/>
    <cellStyle name="Normal 4 2 2 8 2 2 4" xfId="31464" xr:uid="{2A9C4EBB-B98B-44C3-9AF5-6D461E979339}"/>
    <cellStyle name="Normal 4 2 2 8 2 3" xfId="31468" xr:uid="{E8B07EED-98D2-475A-B46B-4F46F0BD965F}"/>
    <cellStyle name="Normal 4 2 2 8 2 3 2" xfId="31469" xr:uid="{06BC0038-3A4F-4C6B-8A56-12DDB3EA20A3}"/>
    <cellStyle name="Normal 4 2 2 8 2 3 2 2" xfId="31470" xr:uid="{F09A51D7-F158-4D43-9A72-D74ED2966E40}"/>
    <cellStyle name="Normal 4 2 2 8 2 3 3" xfId="31471" xr:uid="{0DC34F4D-2CFD-4628-A764-1C5169D1CDA5}"/>
    <cellStyle name="Normal 4 2 2 8 2 4" xfId="31472" xr:uid="{B8F6680B-1698-4582-A739-E17E52397473}"/>
    <cellStyle name="Normal 4 2 2 8 2 4 2" xfId="31473" xr:uid="{476B397E-D5DE-4E93-A4FD-BC38D5DF8242}"/>
    <cellStyle name="Normal 4 2 2 8 2 5" xfId="31474" xr:uid="{6CC1958B-43BD-4C08-85A4-4ED03CD0D228}"/>
    <cellStyle name="Normal 4 2 2 8 2 6" xfId="31463" xr:uid="{0F85DF34-59C1-4FC4-B9DD-3225870887C0}"/>
    <cellStyle name="Normal 4 2 2 8 3" xfId="28050" xr:uid="{14953958-4C87-4BEC-B5BD-0B851A1D98B5}"/>
    <cellStyle name="Normal 4 2 2 8 3 2" xfId="31476" xr:uid="{0D27F8AD-F25C-48B5-AF21-E974B01B5EAD}"/>
    <cellStyle name="Normal 4 2 2 8 3 2 2" xfId="31477" xr:uid="{D75D1602-25C3-460E-92EF-10BF90B07A5C}"/>
    <cellStyle name="Normal 4 2 2 8 3 2 2 2" xfId="31478" xr:uid="{9C04F314-183A-4D18-9A09-305CACD68C8A}"/>
    <cellStyle name="Normal 4 2 2 8 3 2 3" xfId="31479" xr:uid="{9DF60CA9-1747-45FA-BAF3-9BE784DF7439}"/>
    <cellStyle name="Normal 4 2 2 8 3 3" xfId="31480" xr:uid="{7FEE826C-AC4F-485B-AB6F-02331239E7CC}"/>
    <cellStyle name="Normal 4 2 2 8 3 3 2" xfId="31481" xr:uid="{48D98C5C-8790-4F61-B901-68C2671FA53E}"/>
    <cellStyle name="Normal 4 2 2 8 3 4" xfId="31482" xr:uid="{92588690-D269-4603-BC5B-A2288C945444}"/>
    <cellStyle name="Normal 4 2 2 8 3 5" xfId="31475" xr:uid="{449EB50B-1018-4270-B654-7D8B6782B29D}"/>
    <cellStyle name="Normal 4 2 2 8 4" xfId="31483" xr:uid="{5FE1A5A2-3304-45A4-940E-8D0D00A4DF48}"/>
    <cellStyle name="Normal 4 2 2 8 5" xfId="31484" xr:uid="{9B4ACE20-EB13-411E-A1B6-36D96CB78E60}"/>
    <cellStyle name="Normal 4 2 2 8 5 2" xfId="31485" xr:uid="{CAD3A23B-C717-415C-8C6D-209B9D8B5119}"/>
    <cellStyle name="Normal 4 2 2 8 6" xfId="31486" xr:uid="{FDCABD52-3D6C-4B99-944F-43C496FE995E}"/>
    <cellStyle name="Normal 4 2 2 8 7" xfId="31462" xr:uid="{097FD45B-F2F8-46AF-812B-DFB12AE4D849}"/>
    <cellStyle name="Normal 4 2 2 9" xfId="4315" xr:uid="{00000000-0005-0000-0000-0000DF100000}"/>
    <cellStyle name="Normal 4 2 2 9 2" xfId="5191" xr:uid="{00000000-0005-0000-0000-00004B140000}"/>
    <cellStyle name="Normal 4 2 2 9 2 2" xfId="28053" xr:uid="{8564F5F5-FF81-4508-87ED-07C74B87102E}"/>
    <cellStyle name="Normal 4 2 2 9 2 2 2" xfId="31490" xr:uid="{997FF32B-A270-4A6D-84D7-A9B90536CDCD}"/>
    <cellStyle name="Normal 4 2 2 9 2 2 2 2" xfId="31491" xr:uid="{89AE9088-A00E-47E7-88A5-7CCDF5311356}"/>
    <cellStyle name="Normal 4 2 2 9 2 2 3" xfId="31492" xr:uid="{3BCFBEAB-01D2-4A08-93FF-7A35B71AD76C}"/>
    <cellStyle name="Normal 4 2 2 9 2 2 4" xfId="31489" xr:uid="{CCD81F2E-3E5D-41FF-8B5B-B873E385809E}"/>
    <cellStyle name="Normal 4 2 2 9 2 3" xfId="31493" xr:uid="{19BB6D30-AB9E-4ADE-86A7-DF30B80949B5}"/>
    <cellStyle name="Normal 4 2 2 9 2 3 2" xfId="31494" xr:uid="{65073560-3B4A-4300-873B-A59BD43B381B}"/>
    <cellStyle name="Normal 4 2 2 9 2 3 2 2" xfId="31495" xr:uid="{484E6D89-8A86-4729-B1F9-F0AD20EEAE04}"/>
    <cellStyle name="Normal 4 2 2 9 2 3 3" xfId="31496" xr:uid="{F0E8F531-2E64-404D-BE14-3E268D06D80A}"/>
    <cellStyle name="Normal 4 2 2 9 2 4" xfId="31497" xr:uid="{870BB3FE-33B5-4E14-B31D-2F99B009BA71}"/>
    <cellStyle name="Normal 4 2 2 9 2 4 2" xfId="31498" xr:uid="{F8F014B2-3B16-4289-89C8-287AD2A482F1}"/>
    <cellStyle name="Normal 4 2 2 9 2 5" xfId="31499" xr:uid="{6C427FF8-55BB-45FE-94B7-6BFA61F3C93C}"/>
    <cellStyle name="Normal 4 2 2 9 2 6" xfId="31488" xr:uid="{D927F825-0BAD-4E16-A0EB-EE8393B6CADF}"/>
    <cellStyle name="Normal 4 2 2 9 3" xfId="28052" xr:uid="{6C505605-A7DD-4715-91F1-B59B16FB7CE9}"/>
    <cellStyle name="Normal 4 2 2 9 3 2" xfId="31501" xr:uid="{674BC224-FE07-49A1-9CEB-B7DBB9536664}"/>
    <cellStyle name="Normal 4 2 2 9 3 2 2" xfId="31502" xr:uid="{B0070F10-63C9-4287-9DDB-BB8B9B855B8A}"/>
    <cellStyle name="Normal 4 2 2 9 3 2 2 2" xfId="31503" xr:uid="{E1F5BD04-E99D-4E3E-8581-AADA636107D9}"/>
    <cellStyle name="Normal 4 2 2 9 3 2 3" xfId="31504" xr:uid="{F8B21213-71DC-422F-916F-201948B4C41C}"/>
    <cellStyle name="Normal 4 2 2 9 3 3" xfId="31505" xr:uid="{0E20F98F-63B5-4680-A057-CAA97612ACC5}"/>
    <cellStyle name="Normal 4 2 2 9 3 3 2" xfId="31506" xr:uid="{ADC162A7-3AFA-450F-AAF1-EBAC4DE1A8B0}"/>
    <cellStyle name="Normal 4 2 2 9 3 4" xfId="31507" xr:uid="{DEB3A7AA-0F00-4AA0-ABD6-D4A3BD29FA38}"/>
    <cellStyle name="Normal 4 2 2 9 3 5" xfId="31500" xr:uid="{C442F7B9-E34B-4938-A9F2-DA1C8F80FCD5}"/>
    <cellStyle name="Normal 4 2 2 9 4" xfId="31508" xr:uid="{4141176F-B840-4455-8998-A89F6235100C}"/>
    <cellStyle name="Normal 4 2 2 9 5" xfId="31509" xr:uid="{26BF234A-C8F5-4B6F-BBBF-1B7D2B137D9B}"/>
    <cellStyle name="Normal 4 2 2 9 5 2" xfId="31510" xr:uid="{B2A29E6F-8D87-4ABE-A4BF-D5E334218D74}"/>
    <cellStyle name="Normal 4 2 2 9 6" xfId="31511" xr:uid="{B1FEB715-5F17-4B6F-BA2C-F601EE0F9E1C}"/>
    <cellStyle name="Normal 4 2 2 9 7" xfId="31487" xr:uid="{5A5D2A7C-3CEB-4F82-9BAB-F8B90993AF04}"/>
    <cellStyle name="Normal 4 2 3" xfId="222" xr:uid="{00000000-0005-0000-0000-0000E2000000}"/>
    <cellStyle name="Normal 4 2 3 2" xfId="2292" xr:uid="{00000000-0005-0000-0000-0000F8080000}"/>
    <cellStyle name="Normal 4 2 3 2 2" xfId="5193" xr:uid="{00000000-0005-0000-0000-00004D140000}"/>
    <cellStyle name="Normal 4 2 3 2 2 2" xfId="27354" xr:uid="{80F3B5D6-C0DA-4553-A54B-6CEC484EE8A3}"/>
    <cellStyle name="Normal 4 2 3 2 2 2 2" xfId="31513" xr:uid="{A2AD9936-D67E-4685-9861-5ECB607F4105}"/>
    <cellStyle name="Normal 4 2 3 2 2 2 2 2" xfId="31514" xr:uid="{FE5991F7-5BC8-4005-9574-8D701C147CD8}"/>
    <cellStyle name="Normal 4 2 3 2 2 2 3" xfId="31515" xr:uid="{4B6054E3-8D99-4B62-B1DF-9A40B0A0A373}"/>
    <cellStyle name="Normal 4 2 3 2 2 3" xfId="28055" xr:uid="{68867EC1-819E-4A24-94F9-9EEEE3EF79B0}"/>
    <cellStyle name="Normal 4 2 3 2 2 3 2" xfId="31517" xr:uid="{E0EC659A-C52F-47D5-8EB9-BBCDF468DA0E}"/>
    <cellStyle name="Normal 4 2 3 2 2 3 2 2" xfId="31518" xr:uid="{59DD6BB5-8BC7-4D45-A741-EEEDEACD1503}"/>
    <cellStyle name="Normal 4 2 3 2 2 3 3" xfId="31519" xr:uid="{E9EC87F6-0728-48AD-AD21-AE89EB314F8F}"/>
    <cellStyle name="Normal 4 2 3 2 2 3 4" xfId="31516" xr:uid="{03A9DDDA-AF38-4FA3-B8AE-AFA38F56EFA2}"/>
    <cellStyle name="Normal 4 2 3 2 2 4" xfId="31520" xr:uid="{97F6ECB9-AAD4-42A8-96DE-1055A098878C}"/>
    <cellStyle name="Normal 4 2 3 2 2 4 2" xfId="31521" xr:uid="{423CCB59-8C9D-4396-94AA-20087DF057FC}"/>
    <cellStyle name="Normal 4 2 3 2 2 5" xfId="31522" xr:uid="{7816DF23-3D60-466C-B9CA-2CD41537A039}"/>
    <cellStyle name="Normal 4 2 3 2 2 6" xfId="25544" xr:uid="{A431EFC8-8C23-4C8A-B3AA-B4E503D0D8DD}"/>
    <cellStyle name="Normal 4 2 3 2 3" xfId="27353" xr:uid="{EA972E4B-E76F-4B13-947F-077BA78CB1BB}"/>
    <cellStyle name="Normal 4 2 3 2 3 2" xfId="31523" xr:uid="{5C93AA7F-A3DC-4B60-8EC7-BF8E68C89222}"/>
    <cellStyle name="Normal 4 2 3 2 3 2 2" xfId="31524" xr:uid="{F09F20CB-D857-416A-A5ED-D71E166E5604}"/>
    <cellStyle name="Normal 4 2 3 2 3 3" xfId="31525" xr:uid="{A05FD732-F4A9-42AB-90A7-1AE27F07ECBA}"/>
    <cellStyle name="Normal 4 2 3 2 3 4" xfId="31526" xr:uid="{2E6D0B85-C129-4A83-8D54-6EC6B248DA77}"/>
    <cellStyle name="Normal 4 2 3 2 4" xfId="28054" xr:uid="{3F1CD335-38EF-4C60-94E1-3E4E07164CFE}"/>
    <cellStyle name="Normal 4 2 3 2 4 2" xfId="31528" xr:uid="{26048235-213A-40D7-B996-EF449E32B2DB}"/>
    <cellStyle name="Normal 4 2 3 2 4 2 2" xfId="31529" xr:uid="{1CCC3AA3-0EA1-4E7A-A308-54E648F51CF1}"/>
    <cellStyle name="Normal 4 2 3 2 4 3" xfId="31530" xr:uid="{5C97D66B-01E9-43A5-AC24-63AD21C5D530}"/>
    <cellStyle name="Normal 4 2 3 2 4 4" xfId="31527" xr:uid="{D1D7B305-EC4C-4C05-9ED9-3C171EB919D5}"/>
    <cellStyle name="Normal 4 2 3 2 5" xfId="31531" xr:uid="{394DEA38-D4DD-4F00-99F2-4A5E65BD5F66}"/>
    <cellStyle name="Normal 4 2 3 2 5 2" xfId="31532" xr:uid="{97144B1F-18A1-45F8-8500-4BAF1F626AF7}"/>
    <cellStyle name="Normal 4 2 3 2 6" xfId="31533" xr:uid="{07555D26-D703-4250-A191-604CE40B9E6B}"/>
    <cellStyle name="Normal 4 2 3 3" xfId="4316" xr:uid="{00000000-0005-0000-0000-0000E0100000}"/>
    <cellStyle name="Normal 4 2 3 4" xfId="5192" xr:uid="{00000000-0005-0000-0000-00004C140000}"/>
    <cellStyle name="Normal 4 2 3 4 2" xfId="31534" xr:uid="{EE48202A-E248-412A-B4EB-39FEAC584B6A}"/>
    <cellStyle name="Normal 4 2 3 4 3" xfId="42644" xr:uid="{283CAB3E-F217-4188-B41F-42925F3159D7}"/>
    <cellStyle name="Normal 4 2 3 4 4" xfId="25545" xr:uid="{0D82D4AA-155F-4563-828D-1990D5930CF3}"/>
    <cellStyle name="Normal 4 2 3 5" xfId="2291" xr:uid="{00000000-0005-0000-0000-0000F7080000}"/>
    <cellStyle name="Normal 4 2 3 5 2" xfId="31512" xr:uid="{B028F4AF-D654-4EB9-861B-37F1FAA491A3}"/>
    <cellStyle name="Normal 4 2 4" xfId="223" xr:uid="{00000000-0005-0000-0000-0000E3000000}"/>
    <cellStyle name="Normal 4 2 4 2" xfId="2288" xr:uid="{00000000-0005-0000-0000-0000F4080000}"/>
    <cellStyle name="Normal 4 2 5" xfId="4317" xr:uid="{00000000-0005-0000-0000-0000E1100000}"/>
    <cellStyle name="Normal 4 2 6" xfId="4318" xr:uid="{00000000-0005-0000-0000-0000E2100000}"/>
    <cellStyle name="Normal 4 2 7" xfId="4319" xr:uid="{00000000-0005-0000-0000-0000E3100000}"/>
    <cellStyle name="Normal 4 2 8" xfId="4320" xr:uid="{00000000-0005-0000-0000-0000E4100000}"/>
    <cellStyle name="Normal 4 2 9" xfId="4321" xr:uid="{00000000-0005-0000-0000-0000E5100000}"/>
    <cellStyle name="Normal 4 2 9 2" xfId="31535" xr:uid="{9D1B58C0-4FD2-480D-8D7B-8A60D666DFA4}"/>
    <cellStyle name="Normal 4 2 9 3" xfId="31536" xr:uid="{4DA4C4AE-76C6-4011-AACF-2CB2CD50908D}"/>
    <cellStyle name="Normal 4 2 9 3 2" xfId="31537" xr:uid="{9061F58A-742B-40CE-A83C-5FB9BB1ADA13}"/>
    <cellStyle name="Normal 4 2 9 3 2 2" xfId="31538" xr:uid="{49CE51B4-945A-4C17-85A0-A90D2D3C2C88}"/>
    <cellStyle name="Normal 4 2 9 3 3" xfId="31539" xr:uid="{1240B668-E830-4D02-A401-47E122C65405}"/>
    <cellStyle name="Normal 4 2_Scen_XBase" xfId="2293" xr:uid="{00000000-0005-0000-0000-0000F9080000}"/>
    <cellStyle name="Normal 4 3" xfId="224" xr:uid="{00000000-0005-0000-0000-0000E4000000}"/>
    <cellStyle name="Normal 4 3 10" xfId="25546" xr:uid="{2A2FFAEB-48DA-428D-B9B3-F118342FF791}"/>
    <cellStyle name="Normal 4 3 10 2" xfId="28056" xr:uid="{F14BC0CA-4052-48D6-B71D-0613A5F13215}"/>
    <cellStyle name="Normal 4 3 10 2 2" xfId="31542" xr:uid="{C4BB2D90-45A4-4AD4-BA90-53D30CA01FE6}"/>
    <cellStyle name="Normal 4 3 10 2 2 2" xfId="31543" xr:uid="{BA6354DD-7CF4-4BA2-B3B2-190B54D03DC0}"/>
    <cellStyle name="Normal 4 3 10 2 3" xfId="31544" xr:uid="{33532E7F-7D85-432C-8469-4BDFE8545DD1}"/>
    <cellStyle name="Normal 4 3 10 2 4" xfId="31541" xr:uid="{3F2670F6-E2CD-4588-9289-A29B5A8E1D50}"/>
    <cellStyle name="Normal 4 3 10 3" xfId="31545" xr:uid="{9BCD0418-34A2-4A6A-8C1B-FF95BC27FDE9}"/>
    <cellStyle name="Normal 4 3 10 3 2" xfId="31546" xr:uid="{419557BA-6A1D-45AB-9F2C-3085AB64865D}"/>
    <cellStyle name="Normal 4 3 10 3 2 2" xfId="31547" xr:uid="{D9D0C9E9-FC0A-4EC4-8783-F35C7D810060}"/>
    <cellStyle name="Normal 4 3 10 3 3" xfId="31548" xr:uid="{CE138F3A-4854-4805-A3DA-B3B362056788}"/>
    <cellStyle name="Normal 4 3 10 4" xfId="31549" xr:uid="{A0497390-4BA4-4AE9-958B-CE0327C4DDD6}"/>
    <cellStyle name="Normal 4 3 10 4 2" xfId="31550" xr:uid="{BCF5EC4D-5CD7-4E6E-AF8F-4D156AF1DDD6}"/>
    <cellStyle name="Normal 4 3 10 5" xfId="31551" xr:uid="{06A25445-8F04-43CF-98E6-D8E29C33C535}"/>
    <cellStyle name="Normal 4 3 10 6" xfId="31540" xr:uid="{61B5AFB9-055D-48A1-9CA1-BCF7B5D9D774}"/>
    <cellStyle name="Normal 4 3 11" xfId="25547" xr:uid="{FF9E35FC-0853-4281-9F0B-A9DD54AE1027}"/>
    <cellStyle name="Normal 4 3 11 2" xfId="28057" xr:uid="{74C82989-45CB-4FF2-8A5C-39C294569C9B}"/>
    <cellStyle name="Normal 4 3 11 2 2" xfId="31554" xr:uid="{1108F0D0-4EEB-4D88-A07B-ACD4BB881685}"/>
    <cellStyle name="Normal 4 3 11 2 2 2" xfId="31555" xr:uid="{F9AF272E-80F6-4337-8C1D-1A277739C7BD}"/>
    <cellStyle name="Normal 4 3 11 2 3" xfId="31556" xr:uid="{E2B90745-F054-4500-B5D8-02F6B9B7AEEF}"/>
    <cellStyle name="Normal 4 3 11 2 4" xfId="31553" xr:uid="{9E55184B-9245-462C-8D7D-50A402DDDF58}"/>
    <cellStyle name="Normal 4 3 11 3" xfId="31557" xr:uid="{6A3780DE-8848-419C-AA5D-62C066DC97A4}"/>
    <cellStyle name="Normal 4 3 11 3 2" xfId="31558" xr:uid="{4F5AEBCB-FB7D-417A-82B6-FA14FA171FD5}"/>
    <cellStyle name="Normal 4 3 11 4" xfId="31559" xr:uid="{1F814E35-1B4F-42E1-80C4-920AA29F76C3}"/>
    <cellStyle name="Normal 4 3 11 5" xfId="31552" xr:uid="{569AF0CB-4EE8-43A2-AC78-4727C6362A3A}"/>
    <cellStyle name="Normal 4 3 12" xfId="31560" xr:uid="{AD0B41F3-3E83-4BBF-BF8B-C6DA4323573F}"/>
    <cellStyle name="Normal 4 3 12 2" xfId="31561" xr:uid="{AB8A486D-77CA-462A-8F17-C5B8391E085F}"/>
    <cellStyle name="Normal 4 3 2" xfId="225" xr:uid="{00000000-0005-0000-0000-0000E5000000}"/>
    <cellStyle name="Normal 4 3 2 2" xfId="2295" xr:uid="{00000000-0005-0000-0000-0000FB080000}"/>
    <cellStyle name="Normal 4 3 2 3" xfId="414" xr:uid="{00000000-0005-0000-0000-0000A2010000}"/>
    <cellStyle name="Normal 4 3 2 3 2" xfId="31562" xr:uid="{5A8FC9FE-7C65-42BB-AE37-76FB74CBA7B5}"/>
    <cellStyle name="Normal 4 3 3" xfId="469" xr:uid="{00000000-0005-0000-0000-0000D9010000}"/>
    <cellStyle name="Normal 4 3 3 2" xfId="2296" xr:uid="{00000000-0005-0000-0000-0000FC080000}"/>
    <cellStyle name="Normal 4 3 3 2 2" xfId="5196" xr:uid="{00000000-0005-0000-0000-000050140000}"/>
    <cellStyle name="Normal 4 3 3 2 2 2" xfId="28059" xr:uid="{7B805B3A-F8CA-4E44-A2E0-1D6557C98430}"/>
    <cellStyle name="Normal 4 3 3 2 2 2 2" xfId="31566" xr:uid="{3EBA5C4C-77AE-4361-988E-F03CE904CD93}"/>
    <cellStyle name="Normal 4 3 3 2 2 2 2 2" xfId="31567" xr:uid="{F8A6E9A5-56A7-4CBA-B83A-C31A7D474E37}"/>
    <cellStyle name="Normal 4 3 3 2 2 2 3" xfId="31568" xr:uid="{BC0607FF-7209-461B-A503-4B282B4AF1C8}"/>
    <cellStyle name="Normal 4 3 3 2 2 2 4" xfId="31565" xr:uid="{D804CC94-30F5-44E8-94DD-CF3F074F5919}"/>
    <cellStyle name="Normal 4 3 3 2 2 3" xfId="31569" xr:uid="{8D8428DF-9DBB-41C0-8215-53F65AD146F8}"/>
    <cellStyle name="Normal 4 3 3 2 2 3 2" xfId="31570" xr:uid="{A073A9F9-5754-4A70-A45F-1A8B6A042AB4}"/>
    <cellStyle name="Normal 4 3 3 2 2 3 2 2" xfId="31571" xr:uid="{3F898D50-9BD3-41F8-BB0D-50FBFA629E68}"/>
    <cellStyle name="Normal 4 3 3 2 2 3 3" xfId="31572" xr:uid="{A3701405-06FB-47FC-9D6F-95575415AE5F}"/>
    <cellStyle name="Normal 4 3 3 2 2 4" xfId="31573" xr:uid="{E2DA8742-9433-4AA5-9B44-FFF57277AD3A}"/>
    <cellStyle name="Normal 4 3 3 2 2 4 2" xfId="31574" xr:uid="{74C549DE-5C02-4636-870D-4A2C697C3437}"/>
    <cellStyle name="Normal 4 3 3 2 2 5" xfId="31575" xr:uid="{91E97397-7D69-4CA0-9EBC-E05DE4A73774}"/>
    <cellStyle name="Normal 4 3 3 2 2 6" xfId="31564" xr:uid="{EE578301-5024-4FF2-89CA-466F7A8D65E2}"/>
    <cellStyle name="Normal 4 3 3 2 2 7" xfId="25548" xr:uid="{479460D3-F751-48AD-AB2B-14A5F0090D76}"/>
    <cellStyle name="Normal 4 3 3 2 3" xfId="28058" xr:uid="{BC2B35ED-CB9A-4612-80C1-CBA107C5F6B7}"/>
    <cellStyle name="Normal 4 3 3 2 3 2" xfId="31577" xr:uid="{4533A212-8DD0-4007-9A3D-3D2242591FDF}"/>
    <cellStyle name="Normal 4 3 3 2 3 2 2" xfId="31578" xr:uid="{121ED987-9425-4B30-9A6F-3A9A20A713DD}"/>
    <cellStyle name="Normal 4 3 3 2 3 3" xfId="31579" xr:uid="{E7B0FBBE-67DC-4C62-B71F-D3985983274F}"/>
    <cellStyle name="Normal 4 3 3 2 3 4" xfId="31576" xr:uid="{FFC178EE-8011-4C22-891D-8DDA335A6643}"/>
    <cellStyle name="Normal 4 3 3 2 4" xfId="31580" xr:uid="{A258C18B-2B80-45B4-9EA2-4C7AA4A54478}"/>
    <cellStyle name="Normal 4 3 3 2 4 2" xfId="31581" xr:uid="{731A64DC-2D49-443A-A4A6-19543D45B636}"/>
    <cellStyle name="Normal 4 3 3 2 4 2 2" xfId="31582" xr:uid="{4B0966C8-B7B5-41F1-986A-CAE959B65222}"/>
    <cellStyle name="Normal 4 3 3 2 4 3" xfId="31583" xr:uid="{65ADBC77-66BE-4CFD-81E9-7F37AF92FE14}"/>
    <cellStyle name="Normal 4 3 3 2 5" xfId="31584" xr:uid="{DA66C922-14EB-40ED-8D22-3BE284241F5B}"/>
    <cellStyle name="Normal 4 3 3 2 5 2" xfId="31585" xr:uid="{BFBBB9CD-4D19-4727-9114-19689C55CFFD}"/>
    <cellStyle name="Normal 4 3 3 2 6" xfId="31586" xr:uid="{7B47CB06-2B44-43F8-B74F-03C40B48EDCC}"/>
    <cellStyle name="Normal 4 3 3 2 7" xfId="31563" xr:uid="{0A3C77D4-F35B-4A4B-97E6-64A2AC2A7B7D}"/>
    <cellStyle name="Normal 4 3 3 3" xfId="4322" xr:uid="{00000000-0005-0000-0000-0000E6100000}"/>
    <cellStyle name="Normal 4 3 3 4" xfId="5195" xr:uid="{00000000-0005-0000-0000-00004F140000}"/>
    <cellStyle name="Normal 4 3 3 4 2" xfId="28060" xr:uid="{8A3D56E5-8749-4C45-B400-E9CDBC630467}"/>
    <cellStyle name="Normal 4 3 3 4 2 2" xfId="31589" xr:uid="{54AAE050-8DBD-44B4-8F2B-9FA65B4DE290}"/>
    <cellStyle name="Normal 4 3 3 4 2 2 2" xfId="31590" xr:uid="{C9D7B021-6787-414C-A6E8-04884ADE8726}"/>
    <cellStyle name="Normal 4 3 3 4 2 3" xfId="31591" xr:uid="{2F3BD918-C398-4148-9CF0-8A162862B892}"/>
    <cellStyle name="Normal 4 3 3 4 2 4" xfId="31588" xr:uid="{98C263D0-8AD8-4BDA-A224-28EFFB259B13}"/>
    <cellStyle name="Normal 4 3 3 4 3" xfId="31592" xr:uid="{0EDCEFBA-A830-4DD3-84B7-6CA3483954FC}"/>
    <cellStyle name="Normal 4 3 3 4 3 2" xfId="31593" xr:uid="{C95D7AD8-9587-4178-BB30-23030A4B4CE6}"/>
    <cellStyle name="Normal 4 3 3 4 3 2 2" xfId="31594" xr:uid="{981C13B1-9FCA-4273-B413-F0D81FA4E21C}"/>
    <cellStyle name="Normal 4 3 3 4 3 3" xfId="31595" xr:uid="{197C74BB-34CD-4ED5-A2D3-E9DA35D6AAF9}"/>
    <cellStyle name="Normal 4 3 3 4 4" xfId="31596" xr:uid="{47134D3F-2A78-47F2-A220-C4947D7EEC67}"/>
    <cellStyle name="Normal 4 3 3 4 4 2" xfId="31597" xr:uid="{4A9DC8B8-10E3-491B-9D36-46C8FBD08D4E}"/>
    <cellStyle name="Normal 4 3 3 4 5" xfId="31598" xr:uid="{320FABA0-5DD9-49E0-9E0E-84E26509485B}"/>
    <cellStyle name="Normal 4 3 3 4 6" xfId="31587" xr:uid="{07C8B757-211B-4EFC-8EF9-349B25F98446}"/>
    <cellStyle name="Normal 4 3 3 5" xfId="25549" xr:uid="{67343E9E-A2A5-44A4-996B-3853D566C2DD}"/>
    <cellStyle name="Normal 4 3 3 5 2" xfId="28061" xr:uid="{9C3DF9DF-75B6-4565-8CA2-BFD8D3C5A12C}"/>
    <cellStyle name="Normal 4 3 3 5 2 2" xfId="31601" xr:uid="{8F5858C0-63A7-45EB-B9FB-214D5A520C11}"/>
    <cellStyle name="Normal 4 3 3 5 2 2 2" xfId="31602" xr:uid="{3D8B060D-B46B-4C1F-8DD1-46D89A42D530}"/>
    <cellStyle name="Normal 4 3 3 5 2 3" xfId="31603" xr:uid="{9F190370-F49B-423B-9649-BC2024F26CB2}"/>
    <cellStyle name="Normal 4 3 3 5 2 4" xfId="31600" xr:uid="{19F03BFB-EF58-477F-8BC9-A96C9436515E}"/>
    <cellStyle name="Normal 4 3 3 5 3" xfId="31604" xr:uid="{98CD9F78-0159-4AD8-850C-4D8CA1122767}"/>
    <cellStyle name="Normal 4 3 3 5 3 2" xfId="31605" xr:uid="{6179D900-1574-47A9-8C37-2F2C295AD83D}"/>
    <cellStyle name="Normal 4 3 3 5 4" xfId="31606" xr:uid="{36B73305-A70C-4A31-A06F-13FEDC9303AF}"/>
    <cellStyle name="Normal 4 3 3 5 5" xfId="31599" xr:uid="{F22342AB-6A1E-4141-915A-CBAAA82BFB4D}"/>
    <cellStyle name="Normal 4 3 3 6" xfId="31607" xr:uid="{A5A77682-5130-4BE5-9565-6F8942C693D6}"/>
    <cellStyle name="Normal 4 3 3 6 2" xfId="31608" xr:uid="{99031AA8-CD51-44DD-B396-B3315FF56133}"/>
    <cellStyle name="Normal 4 3 4" xfId="468" xr:uid="{00000000-0005-0000-0000-0000D8010000}"/>
    <cellStyle name="Normal 4 3 4 2" xfId="2297" xr:uid="{00000000-0005-0000-0000-0000FD080000}"/>
    <cellStyle name="Normal 4 3 4 2 2" xfId="5197" xr:uid="{00000000-0005-0000-0000-000051140000}"/>
    <cellStyle name="Normal 4 3 4 3" xfId="4323" xr:uid="{00000000-0005-0000-0000-0000E7100000}"/>
    <cellStyle name="Normal 4 3 4 4" xfId="25551" xr:uid="{A6EF0EE5-E4CB-46FF-8EEF-6D13E5538A2E}"/>
    <cellStyle name="Normal 4 3 4 4 2" xfId="28062" xr:uid="{33B7F271-9D0D-450E-A6CB-8E844C9ED8DC}"/>
    <cellStyle name="Normal 4 3 4 4 2 2" xfId="31611" xr:uid="{5F7331C5-5FA1-4AB9-8D3C-C889F359C8F2}"/>
    <cellStyle name="Normal 4 3 4 4 2 2 2" xfId="31612" xr:uid="{F82FAB69-B30C-4248-921F-4AF3E469578C}"/>
    <cellStyle name="Normal 4 3 4 4 2 3" xfId="31613" xr:uid="{AA0C34E0-F034-47A4-9456-583407F4FBCC}"/>
    <cellStyle name="Normal 4 3 4 4 2 4" xfId="31610" xr:uid="{7D85835B-83E3-4210-8631-383F9C56EF18}"/>
    <cellStyle name="Normal 4 3 4 4 3" xfId="31614" xr:uid="{5EEDF901-816F-4D50-ACA5-2B257E9B9833}"/>
    <cellStyle name="Normal 4 3 4 4 3 2" xfId="31615" xr:uid="{0B0430D8-082D-48A5-B41E-7C3BF267192B}"/>
    <cellStyle name="Normal 4 3 4 4 3 2 2" xfId="31616" xr:uid="{870B25F9-8AF2-41A7-839E-36AA485836F7}"/>
    <cellStyle name="Normal 4 3 4 4 3 3" xfId="31617" xr:uid="{F05B0C77-782D-4A03-8D6B-8C8EE25CCDEC}"/>
    <cellStyle name="Normal 4 3 4 4 4" xfId="31618" xr:uid="{47046674-7477-4A5D-8D5A-A06200BA6786}"/>
    <cellStyle name="Normal 4 3 4 4 4 2" xfId="31619" xr:uid="{B67C74C7-5E75-4E23-96FD-4D2EBD8CA069}"/>
    <cellStyle name="Normal 4 3 4 4 5" xfId="31620" xr:uid="{29D99709-1A2C-4ACE-8F87-F6725299C5B6}"/>
    <cellStyle name="Normal 4 3 4 4 6" xfId="31609" xr:uid="{C1FD608C-D1F8-4669-BA8F-8E28C86C486F}"/>
    <cellStyle name="Normal 4 3 4 5" xfId="25552" xr:uid="{E9504DC2-9C89-4AE6-A74B-5E31AA951CA8}"/>
    <cellStyle name="Normal 4 3 4 5 2" xfId="28063" xr:uid="{D02D2A97-61C0-4670-962F-AFE6AB992B39}"/>
    <cellStyle name="Normal 4 3 4 5 2 2" xfId="31623" xr:uid="{5A3D4D9B-DFE8-4816-8658-89CF81571FEF}"/>
    <cellStyle name="Normal 4 3 4 5 2 2 2" xfId="31624" xr:uid="{FFEC5698-7D2B-414A-9F1E-85B2CC29E2A3}"/>
    <cellStyle name="Normal 4 3 4 5 2 3" xfId="31625" xr:uid="{5A32BB20-137B-47FB-9755-C0FEE5CA924D}"/>
    <cellStyle name="Normal 4 3 4 5 2 4" xfId="31622" xr:uid="{080A5454-86EA-47E2-81E2-F432603EC920}"/>
    <cellStyle name="Normal 4 3 4 5 3" xfId="31626" xr:uid="{2A182048-FC2B-4197-B010-84824E6B29FC}"/>
    <cellStyle name="Normal 4 3 4 5 3 2" xfId="31627" xr:uid="{408B325C-C7F1-4A1D-9861-3D2535A96E51}"/>
    <cellStyle name="Normal 4 3 4 5 4" xfId="31628" xr:uid="{626A4E9E-4B53-4EB0-B872-F7DBE221506C}"/>
    <cellStyle name="Normal 4 3 4 5 5" xfId="31621" xr:uid="{0A435A82-37B1-4E72-A328-604729302176}"/>
    <cellStyle name="Normal 4 3 4 6" xfId="31629" xr:uid="{409A700C-34E6-48D6-B909-3A43C22A6251}"/>
    <cellStyle name="Normal 4 3 4 6 2" xfId="31630" xr:uid="{926A5220-0CD4-43C6-AEFB-AB0C627676EB}"/>
    <cellStyle name="Normal 4 3 5" xfId="2298" xr:uid="{00000000-0005-0000-0000-0000FE080000}"/>
    <cellStyle name="Normal 4 3 5 2" xfId="4324" xr:uid="{00000000-0005-0000-0000-0000E8100000}"/>
    <cellStyle name="Normal 4 3 5 3" xfId="25553" xr:uid="{C4B83027-405C-4AEA-AA0A-9E562B7F1E1C}"/>
    <cellStyle name="Normal 4 3 5 3 2" xfId="28064" xr:uid="{750FB80A-1362-4498-972D-B552E4869E81}"/>
    <cellStyle name="Normal 4 3 5 3 2 2" xfId="31633" xr:uid="{AA67E995-16B7-4664-A90B-60D3215ACA36}"/>
    <cellStyle name="Normal 4 3 5 3 2 2 2" xfId="31634" xr:uid="{28BFDD5A-22D0-42DD-8938-8A2CAA708DF4}"/>
    <cellStyle name="Normal 4 3 5 3 2 3" xfId="31635" xr:uid="{4DA5E9EB-1FE0-4477-927A-476EBB549158}"/>
    <cellStyle name="Normal 4 3 5 3 2 4" xfId="31632" xr:uid="{315E4A9C-172E-4932-8EAB-FF5B5E08C5CF}"/>
    <cellStyle name="Normal 4 3 5 3 3" xfId="31636" xr:uid="{3FA36A6E-C2A3-4469-9B61-62590D719CE1}"/>
    <cellStyle name="Normal 4 3 5 3 3 2" xfId="31637" xr:uid="{73234851-A1E8-4961-BE54-032C4A336102}"/>
    <cellStyle name="Normal 4 3 5 3 3 2 2" xfId="31638" xr:uid="{1FC3BC27-BA83-40C4-A8C9-6F4AA31CD81E}"/>
    <cellStyle name="Normal 4 3 5 3 3 3" xfId="31639" xr:uid="{650AA0FA-EA8C-4F31-8D88-4EFF60B09FDA}"/>
    <cellStyle name="Normal 4 3 5 3 4" xfId="31640" xr:uid="{AAFD8B75-FE37-4027-B0EB-25DB43011D32}"/>
    <cellStyle name="Normal 4 3 5 3 4 2" xfId="31641" xr:uid="{2B05A211-FDDA-4F8F-979F-E1AD25F1BE9B}"/>
    <cellStyle name="Normal 4 3 5 3 5" xfId="31642" xr:uid="{8B37B42C-7B55-45F5-BB00-18887807E53E}"/>
    <cellStyle name="Normal 4 3 5 3 6" xfId="31631" xr:uid="{9E20DCA1-4435-47B8-BBAE-16F803335CC4}"/>
    <cellStyle name="Normal 4 3 5 4" xfId="25554" xr:uid="{B8DB21F7-EC0F-4176-A098-29FC2B39C084}"/>
    <cellStyle name="Normal 4 3 5 4 2" xfId="28065" xr:uid="{0BB165F9-9A83-4057-B2A6-BEC619DF7402}"/>
    <cellStyle name="Normal 4 3 5 4 2 2" xfId="31645" xr:uid="{FFE7729C-3034-4D70-BE5B-91A8B943B02F}"/>
    <cellStyle name="Normal 4 3 5 4 2 2 2" xfId="31646" xr:uid="{40A27AD9-A7B7-49A0-8D8C-12D0BECFB810}"/>
    <cellStyle name="Normal 4 3 5 4 2 3" xfId="31647" xr:uid="{C9D57279-3A5B-4669-83DC-5116F4C034C0}"/>
    <cellStyle name="Normal 4 3 5 4 2 4" xfId="31644" xr:uid="{3BB12C1F-92F7-46BE-952C-E198B4C44FF4}"/>
    <cellStyle name="Normal 4 3 5 4 3" xfId="31648" xr:uid="{AA4AB3A5-CF54-4631-A740-BA228029847E}"/>
    <cellStyle name="Normal 4 3 5 4 3 2" xfId="31649" xr:uid="{E4D52375-17FF-4953-841F-1A7258CE22AB}"/>
    <cellStyle name="Normal 4 3 5 4 4" xfId="31650" xr:uid="{6E684915-04B9-4CA9-A456-B5C280228DC8}"/>
    <cellStyle name="Normal 4 3 5 4 5" xfId="31643" xr:uid="{C8FF5230-925D-4E9C-96FA-8CE81B3D9F5C}"/>
    <cellStyle name="Normal 4 3 5 5" xfId="31651" xr:uid="{9E48BCB5-D4D4-40E6-BCEE-0DA55AC32385}"/>
    <cellStyle name="Normal 4 3 5 5 2" xfId="31652" xr:uid="{A454D9B2-0D42-406C-B558-4D6FAE9E893A}"/>
    <cellStyle name="Normal 4 3 6" xfId="2294" xr:uid="{00000000-0005-0000-0000-0000FA080000}"/>
    <cellStyle name="Normal 4 3 7" xfId="4325" xr:uid="{00000000-0005-0000-0000-0000E9100000}"/>
    <cellStyle name="Normal 4 3 8" xfId="4326" xr:uid="{00000000-0005-0000-0000-0000EA100000}"/>
    <cellStyle name="Normal 4 3 9" xfId="5194" xr:uid="{00000000-0005-0000-0000-00004E140000}"/>
    <cellStyle name="Normal 4 3 9 2" xfId="25556" xr:uid="{D004B7F8-1DB8-4B1B-9494-65A55EADEE35}"/>
    <cellStyle name="Normal 4 3 9 2 2" xfId="28067" xr:uid="{0DDCBE51-532E-4468-BD4B-67914606A67D}"/>
    <cellStyle name="Normal 4 3 9 2 2 2" xfId="31656" xr:uid="{E6A05740-5C93-4A3F-AEE1-1DBA770A5763}"/>
    <cellStyle name="Normal 4 3 9 2 2 2 2" xfId="31657" xr:uid="{D9A15F54-2E74-4E2B-806E-466BA6958D0F}"/>
    <cellStyle name="Normal 4 3 9 2 2 3" xfId="31658" xr:uid="{AA81E156-3A1D-42FD-A492-B0ADB41797D5}"/>
    <cellStyle name="Normal 4 3 9 2 2 4" xfId="31655" xr:uid="{EC094980-D471-4243-AAA9-F292A0ECB40C}"/>
    <cellStyle name="Normal 4 3 9 2 3" xfId="31659" xr:uid="{B30C2411-0D40-4337-A8E7-371CA4148AA7}"/>
    <cellStyle name="Normal 4 3 9 2 3 2" xfId="31660" xr:uid="{1C51DE5E-6B49-4061-A2D2-03D9427FB9BD}"/>
    <cellStyle name="Normal 4 3 9 2 3 2 2" xfId="31661" xr:uid="{28C4ECEC-15BA-4B66-A131-DC1D9D7DFBB0}"/>
    <cellStyle name="Normal 4 3 9 2 3 3" xfId="31662" xr:uid="{784D886E-DB27-4B20-85F9-D4181E852DD3}"/>
    <cellStyle name="Normal 4 3 9 2 4" xfId="31663" xr:uid="{DBF13EFC-9ACE-4EDF-BA4A-255C727AE2AF}"/>
    <cellStyle name="Normal 4 3 9 2 4 2" xfId="31664" xr:uid="{FE8EE6B2-E91E-4B4B-B800-9150A40F5783}"/>
    <cellStyle name="Normal 4 3 9 2 5" xfId="31665" xr:uid="{D6630940-1354-4C6C-BE5B-D2FCAF12E1D5}"/>
    <cellStyle name="Normal 4 3 9 2 6" xfId="31654" xr:uid="{4DBC86AF-FF96-4BCB-B20D-C7AE3AC0D9FB}"/>
    <cellStyle name="Normal 4 3 9 3" xfId="28066" xr:uid="{983839B2-7B9F-4F4C-BDD2-2E18A200CC0F}"/>
    <cellStyle name="Normal 4 3 9 3 2" xfId="31667" xr:uid="{D00A4201-3D37-46BF-ABF8-49020D301893}"/>
    <cellStyle name="Normal 4 3 9 3 2 2" xfId="31668" xr:uid="{82CD90BB-F93A-46F4-8BA4-F08A1D9B4EB1}"/>
    <cellStyle name="Normal 4 3 9 3 3" xfId="31669" xr:uid="{C7A738E8-C2C9-4C4E-9CD4-BBCCA36293F4}"/>
    <cellStyle name="Normal 4 3 9 3 4" xfId="31666" xr:uid="{720D355B-1A92-4E46-8475-CB2472ACB3A8}"/>
    <cellStyle name="Normal 4 3 9 4" xfId="31670" xr:uid="{E78946AF-1FBF-475B-A679-A109E739362F}"/>
    <cellStyle name="Normal 4 3 9 4 2" xfId="31671" xr:uid="{2E0704DD-8DF1-4FC6-BDC0-BBBA5F2CDEF1}"/>
    <cellStyle name="Normal 4 3 9 4 2 2" xfId="31672" xr:uid="{060607D7-B924-4C18-937E-AC8A7AD2D413}"/>
    <cellStyle name="Normal 4 3 9 4 3" xfId="31673" xr:uid="{1A2C3226-1DE0-45EE-A5E1-525C6158FADB}"/>
    <cellStyle name="Normal 4 3 9 5" xfId="31674" xr:uid="{CBACE638-AE90-48D2-88C0-FC7F08F3B1E3}"/>
    <cellStyle name="Normal 4 3 9 5 2" xfId="31675" xr:uid="{50314663-C58D-444F-B3F6-944FFC6103FF}"/>
    <cellStyle name="Normal 4 3 9 6" xfId="31676" xr:uid="{18912E94-B6AB-4688-BFE4-C9CFB5DEAE11}"/>
    <cellStyle name="Normal 4 3 9 7" xfId="31653" xr:uid="{4865C95C-CB1B-4D5A-BD2C-BDEAB195962E}"/>
    <cellStyle name="Normal 4 3_Scen_XBase" xfId="2299" xr:uid="{00000000-0005-0000-0000-0000FF080000}"/>
    <cellStyle name="Normal 4 4" xfId="226" xr:uid="{00000000-0005-0000-0000-0000E6000000}"/>
    <cellStyle name="Normal 4 4 2" xfId="2301" xr:uid="{00000000-0005-0000-0000-000001090000}"/>
    <cellStyle name="Normal 4 4 3" xfId="2302" xr:uid="{00000000-0005-0000-0000-000002090000}"/>
    <cellStyle name="Normal 4 4 3 2" xfId="4327" xr:uid="{00000000-0005-0000-0000-0000EB100000}"/>
    <cellStyle name="Normal 4 4 3 3" xfId="25557" xr:uid="{2C762530-4208-4BEC-AA79-1E9916687B29}"/>
    <cellStyle name="Normal 4 4 3 3 2" xfId="31677" xr:uid="{CB723053-0248-4D00-8ED4-2059B281E704}"/>
    <cellStyle name="Normal 4 4 4" xfId="2300" xr:uid="{00000000-0005-0000-0000-000000090000}"/>
    <cellStyle name="Normal 4 4 5" xfId="4328" xr:uid="{00000000-0005-0000-0000-0000EC100000}"/>
    <cellStyle name="Normal 4 4 6" xfId="4329" xr:uid="{00000000-0005-0000-0000-0000ED100000}"/>
    <cellStyle name="Normal 4 4 7" xfId="4330" xr:uid="{00000000-0005-0000-0000-0000EE100000}"/>
    <cellStyle name="Normal 4 4 8" xfId="4331" xr:uid="{00000000-0005-0000-0000-0000EF100000}"/>
    <cellStyle name="Normal 4 4 9" xfId="25560" xr:uid="{DEBE4537-7C97-4FBD-9766-436C1D8DB2D7}"/>
    <cellStyle name="Normal 4 4 9 2" xfId="31678" xr:uid="{3A950E81-A95F-4B3B-B47C-9A59B33BD17F}"/>
    <cellStyle name="Normal 4 5" xfId="227" xr:uid="{00000000-0005-0000-0000-0000E7000000}"/>
    <cellStyle name="Normal 4 5 10" xfId="415" xr:uid="{00000000-0005-0000-0000-0000A3010000}"/>
    <cellStyle name="Normal 4 5 10 2" xfId="28068" xr:uid="{9DF908FB-CC79-4FCB-8F66-F1854AE697B1}"/>
    <cellStyle name="Normal 4 5 10 2 2" xfId="31681" xr:uid="{93F64B08-2130-431F-AEDF-525C99DCD6E3}"/>
    <cellStyle name="Normal 4 5 10 2 2 2" xfId="31682" xr:uid="{7AFA2FCD-030A-45A1-A4E6-0271ACB7E524}"/>
    <cellStyle name="Normal 4 5 10 2 3" xfId="31683" xr:uid="{6BE4E4E7-9692-4614-BF61-227CD47E7A89}"/>
    <cellStyle name="Normal 4 5 10 2 4" xfId="31680" xr:uid="{D3D1B003-632D-439A-B87C-048071B54E54}"/>
    <cellStyle name="Normal 4 5 10 3" xfId="31684" xr:uid="{407E81B1-3A2E-4715-A376-D8CDE66B80F7}"/>
    <cellStyle name="Normal 4 5 10 3 2" xfId="31685" xr:uid="{918E77BB-9D25-46EA-8EF9-1274425F2F41}"/>
    <cellStyle name="Normal 4 5 10 3 2 2" xfId="31686" xr:uid="{EE58D9F5-7940-4A5F-807F-8CD675F945D9}"/>
    <cellStyle name="Normal 4 5 10 3 3" xfId="31687" xr:uid="{58A21D81-178F-4090-AB40-2A1804EAA57B}"/>
    <cellStyle name="Normal 4 5 10 4" xfId="31688" xr:uid="{94BF1305-1F34-4669-A398-6BA541E0CC4B}"/>
    <cellStyle name="Normal 4 5 10 4 2" xfId="31689" xr:uid="{E9A7740A-A3A0-46D0-AE79-17176E7DFB3B}"/>
    <cellStyle name="Normal 4 5 10 5" xfId="31690" xr:uid="{A00A31DE-DA38-4ED2-83D0-7D689503649F}"/>
    <cellStyle name="Normal 4 5 10 6" xfId="31679" xr:uid="{2AD8C64B-5FFB-4018-AE87-3FEFF73AA05F}"/>
    <cellStyle name="Normal 4 5 11" xfId="25561" xr:uid="{191A9053-6179-422A-BB25-D54BB700265F}"/>
    <cellStyle name="Normal 4 5 11 2" xfId="28069" xr:uid="{58F15CFD-414C-4DAA-AA6A-E8401F78BC13}"/>
    <cellStyle name="Normal 4 5 11 2 2" xfId="31693" xr:uid="{2C7C75CA-672D-40ED-AEAF-B4362F0FD7D8}"/>
    <cellStyle name="Normal 4 5 11 2 2 2" xfId="31694" xr:uid="{5432C859-0749-4578-A719-628E90BD1A9F}"/>
    <cellStyle name="Normal 4 5 11 2 3" xfId="31695" xr:uid="{482E1A9D-7ADB-4656-9C8A-00573898D0EF}"/>
    <cellStyle name="Normal 4 5 11 2 4" xfId="31692" xr:uid="{6E95CB92-4231-499D-84C9-CDC075A53146}"/>
    <cellStyle name="Normal 4 5 11 3" xfId="31696" xr:uid="{9275C453-A46B-406B-8804-E8E8A64F6CAA}"/>
    <cellStyle name="Normal 4 5 11 3 2" xfId="31697" xr:uid="{58A17A8A-4704-4A3F-97B1-671C0A2F9095}"/>
    <cellStyle name="Normal 4 5 11 4" xfId="31698" xr:uid="{90BF7A51-1983-47E5-8F21-B9F93ACA003D}"/>
    <cellStyle name="Normal 4 5 11 5" xfId="31691" xr:uid="{1D25478C-4367-4DA4-B95E-A715EBE54A2D}"/>
    <cellStyle name="Normal 4 5 12" xfId="27355" xr:uid="{6037AB0B-0003-4913-A643-763142A7D735}"/>
    <cellStyle name="Normal 4 5 12 2" xfId="31700" xr:uid="{863D5569-81F5-4499-B430-964E4CADA8DC}"/>
    <cellStyle name="Normal 4 5 12 3" xfId="31699" xr:uid="{A2DE6D8A-3E3F-4601-AEB6-3264AB3CDE09}"/>
    <cellStyle name="Normal 4 5 2" xfId="470" xr:uid="{00000000-0005-0000-0000-0000DA010000}"/>
    <cellStyle name="Normal 4 5 2 2" xfId="2304" xr:uid="{00000000-0005-0000-0000-000004090000}"/>
    <cellStyle name="Normal 4 5 2 3" xfId="25562" xr:uid="{34655ACA-A807-4E0C-BE8E-396F262BE5C4}"/>
    <cellStyle name="Normal 4 5 2 3 2" xfId="28070" xr:uid="{F7138CDC-8B4F-4CD3-A66E-B3D4D51D30AF}"/>
    <cellStyle name="Normal 4 5 2 3 2 2" xfId="31703" xr:uid="{6342FFC0-DA27-40F1-8673-FFF2ACF1C3A0}"/>
    <cellStyle name="Normal 4 5 2 3 2 2 2" xfId="31704" xr:uid="{6C60BDA8-1E1C-4D6F-8CC7-371FBD941954}"/>
    <cellStyle name="Normal 4 5 2 3 2 3" xfId="31705" xr:uid="{CFB9EEC4-8132-42E2-AFA5-4E80A40979EB}"/>
    <cellStyle name="Normal 4 5 2 3 2 4" xfId="31702" xr:uid="{89EDF81C-EF88-499E-B99C-BDB1E3DCB936}"/>
    <cellStyle name="Normal 4 5 2 3 3" xfId="31706" xr:uid="{EA7E2E59-D32B-491F-9CBC-C422E146EF9B}"/>
    <cellStyle name="Normal 4 5 2 3 3 2" xfId="31707" xr:uid="{9A165CBD-7FFF-4F43-B164-257E40843D07}"/>
    <cellStyle name="Normal 4 5 2 3 3 2 2" xfId="31708" xr:uid="{567AB79F-1455-42EE-B64D-E24A07BA8A7B}"/>
    <cellStyle name="Normal 4 5 2 3 3 3" xfId="31709" xr:uid="{AC0252F8-F05C-4989-A530-81776A1C06AE}"/>
    <cellStyle name="Normal 4 5 2 3 4" xfId="31710" xr:uid="{50DB2E50-DA79-4025-A014-93373D1E6175}"/>
    <cellStyle name="Normal 4 5 2 3 4 2" xfId="31711" xr:uid="{14C57814-E6DB-413E-908D-571F7D9D1C85}"/>
    <cellStyle name="Normal 4 5 2 3 5" xfId="31712" xr:uid="{11AE8D42-DBD8-4FA7-B53F-0848AA9CA9F8}"/>
    <cellStyle name="Normal 4 5 2 3 6" xfId="31701" xr:uid="{0522D2B2-6095-44B0-9F48-5AC6229CE884}"/>
    <cellStyle name="Normal 4 5 2 4" xfId="25563" xr:uid="{975F136E-9C1F-4F8C-829F-C509120D030B}"/>
    <cellStyle name="Normal 4 5 2 4 2" xfId="28071" xr:uid="{2FE514BA-09D3-44DF-BEDF-6C5FE328EC5D}"/>
    <cellStyle name="Normal 4 5 2 4 2 2" xfId="31715" xr:uid="{00885392-8D67-40F1-B676-C96351FBE7AD}"/>
    <cellStyle name="Normal 4 5 2 4 2 2 2" xfId="31716" xr:uid="{D4C8EFB6-E3A0-4E21-86DB-45C18BCCA557}"/>
    <cellStyle name="Normal 4 5 2 4 2 3" xfId="31717" xr:uid="{DEF5019C-59DA-4E8E-80C9-867AC39C70B2}"/>
    <cellStyle name="Normal 4 5 2 4 2 4" xfId="31714" xr:uid="{62237081-9224-4A14-818F-FF48DC597A44}"/>
    <cellStyle name="Normal 4 5 2 4 3" xfId="31718" xr:uid="{4E1C52E9-969F-4155-BF2B-57BDF5296513}"/>
    <cellStyle name="Normal 4 5 2 4 3 2" xfId="31719" xr:uid="{3FA3477D-5745-4BE5-94EB-CE17E9603463}"/>
    <cellStyle name="Normal 4 5 2 4 4" xfId="31720" xr:uid="{BF8D30BF-EDD1-425E-BFF1-7FD98DA0911A}"/>
    <cellStyle name="Normal 4 5 2 4 5" xfId="31713" xr:uid="{8EBBA41A-B09C-4811-AAEB-EC5702BFCA05}"/>
    <cellStyle name="Normal 4 5 2 5" xfId="31721" xr:uid="{B619DEC6-1D0D-4A19-ADAF-9DA9AC76A00A}"/>
    <cellStyle name="Normal 4 5 2 5 2" xfId="31722" xr:uid="{7839BBCA-8A0D-4A3A-A133-0770C8D0FDA9}"/>
    <cellStyle name="Normal 4 5 3" xfId="2303" xr:uid="{00000000-0005-0000-0000-000003090000}"/>
    <cellStyle name="Normal 4 5 3 2" xfId="4332" xr:uid="{00000000-0005-0000-0000-0000F0100000}"/>
    <cellStyle name="Normal 4 5 3 3" xfId="25564" xr:uid="{BBC128B2-501C-48F6-8E25-56989D7ABCC3}"/>
    <cellStyle name="Normal 4 5 3 3 2" xfId="28072" xr:uid="{5B716EC1-FBBB-44C5-B24D-C47A29C16D1D}"/>
    <cellStyle name="Normal 4 5 3 3 2 2" xfId="31725" xr:uid="{A6139A67-1E2C-4C93-9BA5-A64B92ABA24E}"/>
    <cellStyle name="Normal 4 5 3 3 2 2 2" xfId="31726" xr:uid="{1CBFA527-8042-4F79-AF28-FAFCF0EFC93E}"/>
    <cellStyle name="Normal 4 5 3 3 2 3" xfId="31727" xr:uid="{ABAAAB17-DB45-4F0B-A367-A22E9AECB634}"/>
    <cellStyle name="Normal 4 5 3 3 2 4" xfId="31724" xr:uid="{441E9415-4A2F-4111-8D7B-831525581067}"/>
    <cellStyle name="Normal 4 5 3 3 3" xfId="31728" xr:uid="{8A60A12F-0C09-47FA-9FB0-C2ADF914C3FD}"/>
    <cellStyle name="Normal 4 5 3 3 3 2" xfId="31729" xr:uid="{61ECFA08-C973-46D8-9463-AB07BBD60477}"/>
    <cellStyle name="Normal 4 5 3 3 3 2 2" xfId="31730" xr:uid="{B602E32B-6A98-4468-B25B-B8BBAB181BD7}"/>
    <cellStyle name="Normal 4 5 3 3 3 3" xfId="31731" xr:uid="{1BA58D87-031F-4BED-9C3D-BE9D28EF8424}"/>
    <cellStyle name="Normal 4 5 3 3 4" xfId="31732" xr:uid="{D68F0695-C735-41F6-90D9-203BFB080552}"/>
    <cellStyle name="Normal 4 5 3 3 4 2" xfId="31733" xr:uid="{19FF5C41-D237-4323-A0B0-EA6C02801E28}"/>
    <cellStyle name="Normal 4 5 3 3 5" xfId="31734" xr:uid="{7DA1FE41-9FE6-4E58-AE55-59A3B0C58449}"/>
    <cellStyle name="Normal 4 5 3 3 6" xfId="31723" xr:uid="{828AF978-60B2-466E-BFC5-CC6C10AA1C2B}"/>
    <cellStyle name="Normal 4 5 3 4" xfId="25565" xr:uid="{4D658868-B96D-4EE5-906D-8F16E74A45C3}"/>
    <cellStyle name="Normal 4 5 3 4 2" xfId="28073" xr:uid="{28A2F194-D106-4DD8-9388-DFDE5EBA6696}"/>
    <cellStyle name="Normal 4 5 3 4 2 2" xfId="31737" xr:uid="{82D0F712-B3EF-45B2-8F63-3857FAEBFDD7}"/>
    <cellStyle name="Normal 4 5 3 4 2 2 2" xfId="31738" xr:uid="{600D4757-717B-4CCA-81C5-9D3ACCF983CB}"/>
    <cellStyle name="Normal 4 5 3 4 2 3" xfId="31739" xr:uid="{713B9F1D-DE92-4A71-9E43-554358F3A454}"/>
    <cellStyle name="Normal 4 5 3 4 2 4" xfId="31736" xr:uid="{242BC756-3128-489C-910D-73E3BD62F44A}"/>
    <cellStyle name="Normal 4 5 3 4 3" xfId="31740" xr:uid="{0CB7E40B-37E3-429C-85DE-AB64E39944D1}"/>
    <cellStyle name="Normal 4 5 3 4 3 2" xfId="31741" xr:uid="{DDFE2C4D-A326-48DE-8962-5AE9864D7429}"/>
    <cellStyle name="Normal 4 5 3 4 4" xfId="31742" xr:uid="{6FFE0BCA-D83B-499B-934F-8F51F50CE08D}"/>
    <cellStyle name="Normal 4 5 3 4 5" xfId="31735" xr:uid="{80BC4F84-4A38-4465-AFCD-F21141B7BD41}"/>
    <cellStyle name="Normal 4 5 3 5" xfId="31743" xr:uid="{49ABA89C-72FC-48E3-AF8A-1A01E1C699AD}"/>
    <cellStyle name="Normal 4 5 3 5 2" xfId="31744" xr:uid="{C902A6E0-48E6-4651-A5C1-B6A8AF6F935E}"/>
    <cellStyle name="Normal 4 5 4" xfId="4333" xr:uid="{00000000-0005-0000-0000-0000F1100000}"/>
    <cellStyle name="Normal 4 5 5" xfId="4334" xr:uid="{00000000-0005-0000-0000-0000F2100000}"/>
    <cellStyle name="Normal 4 5 6" xfId="4335" xr:uid="{00000000-0005-0000-0000-0000F3100000}"/>
    <cellStyle name="Normal 4 5 7" xfId="4336" xr:uid="{00000000-0005-0000-0000-0000F4100000}"/>
    <cellStyle name="Normal 4 5 8" xfId="4337" xr:uid="{00000000-0005-0000-0000-0000F5100000}"/>
    <cellStyle name="Normal 4 5 9" xfId="5198" xr:uid="{00000000-0005-0000-0000-000052140000}"/>
    <cellStyle name="Normal 4 5 9 2" xfId="25569" xr:uid="{EF1442FB-CE93-49B3-8D46-474C908344E7}"/>
    <cellStyle name="Normal 4 5 9 2 2" xfId="28075" xr:uid="{42B8C6C1-EE71-4BD1-8198-DE20C15E1050}"/>
    <cellStyle name="Normal 4 5 9 2 2 2" xfId="31748" xr:uid="{BCD7DE81-41B1-46DF-BD03-DDCC3E0DA606}"/>
    <cellStyle name="Normal 4 5 9 2 2 2 2" xfId="31749" xr:uid="{3620767E-4F10-4527-BEB8-52EFAE3925FC}"/>
    <cellStyle name="Normal 4 5 9 2 2 3" xfId="31750" xr:uid="{C93E468E-17DE-4704-B2FA-B60774BEF982}"/>
    <cellStyle name="Normal 4 5 9 2 2 4" xfId="31747" xr:uid="{64E612A0-6422-4E3A-98DF-238A7FECEDA2}"/>
    <cellStyle name="Normal 4 5 9 2 3" xfId="31751" xr:uid="{37038ABD-7273-4D2E-B273-55366CC409DF}"/>
    <cellStyle name="Normal 4 5 9 2 3 2" xfId="31752" xr:uid="{6EA8F4B6-B38A-44AF-A5B5-176F05C0E5B1}"/>
    <cellStyle name="Normal 4 5 9 2 3 2 2" xfId="31753" xr:uid="{7E568456-EE01-45A8-B5C8-F6F3A4F9C154}"/>
    <cellStyle name="Normal 4 5 9 2 3 3" xfId="31754" xr:uid="{8404AF94-BBFC-40F7-92AE-7879F76C1411}"/>
    <cellStyle name="Normal 4 5 9 2 4" xfId="31755" xr:uid="{63115516-4403-459C-9D62-D9BC5758216C}"/>
    <cellStyle name="Normal 4 5 9 2 4 2" xfId="31756" xr:uid="{883AF924-8DEB-4950-85CC-23AFA05E6949}"/>
    <cellStyle name="Normal 4 5 9 2 5" xfId="31757" xr:uid="{79734689-D195-454C-8EDA-B553C6B5E391}"/>
    <cellStyle name="Normal 4 5 9 2 6" xfId="31746" xr:uid="{3FCBBE71-1799-4E34-AC28-21648719C9AE}"/>
    <cellStyle name="Normal 4 5 9 3" xfId="28074" xr:uid="{9E2A38DB-9CD9-42B1-B5CE-0B5A46CA638D}"/>
    <cellStyle name="Normal 4 5 9 3 2" xfId="31759" xr:uid="{48C3AF55-9D36-4701-947F-B3715543F1F2}"/>
    <cellStyle name="Normal 4 5 9 3 2 2" xfId="31760" xr:uid="{1650F8BA-6901-48AC-8F5E-D4832FA1D59C}"/>
    <cellStyle name="Normal 4 5 9 3 3" xfId="31761" xr:uid="{2AF2E6FE-560B-4562-B3AC-5111D1DAEFB8}"/>
    <cellStyle name="Normal 4 5 9 3 4" xfId="31758" xr:uid="{886EC235-6E1A-4531-9283-96B2F63F7E1F}"/>
    <cellStyle name="Normal 4 5 9 4" xfId="31762" xr:uid="{73D4BA5C-1D94-42DF-AFB0-DD98BB0FA936}"/>
    <cellStyle name="Normal 4 5 9 4 2" xfId="31763" xr:uid="{9299DE96-8B0D-40CC-8835-FA01B68E5AFB}"/>
    <cellStyle name="Normal 4 5 9 4 2 2" xfId="31764" xr:uid="{56FC86F1-84CC-4842-BB9D-C19E7C091DBD}"/>
    <cellStyle name="Normal 4 5 9 4 3" xfId="31765" xr:uid="{B29CC8FC-EE19-424D-A17F-CB7EEDDB8600}"/>
    <cellStyle name="Normal 4 5 9 5" xfId="31766" xr:uid="{79FFDBFE-CB1F-43D3-87EC-FF3EBD36228A}"/>
    <cellStyle name="Normal 4 5 9 5 2" xfId="31767" xr:uid="{35D15D56-7ACE-40B2-A3D7-9046D3913510}"/>
    <cellStyle name="Normal 4 5 9 6" xfId="31768" xr:uid="{291CCF43-1852-4058-9148-A11CB14C0A44}"/>
    <cellStyle name="Normal 4 5 9 7" xfId="31745" xr:uid="{39C85241-4C0D-4E33-89BA-DD6E9E4A94D0}"/>
    <cellStyle name="Normal 4 6" xfId="228" xr:uid="{00000000-0005-0000-0000-0000E8000000}"/>
    <cellStyle name="Normal 4 6 2" xfId="471" xr:uid="{00000000-0005-0000-0000-0000DB010000}"/>
    <cellStyle name="Normal 4 6 2 2" xfId="2306" xr:uid="{00000000-0005-0000-0000-000006090000}"/>
    <cellStyle name="Normal 4 6 2 3" xfId="25570" xr:uid="{7CF30379-31B6-4CE5-B4AE-80C1B4214EEC}"/>
    <cellStyle name="Normal 4 6 2 3 2" xfId="28077" xr:uid="{E88137EF-2AA9-4D5A-8691-B93D676C5FCB}"/>
    <cellStyle name="Normal 4 6 2 3 2 2" xfId="31771" xr:uid="{1B8341AC-908C-4744-9D67-17C0CCF9475A}"/>
    <cellStyle name="Normal 4 6 2 3 2 2 2" xfId="31772" xr:uid="{5CB649EF-098D-4B3C-A45D-7AA2E92D715F}"/>
    <cellStyle name="Normal 4 6 2 3 2 3" xfId="31773" xr:uid="{A42B5B87-0BFA-4FC2-934C-EA68DDEFCFC3}"/>
    <cellStyle name="Normal 4 6 2 3 2 4" xfId="31770" xr:uid="{BDE23E23-5D29-44A5-89AF-491F434BD652}"/>
    <cellStyle name="Normal 4 6 2 3 3" xfId="31774" xr:uid="{0F9C423E-B158-47A6-A06F-E49559398A4B}"/>
    <cellStyle name="Normal 4 6 2 3 3 2" xfId="31775" xr:uid="{F9DB696D-2B1C-4EEA-AEE5-FC1E94B223B9}"/>
    <cellStyle name="Normal 4 6 2 3 3 2 2" xfId="31776" xr:uid="{9C151C2D-EB49-46B3-9136-284B6A0F7F4B}"/>
    <cellStyle name="Normal 4 6 2 3 3 3" xfId="31777" xr:uid="{523886F0-C807-44E1-9A3B-C51551B3AD52}"/>
    <cellStyle name="Normal 4 6 2 3 4" xfId="31778" xr:uid="{91F64045-2912-45D1-B63B-791F34D7B84C}"/>
    <cellStyle name="Normal 4 6 2 3 4 2" xfId="31779" xr:uid="{5E5BAE44-699C-47EA-8E17-E8C3AD0DED98}"/>
    <cellStyle name="Normal 4 6 2 3 5" xfId="31780" xr:uid="{35C4D139-93AE-4814-9190-5FFD80FC8C16}"/>
    <cellStyle name="Normal 4 6 2 3 6" xfId="31769" xr:uid="{6AAA1343-6C3A-4E51-A88F-A880CB60BA95}"/>
    <cellStyle name="Normal 4 6 2 4" xfId="28076" xr:uid="{DAFBF860-7C1C-4D01-A0D4-23CAE653AFD9}"/>
    <cellStyle name="Normal 4 6 2 4 2" xfId="31782" xr:uid="{CDC77B47-2871-4C46-8D8E-9D57A0EB9041}"/>
    <cellStyle name="Normal 4 6 2 4 2 2" xfId="31783" xr:uid="{7D08023C-AA0B-4D2A-8288-41CA02B3610D}"/>
    <cellStyle name="Normal 4 6 2 4 3" xfId="31784" xr:uid="{75FFAB7F-642D-4566-977A-F5051CFBB1B1}"/>
    <cellStyle name="Normal 4 6 2 4 4" xfId="31781" xr:uid="{ED336C60-9512-48C4-93A1-DFC8A6EB0FEB}"/>
    <cellStyle name="Normal 4 6 2 5" xfId="31785" xr:uid="{47C999CA-BABD-445D-9D3C-2CF8057AB166}"/>
    <cellStyle name="Normal 4 6 2 5 2" xfId="31786" xr:uid="{CD07184D-A611-4BE1-8DFD-93EB7603110E}"/>
    <cellStyle name="Normal 4 6 2 5 2 2" xfId="31787" xr:uid="{4C5764D6-629F-4A63-AEA4-FADAA934788E}"/>
    <cellStyle name="Normal 4 6 2 5 3" xfId="31788" xr:uid="{CC23629F-0489-4050-9169-8DB0FDB95854}"/>
    <cellStyle name="Normal 4 6 2 6" xfId="31789" xr:uid="{239A30C0-A5FA-4F4F-92D7-6D81CC49A447}"/>
    <cellStyle name="Normal 4 6 2 6 2" xfId="31790" xr:uid="{6D7A4BF2-D49D-4330-B104-CEB555FF67A1}"/>
    <cellStyle name="Normal 4 6 2 7" xfId="31791" xr:uid="{655B7B15-37CA-4025-98C9-ED2068471839}"/>
    <cellStyle name="Normal 4 6 3" xfId="2307" xr:uid="{00000000-0005-0000-0000-000007090000}"/>
    <cellStyle name="Normal 4 6 4" xfId="2305" xr:uid="{00000000-0005-0000-0000-000005090000}"/>
    <cellStyle name="Normal 4 6 4 2" xfId="25571" xr:uid="{536A4B12-ED23-4789-8CB2-9613DD24D22D}"/>
    <cellStyle name="Normal 4 6 4 2 2" xfId="28079" xr:uid="{20AAA9C4-48B4-43AA-B4E9-0911A34DDEE1}"/>
    <cellStyle name="Normal 4 6 4 2 2 2" xfId="31795" xr:uid="{E0F24972-CEBD-44E4-9DA9-A92B31D35741}"/>
    <cellStyle name="Normal 4 6 4 2 2 2 2" xfId="31796" xr:uid="{490E65EB-388A-434B-9FD7-EA6B44E43909}"/>
    <cellStyle name="Normal 4 6 4 2 2 3" xfId="31797" xr:uid="{6DFE3E05-35D4-458A-9E75-A04AA4F004FE}"/>
    <cellStyle name="Normal 4 6 4 2 2 4" xfId="31794" xr:uid="{C6D9851E-6FBE-435E-AFC0-B2B6C4E255D3}"/>
    <cellStyle name="Normal 4 6 4 2 3" xfId="31798" xr:uid="{C08B880C-66F3-481D-8690-E27B329621B5}"/>
    <cellStyle name="Normal 4 6 4 2 3 2" xfId="31799" xr:uid="{2404D541-6514-48F4-9573-CA2BBE144547}"/>
    <cellStyle name="Normal 4 6 4 2 3 2 2" xfId="31800" xr:uid="{F4C962DF-D6C8-4B9C-8260-C7BB86853F18}"/>
    <cellStyle name="Normal 4 6 4 2 3 3" xfId="31801" xr:uid="{234E6F84-36BE-4D8B-ACA9-0B93DD0F80A1}"/>
    <cellStyle name="Normal 4 6 4 2 4" xfId="31802" xr:uid="{605A454A-3C11-482E-8C9C-156A4FA946BC}"/>
    <cellStyle name="Normal 4 6 4 2 4 2" xfId="31803" xr:uid="{1FD00B48-9563-41A3-BF3A-D274C5A85C99}"/>
    <cellStyle name="Normal 4 6 4 2 5" xfId="31804" xr:uid="{30140428-4D52-4293-904E-D70A5A733AFC}"/>
    <cellStyle name="Normal 4 6 4 2 6" xfId="31793" xr:uid="{C7B6E763-760C-4761-9CF4-529E2959C207}"/>
    <cellStyle name="Normal 4 6 4 3" xfId="28078" xr:uid="{79ACEDE3-FFFF-4538-AED7-7EB6A0A12587}"/>
    <cellStyle name="Normal 4 6 4 3 2" xfId="31806" xr:uid="{2C72F345-228C-4AF7-9BFA-03BC5E4F49A2}"/>
    <cellStyle name="Normal 4 6 4 3 2 2" xfId="31807" xr:uid="{7EAE268B-0845-473B-8854-F18D258DA5D0}"/>
    <cellStyle name="Normal 4 6 4 3 3" xfId="31808" xr:uid="{1E39888D-D1CD-4F37-A8A5-FA8661A63FC8}"/>
    <cellStyle name="Normal 4 6 4 3 4" xfId="31805" xr:uid="{CCCEF5FC-C8B5-448A-8794-FF8E217BD7CC}"/>
    <cellStyle name="Normal 4 6 4 4" xfId="31809" xr:uid="{D9CFBFBB-0F66-47E6-9784-116467478AE0}"/>
    <cellStyle name="Normal 4 6 4 4 2" xfId="31810" xr:uid="{82EF53A1-1987-49C6-9B82-B1862DF85076}"/>
    <cellStyle name="Normal 4 6 4 4 2 2" xfId="31811" xr:uid="{0794729E-433E-47DE-BF81-779F3DD538F3}"/>
    <cellStyle name="Normal 4 6 4 4 3" xfId="31812" xr:uid="{08F8DC5B-46EC-4F70-9677-B2BA0B510591}"/>
    <cellStyle name="Normal 4 6 4 5" xfId="31813" xr:uid="{F8A026D0-95D8-4B45-82FD-C85663A7A9B5}"/>
    <cellStyle name="Normal 4 6 4 5 2" xfId="31814" xr:uid="{8C6C825C-682A-4414-829F-45E5C48D22C3}"/>
    <cellStyle name="Normal 4 6 4 6" xfId="31815" xr:uid="{D5837171-8F40-4C4F-BD05-A4538F892BA6}"/>
    <cellStyle name="Normal 4 6 4 7" xfId="31792" xr:uid="{3D662B41-5F3C-4431-998F-99F1E9FFD035}"/>
    <cellStyle name="Normal 4 6 5" xfId="5199" xr:uid="{00000000-0005-0000-0000-000053140000}"/>
    <cellStyle name="Normal 4 6 5 2" xfId="25572" xr:uid="{682AE382-ED62-4B6A-B929-B7D2A45064A1}"/>
    <cellStyle name="Normal 4 6 5 2 2" xfId="28081" xr:uid="{22897C7E-70C1-4BE6-BE76-C35E059A188C}"/>
    <cellStyle name="Normal 4 6 5 2 2 2" xfId="31819" xr:uid="{AD7CA922-42E9-482A-8BC2-1A72B83FE4B5}"/>
    <cellStyle name="Normal 4 6 5 2 2 2 2" xfId="31820" xr:uid="{356416FA-C972-4A6E-BB69-5ECA25AB6209}"/>
    <cellStyle name="Normal 4 6 5 2 2 3" xfId="31821" xr:uid="{9C51183F-5AA4-4A47-A120-4CE6DF8E5BEB}"/>
    <cellStyle name="Normal 4 6 5 2 2 4" xfId="31818" xr:uid="{EBEF5FE8-C37E-4016-B77B-A0D78CDF2BE4}"/>
    <cellStyle name="Normal 4 6 5 2 3" xfId="31822" xr:uid="{EE13760F-E362-4F70-AC0E-15C26FD589B5}"/>
    <cellStyle name="Normal 4 6 5 2 3 2" xfId="31823" xr:uid="{DD5D0BEC-4502-410E-9B33-AA5C23EF62AC}"/>
    <cellStyle name="Normal 4 6 5 2 3 2 2" xfId="31824" xr:uid="{EA31867B-08B1-49BB-B894-322078A95BC6}"/>
    <cellStyle name="Normal 4 6 5 2 3 3" xfId="31825" xr:uid="{23086C6B-C27C-4AD9-A4DC-41401557DB19}"/>
    <cellStyle name="Normal 4 6 5 2 4" xfId="31826" xr:uid="{42CA9F16-5405-466D-8453-A6A27135C15D}"/>
    <cellStyle name="Normal 4 6 5 2 4 2" xfId="31827" xr:uid="{27C615E2-35C0-4A0C-87BD-90AE262D3AB9}"/>
    <cellStyle name="Normal 4 6 5 2 5" xfId="31828" xr:uid="{48929A20-3774-461E-97DC-BF9374C920FC}"/>
    <cellStyle name="Normal 4 6 5 2 6" xfId="31817" xr:uid="{A517A1F8-A8E5-4503-8304-67384854959B}"/>
    <cellStyle name="Normal 4 6 5 3" xfId="28080" xr:uid="{89E5927F-2F52-45AC-B1C2-F4692AFFA3B1}"/>
    <cellStyle name="Normal 4 6 5 3 2" xfId="31830" xr:uid="{DF063332-D657-4243-84F8-A714B3D94E85}"/>
    <cellStyle name="Normal 4 6 5 3 2 2" xfId="31831" xr:uid="{75E0C6C1-6333-4843-BD5D-9C5596A9E1DF}"/>
    <cellStyle name="Normal 4 6 5 3 3" xfId="31832" xr:uid="{FF07CF30-6395-43DF-A698-AC34EC67DFD8}"/>
    <cellStyle name="Normal 4 6 5 3 4" xfId="31829" xr:uid="{FFAACA99-36D7-41FB-8C25-0286D46EB086}"/>
    <cellStyle name="Normal 4 6 5 4" xfId="31833" xr:uid="{3AD6128C-CDE0-4BD7-99D6-9D27B55C473C}"/>
    <cellStyle name="Normal 4 6 5 4 2" xfId="31834" xr:uid="{638517A0-91B2-4B99-B607-95DD84E9A44F}"/>
    <cellStyle name="Normal 4 6 5 4 2 2" xfId="31835" xr:uid="{5014D552-B8A7-4025-9F1B-3CC3F78DD1F6}"/>
    <cellStyle name="Normal 4 6 5 4 3" xfId="31836" xr:uid="{1359E00D-3B67-4CCC-8F20-B5347B8D04FE}"/>
    <cellStyle name="Normal 4 6 5 5" xfId="31837" xr:uid="{8D7E78C0-0CDE-4C29-92EE-A65F1497F529}"/>
    <cellStyle name="Normal 4 6 5 5 2" xfId="31838" xr:uid="{686A74A3-049B-432C-A4CA-D4D39AD5DB52}"/>
    <cellStyle name="Normal 4 6 5 6" xfId="31839" xr:uid="{84692E28-CDA3-4D83-80CD-5576DC3E59AA}"/>
    <cellStyle name="Normal 4 6 5 7" xfId="31816" xr:uid="{4841A7B0-5A27-4B69-8A6A-00A716A241E0}"/>
    <cellStyle name="Normal 4 6 6" xfId="25573" xr:uid="{089900C9-B12E-462F-B32A-12B32C85F0C8}"/>
    <cellStyle name="Normal 4 6 6 2" xfId="28082" xr:uid="{D4F7D211-A528-414E-882A-1A623A3216FC}"/>
    <cellStyle name="Normal 4 6 6 2 2" xfId="31842" xr:uid="{BFA8C55C-D721-4810-AA63-48E0E9143BB1}"/>
    <cellStyle name="Normal 4 6 6 2 2 2" xfId="31843" xr:uid="{D5EEA4EB-018A-47BD-954B-44BF72F5E69E}"/>
    <cellStyle name="Normal 4 6 6 2 3" xfId="31844" xr:uid="{1E328C5B-1AE9-41A0-B912-BE15D0213A88}"/>
    <cellStyle name="Normal 4 6 6 2 4" xfId="31841" xr:uid="{07A1136F-39D9-4B8C-9EBE-71CC7F9F3461}"/>
    <cellStyle name="Normal 4 6 6 3" xfId="31845" xr:uid="{FE0923DA-39D2-4A31-89AC-E88D82434E6A}"/>
    <cellStyle name="Normal 4 6 6 3 2" xfId="31846" xr:uid="{9CC86890-73FE-4094-A539-1A22009BA615}"/>
    <cellStyle name="Normal 4 6 6 3 2 2" xfId="31847" xr:uid="{3BCCD260-3B6D-4C45-9C05-71899197D42B}"/>
    <cellStyle name="Normal 4 6 6 3 3" xfId="31848" xr:uid="{9A569ED7-D453-4027-940D-5E5609B55B42}"/>
    <cellStyle name="Normal 4 6 6 4" xfId="31849" xr:uid="{248B3605-A601-4D15-9B58-9EFBFBE41E86}"/>
    <cellStyle name="Normal 4 6 6 4 2" xfId="31850" xr:uid="{4330C936-56BE-40BF-A692-6C799EE79B73}"/>
    <cellStyle name="Normal 4 6 6 5" xfId="31851" xr:uid="{2951034B-8E25-40C5-973F-A40FDEE19ED6}"/>
    <cellStyle name="Normal 4 6 6 6" xfId="31840" xr:uid="{BCBEB7CF-2229-4138-BD24-03917315C013}"/>
    <cellStyle name="Normal 4 6 7" xfId="25574" xr:uid="{124207F5-1DE6-48E6-812E-9F428FBDDE5F}"/>
    <cellStyle name="Normal 4 6 7 2" xfId="28083" xr:uid="{1025B3E7-40C4-413C-8322-0AEE27E4F55C}"/>
    <cellStyle name="Normal 4 6 7 2 2" xfId="31854" xr:uid="{E95EA03F-4114-4FAD-A72A-50966C607A1E}"/>
    <cellStyle name="Normal 4 6 7 2 2 2" xfId="31855" xr:uid="{8236AD08-10D0-4772-8724-3DBA0462F24C}"/>
    <cellStyle name="Normal 4 6 7 2 3" xfId="31856" xr:uid="{8E496278-03CC-4B58-BA4A-A92FA192E275}"/>
    <cellStyle name="Normal 4 6 7 2 4" xfId="31853" xr:uid="{174804C3-E4FD-4C8E-87E3-691661193A67}"/>
    <cellStyle name="Normal 4 6 7 3" xfId="31857" xr:uid="{52C22D00-4217-4215-8F85-5537E8D91568}"/>
    <cellStyle name="Normal 4 6 7 3 2" xfId="31858" xr:uid="{E551E102-6571-406D-B7D0-A67FFFAC16EA}"/>
    <cellStyle name="Normal 4 6 7 4" xfId="31859" xr:uid="{8877748F-911A-449D-8104-EA5B8692B358}"/>
    <cellStyle name="Normal 4 6 7 5" xfId="31852" xr:uid="{92C9D778-841E-415B-979B-BD2BEADB1168}"/>
    <cellStyle name="Normal 4 6 8" xfId="31860" xr:uid="{D8967445-E6E6-47FD-A257-F048D0728117}"/>
    <cellStyle name="Normal 4 6 8 2" xfId="31861" xr:uid="{FFB02D06-4FB0-49D7-A497-1A0F05AC4408}"/>
    <cellStyle name="Normal 4 7" xfId="229" xr:uid="{00000000-0005-0000-0000-0000E9000000}"/>
    <cellStyle name="Normal 4 7 2" xfId="2308" xr:uid="{00000000-0005-0000-0000-000008090000}"/>
    <cellStyle name="Normal 4 7 2 2" xfId="5201" xr:uid="{00000000-0005-0000-0000-000055140000}"/>
    <cellStyle name="Normal 4 7 2 2 2" xfId="28085" xr:uid="{47395CC1-FAC7-4193-9948-44451D36EDE9}"/>
    <cellStyle name="Normal 4 7 2 2 2 2" xfId="31865" xr:uid="{7BDBAE7E-93DC-4AAD-B152-50616C1994EF}"/>
    <cellStyle name="Normal 4 7 2 2 2 2 2" xfId="31866" xr:uid="{6F235E30-9900-4A77-ADD8-903010495281}"/>
    <cellStyle name="Normal 4 7 2 2 2 3" xfId="31867" xr:uid="{0091EB67-5B82-4D97-B4EB-CC767EDCC712}"/>
    <cellStyle name="Normal 4 7 2 2 2 4" xfId="31864" xr:uid="{008D0570-2620-4084-956E-DF098BF15642}"/>
    <cellStyle name="Normal 4 7 2 2 3" xfId="31868" xr:uid="{8A213CA1-0EA9-4B00-82D2-A6BD60408B6A}"/>
    <cellStyle name="Normal 4 7 2 2 3 2" xfId="31869" xr:uid="{5EE16149-D489-49C9-8D9B-9AE7C91D7E30}"/>
    <cellStyle name="Normal 4 7 2 2 3 2 2" xfId="31870" xr:uid="{B96873FB-568E-4650-B955-F569139C8B98}"/>
    <cellStyle name="Normal 4 7 2 2 3 3" xfId="31871" xr:uid="{D3A88CAA-EA89-4F98-8E75-4850B1BC23E9}"/>
    <cellStyle name="Normal 4 7 2 2 4" xfId="31872" xr:uid="{76926183-549F-4B12-9BEF-65792A87F372}"/>
    <cellStyle name="Normal 4 7 2 2 4 2" xfId="31873" xr:uid="{B61DDD6E-D0AF-41FA-A5D6-CBB725105737}"/>
    <cellStyle name="Normal 4 7 2 2 5" xfId="31874" xr:uid="{C3AA4569-E2D4-4A9B-9A6C-36B0AC82D55F}"/>
    <cellStyle name="Normal 4 7 2 2 6" xfId="31863" xr:uid="{F8A51436-0A4E-4B73-958E-A2CA93BC2746}"/>
    <cellStyle name="Normal 4 7 2 2 7" xfId="25575" xr:uid="{1DCC9A06-E9FE-4049-8DA4-A2A724356342}"/>
    <cellStyle name="Normal 4 7 2 3" xfId="28084" xr:uid="{72175528-3235-4D97-8D50-B6C568BCE491}"/>
    <cellStyle name="Normal 4 7 2 3 2" xfId="31876" xr:uid="{B46CAF16-7001-4C20-878A-9612391C9687}"/>
    <cellStyle name="Normal 4 7 2 3 2 2" xfId="31877" xr:uid="{50D86A62-343D-45A8-8F23-0FBDEC776F82}"/>
    <cellStyle name="Normal 4 7 2 3 3" xfId="31878" xr:uid="{8FD8615A-F822-40D7-B9B5-E61EB93F1704}"/>
    <cellStyle name="Normal 4 7 2 3 4" xfId="31875" xr:uid="{BECB1BEE-AA26-466F-99A3-2F6E88D8DA50}"/>
    <cellStyle name="Normal 4 7 2 4" xfId="31879" xr:uid="{E831F65C-F2A3-4845-B7FF-3C60FCB70EBB}"/>
    <cellStyle name="Normal 4 7 2 4 2" xfId="31880" xr:uid="{AE658F9B-16DC-4B60-A6BC-550B9571A6FD}"/>
    <cellStyle name="Normal 4 7 2 4 2 2" xfId="31881" xr:uid="{3B390F29-B082-4E75-A3DA-42BE3F619AF9}"/>
    <cellStyle name="Normal 4 7 2 4 3" xfId="31882" xr:uid="{00A75E9A-7CD8-4925-8444-9BF210CEE825}"/>
    <cellStyle name="Normal 4 7 2 5" xfId="31883" xr:uid="{F65615C6-99FC-4D4F-AD48-FFA2BBF8D21A}"/>
    <cellStyle name="Normal 4 7 2 5 2" xfId="31884" xr:uid="{13D88A9D-CCF8-4A0C-B44E-BB54DB37D14B}"/>
    <cellStyle name="Normal 4 7 2 6" xfId="31885" xr:uid="{C70C5AC5-3FD4-4D34-91B0-7F8D385C9906}"/>
    <cellStyle name="Normal 4 7 2 7" xfId="31862" xr:uid="{996FE2D3-7342-424B-B9E8-F126170A1B67}"/>
    <cellStyle name="Normal 4 7 3" xfId="4338" xr:uid="{00000000-0005-0000-0000-0000F6100000}"/>
    <cellStyle name="Normal 4 7 4" xfId="5200" xr:uid="{00000000-0005-0000-0000-000054140000}"/>
    <cellStyle name="Normal 4 7 4 2" xfId="28086" xr:uid="{15C6C85A-FFCF-4DA5-8BA2-10E2AF7AE1C4}"/>
    <cellStyle name="Normal 4 7 4 2 2" xfId="31888" xr:uid="{F48AA519-305B-48A3-84B0-6B897B37E6F2}"/>
    <cellStyle name="Normal 4 7 4 2 2 2" xfId="31889" xr:uid="{39EC0827-31D8-4963-AD01-E5019F3082A1}"/>
    <cellStyle name="Normal 4 7 4 2 3" xfId="31890" xr:uid="{AC91859B-E6F6-4FDD-9F13-6A233E087D85}"/>
    <cellStyle name="Normal 4 7 4 2 4" xfId="31887" xr:uid="{319D284C-C10F-49CA-AFEE-9412567E2235}"/>
    <cellStyle name="Normal 4 7 4 3" xfId="31891" xr:uid="{AD05FEB5-DD0B-4985-80C7-79DC6896E792}"/>
    <cellStyle name="Normal 4 7 4 3 2" xfId="31892" xr:uid="{0D601355-A27A-44D8-8CE0-9FDE194746DE}"/>
    <cellStyle name="Normal 4 7 4 3 2 2" xfId="31893" xr:uid="{451D5CEE-EAAC-43BD-91D8-A98A4CCEE175}"/>
    <cellStyle name="Normal 4 7 4 3 3" xfId="31894" xr:uid="{01A2EF53-A202-4393-86DE-007A7D64B521}"/>
    <cellStyle name="Normal 4 7 4 4" xfId="31895" xr:uid="{536A561A-006E-47BD-A58E-CC1F751CD36F}"/>
    <cellStyle name="Normal 4 7 4 4 2" xfId="31896" xr:uid="{2F21456C-9A37-46C2-A5FA-26219FBD0A8C}"/>
    <cellStyle name="Normal 4 7 4 5" xfId="31897" xr:uid="{C6670E2B-16D8-4628-B8EF-CE5F060F14E0}"/>
    <cellStyle name="Normal 4 7 4 6" xfId="31886" xr:uid="{7B423E8A-27E6-4A46-87F8-6DD08D6B4749}"/>
    <cellStyle name="Normal 4 7 5" xfId="25576" xr:uid="{C7C1F11F-5BC6-41CD-826C-64A4D60812F9}"/>
    <cellStyle name="Normal 4 7 5 2" xfId="28087" xr:uid="{B4845CEF-7261-4004-9A56-2D4B80FF6270}"/>
    <cellStyle name="Normal 4 7 5 2 2" xfId="31900" xr:uid="{221E727B-2CCF-4CBB-A740-BF9128377681}"/>
    <cellStyle name="Normal 4 7 5 2 2 2" xfId="31901" xr:uid="{1A43CD4E-9DBC-4E70-93B0-8BC1AD80ABE0}"/>
    <cellStyle name="Normal 4 7 5 2 3" xfId="31902" xr:uid="{0B0B0D2F-A225-4A24-8EA6-A251EE463D80}"/>
    <cellStyle name="Normal 4 7 5 2 4" xfId="31899" xr:uid="{8CDA61A2-4B5D-410B-BE16-FC24F818EDE6}"/>
    <cellStyle name="Normal 4 7 5 3" xfId="31903" xr:uid="{56955FDD-93A5-47F9-A2C8-70AB6DBBA6B6}"/>
    <cellStyle name="Normal 4 7 5 3 2" xfId="31904" xr:uid="{4A9E88DD-5369-4B3E-B0A4-5FFA83E03ACC}"/>
    <cellStyle name="Normal 4 7 5 4" xfId="31905" xr:uid="{4A390FB1-317E-4225-8DCA-33F21B2F4DCA}"/>
    <cellStyle name="Normal 4 7 5 5" xfId="31898" xr:uid="{17007039-1057-4897-BCBD-6AD2A655925E}"/>
    <cellStyle name="Normal 4 7 6" xfId="31906" xr:uid="{F172359A-0618-4BA1-9775-F154A4845E23}"/>
    <cellStyle name="Normal 4 7 6 2" xfId="31907" xr:uid="{C0C08180-CF82-47D8-8642-E9310CBCFEF6}"/>
    <cellStyle name="Normal 4 8" xfId="467" xr:uid="{00000000-0005-0000-0000-0000D7010000}"/>
    <cellStyle name="Normal 4 8 2" xfId="2309" xr:uid="{00000000-0005-0000-0000-000009090000}"/>
    <cellStyle name="Normal 4 8 2 2" xfId="5203" xr:uid="{00000000-0005-0000-0000-000057140000}"/>
    <cellStyle name="Normal 4 8 3" xfId="4339" xr:uid="{00000000-0005-0000-0000-0000F7100000}"/>
    <cellStyle name="Normal 4 8 4" xfId="5202" xr:uid="{00000000-0005-0000-0000-000056140000}"/>
    <cellStyle name="Normal 4 8 4 2" xfId="28088" xr:uid="{63375D7F-3613-4C1E-9147-E03EFD1E6224}"/>
    <cellStyle name="Normal 4 8 4 2 2" xfId="31910" xr:uid="{E1E94F29-BBA3-4F96-97F3-BAD82EC54A3A}"/>
    <cellStyle name="Normal 4 8 4 2 2 2" xfId="31911" xr:uid="{82843041-F81F-4013-90E7-48D9B4B78F22}"/>
    <cellStyle name="Normal 4 8 4 2 3" xfId="31912" xr:uid="{7F7FD337-06B5-4AD6-9BD0-73E00EB3A073}"/>
    <cellStyle name="Normal 4 8 4 2 4" xfId="31909" xr:uid="{70E3AC9C-452D-47F1-996E-088AD563F293}"/>
    <cellStyle name="Normal 4 8 4 3" xfId="31913" xr:uid="{DECFF362-103B-47AC-9CA0-F1B9BC49A4B8}"/>
    <cellStyle name="Normal 4 8 4 3 2" xfId="31914" xr:uid="{57A39AA2-9FD9-4E3E-81A5-C48EE819FD1F}"/>
    <cellStyle name="Normal 4 8 4 3 2 2" xfId="31915" xr:uid="{FD86FDDC-ADA2-4518-9BE9-0754457D539F}"/>
    <cellStyle name="Normal 4 8 4 3 3" xfId="31916" xr:uid="{77265896-A8FB-4933-9168-009834EE77A0}"/>
    <cellStyle name="Normal 4 8 4 4" xfId="31917" xr:uid="{B53FA82E-3AF3-42E2-BA61-BCC17B2AD68C}"/>
    <cellStyle name="Normal 4 8 4 4 2" xfId="31918" xr:uid="{B2C75AF2-0098-4AC5-AC20-D7337825970B}"/>
    <cellStyle name="Normal 4 8 4 5" xfId="31919" xr:uid="{B5A8CB30-E8DC-46CE-9D8B-3553DB1904CD}"/>
    <cellStyle name="Normal 4 8 4 6" xfId="31908" xr:uid="{982ADB51-FB49-4EDA-8833-C4AC6D1B1EF4}"/>
    <cellStyle name="Normal 4 8 5" xfId="25578" xr:uid="{EB2AD3F0-4213-42E6-A143-EA8D560069A4}"/>
    <cellStyle name="Normal 4 8 5 2" xfId="28089" xr:uid="{C767B62B-C63D-44ED-B960-698999B7D54B}"/>
    <cellStyle name="Normal 4 8 5 2 2" xfId="31922" xr:uid="{E1084B59-5E7D-4109-A257-D77701F18E8C}"/>
    <cellStyle name="Normal 4 8 5 2 2 2" xfId="31923" xr:uid="{9B6BD765-E055-4433-9253-FCF381D296BE}"/>
    <cellStyle name="Normal 4 8 5 2 3" xfId="31924" xr:uid="{F66236C0-CBD7-4492-8AE3-32B61B73C151}"/>
    <cellStyle name="Normal 4 8 5 2 4" xfId="31921" xr:uid="{9BCF4E02-8B3C-44EC-921D-E9798079084C}"/>
    <cellStyle name="Normal 4 8 5 3" xfId="31925" xr:uid="{9445F59D-1AB0-4ACB-99EA-212CDB571474}"/>
    <cellStyle name="Normal 4 8 5 3 2" xfId="31926" xr:uid="{DE3AE5E6-90A3-487C-A9BA-E2357ECCBF8A}"/>
    <cellStyle name="Normal 4 8 5 4" xfId="31927" xr:uid="{4A6E40B0-49CA-4BAE-9270-F3575CC7602D}"/>
    <cellStyle name="Normal 4 8 5 5" xfId="31920" xr:uid="{0575DC29-3B4A-47C3-B600-FE969F2CF7A4}"/>
    <cellStyle name="Normal 4 8 6" xfId="27356" xr:uid="{CB755520-CFBF-4903-B949-D0CB3154C951}"/>
    <cellStyle name="Normal 4 8 6 2" xfId="31929" xr:uid="{FFC63E1B-0841-42B8-8262-93C3F3E39519}"/>
    <cellStyle name="Normal 4 8 6 3" xfId="31928" xr:uid="{E2DC97A4-1DED-4F4A-9F16-F795572A77D1}"/>
    <cellStyle name="Normal 4 9" xfId="2310" xr:uid="{00000000-0005-0000-0000-00000A090000}"/>
    <cellStyle name="Normal 4 9 2" xfId="4340" xr:uid="{00000000-0005-0000-0000-0000F8100000}"/>
    <cellStyle name="Normal 4 9 3" xfId="5204" xr:uid="{00000000-0005-0000-0000-000058140000}"/>
    <cellStyle name="Normal 4 9 3 2" xfId="31930" xr:uid="{151A0009-AC14-426E-BB15-BDC994F699B0}"/>
    <cellStyle name="Normal 4 9 3 3" xfId="42645" xr:uid="{8E862032-E33E-44AA-9728-3ED9E5E5AF88}"/>
    <cellStyle name="Normal 4 9 3 4" xfId="25579" xr:uid="{5F86B21A-93F5-43F3-ADDC-FD060AE7E462}"/>
    <cellStyle name="Normal 4 9 4" xfId="27350" xr:uid="{30A61199-ECED-41D3-BEFC-F6CB6DA1021D}"/>
    <cellStyle name="Normal 4_ELC" xfId="5205" xr:uid="{00000000-0005-0000-0000-000059140000}"/>
    <cellStyle name="Normal 40" xfId="2311" xr:uid="{00000000-0005-0000-0000-00000B090000}"/>
    <cellStyle name="Normal 41" xfId="31931" xr:uid="{8F67749C-EF43-49BB-A77D-A77C7059A845}"/>
    <cellStyle name="Normal 42" xfId="31932" xr:uid="{61D88F05-7937-4F85-B8EC-1D0645CB0804}"/>
    <cellStyle name="Normal 43" xfId="31933" xr:uid="{5D18C639-FA31-4248-BDBA-01F7D28232EC}"/>
    <cellStyle name="Normal 44" xfId="31934" xr:uid="{6C06EE34-EECC-4C8C-A3E6-0737E4BEF3BA}"/>
    <cellStyle name="Normal 45" xfId="31935" xr:uid="{D90EC877-112E-456F-B649-B5DBCA78CEA2}"/>
    <cellStyle name="Normal 46" xfId="31936" xr:uid="{BD9104D1-5E5F-4A3C-AA73-27B17C17C10F}"/>
    <cellStyle name="Normal 47" xfId="31937" xr:uid="{DDCC6029-BB7E-4474-BE13-A8589F3E37A5}"/>
    <cellStyle name="Normal 48" xfId="31938" xr:uid="{AFBB5D17-23FA-4B71-A6D1-5EDEC0E2D86B}"/>
    <cellStyle name="Normal 49" xfId="31939" xr:uid="{7CE32ED4-63F9-43CC-92F6-0EAE08EDB9FF}"/>
    <cellStyle name="Normal 5" xfId="12" xr:uid="{00000000-0005-0000-0000-000010000000}"/>
    <cellStyle name="Normal 5 10" xfId="2313" xr:uid="{00000000-0005-0000-0000-00000D090000}"/>
    <cellStyle name="Normal 5 10 2" xfId="4341" xr:uid="{00000000-0005-0000-0000-0000F9100000}"/>
    <cellStyle name="Normal 5 10 3" xfId="25581" xr:uid="{29489F16-1030-4D69-B51F-5FDE2F599806}"/>
    <cellStyle name="Normal 5 10 3 2" xfId="31940" xr:uid="{BDC9183D-306A-4F6C-8EBC-34F97D6BFC6C}"/>
    <cellStyle name="Normal 5 11" xfId="2314" xr:uid="{00000000-0005-0000-0000-00000E090000}"/>
    <cellStyle name="Normal 5 11 2" xfId="4342" xr:uid="{00000000-0005-0000-0000-0000FA100000}"/>
    <cellStyle name="Normal 5 11 3" xfId="25582" xr:uid="{0AB5566A-9359-4358-9C9C-42497EC9AA4F}"/>
    <cellStyle name="Normal 5 11 3 2" xfId="31941" xr:uid="{F3FB6F8D-DE6D-4C43-A83D-85C67AB93AB4}"/>
    <cellStyle name="Normal 5 12" xfId="2315" xr:uid="{00000000-0005-0000-0000-00000F090000}"/>
    <cellStyle name="Normal 5 12 2" xfId="4343" xr:uid="{00000000-0005-0000-0000-0000FB100000}"/>
    <cellStyle name="Normal 5 12 3" xfId="25583" xr:uid="{3571C504-198A-40BF-A016-ADFB817A5FF7}"/>
    <cellStyle name="Normal 5 12 3 2" xfId="28090" xr:uid="{D5AE7940-C740-40D1-A2D5-B824A6B8D21B}"/>
    <cellStyle name="Normal 5 12 3 2 2" xfId="31944" xr:uid="{9C7F3BD0-CE00-46EA-9908-D800678CF6B0}"/>
    <cellStyle name="Normal 5 12 3 2 2 2" xfId="31945" xr:uid="{B435CBD0-02DD-4C4C-9C98-10C5825703BD}"/>
    <cellStyle name="Normal 5 12 3 2 3" xfId="31946" xr:uid="{FD553968-C68E-4CFB-98D1-0B10FE30D02A}"/>
    <cellStyle name="Normal 5 12 3 2 4" xfId="31943" xr:uid="{BF43E858-983E-4B97-A3A2-CA61E77E5ADE}"/>
    <cellStyle name="Normal 5 12 3 3" xfId="31947" xr:uid="{0D10CBDC-89D0-4DEA-B861-2663A4D41667}"/>
    <cellStyle name="Normal 5 12 3 3 2" xfId="31948" xr:uid="{19E5A834-5DCF-4639-B180-58CE0ACAE9AF}"/>
    <cellStyle name="Normal 5 12 3 3 2 2" xfId="31949" xr:uid="{1CC1545C-38FD-4FF3-8101-CBD23335BFD3}"/>
    <cellStyle name="Normal 5 12 3 3 3" xfId="31950" xr:uid="{6BC46C37-D28D-48B1-9885-208EDBB44D09}"/>
    <cellStyle name="Normal 5 12 3 4" xfId="31951" xr:uid="{F1B770BC-ED22-4B23-9BB6-6CE324D5A9FA}"/>
    <cellStyle name="Normal 5 12 3 4 2" xfId="31952" xr:uid="{68B43CD1-902B-46A7-BA5B-ABBB77B60170}"/>
    <cellStyle name="Normal 5 12 3 5" xfId="31953" xr:uid="{05919579-766A-4EB0-9862-EFA33474D736}"/>
    <cellStyle name="Normal 5 12 3 6" xfId="31942" xr:uid="{A67A2883-7BE1-444F-90DE-75B2FAB93E5A}"/>
    <cellStyle name="Normal 5 12 4" xfId="25584" xr:uid="{884D0ACE-40B4-440B-9260-BE5D1ABB11F7}"/>
    <cellStyle name="Normal 5 12 4 2" xfId="28091" xr:uid="{5DB9505B-0DAB-47BB-A34F-846934140819}"/>
    <cellStyle name="Normal 5 12 4 2 2" xfId="31956" xr:uid="{F89159BB-66C9-4B89-93B3-1C6DA1633067}"/>
    <cellStyle name="Normal 5 12 4 2 2 2" xfId="31957" xr:uid="{A4D58709-225A-4BCC-8808-8D1D52FDF62B}"/>
    <cellStyle name="Normal 5 12 4 2 3" xfId="31958" xr:uid="{AB489BFA-7D87-458C-A9DB-435AC1B6137D}"/>
    <cellStyle name="Normal 5 12 4 2 4" xfId="31955" xr:uid="{7BBA77B4-01AB-463D-92E7-5B59EB50DF49}"/>
    <cellStyle name="Normal 5 12 4 3" xfId="31959" xr:uid="{67084230-D2CB-40CE-AE69-2294D973FE6A}"/>
    <cellStyle name="Normal 5 12 4 3 2" xfId="31960" xr:uid="{0E10D12F-BC4C-432A-97BF-EF2D7F12ACE3}"/>
    <cellStyle name="Normal 5 12 4 4" xfId="31961" xr:uid="{C1E6DE42-F03F-42C2-87EA-B93270C89647}"/>
    <cellStyle name="Normal 5 12 4 5" xfId="31954" xr:uid="{6BC4555E-1DBB-4378-A07E-8FB75607C3F5}"/>
    <cellStyle name="Normal 5 12 5" xfId="31962" xr:uid="{9631234D-B099-4F1B-A9FD-4C7F4FF6E366}"/>
    <cellStyle name="Normal 5 12 5 2" xfId="31963" xr:uid="{09000014-5D65-480C-B57E-62345FB716D8}"/>
    <cellStyle name="Normal 5 13" xfId="2312" xr:uid="{00000000-0005-0000-0000-00000C090000}"/>
    <cellStyle name="Normal 5 13 2" xfId="5206" xr:uid="{00000000-0005-0000-0000-00005A140000}"/>
    <cellStyle name="Normal 5 13 2 2" xfId="28093" xr:uid="{9266CAEA-D265-42F4-8D63-DAB67F5963C7}"/>
    <cellStyle name="Normal 5 13 2 2 2" xfId="31967" xr:uid="{7B00E43C-B824-43A6-ABFF-17153916878A}"/>
    <cellStyle name="Normal 5 13 2 2 2 2" xfId="31968" xr:uid="{4B848F27-6DBE-4889-BD7E-DEC5C50C1D39}"/>
    <cellStyle name="Normal 5 13 2 2 3" xfId="31969" xr:uid="{479DF5E3-C4D4-43C6-9BE2-416B06F15469}"/>
    <cellStyle name="Normal 5 13 2 2 4" xfId="31966" xr:uid="{EB775399-E430-4A7B-ADEA-7DAAD5F27792}"/>
    <cellStyle name="Normal 5 13 2 3" xfId="31970" xr:uid="{8F541CF1-DFCE-4166-82E5-C71277ECB4D1}"/>
    <cellStyle name="Normal 5 13 2 3 2" xfId="31971" xr:uid="{5156F2C9-B79E-43D3-B1E3-F91D52FD7921}"/>
    <cellStyle name="Normal 5 13 2 3 2 2" xfId="31972" xr:uid="{22FAF11E-6E80-4D8D-8B6B-BCB548AF83D1}"/>
    <cellStyle name="Normal 5 13 2 3 3" xfId="31973" xr:uid="{C36DE514-2C24-4EBE-A06F-3368B816BCC4}"/>
    <cellStyle name="Normal 5 13 2 4" xfId="31974" xr:uid="{9979C3C6-0AE8-4CF9-9BE6-5EBFAB1E3A74}"/>
    <cellStyle name="Normal 5 13 2 4 2" xfId="31975" xr:uid="{B5651936-5CE9-4B69-BAA3-4157EDD6CA1D}"/>
    <cellStyle name="Normal 5 13 2 5" xfId="31976" xr:uid="{8D316CA4-0B0C-456F-8B4E-495408953AC9}"/>
    <cellStyle name="Normal 5 13 2 6" xfId="31965" xr:uid="{5F825A96-799F-4460-BAC0-5C35C0ABD6C3}"/>
    <cellStyle name="Normal 5 13 2 7" xfId="25585" xr:uid="{9ED02E8E-252E-43A0-8A9B-55AF7A10D271}"/>
    <cellStyle name="Normal 5 13 3" xfId="28092" xr:uid="{6062A447-4B58-4FBC-A73E-C706E8362E40}"/>
    <cellStyle name="Normal 5 13 3 2" xfId="31978" xr:uid="{6F7FA2EB-27C5-4FE6-899E-932F238E6F42}"/>
    <cellStyle name="Normal 5 13 3 2 2" xfId="31979" xr:uid="{9CBC0850-A264-4FFA-A79A-A081933067B2}"/>
    <cellStyle name="Normal 5 13 3 3" xfId="31980" xr:uid="{EEF18117-11FD-431D-B911-6B6412737CE6}"/>
    <cellStyle name="Normal 5 13 3 4" xfId="31981" xr:uid="{863CFEBD-41DB-484B-B5B5-6A776B424310}"/>
    <cellStyle name="Normal 5 13 3 5" xfId="31977" xr:uid="{CDD1ECBB-DA6C-41A0-BD0C-8B9676965436}"/>
    <cellStyle name="Normal 5 13 4" xfId="31982" xr:uid="{9D67DDBC-D8A9-4E22-8B20-C4EA3252024C}"/>
    <cellStyle name="Normal 5 13 4 2" xfId="31983" xr:uid="{9C3E0592-D6FF-4E12-B7AA-0E1BD809F01B}"/>
    <cellStyle name="Normal 5 13 4 2 2" xfId="31984" xr:uid="{7FD803C5-FAA8-4EE1-A5A3-CCB94AF6B383}"/>
    <cellStyle name="Normal 5 13 4 3" xfId="31985" xr:uid="{8CE01887-7BDB-49A8-B82E-9994D403310C}"/>
    <cellStyle name="Normal 5 13 5" xfId="31986" xr:uid="{5F188FE1-9627-4A75-9CF0-91570D6C09CD}"/>
    <cellStyle name="Normal 5 13 5 2" xfId="31987" xr:uid="{B4A6148D-974A-4851-B40C-198F3BE795F7}"/>
    <cellStyle name="Normal 5 13 6" xfId="31988" xr:uid="{A2ABB25F-02BA-44B3-AFC9-F7D1836A9E71}"/>
    <cellStyle name="Normal 5 13 7" xfId="31964" xr:uid="{E4D19FA5-1F70-4A9D-B9EF-3935316BF4C7}"/>
    <cellStyle name="Normal 5 14" xfId="5207" xr:uid="{00000000-0005-0000-0000-00005B140000}"/>
    <cellStyle name="Normal 5 14 2" xfId="31990" xr:uid="{0CB553F0-D5C9-4256-82B9-29C1D975D8A9}"/>
    <cellStyle name="Normal 5 14 3" xfId="31989" xr:uid="{C82CD3A9-3DF5-452A-9B20-ED1848189A89}"/>
    <cellStyle name="Normal 5 14 4" xfId="42646" xr:uid="{CC83D818-97AC-4109-B80E-7CDF65D6961D}"/>
    <cellStyle name="Normal 5 14 5" xfId="25586" xr:uid="{1F6435E9-6C8E-4719-8244-BCABEBF3047A}"/>
    <cellStyle name="Normal 5 15" xfId="41413" xr:uid="{54BFA182-9B5C-4B40-A31F-DB8B823E3D97}"/>
    <cellStyle name="Normal 5 2" xfId="230" xr:uid="{00000000-0005-0000-0000-0000EA000000}"/>
    <cellStyle name="Normal 5 2 10" xfId="5208" xr:uid="{00000000-0005-0000-0000-00005C140000}"/>
    <cellStyle name="Normal 5 2 10 2" xfId="42647" xr:uid="{BFE54341-9B59-4AC9-A91F-15397FB40377}"/>
    <cellStyle name="Normal 5 2 10 3" xfId="31991" xr:uid="{33B85603-C057-459D-9011-337C1061090E}"/>
    <cellStyle name="Normal 5 2 2" xfId="416" xr:uid="{00000000-0005-0000-0000-0000A4010000}"/>
    <cellStyle name="Normal 5 2 2 10" xfId="4345" xr:uid="{00000000-0005-0000-0000-0000FD100000}"/>
    <cellStyle name="Normal 5 2 2 10 2" xfId="5209" xr:uid="{00000000-0005-0000-0000-00005D140000}"/>
    <cellStyle name="Normal 5 2 2 10 2 2" xfId="28095" xr:uid="{C5E994B2-93D7-4716-8922-0426937C45E8}"/>
    <cellStyle name="Normal 5 2 2 10 2 2 2" xfId="31995" xr:uid="{F4CD4448-D55A-4FBA-8417-3CEF1F1574DB}"/>
    <cellStyle name="Normal 5 2 2 10 2 2 2 2" xfId="31996" xr:uid="{14847F45-4232-4400-A1D7-2F7DBE871196}"/>
    <cellStyle name="Normal 5 2 2 10 2 2 3" xfId="31997" xr:uid="{7245CA6D-86A9-488B-B7DA-BD2DBDB3DBCD}"/>
    <cellStyle name="Normal 5 2 2 10 2 2 4" xfId="31994" xr:uid="{EE80D661-33F9-433F-B55A-D90185476217}"/>
    <cellStyle name="Normal 5 2 2 10 2 3" xfId="31998" xr:uid="{467BB43F-0D44-40D3-BFCF-48E44638B4C6}"/>
    <cellStyle name="Normal 5 2 2 10 2 3 2" xfId="31999" xr:uid="{FE2B7119-B273-41A8-A2A2-2F2405E59FC6}"/>
    <cellStyle name="Normal 5 2 2 10 2 3 2 2" xfId="32000" xr:uid="{D2C0A173-3353-4331-911E-671F3D10C935}"/>
    <cellStyle name="Normal 5 2 2 10 2 3 3" xfId="32001" xr:uid="{33BFD2DC-794A-4F83-8DFB-8E96EF55DC5C}"/>
    <cellStyle name="Normal 5 2 2 10 2 4" xfId="32002" xr:uid="{7C4C2448-220F-4AF1-BA49-C4BF577736C1}"/>
    <cellStyle name="Normal 5 2 2 10 2 4 2" xfId="32003" xr:uid="{12D8B146-2B0B-43D5-AF2F-7A99C8C56E7A}"/>
    <cellStyle name="Normal 5 2 2 10 2 5" xfId="32004" xr:uid="{47963574-1C07-4E0F-BBC0-08D373031299}"/>
    <cellStyle name="Normal 5 2 2 10 2 6" xfId="31993" xr:uid="{13A6FD9D-6CBF-4E22-8214-672BA4C2776F}"/>
    <cellStyle name="Normal 5 2 2 10 3" xfId="28094" xr:uid="{9C333986-984E-43F0-A7BC-E3336FCB576D}"/>
    <cellStyle name="Normal 5 2 2 10 3 2" xfId="32006" xr:uid="{746FDD47-8C64-4DC8-9643-A20E20668666}"/>
    <cellStyle name="Normal 5 2 2 10 3 2 2" xfId="32007" xr:uid="{FF4D9C10-E28D-4613-8C33-AFA1346CA86A}"/>
    <cellStyle name="Normal 5 2 2 10 3 2 2 2" xfId="32008" xr:uid="{E6D7766A-3EE0-488E-A404-B0164E8F8FB0}"/>
    <cellStyle name="Normal 5 2 2 10 3 2 3" xfId="32009" xr:uid="{C4E38696-81C5-4DAF-9D37-80AA1FD0E2D4}"/>
    <cellStyle name="Normal 5 2 2 10 3 3" xfId="32010" xr:uid="{0E73F53E-6DA1-4450-BC2A-2774C3CFFB83}"/>
    <cellStyle name="Normal 5 2 2 10 3 3 2" xfId="32011" xr:uid="{8CACD8AF-51FA-40BE-85B2-2B684F45A490}"/>
    <cellStyle name="Normal 5 2 2 10 3 4" xfId="32012" xr:uid="{C48C4B66-180F-434D-B5C9-398FB034CC13}"/>
    <cellStyle name="Normal 5 2 2 10 3 5" xfId="32005" xr:uid="{F2F9E414-710E-497A-A5C6-DB4411E69322}"/>
    <cellStyle name="Normal 5 2 2 10 4" xfId="32013" xr:uid="{AC6C796D-8747-49CC-9C36-809563DDC4E8}"/>
    <cellStyle name="Normal 5 2 2 10 5" xfId="32014" xr:uid="{4E729D10-5E1F-4F67-BB9A-BCDCF30FAAF3}"/>
    <cellStyle name="Normal 5 2 2 10 5 2" xfId="32015" xr:uid="{BA870FE4-7AA2-463B-80F7-F41B7D556784}"/>
    <cellStyle name="Normal 5 2 2 10 6" xfId="32016" xr:uid="{349BA3E3-6CA5-406B-A16B-BADEFC38217F}"/>
    <cellStyle name="Normal 5 2 2 10 7" xfId="31992" xr:uid="{76836E19-56A6-433E-9A91-B7EFAD4A2417}"/>
    <cellStyle name="Normal 5 2 2 11" xfId="4346" xr:uid="{00000000-0005-0000-0000-0000FE100000}"/>
    <cellStyle name="Normal 5 2 2 11 2" xfId="5210" xr:uid="{00000000-0005-0000-0000-00005E140000}"/>
    <cellStyle name="Normal 5 2 2 11 2 2" xfId="28097" xr:uid="{424C71D8-D8D9-42AF-B2B5-990F179A08B8}"/>
    <cellStyle name="Normal 5 2 2 11 2 2 2" xfId="32020" xr:uid="{B2CCC267-6E01-4F26-ABA9-E0239F90E2C3}"/>
    <cellStyle name="Normal 5 2 2 11 2 2 2 2" xfId="32021" xr:uid="{5D3610B8-BCA8-4E8A-B512-89DB021F1F11}"/>
    <cellStyle name="Normal 5 2 2 11 2 2 3" xfId="32022" xr:uid="{45496970-500A-4069-9299-22DA9C64FDED}"/>
    <cellStyle name="Normal 5 2 2 11 2 2 4" xfId="32019" xr:uid="{00A1D093-6055-4E6A-8013-94BCCB99C37F}"/>
    <cellStyle name="Normal 5 2 2 11 2 3" xfId="32023" xr:uid="{35343AA3-64F0-41D7-922D-86C95E28E587}"/>
    <cellStyle name="Normal 5 2 2 11 2 3 2" xfId="32024" xr:uid="{24F43195-ECDE-46BC-856C-234FF95E7A12}"/>
    <cellStyle name="Normal 5 2 2 11 2 3 2 2" xfId="32025" xr:uid="{75096FAD-279C-4CE0-A827-B852AF910893}"/>
    <cellStyle name="Normal 5 2 2 11 2 3 3" xfId="32026" xr:uid="{83B4738A-F604-47B1-92F9-2D36E1E95ABD}"/>
    <cellStyle name="Normal 5 2 2 11 2 4" xfId="32027" xr:uid="{EFF0DCB2-1344-46E9-B44D-7FFBC8D6BA00}"/>
    <cellStyle name="Normal 5 2 2 11 2 4 2" xfId="32028" xr:uid="{83A925C2-2F35-40ED-BDBF-3F6710DE2316}"/>
    <cellStyle name="Normal 5 2 2 11 2 5" xfId="32029" xr:uid="{4ACC3B49-0B71-496A-9C54-DC37ADE779A5}"/>
    <cellStyle name="Normal 5 2 2 11 2 6" xfId="32018" xr:uid="{E56B651B-CB43-496F-B3F3-5E0FF87B92DC}"/>
    <cellStyle name="Normal 5 2 2 11 3" xfId="28096" xr:uid="{FDFB0539-6D60-446F-AF00-551E5484BF46}"/>
    <cellStyle name="Normal 5 2 2 11 3 2" xfId="32031" xr:uid="{4C90F16B-A9A0-4E5E-BF75-9D33E0C71C8D}"/>
    <cellStyle name="Normal 5 2 2 11 3 2 2" xfId="32032" xr:uid="{40BD7D62-467A-4F21-B294-16E807E21739}"/>
    <cellStyle name="Normal 5 2 2 11 3 2 2 2" xfId="32033" xr:uid="{A084F03C-7695-45CE-87D1-F40E3C195CB8}"/>
    <cellStyle name="Normal 5 2 2 11 3 2 3" xfId="32034" xr:uid="{A640E7C0-BC07-4EF3-B306-CADB304674C2}"/>
    <cellStyle name="Normal 5 2 2 11 3 3" xfId="32035" xr:uid="{09FB12AF-6AB0-46FB-A8B0-7811DB7F1CC4}"/>
    <cellStyle name="Normal 5 2 2 11 3 3 2" xfId="32036" xr:uid="{BC65B8A2-29AC-471F-BB7B-5683E3D5BF94}"/>
    <cellStyle name="Normal 5 2 2 11 3 4" xfId="32037" xr:uid="{BA5BA6DC-B64A-4AEE-B8EB-D16CF9B9CEEE}"/>
    <cellStyle name="Normal 5 2 2 11 3 5" xfId="32030" xr:uid="{9F4C5C23-185D-419E-9F94-7758A060888F}"/>
    <cellStyle name="Normal 5 2 2 11 4" xfId="32038" xr:uid="{71F8C026-47B2-4FAE-B842-29A0C91F3BA6}"/>
    <cellStyle name="Normal 5 2 2 11 5" xfId="32039" xr:uid="{A6BB41F9-73B0-4254-87D6-C14F4DEFE542}"/>
    <cellStyle name="Normal 5 2 2 11 5 2" xfId="32040" xr:uid="{CF19CAF4-C3B9-4D5F-97E4-AE2C5EAD711F}"/>
    <cellStyle name="Normal 5 2 2 11 6" xfId="32041" xr:uid="{4599F88A-F7BC-4A71-B997-351F75B6CBE5}"/>
    <cellStyle name="Normal 5 2 2 11 7" xfId="32017" xr:uid="{9E9D6D78-3124-48F8-BD55-CD2A5DCF5C2D}"/>
    <cellStyle name="Normal 5 2 2 12" xfId="4347" xr:uid="{00000000-0005-0000-0000-0000FF100000}"/>
    <cellStyle name="Normal 5 2 2 12 2" xfId="5211" xr:uid="{00000000-0005-0000-0000-00005F140000}"/>
    <cellStyle name="Normal 5 2 2 12 2 2" xfId="28099" xr:uid="{97BBE654-D1A9-49B4-B7D1-3D30B6A96420}"/>
    <cellStyle name="Normal 5 2 2 12 2 2 2" xfId="32045" xr:uid="{47535EB7-576D-44B2-9409-DB9A858C217F}"/>
    <cellStyle name="Normal 5 2 2 12 2 2 2 2" xfId="32046" xr:uid="{2D720B7C-225C-4380-8568-63B9AEDBDC45}"/>
    <cellStyle name="Normal 5 2 2 12 2 2 3" xfId="32047" xr:uid="{CC370037-1DBA-43F4-BF8A-B293FA061E4C}"/>
    <cellStyle name="Normal 5 2 2 12 2 2 4" xfId="32044" xr:uid="{76DC8334-EC3F-4119-A76A-D3A4D55AEB52}"/>
    <cellStyle name="Normal 5 2 2 12 2 3" xfId="32048" xr:uid="{E745E29C-4AA7-4AF1-989E-236748CDF20F}"/>
    <cellStyle name="Normal 5 2 2 12 2 3 2" xfId="32049" xr:uid="{CE53820A-9503-49CC-B62A-3E33FFF3540E}"/>
    <cellStyle name="Normal 5 2 2 12 2 3 2 2" xfId="32050" xr:uid="{AEDB500A-9007-4C5D-A377-780FA3A66BC1}"/>
    <cellStyle name="Normal 5 2 2 12 2 3 3" xfId="32051" xr:uid="{A05CC04D-51BD-4DED-A1C2-D870B02DC7D8}"/>
    <cellStyle name="Normal 5 2 2 12 2 4" xfId="32052" xr:uid="{F2105EE2-B93E-4CE3-B48F-72E1D9A88E56}"/>
    <cellStyle name="Normal 5 2 2 12 2 4 2" xfId="32053" xr:uid="{DF57A9F2-36EA-4F4F-BA63-2F5639EB4631}"/>
    <cellStyle name="Normal 5 2 2 12 2 5" xfId="32054" xr:uid="{16472389-DC21-4483-ADCD-987F6B80D7A5}"/>
    <cellStyle name="Normal 5 2 2 12 2 6" xfId="32043" xr:uid="{A096DB42-99F7-47B3-823E-28C4C3704C69}"/>
    <cellStyle name="Normal 5 2 2 12 3" xfId="28098" xr:uid="{18B91748-5351-4E3F-9E37-1B2117A12EAF}"/>
    <cellStyle name="Normal 5 2 2 12 3 2" xfId="32056" xr:uid="{26F139F6-90C5-4B47-B570-C4320E1DDD09}"/>
    <cellStyle name="Normal 5 2 2 12 3 2 2" xfId="32057" xr:uid="{1ED785D5-5108-46B1-8F01-C16CB5724262}"/>
    <cellStyle name="Normal 5 2 2 12 3 2 2 2" xfId="32058" xr:uid="{1C975F0B-FA3F-48A3-B177-41A2AE413265}"/>
    <cellStyle name="Normal 5 2 2 12 3 2 3" xfId="32059" xr:uid="{63C1DE91-61D3-42F5-B094-A4CA23D1A282}"/>
    <cellStyle name="Normal 5 2 2 12 3 3" xfId="32060" xr:uid="{B29BEFED-44F4-4E2D-9261-1D57E32E9243}"/>
    <cellStyle name="Normal 5 2 2 12 3 3 2" xfId="32061" xr:uid="{C58DBDE9-3EBF-4A65-B308-6135CC5A242A}"/>
    <cellStyle name="Normal 5 2 2 12 3 4" xfId="32062" xr:uid="{9ADDEA4F-2337-4383-938A-A3F79D3F2FD2}"/>
    <cellStyle name="Normal 5 2 2 12 3 5" xfId="32055" xr:uid="{3E563F52-9282-415A-877A-91DF6121F7A3}"/>
    <cellStyle name="Normal 5 2 2 12 4" xfId="32063" xr:uid="{D6E9F662-1E96-430D-9788-89558B6AF015}"/>
    <cellStyle name="Normal 5 2 2 12 5" xfId="32064" xr:uid="{02D8BF17-6A21-4E1B-9407-F33CCBF69CAB}"/>
    <cellStyle name="Normal 5 2 2 12 5 2" xfId="32065" xr:uid="{BC4438BF-42A1-463F-A9AA-8B39F7E81499}"/>
    <cellStyle name="Normal 5 2 2 12 6" xfId="32066" xr:uid="{4A749FF9-2C51-48D3-892F-F1090469383E}"/>
    <cellStyle name="Normal 5 2 2 12 7" xfId="32042" xr:uid="{C67FF2EA-9461-4810-B11C-EC3EB2680F7A}"/>
    <cellStyle name="Normal 5 2 2 13" xfId="4348" xr:uid="{00000000-0005-0000-0000-000000110000}"/>
    <cellStyle name="Normal 5 2 2 13 2" xfId="5212" xr:uid="{00000000-0005-0000-0000-000060140000}"/>
    <cellStyle name="Normal 5 2 2 13 2 2" xfId="28101" xr:uid="{743F86CA-D2A6-47DB-98EF-69FCF30EF0B0}"/>
    <cellStyle name="Normal 5 2 2 13 2 2 2" xfId="32070" xr:uid="{1D9D8C61-D86D-4304-8D4B-BEFB738C32FF}"/>
    <cellStyle name="Normal 5 2 2 13 2 2 2 2" xfId="32071" xr:uid="{A3C40544-6177-41D3-A3A9-0944C2820622}"/>
    <cellStyle name="Normal 5 2 2 13 2 2 3" xfId="32072" xr:uid="{7ABC87B9-490D-4498-94BC-60E9BDBB2236}"/>
    <cellStyle name="Normal 5 2 2 13 2 2 4" xfId="32069" xr:uid="{50398591-9987-4CE1-98CF-CB85B2B4237E}"/>
    <cellStyle name="Normal 5 2 2 13 2 3" xfId="32073" xr:uid="{FC9B2A0C-9203-478C-86AB-D230F07D96C3}"/>
    <cellStyle name="Normal 5 2 2 13 2 3 2" xfId="32074" xr:uid="{F4BFC9C5-B5F0-4A83-98D5-4076061E3C48}"/>
    <cellStyle name="Normal 5 2 2 13 2 3 2 2" xfId="32075" xr:uid="{05EF8CFA-D0E1-4E4D-8ABC-437A2D110BC3}"/>
    <cellStyle name="Normal 5 2 2 13 2 3 3" xfId="32076" xr:uid="{5671AE12-CBFE-4540-ABA1-9C5487077B42}"/>
    <cellStyle name="Normal 5 2 2 13 2 4" xfId="32077" xr:uid="{CF9E0E6F-51B1-42AB-9EB0-06BB0EF5419C}"/>
    <cellStyle name="Normal 5 2 2 13 2 4 2" xfId="32078" xr:uid="{FF0043C0-66D9-4B03-87F4-D0FF974AB3CE}"/>
    <cellStyle name="Normal 5 2 2 13 2 5" xfId="32079" xr:uid="{038F1AAD-9DB0-4E54-BC81-82A0458A8C3E}"/>
    <cellStyle name="Normal 5 2 2 13 2 6" xfId="32068" xr:uid="{4E52A262-A9D2-4870-8FA5-7FF83F6E2083}"/>
    <cellStyle name="Normal 5 2 2 13 3" xfId="28100" xr:uid="{F5D3E81F-56FA-4532-9B47-9016DA27129F}"/>
    <cellStyle name="Normal 5 2 2 13 3 2" xfId="32081" xr:uid="{D9BF0C5F-F2D8-4B43-9A2B-8D39F42D541B}"/>
    <cellStyle name="Normal 5 2 2 13 3 2 2" xfId="32082" xr:uid="{BC1CD2AC-BB8B-409E-BB45-F686EE1521FB}"/>
    <cellStyle name="Normal 5 2 2 13 3 2 2 2" xfId="32083" xr:uid="{FA19AC6F-C08E-480D-9E5B-87194F65775D}"/>
    <cellStyle name="Normal 5 2 2 13 3 2 3" xfId="32084" xr:uid="{97ADCC3E-6EC3-4316-85C4-6D66E91D30A4}"/>
    <cellStyle name="Normal 5 2 2 13 3 3" xfId="32085" xr:uid="{C1ECBE52-EE37-47A3-82E2-1A4010CFC9D8}"/>
    <cellStyle name="Normal 5 2 2 13 3 3 2" xfId="32086" xr:uid="{14D3A49E-9888-4E6C-81C5-16A70CC90160}"/>
    <cellStyle name="Normal 5 2 2 13 3 4" xfId="32087" xr:uid="{6050727F-526F-414A-A20F-2A3C118F7E2B}"/>
    <cellStyle name="Normal 5 2 2 13 3 5" xfId="32080" xr:uid="{9F20BEED-DA99-4372-A8D6-DD9BDF6CC062}"/>
    <cellStyle name="Normal 5 2 2 13 4" xfId="32088" xr:uid="{097351C4-A62E-4B30-BE0F-3DEAD352FCD9}"/>
    <cellStyle name="Normal 5 2 2 13 5" xfId="32089" xr:uid="{73183A08-A51D-43C5-B969-6B1D9A11FC69}"/>
    <cellStyle name="Normal 5 2 2 13 5 2" xfId="32090" xr:uid="{074072A8-A0E0-449A-BA84-65A0E77D1200}"/>
    <cellStyle name="Normal 5 2 2 13 6" xfId="32091" xr:uid="{F0A46093-D312-4CA1-9160-CFF12B0C6334}"/>
    <cellStyle name="Normal 5 2 2 13 7" xfId="32067" xr:uid="{A0B66DED-AB24-4696-A65C-63AD6EB023BF}"/>
    <cellStyle name="Normal 5 2 2 14" xfId="4344" xr:uid="{00000000-0005-0000-0000-0000FC100000}"/>
    <cellStyle name="Normal 5 2 2 15" xfId="25589" xr:uid="{5BF5AD74-76AE-4D4F-AC36-DE75D6E70F65}"/>
    <cellStyle name="Normal 5 2 2 15 2" xfId="32092" xr:uid="{7AF948B3-2878-470D-917D-C3384334779A}"/>
    <cellStyle name="Normal 5 2 2 2" xfId="2317" xr:uid="{00000000-0005-0000-0000-000011090000}"/>
    <cellStyle name="Normal 5 2 2 2 10" xfId="4350" xr:uid="{00000000-0005-0000-0000-000002110000}"/>
    <cellStyle name="Normal 5 2 2 2 11" xfId="4351" xr:uid="{00000000-0005-0000-0000-000003110000}"/>
    <cellStyle name="Normal 5 2 2 2 12" xfId="4352" xr:uid="{00000000-0005-0000-0000-000004110000}"/>
    <cellStyle name="Normal 5 2 2 2 13" xfId="4353" xr:uid="{00000000-0005-0000-0000-000005110000}"/>
    <cellStyle name="Normal 5 2 2 2 14" xfId="4349" xr:uid="{00000000-0005-0000-0000-000001110000}"/>
    <cellStyle name="Normal 5 2 2 2 14 2" xfId="25593" xr:uid="{49DA522E-263D-4950-A167-7BD617911742}"/>
    <cellStyle name="Normal 5 2 2 2 14 2 2" xfId="28104" xr:uid="{D756C22A-912B-4E3B-8F45-5340C77CC1AE}"/>
    <cellStyle name="Normal 5 2 2 2 14 2 2 2" xfId="32096" xr:uid="{C7116C72-F66E-462F-8E83-76375719BE97}"/>
    <cellStyle name="Normal 5 2 2 2 14 2 2 2 2" xfId="32097" xr:uid="{E86A6E64-A92C-4278-A58A-44FD9AD1DD98}"/>
    <cellStyle name="Normal 5 2 2 2 14 2 2 3" xfId="32098" xr:uid="{31FC67CB-39C8-4A1E-9F63-70BDCD9BBAA1}"/>
    <cellStyle name="Normal 5 2 2 2 14 2 2 4" xfId="32095" xr:uid="{3B15FFA0-3E0D-4392-AB3C-E3F53F63DF9F}"/>
    <cellStyle name="Normal 5 2 2 2 14 2 3" xfId="32099" xr:uid="{D01DCB6F-C902-4131-987B-0FB1CACADC56}"/>
    <cellStyle name="Normal 5 2 2 2 14 2 3 2" xfId="32100" xr:uid="{3857F95F-FF25-4FA7-A065-ED78C61B19FC}"/>
    <cellStyle name="Normal 5 2 2 2 14 2 3 2 2" xfId="32101" xr:uid="{DB34D1F9-ED26-48B0-B119-794FE5C74524}"/>
    <cellStyle name="Normal 5 2 2 2 14 2 3 3" xfId="32102" xr:uid="{81A8B233-BDCB-40AE-AC76-54FA17858413}"/>
    <cellStyle name="Normal 5 2 2 2 14 2 4" xfId="32103" xr:uid="{7505273A-BD2E-4510-9661-39E228872CA5}"/>
    <cellStyle name="Normal 5 2 2 2 14 2 4 2" xfId="32104" xr:uid="{9566C2BC-900C-4DE4-A463-66A5A4AC2E5E}"/>
    <cellStyle name="Normal 5 2 2 2 14 2 5" xfId="32105" xr:uid="{59661822-C63D-4587-A773-742B2FB3975F}"/>
    <cellStyle name="Normal 5 2 2 2 14 2 6" xfId="32094" xr:uid="{289F6844-91F3-4798-AF89-765672BA0582}"/>
    <cellStyle name="Normal 5 2 2 2 14 3" xfId="28103" xr:uid="{9FA47509-4891-489F-8D7E-8B3AF2C75070}"/>
    <cellStyle name="Normal 5 2 2 2 14 3 2" xfId="32107" xr:uid="{FAF818C9-D79E-43FA-8F99-B660777CDA54}"/>
    <cellStyle name="Normal 5 2 2 2 14 3 2 2" xfId="32108" xr:uid="{ABF7C61E-27EE-452A-B3A7-61843BF5D3A9}"/>
    <cellStyle name="Normal 5 2 2 2 14 3 3" xfId="32109" xr:uid="{485BC69D-D811-4849-B940-6513E429D7CF}"/>
    <cellStyle name="Normal 5 2 2 2 14 3 4" xfId="32106" xr:uid="{3DDE9903-2F48-4F80-A816-5E62910428E5}"/>
    <cellStyle name="Normal 5 2 2 2 14 4" xfId="32110" xr:uid="{1127C231-1EA8-4DB4-B31E-566F7C98C462}"/>
    <cellStyle name="Normal 5 2 2 2 14 4 2" xfId="32111" xr:uid="{6CC58897-0695-4E61-A7F8-59B1ABBBAEA4}"/>
    <cellStyle name="Normal 5 2 2 2 14 4 2 2" xfId="32112" xr:uid="{51F59F2C-CE17-4F9D-A60B-403C085D20DE}"/>
    <cellStyle name="Normal 5 2 2 2 14 4 3" xfId="32113" xr:uid="{4AA8C84A-A695-4E93-8871-68590069B86E}"/>
    <cellStyle name="Normal 5 2 2 2 14 5" xfId="32114" xr:uid="{C790FEA4-92BF-4429-957B-3EE89133329E}"/>
    <cellStyle name="Normal 5 2 2 2 14 5 2" xfId="32115" xr:uid="{64B78E1D-7642-4D5B-8013-67A2575278A9}"/>
    <cellStyle name="Normal 5 2 2 2 14 6" xfId="32116" xr:uid="{B0DEF29A-1F61-4477-8561-725FA5AFE838}"/>
    <cellStyle name="Normal 5 2 2 2 14 7" xfId="32093" xr:uid="{2745103A-0604-4EF0-842F-EEF470C8D3C1}"/>
    <cellStyle name="Normal 5 2 2 2 15" xfId="5213" xr:uid="{00000000-0005-0000-0000-000061140000}"/>
    <cellStyle name="Normal 5 2 2 2 15 2" xfId="32117" xr:uid="{75DD44E9-0D7D-4C4F-A3A7-F8D8843E75A9}"/>
    <cellStyle name="Normal 5 2 2 2 15 3" xfId="42648" xr:uid="{92CE412F-A252-4567-955D-3FA944D7D0D9}"/>
    <cellStyle name="Normal 5 2 2 2 15 4" xfId="25594" xr:uid="{6489C29A-E0A3-4202-83E8-FE677BDD05CA}"/>
    <cellStyle name="Normal 5 2 2 2 16" xfId="28102" xr:uid="{3CE0E8D1-E0CF-41AF-B882-6CFCF79501F3}"/>
    <cellStyle name="Normal 5 2 2 2 16 2" xfId="32118" xr:uid="{ABD014C7-65F9-4ADF-96A7-ADFB9B29B854}"/>
    <cellStyle name="Normal 5 2 2 2 2" xfId="4354" xr:uid="{00000000-0005-0000-0000-000006110000}"/>
    <cellStyle name="Normal 5 2 2 2 3" xfId="4355" xr:uid="{00000000-0005-0000-0000-000007110000}"/>
    <cellStyle name="Normal 5 2 2 2 4" xfId="4356" xr:uid="{00000000-0005-0000-0000-000008110000}"/>
    <cellStyle name="Normal 5 2 2 2 5" xfId="4357" xr:uid="{00000000-0005-0000-0000-000009110000}"/>
    <cellStyle name="Normal 5 2 2 2 6" xfId="4358" xr:uid="{00000000-0005-0000-0000-00000A110000}"/>
    <cellStyle name="Normal 5 2 2 2 7" xfId="4359" xr:uid="{00000000-0005-0000-0000-00000B110000}"/>
    <cellStyle name="Normal 5 2 2 2 8" xfId="4360" xr:uid="{00000000-0005-0000-0000-00000C110000}"/>
    <cellStyle name="Normal 5 2 2 2 9" xfId="4361" xr:uid="{00000000-0005-0000-0000-00000D110000}"/>
    <cellStyle name="Normal 5 2 2 3" xfId="2316" xr:uid="{00000000-0005-0000-0000-000010090000}"/>
    <cellStyle name="Normal 5 2 2 3 2" xfId="4362" xr:uid="{00000000-0005-0000-0000-00000E110000}"/>
    <cellStyle name="Normal 5 2 2 3 2 2" xfId="25600" xr:uid="{9D591809-5C26-444F-BB62-FDBC2472C1DE}"/>
    <cellStyle name="Normal 5 2 2 3 2 2 2" xfId="28107" xr:uid="{436A39A2-7264-4316-8D77-173EA99D9CAD}"/>
    <cellStyle name="Normal 5 2 2 3 2 2 2 2" xfId="32123" xr:uid="{CBBA387E-3FEA-4416-A1CE-73D40B06A966}"/>
    <cellStyle name="Normal 5 2 2 3 2 2 2 2 2" xfId="32124" xr:uid="{909754EC-CD30-4DDC-99E9-6EF095296AE6}"/>
    <cellStyle name="Normal 5 2 2 3 2 2 2 3" xfId="32125" xr:uid="{F22EA1AB-4CE7-40B3-BDF6-419F1CCBB493}"/>
    <cellStyle name="Normal 5 2 2 3 2 2 2 4" xfId="32122" xr:uid="{59713B2E-F889-4070-A09B-8DB6DFDEDB77}"/>
    <cellStyle name="Normal 5 2 2 3 2 2 3" xfId="32126" xr:uid="{C0607835-D5AC-4751-9117-89DCC6AAE20E}"/>
    <cellStyle name="Normal 5 2 2 3 2 2 3 2" xfId="32127" xr:uid="{3FF5EA05-0A96-49FC-8F59-870A4D982817}"/>
    <cellStyle name="Normal 5 2 2 3 2 2 3 2 2" xfId="32128" xr:uid="{7C64F87D-49D8-4130-A01B-B79ED118AADE}"/>
    <cellStyle name="Normal 5 2 2 3 2 2 3 3" xfId="32129" xr:uid="{428078F1-19C9-42A0-A7F8-AC06B1A29A7A}"/>
    <cellStyle name="Normal 5 2 2 3 2 2 4" xfId="32130" xr:uid="{898E5B44-0B4B-435A-8FEA-3C62EBC42325}"/>
    <cellStyle name="Normal 5 2 2 3 2 2 4 2" xfId="32131" xr:uid="{E59A6E35-02EC-4B6F-AB76-012BE524F438}"/>
    <cellStyle name="Normal 5 2 2 3 2 2 5" xfId="32132" xr:uid="{FE6C86C6-124B-496D-9308-E1193603B9EB}"/>
    <cellStyle name="Normal 5 2 2 3 2 2 6" xfId="32121" xr:uid="{CFEBDDFC-1FF0-4248-AF97-F2C9A8C131C5}"/>
    <cellStyle name="Normal 5 2 2 3 2 3" xfId="28106" xr:uid="{28D26F01-E6FD-4F9A-AB41-C3BE6A15D7A1}"/>
    <cellStyle name="Normal 5 2 2 3 2 3 2" xfId="32134" xr:uid="{8FA8A73D-9613-47CA-90C5-D61507494A9A}"/>
    <cellStyle name="Normal 5 2 2 3 2 3 2 2" xfId="32135" xr:uid="{30B24B50-2E46-464D-8265-44DC929AA25C}"/>
    <cellStyle name="Normal 5 2 2 3 2 3 3" xfId="32136" xr:uid="{CF4D1EF6-BD39-4F68-8AE1-444A686008E0}"/>
    <cellStyle name="Normal 5 2 2 3 2 3 4" xfId="32133" xr:uid="{04A34B78-3083-4596-B6A4-541DFF265123}"/>
    <cellStyle name="Normal 5 2 2 3 2 4" xfId="32137" xr:uid="{2E9FBD45-9FC1-4AFB-9141-1840A4992FA2}"/>
    <cellStyle name="Normal 5 2 2 3 2 4 2" xfId="32138" xr:uid="{4FDA7734-421F-4864-A757-7002092DCFC4}"/>
    <cellStyle name="Normal 5 2 2 3 2 4 2 2" xfId="32139" xr:uid="{E559CF95-E34D-4088-93E4-4F4572AF6022}"/>
    <cellStyle name="Normal 5 2 2 3 2 4 3" xfId="32140" xr:uid="{8DA3EABE-EA2C-44E5-A34D-6BFB381C1BF8}"/>
    <cellStyle name="Normal 5 2 2 3 2 5" xfId="32141" xr:uid="{E7B91D92-0F42-491E-93E5-6C0F1713E097}"/>
    <cellStyle name="Normal 5 2 2 3 2 5 2" xfId="32142" xr:uid="{200C7745-D5FD-4A1E-A995-85E280CD3232}"/>
    <cellStyle name="Normal 5 2 2 3 2 6" xfId="32143" xr:uid="{2CE18BF3-4001-4EBD-B3E3-6E37A02BB5D6}"/>
    <cellStyle name="Normal 5 2 2 3 2 7" xfId="32120" xr:uid="{16668BA6-C2DD-4B51-9C57-08333E996B88}"/>
    <cellStyle name="Normal 5 2 2 3 3" xfId="5214" xr:uid="{00000000-0005-0000-0000-000062140000}"/>
    <cellStyle name="Normal 5 2 2 3 3 2" xfId="28108" xr:uid="{38A41C56-3F1E-4C3C-81FA-2819D0288EE0}"/>
    <cellStyle name="Normal 5 2 2 3 3 2 2" xfId="32146" xr:uid="{CCA8A857-3F52-4C18-AAE9-0985BC66067B}"/>
    <cellStyle name="Normal 5 2 2 3 3 2 2 2" xfId="32147" xr:uid="{57E51835-A9F2-4F34-8919-3023BDAD62C3}"/>
    <cellStyle name="Normal 5 2 2 3 3 2 3" xfId="32148" xr:uid="{FEA33AD5-81D3-4909-83D9-B9EFD22BF0FE}"/>
    <cellStyle name="Normal 5 2 2 3 3 2 4" xfId="32145" xr:uid="{44FEA267-1247-4FD1-9FC3-0BD68EC19191}"/>
    <cellStyle name="Normal 5 2 2 3 3 3" xfId="32149" xr:uid="{2C6EAA63-1707-4B30-88AF-6E0E59A411EC}"/>
    <cellStyle name="Normal 5 2 2 3 3 3 2" xfId="32150" xr:uid="{102A3A07-CCD3-48B4-AF54-4EF9B138AD0B}"/>
    <cellStyle name="Normal 5 2 2 3 3 3 2 2" xfId="32151" xr:uid="{73978610-7CF1-433F-916F-5A960FFCEB87}"/>
    <cellStyle name="Normal 5 2 2 3 3 3 3" xfId="32152" xr:uid="{7D01D34A-30DD-423C-8F7C-C706C49E1AFE}"/>
    <cellStyle name="Normal 5 2 2 3 3 4" xfId="32153" xr:uid="{34C45953-B4C2-496C-A652-532525BF137E}"/>
    <cellStyle name="Normal 5 2 2 3 3 4 2" xfId="32154" xr:uid="{A2E002D2-FF13-47B5-8D97-1A9A38D42860}"/>
    <cellStyle name="Normal 5 2 2 3 3 5" xfId="32155" xr:uid="{5A91526D-DCC8-466A-B76E-98C862092819}"/>
    <cellStyle name="Normal 5 2 2 3 3 6" xfId="32144" xr:uid="{A43E3E8B-0CBB-4B2D-9A6C-D34AAD3069ED}"/>
    <cellStyle name="Normal 5 2 2 3 4" xfId="28105" xr:uid="{98115493-45E7-4653-8CA6-B3371C951212}"/>
    <cellStyle name="Normal 5 2 2 3 4 2" xfId="32157" xr:uid="{17A7EA3B-C5E1-46E3-8FFA-04EA7BA3EEF0}"/>
    <cellStyle name="Normal 5 2 2 3 4 2 2" xfId="32158" xr:uid="{6F68E66A-D63B-46B8-973F-90280E19D801}"/>
    <cellStyle name="Normal 5 2 2 3 4 2 2 2" xfId="32159" xr:uid="{F7718CEC-44F3-4E5A-88DE-6C55D6729BBD}"/>
    <cellStyle name="Normal 5 2 2 3 4 2 3" xfId="32160" xr:uid="{1972B5C2-598E-4ED4-B53A-8AE6A1842194}"/>
    <cellStyle name="Normal 5 2 2 3 4 3" xfId="32161" xr:uid="{DB3741EA-9B61-4602-88C4-321CE328BA4A}"/>
    <cellStyle name="Normal 5 2 2 3 4 3 2" xfId="32162" xr:uid="{7F76BDCE-5F03-4675-8E20-3878CD28E549}"/>
    <cellStyle name="Normal 5 2 2 3 4 4" xfId="32163" xr:uid="{DCB73BAA-DD66-4B52-A626-550B5790B2FA}"/>
    <cellStyle name="Normal 5 2 2 3 4 5" xfId="32156" xr:uid="{FD84B41D-F6A5-4510-A0F1-7357EBBFCF84}"/>
    <cellStyle name="Normal 5 2 2 3 5" xfId="32164" xr:uid="{D1352DB0-A8CD-44B1-A08C-EA2B502FB920}"/>
    <cellStyle name="Normal 5 2 2 3 6" xfId="32165" xr:uid="{40D5466A-6B58-4B41-8297-D6C0F6AF346F}"/>
    <cellStyle name="Normal 5 2 2 3 6 2" xfId="32166" xr:uid="{7F32582A-D3ED-4F9B-A56F-0DF66196AB58}"/>
    <cellStyle name="Normal 5 2 2 3 7" xfId="32167" xr:uid="{3D770CA5-DC62-4FDF-92ED-5B42F75C8205}"/>
    <cellStyle name="Normal 5 2 2 3 8" xfId="32119" xr:uid="{F855C467-8C42-4673-9145-1BDC6155C8FC}"/>
    <cellStyle name="Normal 5 2 2 4" xfId="4363" xr:uid="{00000000-0005-0000-0000-00000F110000}"/>
    <cellStyle name="Normal 5 2 2 4 2" xfId="5215" xr:uid="{00000000-0005-0000-0000-000063140000}"/>
    <cellStyle name="Normal 5 2 2 4 2 2" xfId="28110" xr:uid="{A5AC2EBD-E655-4A5E-9B1B-EEBD03AE18FD}"/>
    <cellStyle name="Normal 5 2 2 4 2 2 2" xfId="32171" xr:uid="{F3593C31-7086-47C1-B35C-2BC22D88E8B7}"/>
    <cellStyle name="Normal 5 2 2 4 2 2 2 2" xfId="32172" xr:uid="{575A6738-F74D-4B58-940A-031EF3332819}"/>
    <cellStyle name="Normal 5 2 2 4 2 2 3" xfId="32173" xr:uid="{7A74D558-1758-4C68-AC15-7482BB188B88}"/>
    <cellStyle name="Normal 5 2 2 4 2 2 4" xfId="32170" xr:uid="{E3FE3D1B-4310-4244-B7AC-1482959EDA9E}"/>
    <cellStyle name="Normal 5 2 2 4 2 3" xfId="32174" xr:uid="{B6ABA90A-40C8-4CA2-BA65-068125C8365F}"/>
    <cellStyle name="Normal 5 2 2 4 2 3 2" xfId="32175" xr:uid="{DFC98458-2694-4DBE-A85A-9121C6AE3C7D}"/>
    <cellStyle name="Normal 5 2 2 4 2 3 2 2" xfId="32176" xr:uid="{0E8E32A0-F8C7-4DB2-A6E5-DE8E274F8778}"/>
    <cellStyle name="Normal 5 2 2 4 2 3 3" xfId="32177" xr:uid="{F4A84893-CFE5-49E0-A846-779E7272D737}"/>
    <cellStyle name="Normal 5 2 2 4 2 4" xfId="32178" xr:uid="{B11FE680-9032-4BBA-A846-FCC24EF05152}"/>
    <cellStyle name="Normal 5 2 2 4 2 4 2" xfId="32179" xr:uid="{C58BC77C-33DA-4CE6-BEC0-84D55221E8A8}"/>
    <cellStyle name="Normal 5 2 2 4 2 5" xfId="32180" xr:uid="{51C4D2C5-C2C7-49CB-8410-8F1C1C9390E4}"/>
    <cellStyle name="Normal 5 2 2 4 2 6" xfId="32169" xr:uid="{E1481D8E-6BEB-4030-A402-3B4EB7941E52}"/>
    <cellStyle name="Normal 5 2 2 4 3" xfId="28109" xr:uid="{74252D40-2668-45E8-8E1D-29387D99C574}"/>
    <cellStyle name="Normal 5 2 2 4 3 2" xfId="32182" xr:uid="{8212A57F-DC03-48EF-B44C-EC7AEF0459FA}"/>
    <cellStyle name="Normal 5 2 2 4 3 2 2" xfId="32183" xr:uid="{23035E42-569B-46DD-847F-211626B5057B}"/>
    <cellStyle name="Normal 5 2 2 4 3 2 2 2" xfId="32184" xr:uid="{2C68388F-A12A-45FB-8BB7-F2147B07B0C6}"/>
    <cellStyle name="Normal 5 2 2 4 3 2 3" xfId="32185" xr:uid="{E669019E-4E5A-481E-9C33-BC15524E2E85}"/>
    <cellStyle name="Normal 5 2 2 4 3 3" xfId="32186" xr:uid="{EB1C3670-8FDD-435F-84EA-BDB66ACF6886}"/>
    <cellStyle name="Normal 5 2 2 4 3 3 2" xfId="32187" xr:uid="{F1D8B217-849A-4A74-8E38-1D9B63C910AC}"/>
    <cellStyle name="Normal 5 2 2 4 3 4" xfId="32188" xr:uid="{B760806A-4FF8-4045-A652-948212556A3D}"/>
    <cellStyle name="Normal 5 2 2 4 3 5" xfId="32181" xr:uid="{FBE292D2-FF73-4CEB-8632-FA25708AEC86}"/>
    <cellStyle name="Normal 5 2 2 4 4" xfId="32189" xr:uid="{F1E623B2-3ABB-42D0-99C7-3C66C147CCDE}"/>
    <cellStyle name="Normal 5 2 2 4 5" xfId="32190" xr:uid="{FA5D8E21-C86D-4B2E-8F50-1845BE19ECCD}"/>
    <cellStyle name="Normal 5 2 2 4 5 2" xfId="32191" xr:uid="{D69E96DC-0F4F-4776-AC97-CEA3778F1ADB}"/>
    <cellStyle name="Normal 5 2 2 4 6" xfId="32192" xr:uid="{427503EF-3628-42B7-BEB6-CB210AEB045A}"/>
    <cellStyle name="Normal 5 2 2 4 7" xfId="32168" xr:uid="{F478C220-2BFD-43BF-9ED1-1A6F13293F6C}"/>
    <cellStyle name="Normal 5 2 2 5" xfId="4364" xr:uid="{00000000-0005-0000-0000-000010110000}"/>
    <cellStyle name="Normal 5 2 2 5 2" xfId="5216" xr:uid="{00000000-0005-0000-0000-000064140000}"/>
    <cellStyle name="Normal 5 2 2 5 2 2" xfId="28112" xr:uid="{D3818EAF-7A00-4D89-B62F-7A618C958D64}"/>
    <cellStyle name="Normal 5 2 2 5 2 2 2" xfId="32196" xr:uid="{46041905-2A91-4409-AFA8-55457D8902CB}"/>
    <cellStyle name="Normal 5 2 2 5 2 2 2 2" xfId="32197" xr:uid="{DB0F9AB2-2D1B-4CE1-A628-45A4B1021EF2}"/>
    <cellStyle name="Normal 5 2 2 5 2 2 3" xfId="32198" xr:uid="{0B3B6F5E-BFC4-4C6F-A24C-F131E6D05439}"/>
    <cellStyle name="Normal 5 2 2 5 2 2 4" xfId="32195" xr:uid="{99F550ED-0FBA-4CFA-9A45-FAE905425613}"/>
    <cellStyle name="Normal 5 2 2 5 2 3" xfId="32199" xr:uid="{57DDB1A4-1363-4FB0-8571-27F4FEF3B8E7}"/>
    <cellStyle name="Normal 5 2 2 5 2 3 2" xfId="32200" xr:uid="{3A80B570-9D8D-42A9-A0DD-079A59737754}"/>
    <cellStyle name="Normal 5 2 2 5 2 3 2 2" xfId="32201" xr:uid="{392D7DFD-C5E0-4A10-9E5C-0272A9411BC5}"/>
    <cellStyle name="Normal 5 2 2 5 2 3 3" xfId="32202" xr:uid="{A3D54B7D-A51D-41F2-BCC9-1950137E23F5}"/>
    <cellStyle name="Normal 5 2 2 5 2 4" xfId="32203" xr:uid="{ACFDADBC-69DA-4160-B8C6-950C09B127EF}"/>
    <cellStyle name="Normal 5 2 2 5 2 4 2" xfId="32204" xr:uid="{915EE6BC-0134-4782-A42F-4D6532AD5CFA}"/>
    <cellStyle name="Normal 5 2 2 5 2 5" xfId="32205" xr:uid="{5AE37CC7-91A3-4FB5-9576-1EE10B04D089}"/>
    <cellStyle name="Normal 5 2 2 5 2 6" xfId="32194" xr:uid="{8969A764-F990-468C-9D07-D68A906652FF}"/>
    <cellStyle name="Normal 5 2 2 5 3" xfId="28111" xr:uid="{EAB0EB95-CF58-4842-B76C-0CCB44E66EA3}"/>
    <cellStyle name="Normal 5 2 2 5 3 2" xfId="32207" xr:uid="{47BF3DF5-29E1-450E-B279-03EADD8DF180}"/>
    <cellStyle name="Normal 5 2 2 5 3 2 2" xfId="32208" xr:uid="{0B597A7F-FFFB-46B0-A9C5-49C1A68623A6}"/>
    <cellStyle name="Normal 5 2 2 5 3 2 2 2" xfId="32209" xr:uid="{DB6920A5-C9B4-4E11-BF32-42C917737A41}"/>
    <cellStyle name="Normal 5 2 2 5 3 2 3" xfId="32210" xr:uid="{5C0E173F-910E-48BD-8624-8EB534EF022A}"/>
    <cellStyle name="Normal 5 2 2 5 3 3" xfId="32211" xr:uid="{6E86E5B4-C526-4D30-B719-A0CB86F3D6BE}"/>
    <cellStyle name="Normal 5 2 2 5 3 3 2" xfId="32212" xr:uid="{E1821B4D-C6A6-4686-A4B1-77FAB2369EDF}"/>
    <cellStyle name="Normal 5 2 2 5 3 4" xfId="32213" xr:uid="{D5520959-634C-4F61-8003-328A3206C892}"/>
    <cellStyle name="Normal 5 2 2 5 3 5" xfId="32206" xr:uid="{E4F5C8D2-527C-47CF-9387-9765C6C6B5CB}"/>
    <cellStyle name="Normal 5 2 2 5 4" xfId="32214" xr:uid="{A6F79706-5517-4004-9F11-6E487F75C521}"/>
    <cellStyle name="Normal 5 2 2 5 5" xfId="32215" xr:uid="{DE9BE0C4-B5F8-4B27-98D0-305432F4F3CD}"/>
    <cellStyle name="Normal 5 2 2 5 5 2" xfId="32216" xr:uid="{BBC0779C-1CA5-4CE2-AB9A-42A82F8B80CC}"/>
    <cellStyle name="Normal 5 2 2 5 6" xfId="32217" xr:uid="{64B71512-A696-4643-AF26-5083734BFF25}"/>
    <cellStyle name="Normal 5 2 2 5 7" xfId="32193" xr:uid="{3DDB8843-44D7-407F-B750-B122B272A240}"/>
    <cellStyle name="Normal 5 2 2 6" xfId="4365" xr:uid="{00000000-0005-0000-0000-000011110000}"/>
    <cellStyle name="Normal 5 2 2 6 2" xfId="5217" xr:uid="{00000000-0005-0000-0000-000065140000}"/>
    <cellStyle name="Normal 5 2 2 6 2 2" xfId="28114" xr:uid="{F61312BE-C66B-4346-9B9A-7A277E3A60F9}"/>
    <cellStyle name="Normal 5 2 2 6 2 2 2" xfId="32221" xr:uid="{ECAE15E2-B49A-40B5-BA5F-D9E301F61CAF}"/>
    <cellStyle name="Normal 5 2 2 6 2 2 2 2" xfId="32222" xr:uid="{168E7FEE-7D12-42EC-AD47-8AACDBE00C35}"/>
    <cellStyle name="Normal 5 2 2 6 2 2 3" xfId="32223" xr:uid="{E7E0A402-A4AD-48AC-880E-EEB6397E9557}"/>
    <cellStyle name="Normal 5 2 2 6 2 2 4" xfId="32220" xr:uid="{30682410-5D4B-46FF-9708-AF9A2E2E36C6}"/>
    <cellStyle name="Normal 5 2 2 6 2 3" xfId="32224" xr:uid="{CE7C6F6D-D303-4A08-B406-2F3C186BCEB9}"/>
    <cellStyle name="Normal 5 2 2 6 2 3 2" xfId="32225" xr:uid="{A6516EFB-3EE9-4427-B744-A728A4A4E15C}"/>
    <cellStyle name="Normal 5 2 2 6 2 3 2 2" xfId="32226" xr:uid="{D5D1ED47-2434-458B-A978-05AC04ECDE4E}"/>
    <cellStyle name="Normal 5 2 2 6 2 3 3" xfId="32227" xr:uid="{3BAD630B-1864-4D9C-A67B-40CB60FEA120}"/>
    <cellStyle name="Normal 5 2 2 6 2 4" xfId="32228" xr:uid="{08FCF608-C608-48F7-9699-41AD7320FB97}"/>
    <cellStyle name="Normal 5 2 2 6 2 4 2" xfId="32229" xr:uid="{BF00DB12-CC11-47AC-9B29-B2C67D254FF0}"/>
    <cellStyle name="Normal 5 2 2 6 2 5" xfId="32230" xr:uid="{82215E70-A885-4168-8D74-7735F4A143EF}"/>
    <cellStyle name="Normal 5 2 2 6 2 6" xfId="32219" xr:uid="{0784236D-5ED5-4D23-AF5E-284EBB2373A5}"/>
    <cellStyle name="Normal 5 2 2 6 3" xfId="28113" xr:uid="{D1D06266-0F6F-4EC2-B586-8B8AB4399D0E}"/>
    <cellStyle name="Normal 5 2 2 6 3 2" xfId="32232" xr:uid="{EB03C69E-109F-44E2-B463-272771DC8FE3}"/>
    <cellStyle name="Normal 5 2 2 6 3 2 2" xfId="32233" xr:uid="{7F90C11D-D3CC-4981-973C-60E309794915}"/>
    <cellStyle name="Normal 5 2 2 6 3 2 2 2" xfId="32234" xr:uid="{0E8B5E51-176F-4FFF-8B02-202A5448B22E}"/>
    <cellStyle name="Normal 5 2 2 6 3 2 3" xfId="32235" xr:uid="{D21CDBFC-46A9-407D-87D1-73AA9ECACB29}"/>
    <cellStyle name="Normal 5 2 2 6 3 3" xfId="32236" xr:uid="{00E7C8F1-6F1B-4CE7-8C3B-3C5E2F23A0EB}"/>
    <cellStyle name="Normal 5 2 2 6 3 3 2" xfId="32237" xr:uid="{80742ACE-53EB-42EA-8528-8DC7B0FCCBDC}"/>
    <cellStyle name="Normal 5 2 2 6 3 4" xfId="32238" xr:uid="{1929E46A-AA45-4E0B-B041-C6B0AB48221D}"/>
    <cellStyle name="Normal 5 2 2 6 3 5" xfId="32231" xr:uid="{42216992-5F75-41AC-8E55-19F026DD573B}"/>
    <cellStyle name="Normal 5 2 2 6 4" xfId="32239" xr:uid="{40311483-DBE1-4379-8EA1-80E5358C018C}"/>
    <cellStyle name="Normal 5 2 2 6 5" xfId="32240" xr:uid="{8D10D3D1-70B9-460D-958E-C51ACBA6688F}"/>
    <cellStyle name="Normal 5 2 2 6 5 2" xfId="32241" xr:uid="{05AD047C-2BDA-4E9E-84C4-17C6605EE6A2}"/>
    <cellStyle name="Normal 5 2 2 6 6" xfId="32242" xr:uid="{1F25DBC0-F279-4CDC-AAF3-7C313AA635A4}"/>
    <cellStyle name="Normal 5 2 2 6 7" xfId="32218" xr:uid="{BDC45730-ED6C-40E6-9D06-81E12791FEEF}"/>
    <cellStyle name="Normal 5 2 2 7" xfId="4366" xr:uid="{00000000-0005-0000-0000-000012110000}"/>
    <cellStyle name="Normal 5 2 2 7 2" xfId="5218" xr:uid="{00000000-0005-0000-0000-000066140000}"/>
    <cellStyle name="Normal 5 2 2 7 2 2" xfId="28116" xr:uid="{5058E13A-CD4C-49D9-AF20-73073BBF4771}"/>
    <cellStyle name="Normal 5 2 2 7 2 2 2" xfId="32246" xr:uid="{0EA472C4-9857-46CD-8F40-2BDD0BDBCD64}"/>
    <cellStyle name="Normal 5 2 2 7 2 2 2 2" xfId="32247" xr:uid="{E10D3677-02E2-43B3-8274-D80AACEDB5E4}"/>
    <cellStyle name="Normal 5 2 2 7 2 2 3" xfId="32248" xr:uid="{535399E2-E205-4102-AF31-EBEB03C4B651}"/>
    <cellStyle name="Normal 5 2 2 7 2 2 4" xfId="32245" xr:uid="{0DB9B69B-D702-4FDD-A460-1339804645A5}"/>
    <cellStyle name="Normal 5 2 2 7 2 3" xfId="32249" xr:uid="{AE77DD65-89CA-4FC5-9577-578CD2210E18}"/>
    <cellStyle name="Normal 5 2 2 7 2 3 2" xfId="32250" xr:uid="{7AF4BFFA-86E9-4943-A5B3-9402078B45EB}"/>
    <cellStyle name="Normal 5 2 2 7 2 3 2 2" xfId="32251" xr:uid="{11B90F60-03C2-41C7-964C-EC79CD95BDC8}"/>
    <cellStyle name="Normal 5 2 2 7 2 3 3" xfId="32252" xr:uid="{9ACAFF80-F202-4704-860D-41E5FB771B1B}"/>
    <cellStyle name="Normal 5 2 2 7 2 4" xfId="32253" xr:uid="{68344F56-8815-419D-8023-CBC83F05D925}"/>
    <cellStyle name="Normal 5 2 2 7 2 4 2" xfId="32254" xr:uid="{94DEC602-92F8-4DAE-BF6A-E6E4FDD945D2}"/>
    <cellStyle name="Normal 5 2 2 7 2 5" xfId="32255" xr:uid="{7A86F90E-10C0-4117-AADD-DFA7D5ADDD54}"/>
    <cellStyle name="Normal 5 2 2 7 2 6" xfId="32244" xr:uid="{AA07DF5C-AE5E-4C76-87B8-3D6F1CA2F21D}"/>
    <cellStyle name="Normal 5 2 2 7 3" xfId="28115" xr:uid="{84024A27-8D50-46CA-855D-C40E4F63DD29}"/>
    <cellStyle name="Normal 5 2 2 7 3 2" xfId="32257" xr:uid="{21C2D895-8A21-40BD-9CBD-B6B14CD02508}"/>
    <cellStyle name="Normal 5 2 2 7 3 2 2" xfId="32258" xr:uid="{515B34BC-49AF-4772-98DA-45DBADEF32C2}"/>
    <cellStyle name="Normal 5 2 2 7 3 2 2 2" xfId="32259" xr:uid="{6DB68887-C2D1-4C96-A031-3AAE409F5089}"/>
    <cellStyle name="Normal 5 2 2 7 3 2 3" xfId="32260" xr:uid="{425AB7FE-F8E1-469F-967C-9F0683EFB1F0}"/>
    <cellStyle name="Normal 5 2 2 7 3 3" xfId="32261" xr:uid="{A1CF77B1-1E9E-47A9-A204-3A61AB4D55B1}"/>
    <cellStyle name="Normal 5 2 2 7 3 3 2" xfId="32262" xr:uid="{75BA3045-59A2-484D-9F15-73FF87BDBD75}"/>
    <cellStyle name="Normal 5 2 2 7 3 4" xfId="32263" xr:uid="{D1D07A5E-489E-494D-8768-97F224C60983}"/>
    <cellStyle name="Normal 5 2 2 7 3 5" xfId="32256" xr:uid="{93043333-60E0-4D87-9507-8D3468A0CA64}"/>
    <cellStyle name="Normal 5 2 2 7 4" xfId="32264" xr:uid="{E4E513D0-8DF2-42BF-BE87-5000176BD208}"/>
    <cellStyle name="Normal 5 2 2 7 5" xfId="32265" xr:uid="{AC127371-4359-472E-9198-0EC4412A708C}"/>
    <cellStyle name="Normal 5 2 2 7 5 2" xfId="32266" xr:uid="{3DE47FB1-B5A0-4E58-ACCD-F673EB48B756}"/>
    <cellStyle name="Normal 5 2 2 7 6" xfId="32267" xr:uid="{CB1FFD97-7DAE-402F-82DB-ED00CC3644B5}"/>
    <cellStyle name="Normal 5 2 2 7 7" xfId="32243" xr:uid="{EA70F614-CD68-4AFC-BE51-A76BDB00110F}"/>
    <cellStyle name="Normal 5 2 2 8" xfId="4367" xr:uid="{00000000-0005-0000-0000-000013110000}"/>
    <cellStyle name="Normal 5 2 2 8 2" xfId="5219" xr:uid="{00000000-0005-0000-0000-000067140000}"/>
    <cellStyle name="Normal 5 2 2 8 2 2" xfId="28118" xr:uid="{79C04D88-B742-43CA-837F-2F2CDF272541}"/>
    <cellStyle name="Normal 5 2 2 8 2 2 2" xfId="32271" xr:uid="{D486CB3D-3DC5-4F70-945D-3377B48C4CC3}"/>
    <cellStyle name="Normal 5 2 2 8 2 2 2 2" xfId="32272" xr:uid="{A2265C90-3929-4279-8028-9F0D5FE49BD1}"/>
    <cellStyle name="Normal 5 2 2 8 2 2 3" xfId="32273" xr:uid="{2D71B162-F52E-4573-BBC6-4411A9E74416}"/>
    <cellStyle name="Normal 5 2 2 8 2 2 4" xfId="32270" xr:uid="{0C038E90-4148-4647-A0DC-4EFC92F971A4}"/>
    <cellStyle name="Normal 5 2 2 8 2 3" xfId="32274" xr:uid="{5656CBA1-6F17-481D-89EA-4FB7774AEEF0}"/>
    <cellStyle name="Normal 5 2 2 8 2 3 2" xfId="32275" xr:uid="{4E80DACB-4527-43AA-881F-494503F8C90C}"/>
    <cellStyle name="Normal 5 2 2 8 2 3 2 2" xfId="32276" xr:uid="{FF8751FF-481F-4C53-B13B-F1D80EDACAC1}"/>
    <cellStyle name="Normal 5 2 2 8 2 3 3" xfId="32277" xr:uid="{7F02AD88-522A-4258-AB9C-1F2AAD5BC51F}"/>
    <cellStyle name="Normal 5 2 2 8 2 4" xfId="32278" xr:uid="{13C91BE1-69BB-497C-A850-B849526CB19F}"/>
    <cellStyle name="Normal 5 2 2 8 2 4 2" xfId="32279" xr:uid="{0266F4B2-5D70-4805-98B1-3CDB03C654BF}"/>
    <cellStyle name="Normal 5 2 2 8 2 5" xfId="32280" xr:uid="{0CE6AC1D-0EAB-4A92-8DE3-15719399FC30}"/>
    <cellStyle name="Normal 5 2 2 8 2 6" xfId="32269" xr:uid="{4936E498-D7C2-4E2E-A299-2F81C6148EF2}"/>
    <cellStyle name="Normal 5 2 2 8 3" xfId="28117" xr:uid="{A59C1E11-C91E-4F1A-B849-E46F63E953F0}"/>
    <cellStyle name="Normal 5 2 2 8 3 2" xfId="32282" xr:uid="{0F5306B8-0A46-418D-8A65-AE186F2D7CCD}"/>
    <cellStyle name="Normal 5 2 2 8 3 2 2" xfId="32283" xr:uid="{D6D9939C-DD20-495F-8E46-A967C5B3F309}"/>
    <cellStyle name="Normal 5 2 2 8 3 2 2 2" xfId="32284" xr:uid="{8DFF5BF7-A612-459C-918C-249C6B4E709D}"/>
    <cellStyle name="Normal 5 2 2 8 3 2 3" xfId="32285" xr:uid="{1D10C60D-5784-4CFB-928A-7D3588B3602A}"/>
    <cellStyle name="Normal 5 2 2 8 3 3" xfId="32286" xr:uid="{E34BDEFB-F683-4F4D-B3B7-773A6EC842F5}"/>
    <cellStyle name="Normal 5 2 2 8 3 3 2" xfId="32287" xr:uid="{B282386F-0C96-45B2-8177-1B07BDA7420F}"/>
    <cellStyle name="Normal 5 2 2 8 3 4" xfId="32288" xr:uid="{AAF8B5FD-BA68-43FC-BA8E-1C7D69C45809}"/>
    <cellStyle name="Normal 5 2 2 8 3 5" xfId="32281" xr:uid="{40CBAF05-CDB5-4A4E-A5C7-7B01A0FD851B}"/>
    <cellStyle name="Normal 5 2 2 8 4" xfId="32289" xr:uid="{CA34164B-8C7A-42DA-AA64-17273D2A32C5}"/>
    <cellStyle name="Normal 5 2 2 8 5" xfId="32290" xr:uid="{C30500D7-B557-462C-93B2-6443D6225308}"/>
    <cellStyle name="Normal 5 2 2 8 5 2" xfId="32291" xr:uid="{4136A0C0-6B9C-4438-BC69-09879641126E}"/>
    <cellStyle name="Normal 5 2 2 8 6" xfId="32292" xr:uid="{5419013F-9066-416B-93B4-A38069423EAB}"/>
    <cellStyle name="Normal 5 2 2 8 7" xfId="32268" xr:uid="{21AF5E2A-AB5B-43C3-9460-928BE9AC8827}"/>
    <cellStyle name="Normal 5 2 2 9" xfId="4368" xr:uid="{00000000-0005-0000-0000-000014110000}"/>
    <cellStyle name="Normal 5 2 2 9 2" xfId="5220" xr:uid="{00000000-0005-0000-0000-000068140000}"/>
    <cellStyle name="Normal 5 2 2 9 2 2" xfId="28120" xr:uid="{4519C1C5-8970-4AB1-A941-590B4F2037EC}"/>
    <cellStyle name="Normal 5 2 2 9 2 2 2" xfId="32296" xr:uid="{46B7B4C0-590E-4F5D-AE69-660B24B26471}"/>
    <cellStyle name="Normal 5 2 2 9 2 2 2 2" xfId="32297" xr:uid="{2737AF72-7CE1-42E3-893C-BC4149BD7A85}"/>
    <cellStyle name="Normal 5 2 2 9 2 2 3" xfId="32298" xr:uid="{0939D76D-705A-448B-81EC-E441635267AE}"/>
    <cellStyle name="Normal 5 2 2 9 2 2 4" xfId="32295" xr:uid="{9B6E225B-8050-40ED-A017-84DBDEF6F990}"/>
    <cellStyle name="Normal 5 2 2 9 2 3" xfId="32299" xr:uid="{114444E6-5FEC-4F8D-8451-6B2A0181D132}"/>
    <cellStyle name="Normal 5 2 2 9 2 3 2" xfId="32300" xr:uid="{9054B9DA-720B-4B7A-AF89-A22BB027FEDA}"/>
    <cellStyle name="Normal 5 2 2 9 2 3 2 2" xfId="32301" xr:uid="{A9B54A9E-62AF-4770-AEDB-DB0518CF56B5}"/>
    <cellStyle name="Normal 5 2 2 9 2 3 3" xfId="32302" xr:uid="{3888EEBC-B260-4E0B-88A2-B123FBD22DF0}"/>
    <cellStyle name="Normal 5 2 2 9 2 4" xfId="32303" xr:uid="{957DC5BD-6FF3-4F4B-A795-013135335B73}"/>
    <cellStyle name="Normal 5 2 2 9 2 4 2" xfId="32304" xr:uid="{81123244-6E2A-4475-9059-748218CCBF4B}"/>
    <cellStyle name="Normal 5 2 2 9 2 5" xfId="32305" xr:uid="{FF559215-1B14-4FB1-8C07-C97A60167999}"/>
    <cellStyle name="Normal 5 2 2 9 2 6" xfId="32294" xr:uid="{0C11B7E1-9CEA-4A6A-B276-1295D3939BB1}"/>
    <cellStyle name="Normal 5 2 2 9 3" xfId="28119" xr:uid="{19E0CF7F-C781-4B86-B241-ED8C90373C2E}"/>
    <cellStyle name="Normal 5 2 2 9 3 2" xfId="32307" xr:uid="{D4EB2AC3-23E0-4D64-BEFF-79154FC5A598}"/>
    <cellStyle name="Normal 5 2 2 9 3 2 2" xfId="32308" xr:uid="{4EEA0304-BC52-49E7-A9A8-F49CB14A5DB2}"/>
    <cellStyle name="Normal 5 2 2 9 3 2 2 2" xfId="32309" xr:uid="{266B22A6-F782-46B0-8865-879FDA5C62B0}"/>
    <cellStyle name="Normal 5 2 2 9 3 2 3" xfId="32310" xr:uid="{DCB3930B-4D17-479A-8504-589304C7D86A}"/>
    <cellStyle name="Normal 5 2 2 9 3 3" xfId="32311" xr:uid="{8B6C01A0-E701-46C8-8F38-36DC24BE30FB}"/>
    <cellStyle name="Normal 5 2 2 9 3 3 2" xfId="32312" xr:uid="{33D45387-4AAA-418F-BAA5-CFBCBF204D25}"/>
    <cellStyle name="Normal 5 2 2 9 3 4" xfId="32313" xr:uid="{4BAF2114-EC2C-4DA2-8BF5-4E97E90ED941}"/>
    <cellStyle name="Normal 5 2 2 9 3 5" xfId="32306" xr:uid="{7185D376-D7E6-45F7-ABE1-BB3A6BFD6061}"/>
    <cellStyle name="Normal 5 2 2 9 4" xfId="32314" xr:uid="{644ED2AF-8DB3-4152-B5AB-31FC44B71CEC}"/>
    <cellStyle name="Normal 5 2 2 9 5" xfId="32315" xr:uid="{20913E44-193C-4CB4-A911-87678601E6AB}"/>
    <cellStyle name="Normal 5 2 2 9 5 2" xfId="32316" xr:uid="{63A79BE7-D0DB-4F9B-ACD2-C4B1B07B9ADF}"/>
    <cellStyle name="Normal 5 2 2 9 6" xfId="32317" xr:uid="{34C0F68E-8322-430A-AFD1-BC6F7FD0AC1E}"/>
    <cellStyle name="Normal 5 2 2 9 7" xfId="32293" xr:uid="{B34DC03C-12F1-4A63-B261-E06D2647921A}"/>
    <cellStyle name="Normal 5 2 3" xfId="2318" xr:uid="{00000000-0005-0000-0000-000012090000}"/>
    <cellStyle name="Normal 5 2 3 2" xfId="4369" xr:uid="{00000000-0005-0000-0000-000015110000}"/>
    <cellStyle name="Normal 5 2 3 3" xfId="5221" xr:uid="{00000000-0005-0000-0000-000069140000}"/>
    <cellStyle name="Normal 5 2 3 3 2" xfId="28121" xr:uid="{E273F883-03DB-4271-8DE2-F42DCCEBA5A7}"/>
    <cellStyle name="Normal 5 2 3 3 2 2" xfId="32320" xr:uid="{3513049E-D8F8-41CF-A073-30BC7AF46395}"/>
    <cellStyle name="Normal 5 2 3 3 2 2 2" xfId="32321" xr:uid="{97062636-3057-433B-83F5-F569B9108FF1}"/>
    <cellStyle name="Normal 5 2 3 3 2 3" xfId="32322" xr:uid="{894B8811-FB22-4CB1-9AD4-BA585341EA44}"/>
    <cellStyle name="Normal 5 2 3 3 2 4" xfId="32319" xr:uid="{65324404-2A02-45F1-B241-C3B8A05E42D3}"/>
    <cellStyle name="Normal 5 2 3 3 3" xfId="32323" xr:uid="{1594FEF5-4981-4F4B-9768-E8F381BE045A}"/>
    <cellStyle name="Normal 5 2 3 3 3 2" xfId="32324" xr:uid="{A76C739D-8466-4323-9C4D-F6E2943966A2}"/>
    <cellStyle name="Normal 5 2 3 3 3 2 2" xfId="32325" xr:uid="{B6D0A885-80B8-494E-B589-F45A4FA27CDC}"/>
    <cellStyle name="Normal 5 2 3 3 3 3" xfId="32326" xr:uid="{F86745C3-DCD4-4562-895C-EE4D133B3687}"/>
    <cellStyle name="Normal 5 2 3 3 4" xfId="32327" xr:uid="{5096D28E-660D-412C-8221-F35135CBCBA7}"/>
    <cellStyle name="Normal 5 2 3 3 4 2" xfId="32328" xr:uid="{C5A811BF-2A0A-495A-8297-750D276FDEAD}"/>
    <cellStyle name="Normal 5 2 3 3 5" xfId="32329" xr:uid="{A6E0F7B3-F62C-46A3-9A2D-5672D4169866}"/>
    <cellStyle name="Normal 5 2 3 3 6" xfId="32318" xr:uid="{8CE0521C-CCF3-4AE5-8D0F-AC1EF9AAC1D8}"/>
    <cellStyle name="Normal 5 2 3 4" xfId="25607" xr:uid="{1410B21A-177C-48FE-A263-A84B39A84FD5}"/>
    <cellStyle name="Normal 5 2 3 4 2" xfId="28122" xr:uid="{E5425F9D-1C32-410D-8974-778835ADBEFD}"/>
    <cellStyle name="Normal 5 2 3 4 2 2" xfId="32332" xr:uid="{6E2F56E6-3A4B-48B4-96FC-E11B12271F8F}"/>
    <cellStyle name="Normal 5 2 3 4 2 2 2" xfId="32333" xr:uid="{098E0EDF-ABDB-4B4D-9DC4-0A4B4FF63967}"/>
    <cellStyle name="Normal 5 2 3 4 2 3" xfId="32334" xr:uid="{7A2C678C-7235-4F18-87C1-C2A472A20299}"/>
    <cellStyle name="Normal 5 2 3 4 2 4" xfId="32331" xr:uid="{C712EF3C-F13C-4A69-A6E1-9FDDEFEC7656}"/>
    <cellStyle name="Normal 5 2 3 4 3" xfId="32335" xr:uid="{D2592840-EA15-4067-9E37-EF17A73ABB85}"/>
    <cellStyle name="Normal 5 2 3 4 3 2" xfId="32336" xr:uid="{0F9EAE20-5D0F-420B-B438-3F4E7A45CCE4}"/>
    <cellStyle name="Normal 5 2 3 4 4" xfId="32337" xr:uid="{930BCD96-4727-4F05-A133-80624CC9685C}"/>
    <cellStyle name="Normal 5 2 3 4 5" xfId="32330" xr:uid="{0890CB82-54A6-428D-B9ED-60B5F100F56A}"/>
    <cellStyle name="Normal 5 2 3 5" xfId="32338" xr:uid="{43E4A3BF-F06D-4928-B4AB-DC3C554C284F}"/>
    <cellStyle name="Normal 5 2 3 5 2" xfId="32339" xr:uid="{7810245A-5CFB-4620-B4F4-3D49634C90EF}"/>
    <cellStyle name="Normal 5 2 4" xfId="4370" xr:uid="{00000000-0005-0000-0000-000016110000}"/>
    <cellStyle name="Normal 5 2 5" xfId="4371" xr:uid="{00000000-0005-0000-0000-000017110000}"/>
    <cellStyle name="Normal 5 2 6" xfId="4372" xr:uid="{00000000-0005-0000-0000-000018110000}"/>
    <cellStyle name="Normal 5 2 7" xfId="4373" xr:uid="{00000000-0005-0000-0000-000019110000}"/>
    <cellStyle name="Normal 5 2 8" xfId="4374" xr:uid="{00000000-0005-0000-0000-00001A110000}"/>
    <cellStyle name="Normal 5 2 9" xfId="5222" xr:uid="{00000000-0005-0000-0000-00006A140000}"/>
    <cellStyle name="Normal 5 3" xfId="231" xr:uid="{00000000-0005-0000-0000-0000EB000000}"/>
    <cellStyle name="Normal 5 3 10" xfId="5223" xr:uid="{00000000-0005-0000-0000-00006B140000}"/>
    <cellStyle name="Normal 5 3 10 2" xfId="32341" xr:uid="{2200E782-7BD2-4CE4-9373-7E397897155F}"/>
    <cellStyle name="Normal 5 3 10 3" xfId="32340" xr:uid="{C1D74B19-F950-4B28-860F-A07420860A98}"/>
    <cellStyle name="Normal 5 3 10 4" xfId="42649" xr:uid="{4184D3C1-220B-426B-B87C-34822216A4BE}"/>
    <cellStyle name="Normal 5 3 10 5" xfId="25613" xr:uid="{CA2BF5A1-BC47-4A4E-B86F-F2865CA66E4F}"/>
    <cellStyle name="Normal 5 3 11" xfId="27357" xr:uid="{0BD6E8B6-D27F-4313-B709-B0C758B6711A}"/>
    <cellStyle name="Normal 5 3 2" xfId="2319" xr:uid="{00000000-0005-0000-0000-000013090000}"/>
    <cellStyle name="Normal 5 3 2 2" xfId="4376" xr:uid="{00000000-0005-0000-0000-00001C110000}"/>
    <cellStyle name="Normal 5 3 2 3" xfId="25614" xr:uid="{C321BF5F-71CE-4B55-9F95-45C07D830389}"/>
    <cellStyle name="Normal 5 3 2 3 2" xfId="32342" xr:uid="{6CB717E3-5569-48CB-B278-3A1E9E50FF46}"/>
    <cellStyle name="Normal 5 3 3" xfId="2320" xr:uid="{00000000-0005-0000-0000-000014090000}"/>
    <cellStyle name="Normal 5 3 3 2" xfId="4377" xr:uid="{00000000-0005-0000-0000-00001D110000}"/>
    <cellStyle name="Normal 5 3 3 3" xfId="5224" xr:uid="{00000000-0005-0000-0000-00006C140000}"/>
    <cellStyle name="Normal 5 3 3 3 2" xfId="28123" xr:uid="{C0A782B2-9E44-4EC7-A8BD-AA751007DE37}"/>
    <cellStyle name="Normal 5 3 3 3 2 2" xfId="32345" xr:uid="{3910CE56-DF75-4935-B413-7C7B0FABB568}"/>
    <cellStyle name="Normal 5 3 3 3 2 2 2" xfId="32346" xr:uid="{D6A2B0DB-B0E8-4169-8141-EAA0873E2B74}"/>
    <cellStyle name="Normal 5 3 3 3 2 3" xfId="32347" xr:uid="{011CDB9D-FFE1-4375-953A-1D0D6715FE00}"/>
    <cellStyle name="Normal 5 3 3 3 2 4" xfId="32344" xr:uid="{225E25CE-57C7-4AFA-880E-C320D3ACB1C1}"/>
    <cellStyle name="Normal 5 3 3 3 3" xfId="32348" xr:uid="{B27CDB48-7997-415D-8C8B-C8EC88F711F7}"/>
    <cellStyle name="Normal 5 3 3 3 3 2" xfId="32349" xr:uid="{B0559CC5-3559-4D7C-B6DC-899A0780230E}"/>
    <cellStyle name="Normal 5 3 3 3 3 2 2" xfId="32350" xr:uid="{126A00BD-AF8D-4945-BE92-8A2262DF4EB6}"/>
    <cellStyle name="Normal 5 3 3 3 3 3" xfId="32351" xr:uid="{E54AE802-D44C-4C6C-B915-C2E7AC713114}"/>
    <cellStyle name="Normal 5 3 3 3 4" xfId="32352" xr:uid="{A4036C56-078F-4400-BA57-3CF5E44922C2}"/>
    <cellStyle name="Normal 5 3 3 3 4 2" xfId="32353" xr:uid="{50FF11B8-FB03-40AA-8E5C-4F6B059B2C65}"/>
    <cellStyle name="Normal 5 3 3 3 5" xfId="32354" xr:uid="{16D32C54-BBD8-4AFC-BAE8-129E9C3EC12D}"/>
    <cellStyle name="Normal 5 3 3 3 6" xfId="32343" xr:uid="{5D3C77A2-ED57-4C1B-83F3-BDD4D465D314}"/>
    <cellStyle name="Normal 5 3 3 4" xfId="25615" xr:uid="{578B24D8-0CD0-4084-9805-1FB5C403A77A}"/>
    <cellStyle name="Normal 5 3 3 4 2" xfId="28124" xr:uid="{33171A18-05C3-4E83-9450-88D47D8CADFF}"/>
    <cellStyle name="Normal 5 3 3 4 2 2" xfId="32357" xr:uid="{92F32E1F-1A51-4E17-B47C-7754D4E92CD3}"/>
    <cellStyle name="Normal 5 3 3 4 2 2 2" xfId="32358" xr:uid="{4FE3BB37-D8EE-49EC-BDF5-F18C310B898C}"/>
    <cellStyle name="Normal 5 3 3 4 2 3" xfId="32359" xr:uid="{E09CB9AF-5D68-4ECF-AA7D-8256577589CB}"/>
    <cellStyle name="Normal 5 3 3 4 2 4" xfId="32356" xr:uid="{0BE27C65-B663-4059-A8B6-726940CA3EE0}"/>
    <cellStyle name="Normal 5 3 3 4 3" xfId="32360" xr:uid="{F0453EBA-BE4F-4001-B2DB-12C97F2F6801}"/>
    <cellStyle name="Normal 5 3 3 4 3 2" xfId="32361" xr:uid="{7AF9F8D2-6BB3-4978-BA5E-77D8BB70E117}"/>
    <cellStyle name="Normal 5 3 3 4 4" xfId="32362" xr:uid="{21EC248E-0D42-4100-84F5-046256B2EDEA}"/>
    <cellStyle name="Normal 5 3 3 4 5" xfId="32355" xr:uid="{B8781466-EAF0-4F61-B6DB-DF08339E715B}"/>
    <cellStyle name="Normal 5 3 3 5" xfId="32363" xr:uid="{56375425-EB55-4B74-AD02-CF80FB70726A}"/>
    <cellStyle name="Normal 5 3 3 5 2" xfId="32364" xr:uid="{8E07E672-1EDE-405D-92FB-102E2EAC41BF}"/>
    <cellStyle name="Normal 5 3 4" xfId="4378" xr:uid="{00000000-0005-0000-0000-00001E110000}"/>
    <cellStyle name="Normal 5 3 5" xfId="4379" xr:uid="{00000000-0005-0000-0000-00001F110000}"/>
    <cellStyle name="Normal 5 3 6" xfId="4380" xr:uid="{00000000-0005-0000-0000-000020110000}"/>
    <cellStyle name="Normal 5 3 7" xfId="4381" xr:uid="{00000000-0005-0000-0000-000021110000}"/>
    <cellStyle name="Normal 5 3 8" xfId="4382" xr:uid="{00000000-0005-0000-0000-000022110000}"/>
    <cellStyle name="Normal 5 3 9" xfId="4375" xr:uid="{00000000-0005-0000-0000-00001B110000}"/>
    <cellStyle name="Normal 5 4" xfId="232" xr:uid="{00000000-0005-0000-0000-0000EC000000}"/>
    <cellStyle name="Normal 5 4 2" xfId="4383" xr:uid="{00000000-0005-0000-0000-000023110000}"/>
    <cellStyle name="Normal 5 4 3" xfId="4384" xr:uid="{00000000-0005-0000-0000-000024110000}"/>
    <cellStyle name="Normal 5 4 4" xfId="4385" xr:uid="{00000000-0005-0000-0000-000025110000}"/>
    <cellStyle name="Normal 5 4 5" xfId="4386" xr:uid="{00000000-0005-0000-0000-000026110000}"/>
    <cellStyle name="Normal 5 4 6" xfId="4387" xr:uid="{00000000-0005-0000-0000-000027110000}"/>
    <cellStyle name="Normal 5 4 7" xfId="4388" xr:uid="{00000000-0005-0000-0000-000028110000}"/>
    <cellStyle name="Normal 5 4 8" xfId="4389" xr:uid="{00000000-0005-0000-0000-000029110000}"/>
    <cellStyle name="Normal 5 5" xfId="233" xr:uid="{00000000-0005-0000-0000-0000ED000000}"/>
    <cellStyle name="Normal 5 5 10" xfId="25623" xr:uid="{527E68A0-4473-4B08-AF2B-28582462A590}"/>
    <cellStyle name="Normal 5 5 10 2" xfId="28125" xr:uid="{B738A8B3-BAA3-4D2F-86F7-9DD88C718645}"/>
    <cellStyle name="Normal 5 5 10 2 2" xfId="32367" xr:uid="{22D029B3-C1C7-4A12-9177-176C97B17C01}"/>
    <cellStyle name="Normal 5 5 10 2 2 2" xfId="32368" xr:uid="{002F7EA7-EB2B-477C-BFCB-F10236A663AD}"/>
    <cellStyle name="Normal 5 5 10 2 3" xfId="32369" xr:uid="{539CE451-5C2E-4F10-BB02-E04CB6B31E76}"/>
    <cellStyle name="Normal 5 5 10 2 4" xfId="32366" xr:uid="{CB6A731A-BC9F-4B8B-B193-38EEAD3E9BD2}"/>
    <cellStyle name="Normal 5 5 10 3" xfId="32370" xr:uid="{F4B10620-8106-48E7-9445-977970C13D81}"/>
    <cellStyle name="Normal 5 5 10 3 2" xfId="32371" xr:uid="{86C82B28-489F-43E6-B029-E0CCBAA4D157}"/>
    <cellStyle name="Normal 5 5 10 3 2 2" xfId="32372" xr:uid="{F48D192D-3025-453C-8949-A596112174D7}"/>
    <cellStyle name="Normal 5 5 10 3 3" xfId="32373" xr:uid="{2AE7EF41-4A2C-4CF2-B6CF-0FD81CB73C78}"/>
    <cellStyle name="Normal 5 5 10 4" xfId="32374" xr:uid="{B6AC7284-FF18-4ABC-BCEF-71E511719295}"/>
    <cellStyle name="Normal 5 5 10 4 2" xfId="32375" xr:uid="{D39F2F60-12AB-4509-BBFD-F7FAFF0D5196}"/>
    <cellStyle name="Normal 5 5 10 5" xfId="32376" xr:uid="{5D30B078-9025-47E8-A6D9-24177CC7D194}"/>
    <cellStyle name="Normal 5 5 10 6" xfId="32365" xr:uid="{929EEC15-0A98-4530-B802-1F0B13990250}"/>
    <cellStyle name="Normal 5 5 11" xfId="25624" xr:uid="{AF76358F-CFEA-446B-9453-FF49B47434C5}"/>
    <cellStyle name="Normal 5 5 11 2" xfId="28126" xr:uid="{21BA6DAA-F2BF-497F-B1DF-01FEBAE7DD11}"/>
    <cellStyle name="Normal 5 5 11 2 2" xfId="32379" xr:uid="{1A3E5D99-9119-4D93-B93D-E8ADC835F5DB}"/>
    <cellStyle name="Normal 5 5 11 2 2 2" xfId="32380" xr:uid="{65068D94-B63F-4073-B375-146140E618EC}"/>
    <cellStyle name="Normal 5 5 11 2 3" xfId="32381" xr:uid="{308D1B1A-0110-4A78-8A8D-D27664D48576}"/>
    <cellStyle name="Normal 5 5 11 2 4" xfId="32378" xr:uid="{480991EC-838F-4147-A2CB-0A191158CFD6}"/>
    <cellStyle name="Normal 5 5 11 3" xfId="32382" xr:uid="{54862202-730B-4B61-831B-D08BEFC1CCEB}"/>
    <cellStyle name="Normal 5 5 11 3 2" xfId="32383" xr:uid="{4B102CE6-F716-4BD4-8BD1-8F949113A39D}"/>
    <cellStyle name="Normal 5 5 11 4" xfId="32384" xr:uid="{60C02489-8694-4016-9123-8FF19BF3FF1C}"/>
    <cellStyle name="Normal 5 5 11 5" xfId="32377" xr:uid="{7C0C0EC3-FBEC-4CB7-8541-06D58EB12A00}"/>
    <cellStyle name="Normal 5 5 12" xfId="32385" xr:uid="{23C60562-8DF3-469D-B83A-1C2988CEC375}"/>
    <cellStyle name="Normal 5 5 12 2" xfId="32386" xr:uid="{EF4C9BDB-71E1-4725-AE04-E153C946A504}"/>
    <cellStyle name="Normal 5 5 2" xfId="473" xr:uid="{00000000-0005-0000-0000-0000DD010000}"/>
    <cellStyle name="Normal 5 5 2 2" xfId="2322" xr:uid="{00000000-0005-0000-0000-000016090000}"/>
    <cellStyle name="Normal 5 5 2 2 2" xfId="5227" xr:uid="{00000000-0005-0000-0000-00006F140000}"/>
    <cellStyle name="Normal 5 5 2 2 2 2" xfId="28128" xr:uid="{D185C339-D923-4C6D-8127-43E599084433}"/>
    <cellStyle name="Normal 5 5 2 2 2 2 2" xfId="32390" xr:uid="{728B0F30-2C62-4FEE-839B-8581FA875C60}"/>
    <cellStyle name="Normal 5 5 2 2 2 2 2 2" xfId="32391" xr:uid="{06F7E001-791E-4346-9AAE-B7B7431517EF}"/>
    <cellStyle name="Normal 5 5 2 2 2 2 3" xfId="32392" xr:uid="{7A8513AD-C857-46A1-8A11-6D4B980D61FA}"/>
    <cellStyle name="Normal 5 5 2 2 2 2 4" xfId="32389" xr:uid="{10B978DF-0722-4D12-8464-69CE0A7626DF}"/>
    <cellStyle name="Normal 5 5 2 2 2 3" xfId="32393" xr:uid="{51CD77B9-0242-4D87-830E-5BB8589B84EC}"/>
    <cellStyle name="Normal 5 5 2 2 2 3 2" xfId="32394" xr:uid="{5E51AA40-0FB4-4EAF-97EE-007797A00051}"/>
    <cellStyle name="Normal 5 5 2 2 2 3 2 2" xfId="32395" xr:uid="{FD7B45CB-0087-4B1F-9082-226D7D0F0FDA}"/>
    <cellStyle name="Normal 5 5 2 2 2 3 3" xfId="32396" xr:uid="{58A09B96-8456-40A3-9A5D-B61AF05AE3F7}"/>
    <cellStyle name="Normal 5 5 2 2 2 4" xfId="32397" xr:uid="{0895B082-29CB-486D-9C15-76848AB0E9FE}"/>
    <cellStyle name="Normal 5 5 2 2 2 4 2" xfId="32398" xr:uid="{6E6D52EB-6B5B-447E-94A2-A4B9354A21EF}"/>
    <cellStyle name="Normal 5 5 2 2 2 5" xfId="32399" xr:uid="{5148633C-F673-49C9-8534-CA28E08A0A53}"/>
    <cellStyle name="Normal 5 5 2 2 2 6" xfId="32388" xr:uid="{7CC3954C-077C-4291-AA98-0094E30F90C4}"/>
    <cellStyle name="Normal 5 5 2 2 2 7" xfId="25626" xr:uid="{53C31A7E-E981-48E8-9F83-A0F26BDDCE70}"/>
    <cellStyle name="Normal 5 5 2 2 3" xfId="28127" xr:uid="{151217A7-C789-436E-883D-1627588C315B}"/>
    <cellStyle name="Normal 5 5 2 2 3 2" xfId="32401" xr:uid="{D633D230-2B66-49DF-9C0D-7463CEA4F8D1}"/>
    <cellStyle name="Normal 5 5 2 2 3 2 2" xfId="32402" xr:uid="{062C9CE0-555F-4090-BEDB-3DFB1414A88C}"/>
    <cellStyle name="Normal 5 5 2 2 3 3" xfId="32403" xr:uid="{62B48BF0-C3D1-4D22-910F-BDA4EFAAD392}"/>
    <cellStyle name="Normal 5 5 2 2 3 4" xfId="32400" xr:uid="{61462E6C-62D6-472B-BC42-6E9A0BE96CE7}"/>
    <cellStyle name="Normal 5 5 2 2 4" xfId="32404" xr:uid="{7AE6F438-ED43-4E6F-BBF6-5B76C9CB5430}"/>
    <cellStyle name="Normal 5 5 2 2 4 2" xfId="32405" xr:uid="{01BB6C68-9D19-4FEA-AD02-C96D7F568549}"/>
    <cellStyle name="Normal 5 5 2 2 4 2 2" xfId="32406" xr:uid="{2D2D0335-1209-40BD-BF28-D5FD14DE590D}"/>
    <cellStyle name="Normal 5 5 2 2 4 3" xfId="32407" xr:uid="{BDDCD540-489F-4289-8DFC-5A0675F06288}"/>
    <cellStyle name="Normal 5 5 2 2 5" xfId="32408" xr:uid="{DA36ED9F-31E7-4FF6-9806-DB46D47C6027}"/>
    <cellStyle name="Normal 5 5 2 2 5 2" xfId="32409" xr:uid="{2231B38C-66C6-4120-9ED3-3AA5B80E2E30}"/>
    <cellStyle name="Normal 5 5 2 2 6" xfId="32410" xr:uid="{23014A91-8E75-4D70-8D7E-D566F7BF313C}"/>
    <cellStyle name="Normal 5 5 2 2 7" xfId="32387" xr:uid="{9BBB373E-93AD-4BDA-9630-318065D6AC9F}"/>
    <cellStyle name="Normal 5 5 2 3" xfId="4390" xr:uid="{00000000-0005-0000-0000-00002A110000}"/>
    <cellStyle name="Normal 5 5 2 4" xfId="5226" xr:uid="{00000000-0005-0000-0000-00006E140000}"/>
    <cellStyle name="Normal 5 5 2 4 2" xfId="28129" xr:uid="{1426085B-2E8C-4B89-B659-EDBEA6617C40}"/>
    <cellStyle name="Normal 5 5 2 4 2 2" xfId="32413" xr:uid="{A21B5360-19FA-4E69-839B-3063E22BC6F2}"/>
    <cellStyle name="Normal 5 5 2 4 2 2 2" xfId="32414" xr:uid="{38E75365-F781-4A75-A906-D55A8623DC61}"/>
    <cellStyle name="Normal 5 5 2 4 2 3" xfId="32415" xr:uid="{BC5C4379-71F9-49A5-B2EF-C57ABD297AD9}"/>
    <cellStyle name="Normal 5 5 2 4 2 4" xfId="32412" xr:uid="{DAAB5FBC-A556-4013-9211-ADACCEF555E2}"/>
    <cellStyle name="Normal 5 5 2 4 3" xfId="32416" xr:uid="{69D3C901-E9E4-40C9-B043-ADBD96926D41}"/>
    <cellStyle name="Normal 5 5 2 4 3 2" xfId="32417" xr:uid="{8D095DF7-8F77-49B0-B25C-C9139FCBD51B}"/>
    <cellStyle name="Normal 5 5 2 4 3 2 2" xfId="32418" xr:uid="{07D67B2A-415E-484B-A376-73FFB03EE764}"/>
    <cellStyle name="Normal 5 5 2 4 3 3" xfId="32419" xr:uid="{94E4F3C2-6126-4D39-942D-6DD6D7A2FC4D}"/>
    <cellStyle name="Normal 5 5 2 4 4" xfId="32420" xr:uid="{AA592BB5-DF10-4A58-B9CF-13EC5A6B08F5}"/>
    <cellStyle name="Normal 5 5 2 4 4 2" xfId="32421" xr:uid="{F4D15935-6DDD-46EC-BBAB-6D6C584E7347}"/>
    <cellStyle name="Normal 5 5 2 4 5" xfId="32422" xr:uid="{C82AF9C9-C20A-4CA2-B665-BA62C4168768}"/>
    <cellStyle name="Normal 5 5 2 4 6" xfId="32411" xr:uid="{3EA7488D-E644-429B-9A9F-B085F4780D5A}"/>
    <cellStyle name="Normal 5 5 2 5" xfId="25627" xr:uid="{F874A0AD-1577-416C-8F5D-CEF9685288D7}"/>
    <cellStyle name="Normal 5 5 2 5 2" xfId="28130" xr:uid="{B0CCBC64-991E-4EDB-8699-D334DFECB392}"/>
    <cellStyle name="Normal 5 5 2 5 2 2" xfId="32425" xr:uid="{C0367CE9-51DB-4CFD-9185-0C4F06306007}"/>
    <cellStyle name="Normal 5 5 2 5 2 2 2" xfId="32426" xr:uid="{D10894BE-A498-4285-8D14-4065A3D56373}"/>
    <cellStyle name="Normal 5 5 2 5 2 3" xfId="32427" xr:uid="{0DB4A190-8872-4FC1-BC04-41A49C281FCB}"/>
    <cellStyle name="Normal 5 5 2 5 2 4" xfId="32424" xr:uid="{EE6F46BE-EC0C-488F-9405-BB541ABEFBFC}"/>
    <cellStyle name="Normal 5 5 2 5 3" xfId="32428" xr:uid="{51F05352-1E11-4B70-9592-7E9A91F4B3F9}"/>
    <cellStyle name="Normal 5 5 2 5 3 2" xfId="32429" xr:uid="{DE812CC1-F496-422A-9C8B-DE05A60BC2BB}"/>
    <cellStyle name="Normal 5 5 2 5 4" xfId="32430" xr:uid="{B0F778FA-258A-48E3-A075-2792B60FBE29}"/>
    <cellStyle name="Normal 5 5 2 5 5" xfId="32423" xr:uid="{CCCD74C2-CEB5-41F5-B3F5-F2CDA6F7D508}"/>
    <cellStyle name="Normal 5 5 2 6" xfId="32431" xr:uid="{1E8A8E2E-CB97-4FBA-82BD-E907CCCC5833}"/>
    <cellStyle name="Normal 5 5 2 6 2" xfId="32432" xr:uid="{18CC2FE5-34ED-44FB-B275-3DBAF09F0B96}"/>
    <cellStyle name="Normal 5 5 3" xfId="472" xr:uid="{00000000-0005-0000-0000-0000DC010000}"/>
    <cellStyle name="Normal 5 5 3 2" xfId="2323" xr:uid="{00000000-0005-0000-0000-000017090000}"/>
    <cellStyle name="Normal 5 5 3 3" xfId="25628" xr:uid="{17868F4F-A0C8-4974-90F3-B401462FC1BA}"/>
    <cellStyle name="Normal 5 5 3 3 2" xfId="28131" xr:uid="{7C64BFA4-97B9-41E5-AB1C-AB9DF75F817E}"/>
    <cellStyle name="Normal 5 5 3 3 2 2" xfId="32435" xr:uid="{8B11DFFC-E91F-4485-B359-5FD94966DEDA}"/>
    <cellStyle name="Normal 5 5 3 3 2 2 2" xfId="32436" xr:uid="{9E40C098-6027-464A-8E7D-993A67D2313F}"/>
    <cellStyle name="Normal 5 5 3 3 2 3" xfId="32437" xr:uid="{B47D2760-0384-4BD7-8324-0DBB9CF58DD7}"/>
    <cellStyle name="Normal 5 5 3 3 2 4" xfId="32434" xr:uid="{1E72D325-E3A9-47AB-83E4-5FB6ADAC0D0A}"/>
    <cellStyle name="Normal 5 5 3 3 3" xfId="32438" xr:uid="{AE3A43D3-5802-4BC1-971F-168CE6881876}"/>
    <cellStyle name="Normal 5 5 3 3 3 2" xfId="32439" xr:uid="{8E5A1C6D-84A3-4FCE-9F9C-69E2E3566E75}"/>
    <cellStyle name="Normal 5 5 3 3 3 2 2" xfId="32440" xr:uid="{546BC44A-0358-446B-899F-8C3184DF9E79}"/>
    <cellStyle name="Normal 5 5 3 3 3 3" xfId="32441" xr:uid="{64989D1F-C967-4C9D-ADED-D51BA163E4FB}"/>
    <cellStyle name="Normal 5 5 3 3 4" xfId="32442" xr:uid="{08B411D4-F9F9-4DE4-B461-CF0B03E971E9}"/>
    <cellStyle name="Normal 5 5 3 3 4 2" xfId="32443" xr:uid="{91E38C0A-C7EF-4A70-A563-89F87098B458}"/>
    <cellStyle name="Normal 5 5 3 3 5" xfId="32444" xr:uid="{F2AF6B32-3C58-434D-BD63-0389B8704ECF}"/>
    <cellStyle name="Normal 5 5 3 3 6" xfId="32433" xr:uid="{39B00739-7065-44D9-A6DE-90AC400BBE63}"/>
    <cellStyle name="Normal 5 5 3 4" xfId="25629" xr:uid="{F021D6FC-49A2-4716-AC34-81450ECAEC2D}"/>
    <cellStyle name="Normal 5 5 3 4 2" xfId="28132" xr:uid="{E6528DEF-AA46-4CB5-8089-5B27742E9E40}"/>
    <cellStyle name="Normal 5 5 3 4 2 2" xfId="32447" xr:uid="{484057A8-22C2-4125-B25B-5406A1ED5ECD}"/>
    <cellStyle name="Normal 5 5 3 4 2 2 2" xfId="32448" xr:uid="{BEAE4AF2-A2FD-45AB-ACC5-7B6BE4EDC1DD}"/>
    <cellStyle name="Normal 5 5 3 4 2 3" xfId="32449" xr:uid="{0C8BF36E-473A-4A79-8026-8ED5B307FA00}"/>
    <cellStyle name="Normal 5 5 3 4 2 4" xfId="32446" xr:uid="{23D7A788-EFB3-44F5-93C5-71C7DB2B84B6}"/>
    <cellStyle name="Normal 5 5 3 4 3" xfId="32450" xr:uid="{22ECD963-8405-4B80-85AB-45E8CB67183F}"/>
    <cellStyle name="Normal 5 5 3 4 3 2" xfId="32451" xr:uid="{15BF5D30-79F8-4BF8-9B11-7D5151F818CE}"/>
    <cellStyle name="Normal 5 5 3 4 4" xfId="32452" xr:uid="{7367BCB0-ED4D-4693-B55A-196A626B7618}"/>
    <cellStyle name="Normal 5 5 3 4 5" xfId="32445" xr:uid="{AC275E4F-197D-4A18-9989-9A3D776F283C}"/>
    <cellStyle name="Normal 5 5 3 5" xfId="32453" xr:uid="{585D81CB-7167-4803-B570-CB46952F50BB}"/>
    <cellStyle name="Normal 5 5 3 5 2" xfId="32454" xr:uid="{A7F7AEE0-C242-4E7E-BFD2-30251CF2BA76}"/>
    <cellStyle name="Normal 5 5 4" xfId="2321" xr:uid="{00000000-0005-0000-0000-000015090000}"/>
    <cellStyle name="Normal 5 5 4 2" xfId="4391" xr:uid="{00000000-0005-0000-0000-00002B110000}"/>
    <cellStyle name="Normal 5 5 4 3" xfId="25630" xr:uid="{F929ACF4-3318-4CDB-9777-81BF4F2B54DC}"/>
    <cellStyle name="Normal 5 5 4 3 2" xfId="28133" xr:uid="{A7CD23AE-15B3-45FC-B225-E79FD5893878}"/>
    <cellStyle name="Normal 5 5 4 3 2 2" xfId="32457" xr:uid="{0821241B-40FE-4CAB-B451-F8382E3DAA00}"/>
    <cellStyle name="Normal 5 5 4 3 2 2 2" xfId="32458" xr:uid="{29FF455D-94A8-4CE8-812A-F5144C826B71}"/>
    <cellStyle name="Normal 5 5 4 3 2 3" xfId="32459" xr:uid="{92C84661-1877-4ACE-94F4-BF9BCEAFBBF5}"/>
    <cellStyle name="Normal 5 5 4 3 2 4" xfId="32456" xr:uid="{4C5C4FA7-0041-45C8-B4B6-B7F4826E1536}"/>
    <cellStyle name="Normal 5 5 4 3 3" xfId="32460" xr:uid="{C1956CBA-B5B7-4C51-9E1F-85331D8150DD}"/>
    <cellStyle name="Normal 5 5 4 3 3 2" xfId="32461" xr:uid="{69CC6697-F0B2-48BD-950B-B1D22C7B0BD2}"/>
    <cellStyle name="Normal 5 5 4 3 3 2 2" xfId="32462" xr:uid="{8A3160F7-19C2-4705-95FD-46483EEEEBF9}"/>
    <cellStyle name="Normal 5 5 4 3 3 3" xfId="32463" xr:uid="{3F586C8D-C6BD-423D-ADEC-39B0C864DE64}"/>
    <cellStyle name="Normal 5 5 4 3 4" xfId="32464" xr:uid="{826DE5E8-3A4C-48CB-ABD9-5F8C8AD26D65}"/>
    <cellStyle name="Normal 5 5 4 3 4 2" xfId="32465" xr:uid="{3C1A71EF-DD55-41EB-8E6F-EC501CFF015A}"/>
    <cellStyle name="Normal 5 5 4 3 5" xfId="32466" xr:uid="{2DF6C8FE-5B54-4F26-90F4-C8CFC930915E}"/>
    <cellStyle name="Normal 5 5 4 3 6" xfId="32455" xr:uid="{D82DD1AC-3B40-4C70-B8E9-ABC7C25D1963}"/>
    <cellStyle name="Normal 5 5 4 4" xfId="25631" xr:uid="{3C5FC3AF-0E9C-4C4D-824B-A2830862191E}"/>
    <cellStyle name="Normal 5 5 4 4 2" xfId="28134" xr:uid="{0124C07E-0989-4C63-912C-2FC2779C4E56}"/>
    <cellStyle name="Normal 5 5 4 4 2 2" xfId="32469" xr:uid="{5D0DD751-2D5C-4453-8828-6CF56B5337A9}"/>
    <cellStyle name="Normal 5 5 4 4 2 2 2" xfId="32470" xr:uid="{11FB9ED8-D859-4E9D-9780-5721E35A651A}"/>
    <cellStyle name="Normal 5 5 4 4 2 3" xfId="32471" xr:uid="{F8B614AA-2AB7-422D-B8BA-669F50AE0BB2}"/>
    <cellStyle name="Normal 5 5 4 4 2 4" xfId="32468" xr:uid="{ABFCDC16-3905-470B-AB38-15D581C5C36F}"/>
    <cellStyle name="Normal 5 5 4 4 3" xfId="32472" xr:uid="{ACF23DA8-8E69-4569-B75B-441F6F2D43EF}"/>
    <cellStyle name="Normal 5 5 4 4 3 2" xfId="32473" xr:uid="{D415187B-89EE-423A-92D8-CEE0C6E7C785}"/>
    <cellStyle name="Normal 5 5 4 4 4" xfId="32474" xr:uid="{62E85339-A117-48C1-B23B-CFB175D2E705}"/>
    <cellStyle name="Normal 5 5 4 4 5" xfId="32467" xr:uid="{2E44F445-6038-4ADF-AE85-54F2777CDCCA}"/>
    <cellStyle name="Normal 5 5 4 5" xfId="32475" xr:uid="{A14B2DC1-9174-4EFE-9820-A2C003B7740E}"/>
    <cellStyle name="Normal 5 5 4 5 2" xfId="32476" xr:uid="{B8725037-74A7-46C5-A486-BD374186BFC1}"/>
    <cellStyle name="Normal 5 5 5" xfId="4392" xr:uid="{00000000-0005-0000-0000-00002C110000}"/>
    <cellStyle name="Normal 5 5 6" xfId="4393" xr:uid="{00000000-0005-0000-0000-00002D110000}"/>
    <cellStyle name="Normal 5 5 7" xfId="4394" xr:uid="{00000000-0005-0000-0000-00002E110000}"/>
    <cellStyle name="Normal 5 5 8" xfId="4395" xr:uid="{00000000-0005-0000-0000-00002F110000}"/>
    <cellStyle name="Normal 5 5 9" xfId="5225" xr:uid="{00000000-0005-0000-0000-00006D140000}"/>
    <cellStyle name="Normal 5 5 9 2" xfId="25632" xr:uid="{522A5AF2-7C77-4AF1-81C7-70B248F0CAAB}"/>
    <cellStyle name="Normal 5 5 9 2 2" xfId="28136" xr:uid="{6550C9A5-019A-4C37-8A98-823E33F9DE5F}"/>
    <cellStyle name="Normal 5 5 9 2 2 2" xfId="32480" xr:uid="{F68EBF8D-5CAA-4959-9F9A-75A4EE3FA054}"/>
    <cellStyle name="Normal 5 5 9 2 2 2 2" xfId="32481" xr:uid="{CC7EFA3A-4743-49B9-B316-BF8E0952E664}"/>
    <cellStyle name="Normal 5 5 9 2 2 3" xfId="32482" xr:uid="{6CAD6B6E-3954-4A57-8B54-7AFD15D58D6C}"/>
    <cellStyle name="Normal 5 5 9 2 2 4" xfId="32479" xr:uid="{59199C5A-BFAA-443E-845E-137A80BF1F59}"/>
    <cellStyle name="Normal 5 5 9 2 3" xfId="32483" xr:uid="{C94409E0-73BB-4BD7-8F88-51036CED8F71}"/>
    <cellStyle name="Normal 5 5 9 2 3 2" xfId="32484" xr:uid="{0FDAFB6A-9F9D-4E6F-84A9-87134AC5038D}"/>
    <cellStyle name="Normal 5 5 9 2 3 2 2" xfId="32485" xr:uid="{39BEEC7F-59A0-4163-92A3-AA80B28771E6}"/>
    <cellStyle name="Normal 5 5 9 2 3 3" xfId="32486" xr:uid="{91619F4A-C106-4612-B551-5E975F65F706}"/>
    <cellStyle name="Normal 5 5 9 2 4" xfId="32487" xr:uid="{FEA7811C-D413-481C-B9B2-7E1D3F4F6A37}"/>
    <cellStyle name="Normal 5 5 9 2 4 2" xfId="32488" xr:uid="{D272BDB3-36DF-4407-B856-4C45C22AFA75}"/>
    <cellStyle name="Normal 5 5 9 2 5" xfId="32489" xr:uid="{2AE94E54-4548-4E19-9C62-7D799775D8FF}"/>
    <cellStyle name="Normal 5 5 9 2 6" xfId="32478" xr:uid="{1DF4FFB6-4FCF-4B64-A070-28577A250E2A}"/>
    <cellStyle name="Normal 5 5 9 3" xfId="28135" xr:uid="{F99E06B4-1C17-4FD1-9027-52E625A68DCE}"/>
    <cellStyle name="Normal 5 5 9 3 2" xfId="32491" xr:uid="{7E72104F-D659-43AB-8697-5469A1DE8E7C}"/>
    <cellStyle name="Normal 5 5 9 3 2 2" xfId="32492" xr:uid="{0781C072-A695-462B-A3BA-4EEEADBE44A6}"/>
    <cellStyle name="Normal 5 5 9 3 3" xfId="32493" xr:uid="{6EB49243-487B-43C3-A315-BB402952FE8F}"/>
    <cellStyle name="Normal 5 5 9 3 4" xfId="32490" xr:uid="{30DA2DDB-9E2E-470E-83DE-6B74B02AB533}"/>
    <cellStyle name="Normal 5 5 9 4" xfId="32494" xr:uid="{FDE6C226-12D2-45FE-8E03-72C263D51A51}"/>
    <cellStyle name="Normal 5 5 9 4 2" xfId="32495" xr:uid="{27300AFE-7C30-49FE-A26A-E9880B752FB2}"/>
    <cellStyle name="Normal 5 5 9 4 2 2" xfId="32496" xr:uid="{F07965E2-4C61-47C1-8E7D-883AA8CB3BED}"/>
    <cellStyle name="Normal 5 5 9 4 3" xfId="32497" xr:uid="{6A25568F-85EC-4024-AD4B-02BAEF3CB5D0}"/>
    <cellStyle name="Normal 5 5 9 5" xfId="32498" xr:uid="{2E085B9B-91F2-4E4A-BFFA-864CD065EC2A}"/>
    <cellStyle name="Normal 5 5 9 5 2" xfId="32499" xr:uid="{E574F800-A193-4E6F-87B2-1067D95E10C7}"/>
    <cellStyle name="Normal 5 5 9 6" xfId="32500" xr:uid="{6CAD7125-2EB5-41A8-A5DA-70E370D19141}"/>
    <cellStyle name="Normal 5 5 9 7" xfId="32477" xr:uid="{546119B9-2761-4096-A705-220AD3C89E4C}"/>
    <cellStyle name="Normal 5 6" xfId="234" xr:uid="{00000000-0005-0000-0000-0000EE000000}"/>
    <cellStyle name="Normal 5 6 2" xfId="2324" xr:uid="{00000000-0005-0000-0000-000018090000}"/>
    <cellStyle name="Normal 5 6 3" xfId="417" xr:uid="{00000000-0005-0000-0000-0000A5010000}"/>
    <cellStyle name="Normal 5 6 3 2" xfId="32501" xr:uid="{99C8B24F-F436-4203-9C55-B6F69D8DA582}"/>
    <cellStyle name="Normal 5 7" xfId="235" xr:uid="{00000000-0005-0000-0000-0000EF000000}"/>
    <cellStyle name="Normal 5 8" xfId="2325" xr:uid="{00000000-0005-0000-0000-000019090000}"/>
    <cellStyle name="Normal 5 9" xfId="2326" xr:uid="{00000000-0005-0000-0000-00001A090000}"/>
    <cellStyle name="Normal 5_ELC" xfId="5228" xr:uid="{00000000-0005-0000-0000-000070140000}"/>
    <cellStyle name="Normal 50" xfId="2327" xr:uid="{00000000-0005-0000-0000-00001B090000}"/>
    <cellStyle name="Normal 51" xfId="2328" xr:uid="{00000000-0005-0000-0000-00001C090000}"/>
    <cellStyle name="Normal 52" xfId="2329" xr:uid="{00000000-0005-0000-0000-00001D090000}"/>
    <cellStyle name="Normal 53" xfId="2330" xr:uid="{00000000-0005-0000-0000-00001E090000}"/>
    <cellStyle name="Normal 54" xfId="2331" xr:uid="{00000000-0005-0000-0000-00001F090000}"/>
    <cellStyle name="Normal 55" xfId="2332" xr:uid="{00000000-0005-0000-0000-000020090000}"/>
    <cellStyle name="Normal 56" xfId="32502" xr:uid="{4C7289D6-FF24-4FE7-AACD-082EEECD22E3}"/>
    <cellStyle name="Normal 57" xfId="32503" xr:uid="{F5614618-ABCD-41EE-9B45-075FDAF624DD}"/>
    <cellStyle name="Normal 58" xfId="32504" xr:uid="{AB6AE3B4-5E41-4D42-96AB-5E9444214C65}"/>
    <cellStyle name="Normal 59" xfId="32505" xr:uid="{BF28B2B4-4550-4AAD-AD56-DEE23B5FD789}"/>
    <cellStyle name="Normal 6" xfId="236" xr:uid="{00000000-0005-0000-0000-0000F0000000}"/>
    <cellStyle name="Normal 6 10" xfId="2333" xr:uid="{00000000-0005-0000-0000-000021090000}"/>
    <cellStyle name="Normal 6 10 2" xfId="4396" xr:uid="{00000000-0005-0000-0000-000030110000}"/>
    <cellStyle name="Normal 6 10 3" xfId="25634" xr:uid="{0A4FF44A-8645-4954-A319-895EFFBE5EDC}"/>
    <cellStyle name="Normal 6 10 3 2" xfId="32506" xr:uid="{A7E626BC-24F3-48EF-8837-E10D8860AB6C}"/>
    <cellStyle name="Normal 6 11" xfId="2334" xr:uid="{00000000-0005-0000-0000-000022090000}"/>
    <cellStyle name="Normal 6 12" xfId="2335" xr:uid="{00000000-0005-0000-0000-000023090000}"/>
    <cellStyle name="Normal 6 12 2" xfId="4397" xr:uid="{00000000-0005-0000-0000-000031110000}"/>
    <cellStyle name="Normal 6 12 3" xfId="25636" xr:uid="{61517F4C-F956-41C8-AC18-963A176138B6}"/>
    <cellStyle name="Normal 6 12 3 2" xfId="32507" xr:uid="{737E92D1-3F37-4D78-8C53-34807417E19F}"/>
    <cellStyle name="Normal 6 13" xfId="40209" xr:uid="{204658E0-5822-4F8E-8780-923722F7C547}"/>
    <cellStyle name="Normal 6 2" xfId="237" xr:uid="{00000000-0005-0000-0000-0000F1000000}"/>
    <cellStyle name="Normal 6 2 10" xfId="2336" xr:uid="{00000000-0005-0000-0000-000024090000}"/>
    <cellStyle name="Normal 6 2 11" xfId="2337" xr:uid="{00000000-0005-0000-0000-000025090000}"/>
    <cellStyle name="Normal 6 2 12" xfId="2338" xr:uid="{00000000-0005-0000-0000-000026090000}"/>
    <cellStyle name="Normal 6 2 13" xfId="2339" xr:uid="{00000000-0005-0000-0000-000027090000}"/>
    <cellStyle name="Normal 6 2 14" xfId="2340" xr:uid="{00000000-0005-0000-0000-000028090000}"/>
    <cellStyle name="Normal 6 2 14 2" xfId="32509" xr:uid="{A9658938-C340-4575-A247-73BE9ACFED85}"/>
    <cellStyle name="Normal 6 2 15" xfId="27358" xr:uid="{E1F58C1D-4705-458E-8495-C2015AAE8506}"/>
    <cellStyle name="Normal 6 2 15 2" xfId="32508" xr:uid="{16CEB77A-65B4-425A-B029-E519C82DA1D9}"/>
    <cellStyle name="Normal 6 2 2" xfId="238" xr:uid="{00000000-0005-0000-0000-0000F2000000}"/>
    <cellStyle name="Normal 6 2 2 10" xfId="4398" xr:uid="{00000000-0005-0000-0000-000032110000}"/>
    <cellStyle name="Normal 6 2 2 10 2" xfId="5229" xr:uid="{00000000-0005-0000-0000-000071140000}"/>
    <cellStyle name="Normal 6 2 2 10 2 2" xfId="28138" xr:uid="{966E9863-E220-438A-896C-201719E09522}"/>
    <cellStyle name="Normal 6 2 2 10 2 2 2" xfId="32513" xr:uid="{E7BDBCC3-8E80-465D-9540-370A60287BA4}"/>
    <cellStyle name="Normal 6 2 2 10 2 2 2 2" xfId="32514" xr:uid="{B6346783-A232-429D-AF18-C13FE23FDC6D}"/>
    <cellStyle name="Normal 6 2 2 10 2 2 3" xfId="32515" xr:uid="{0C2F18C5-370C-473C-B19B-785E6BF6A6A1}"/>
    <cellStyle name="Normal 6 2 2 10 2 2 4" xfId="32512" xr:uid="{D30D8D23-91E9-4836-AF89-66E6408C9D3D}"/>
    <cellStyle name="Normal 6 2 2 10 2 3" xfId="32516" xr:uid="{2CD2D297-CE42-4D8B-B3B0-C29F5DF97637}"/>
    <cellStyle name="Normal 6 2 2 10 2 3 2" xfId="32517" xr:uid="{8E851BB1-03D5-470E-8C31-E185B3933504}"/>
    <cellStyle name="Normal 6 2 2 10 2 3 2 2" xfId="32518" xr:uid="{1057A45A-00B2-4355-AFC7-B1A557E712D9}"/>
    <cellStyle name="Normal 6 2 2 10 2 3 3" xfId="32519" xr:uid="{20655CE4-9919-4F02-BDAF-1D02FF14F9E5}"/>
    <cellStyle name="Normal 6 2 2 10 2 4" xfId="32520" xr:uid="{0E2C6B15-CF60-48A5-8394-7D618AAED9BF}"/>
    <cellStyle name="Normal 6 2 2 10 2 4 2" xfId="32521" xr:uid="{345A845C-78B5-475B-88F4-06EB46CC3F75}"/>
    <cellStyle name="Normal 6 2 2 10 2 5" xfId="32522" xr:uid="{B1F346A2-FEAF-4C79-B3D8-B38636E81ECE}"/>
    <cellStyle name="Normal 6 2 2 10 2 6" xfId="32511" xr:uid="{BD7E3A46-63F2-4A53-AD87-2745AA5FC764}"/>
    <cellStyle name="Normal 6 2 2 10 3" xfId="28137" xr:uid="{157B72B3-FAC4-449F-9958-81874EA53A79}"/>
    <cellStyle name="Normal 6 2 2 10 3 2" xfId="32524" xr:uid="{EBAC1190-A14B-425A-ADB5-F392458C3D08}"/>
    <cellStyle name="Normal 6 2 2 10 3 2 2" xfId="32525" xr:uid="{44718D38-BBF1-4065-BDB0-37040D914ABB}"/>
    <cellStyle name="Normal 6 2 2 10 3 2 2 2" xfId="32526" xr:uid="{D9C84638-3E87-40CD-B2C4-B0B916EFD963}"/>
    <cellStyle name="Normal 6 2 2 10 3 2 3" xfId="32527" xr:uid="{FA4A1368-EB28-47A0-B478-24126E97D023}"/>
    <cellStyle name="Normal 6 2 2 10 3 3" xfId="32528" xr:uid="{C6B364C6-F62A-4F8C-845D-919FC5B7D914}"/>
    <cellStyle name="Normal 6 2 2 10 3 3 2" xfId="32529" xr:uid="{A98F598B-D919-4673-BBD0-7F47B51C87A2}"/>
    <cellStyle name="Normal 6 2 2 10 3 4" xfId="32530" xr:uid="{6CDDA274-5907-48F5-AC99-17ECD71D8250}"/>
    <cellStyle name="Normal 6 2 2 10 3 5" xfId="32523" xr:uid="{B36350F3-2F69-4681-A319-4D0643820704}"/>
    <cellStyle name="Normal 6 2 2 10 4" xfId="32531" xr:uid="{D5B155B7-A904-41F8-9617-D7BEB99C6820}"/>
    <cellStyle name="Normal 6 2 2 10 5" xfId="32532" xr:uid="{217F4BEF-FA83-4EEA-B055-F551CB02B031}"/>
    <cellStyle name="Normal 6 2 2 10 5 2" xfId="32533" xr:uid="{0E988343-EA42-4AF5-B0E6-563C826F01C2}"/>
    <cellStyle name="Normal 6 2 2 10 6" xfId="32534" xr:uid="{0566CFE6-4DEC-45CA-AD7C-2C39786618AD}"/>
    <cellStyle name="Normal 6 2 2 10 7" xfId="32510" xr:uid="{301106D1-E284-4B07-9EF0-4C52C177235B}"/>
    <cellStyle name="Normal 6 2 2 11" xfId="4399" xr:uid="{00000000-0005-0000-0000-000033110000}"/>
    <cellStyle name="Normal 6 2 2 11 2" xfId="5230" xr:uid="{00000000-0005-0000-0000-000072140000}"/>
    <cellStyle name="Normal 6 2 2 11 2 2" xfId="28140" xr:uid="{18803F3F-4600-4DDF-A813-41BBFF531D08}"/>
    <cellStyle name="Normal 6 2 2 11 2 2 2" xfId="32538" xr:uid="{A14793ED-0940-4D22-9CB2-1F29D8261818}"/>
    <cellStyle name="Normal 6 2 2 11 2 2 2 2" xfId="32539" xr:uid="{D4AF8045-93A4-4CDE-8988-21944AA1AE8D}"/>
    <cellStyle name="Normal 6 2 2 11 2 2 3" xfId="32540" xr:uid="{7D0A3E55-BA90-4219-A951-BD7810B6C70D}"/>
    <cellStyle name="Normal 6 2 2 11 2 2 4" xfId="32537" xr:uid="{4A3E680B-F3C5-41D5-869B-000B125CFF6A}"/>
    <cellStyle name="Normal 6 2 2 11 2 3" xfId="32541" xr:uid="{D078399F-0E93-4203-BFB4-0313C102458C}"/>
    <cellStyle name="Normal 6 2 2 11 2 3 2" xfId="32542" xr:uid="{0CDA388A-2C57-4CEF-AA9E-55BEF041FF25}"/>
    <cellStyle name="Normal 6 2 2 11 2 3 2 2" xfId="32543" xr:uid="{8D93E511-736B-4357-9C8B-8E661B9EEE0D}"/>
    <cellStyle name="Normal 6 2 2 11 2 3 3" xfId="32544" xr:uid="{7295FC3E-15A2-4DD1-812B-838F7C6336FB}"/>
    <cellStyle name="Normal 6 2 2 11 2 4" xfId="32545" xr:uid="{1D36270C-3127-4691-950C-2F603D7DF070}"/>
    <cellStyle name="Normal 6 2 2 11 2 4 2" xfId="32546" xr:uid="{10B4D64E-1C08-4977-AA46-2B3132C4D14D}"/>
    <cellStyle name="Normal 6 2 2 11 2 5" xfId="32547" xr:uid="{9978D3FD-2EA4-43A8-9B0F-58081463D70C}"/>
    <cellStyle name="Normal 6 2 2 11 2 6" xfId="32536" xr:uid="{935C2697-D35F-412C-BF34-4E1A6373AA09}"/>
    <cellStyle name="Normal 6 2 2 11 3" xfId="28139" xr:uid="{AE6BE716-DB34-4C1B-BF1E-9541650385EC}"/>
    <cellStyle name="Normal 6 2 2 11 3 2" xfId="32549" xr:uid="{0639ECFC-0A53-41C7-9021-9930378F0538}"/>
    <cellStyle name="Normal 6 2 2 11 3 2 2" xfId="32550" xr:uid="{88179BCD-679F-46F8-B92D-235AC25C0B5A}"/>
    <cellStyle name="Normal 6 2 2 11 3 2 2 2" xfId="32551" xr:uid="{4B254A21-EA6F-463D-8570-82B642F9538F}"/>
    <cellStyle name="Normal 6 2 2 11 3 2 3" xfId="32552" xr:uid="{9091000D-F46E-4684-A6CA-4387A8F71328}"/>
    <cellStyle name="Normal 6 2 2 11 3 3" xfId="32553" xr:uid="{1A7FE2B4-CA92-45A3-9587-99FD2E8A458E}"/>
    <cellStyle name="Normal 6 2 2 11 3 3 2" xfId="32554" xr:uid="{82009245-EF79-44B3-85F5-2EBB1ACFF719}"/>
    <cellStyle name="Normal 6 2 2 11 3 4" xfId="32555" xr:uid="{0CEE5BAE-899C-4468-A2C5-78B1A8CE2985}"/>
    <cellStyle name="Normal 6 2 2 11 3 5" xfId="32548" xr:uid="{59ECAAD5-6C25-4852-BC00-A367AC532587}"/>
    <cellStyle name="Normal 6 2 2 11 4" xfId="32556" xr:uid="{D2E52B5C-D4ED-49C4-A08A-08F31B54D0EC}"/>
    <cellStyle name="Normal 6 2 2 11 5" xfId="32557" xr:uid="{36EB9B8E-4B2B-4B93-8FC3-91BFBAE76231}"/>
    <cellStyle name="Normal 6 2 2 11 5 2" xfId="32558" xr:uid="{B4BFB61E-4693-4F98-A6C8-D12714A60F52}"/>
    <cellStyle name="Normal 6 2 2 11 6" xfId="32559" xr:uid="{FCD3E867-86CE-4A33-ACAF-3268288655CC}"/>
    <cellStyle name="Normal 6 2 2 11 7" xfId="32535" xr:uid="{7105843A-4ABA-4022-B035-D6E4EF391D6E}"/>
    <cellStyle name="Normal 6 2 2 12" xfId="4400" xr:uid="{00000000-0005-0000-0000-000034110000}"/>
    <cellStyle name="Normal 6 2 2 12 2" xfId="5231" xr:uid="{00000000-0005-0000-0000-000073140000}"/>
    <cellStyle name="Normal 6 2 2 12 2 2" xfId="28142" xr:uid="{A4F3B5E1-F6FF-4267-BC58-02232C18D229}"/>
    <cellStyle name="Normal 6 2 2 12 2 2 2" xfId="32563" xr:uid="{5A0D4A8E-4EFB-4D3B-8F07-DB2E4784AE3F}"/>
    <cellStyle name="Normal 6 2 2 12 2 2 2 2" xfId="32564" xr:uid="{749D26D5-5148-4F75-9003-AF7EB072E7B5}"/>
    <cellStyle name="Normal 6 2 2 12 2 2 3" xfId="32565" xr:uid="{17E9094F-0C88-4E1A-91BD-2626E4EE1FB9}"/>
    <cellStyle name="Normal 6 2 2 12 2 2 4" xfId="32562" xr:uid="{E3BEDE00-5974-4F35-B05B-612D16C2AB82}"/>
    <cellStyle name="Normal 6 2 2 12 2 3" xfId="32566" xr:uid="{59A9681F-9C0F-400E-95F2-69193FD862D2}"/>
    <cellStyle name="Normal 6 2 2 12 2 3 2" xfId="32567" xr:uid="{2B27E0FD-9ECC-40BC-8C87-1B0E41D64867}"/>
    <cellStyle name="Normal 6 2 2 12 2 3 2 2" xfId="32568" xr:uid="{70E25822-4C49-42D0-BD83-68AF69C263BE}"/>
    <cellStyle name="Normal 6 2 2 12 2 3 3" xfId="32569" xr:uid="{8DFD56A1-9805-4B94-8220-6BC66E7B7D3A}"/>
    <cellStyle name="Normal 6 2 2 12 2 4" xfId="32570" xr:uid="{306AF38D-3570-4D57-BEAB-1801BCE34B94}"/>
    <cellStyle name="Normal 6 2 2 12 2 4 2" xfId="32571" xr:uid="{56B1C33B-0509-4A42-A731-9FFF20200A03}"/>
    <cellStyle name="Normal 6 2 2 12 2 5" xfId="32572" xr:uid="{E39B86E9-0F7B-45DB-A2EC-6A059126545F}"/>
    <cellStyle name="Normal 6 2 2 12 2 6" xfId="32561" xr:uid="{EF9E5EE1-234E-4201-84FA-31C0CFA5E19B}"/>
    <cellStyle name="Normal 6 2 2 12 3" xfId="28141" xr:uid="{0CBCE1C5-011C-4FC6-B24E-1EB312F7F044}"/>
    <cellStyle name="Normal 6 2 2 12 3 2" xfId="32574" xr:uid="{45200D67-C91D-4E30-80BE-9B89B0B733BF}"/>
    <cellStyle name="Normal 6 2 2 12 3 2 2" xfId="32575" xr:uid="{8334E0C4-49AA-464B-A903-3CF64FAA84CF}"/>
    <cellStyle name="Normal 6 2 2 12 3 2 2 2" xfId="32576" xr:uid="{CACB0C70-5ABF-4C26-9BDD-EBDFDD8CB88E}"/>
    <cellStyle name="Normal 6 2 2 12 3 2 3" xfId="32577" xr:uid="{1F06CA4B-1A0F-4537-B7EA-6134BD0FA7A5}"/>
    <cellStyle name="Normal 6 2 2 12 3 3" xfId="32578" xr:uid="{C190B054-C4AE-45F4-888E-7B0C9CDDB355}"/>
    <cellStyle name="Normal 6 2 2 12 3 3 2" xfId="32579" xr:uid="{C249E8FD-1C7B-414F-83A0-9C7CF262AD23}"/>
    <cellStyle name="Normal 6 2 2 12 3 4" xfId="32580" xr:uid="{64A04F05-0597-42E0-95BC-2E6436404434}"/>
    <cellStyle name="Normal 6 2 2 12 3 5" xfId="32573" xr:uid="{52292C64-A0FE-4AB0-949C-A25E1E0350A4}"/>
    <cellStyle name="Normal 6 2 2 12 4" xfId="32581" xr:uid="{A835A720-9C55-4F04-84DC-9A3412E02C92}"/>
    <cellStyle name="Normal 6 2 2 12 5" xfId="32582" xr:uid="{8B8EE704-B852-495D-BF1D-681CD8898A91}"/>
    <cellStyle name="Normal 6 2 2 12 5 2" xfId="32583" xr:uid="{0C02ACC3-6C00-4549-AC60-28CECA689965}"/>
    <cellStyle name="Normal 6 2 2 12 6" xfId="32584" xr:uid="{F7B65C3A-4AAA-4941-8391-803F8450B7BC}"/>
    <cellStyle name="Normal 6 2 2 12 7" xfId="32560" xr:uid="{662D8DE6-CDB9-4314-AB9C-16FB1BD217B7}"/>
    <cellStyle name="Normal 6 2 2 13" xfId="4401" xr:uid="{00000000-0005-0000-0000-000035110000}"/>
    <cellStyle name="Normal 6 2 2 13 2" xfId="5232" xr:uid="{00000000-0005-0000-0000-000074140000}"/>
    <cellStyle name="Normal 6 2 2 13 2 2" xfId="28144" xr:uid="{7C4B7DD4-2A18-422E-9ED0-8BBEC4B1B046}"/>
    <cellStyle name="Normal 6 2 2 13 2 2 2" xfId="32588" xr:uid="{1A1B6F3E-308E-4F85-93D5-3566C49DB627}"/>
    <cellStyle name="Normal 6 2 2 13 2 2 2 2" xfId="32589" xr:uid="{ADA24B79-9EC5-45D6-9C43-8D8C2FA5ABA0}"/>
    <cellStyle name="Normal 6 2 2 13 2 2 3" xfId="32590" xr:uid="{B761BB44-10D4-4586-A673-90C812DD453D}"/>
    <cellStyle name="Normal 6 2 2 13 2 2 4" xfId="32587" xr:uid="{6FB7D545-FBEE-40FE-8607-F779D2593047}"/>
    <cellStyle name="Normal 6 2 2 13 2 3" xfId="32591" xr:uid="{F6BE0624-4A21-49DB-823D-95AA6D84BB86}"/>
    <cellStyle name="Normal 6 2 2 13 2 3 2" xfId="32592" xr:uid="{E0C9069E-2641-466C-8DB6-9293B85F8F23}"/>
    <cellStyle name="Normal 6 2 2 13 2 3 2 2" xfId="32593" xr:uid="{07F628A7-D3B3-4C27-B224-59B140D5E12E}"/>
    <cellStyle name="Normal 6 2 2 13 2 3 3" xfId="32594" xr:uid="{1BAC52E3-0C91-4F01-A4C3-6175195A9601}"/>
    <cellStyle name="Normal 6 2 2 13 2 4" xfId="32595" xr:uid="{30F4FB58-1E30-4C06-AF44-6A83736DD0C7}"/>
    <cellStyle name="Normal 6 2 2 13 2 4 2" xfId="32596" xr:uid="{CE94D588-E61D-4BA4-9E74-7B26B388EE6D}"/>
    <cellStyle name="Normal 6 2 2 13 2 5" xfId="32597" xr:uid="{452E6983-0C0B-4240-8FC0-D66DBA4AB0B4}"/>
    <cellStyle name="Normal 6 2 2 13 2 6" xfId="32586" xr:uid="{A891B756-5311-44DF-B171-F088EE20825B}"/>
    <cellStyle name="Normal 6 2 2 13 3" xfId="28143" xr:uid="{FB04BE8D-3572-4DF9-BBA5-A0A1FA75C5F4}"/>
    <cellStyle name="Normal 6 2 2 13 3 2" xfId="32599" xr:uid="{AF7CC535-2049-4E97-9249-8F3140AF55F7}"/>
    <cellStyle name="Normal 6 2 2 13 3 2 2" xfId="32600" xr:uid="{53EF582E-CE67-4AD6-89A5-82700798B908}"/>
    <cellStyle name="Normal 6 2 2 13 3 2 2 2" xfId="32601" xr:uid="{AD33E189-1419-4FA2-82B5-DF9402D5D9D9}"/>
    <cellStyle name="Normal 6 2 2 13 3 2 3" xfId="32602" xr:uid="{74AD26B0-2318-4C16-ACE9-431CF8107288}"/>
    <cellStyle name="Normal 6 2 2 13 3 3" xfId="32603" xr:uid="{111372AA-D58D-4DE7-9C25-98606E07A08C}"/>
    <cellStyle name="Normal 6 2 2 13 3 3 2" xfId="32604" xr:uid="{7445CC43-A98F-4F2D-BBEE-1B2C911BB485}"/>
    <cellStyle name="Normal 6 2 2 13 3 4" xfId="32605" xr:uid="{33C6945E-EA5A-4E8C-80F5-86314BE43712}"/>
    <cellStyle name="Normal 6 2 2 13 3 5" xfId="32598" xr:uid="{32989EEB-E550-454E-8464-03D40E66B6A7}"/>
    <cellStyle name="Normal 6 2 2 13 4" xfId="32606" xr:uid="{B1F043B1-44B0-4736-A007-19DB7915E16D}"/>
    <cellStyle name="Normal 6 2 2 13 5" xfId="32607" xr:uid="{DF20CC31-20DC-4687-AC6F-1974D47AFBE9}"/>
    <cellStyle name="Normal 6 2 2 13 5 2" xfId="32608" xr:uid="{2AC59E1A-6E5C-40F1-BC26-72982F9B2DC7}"/>
    <cellStyle name="Normal 6 2 2 13 6" xfId="32609" xr:uid="{6DE9555A-9D07-4F57-9380-9F5E97756490}"/>
    <cellStyle name="Normal 6 2 2 13 7" xfId="32585" xr:uid="{15201BCC-3603-4178-94C7-462F8000D656}"/>
    <cellStyle name="Normal 6 2 2 2" xfId="4402" xr:uid="{00000000-0005-0000-0000-000036110000}"/>
    <cellStyle name="Normal 6 2 2 2 2" xfId="5233" xr:uid="{00000000-0005-0000-0000-000075140000}"/>
    <cellStyle name="Normal 6 2 2 2 2 2" xfId="28146" xr:uid="{D0FB1C0B-FFB4-4575-87AA-98867B16AE31}"/>
    <cellStyle name="Normal 6 2 2 2 2 2 2" xfId="32613" xr:uid="{F4131B96-EF5C-4D1C-AA46-FB413C208874}"/>
    <cellStyle name="Normal 6 2 2 2 2 2 2 2" xfId="32614" xr:uid="{9395034E-CB5E-4A46-8746-D201BB4CE860}"/>
    <cellStyle name="Normal 6 2 2 2 2 2 3" xfId="32615" xr:uid="{156A0614-B09E-4392-85B8-39EE0524C1E5}"/>
    <cellStyle name="Normal 6 2 2 2 2 2 4" xfId="32612" xr:uid="{724E799C-AD20-46B2-A447-E92141E1E1EB}"/>
    <cellStyle name="Normal 6 2 2 2 2 3" xfId="32616" xr:uid="{24D61EE0-2448-4064-853A-C8E35EC9AB4C}"/>
    <cellStyle name="Normal 6 2 2 2 2 3 2" xfId="32617" xr:uid="{54E18CC8-85AB-4C02-AC41-89E74DF05D60}"/>
    <cellStyle name="Normal 6 2 2 2 2 3 2 2" xfId="32618" xr:uid="{494D1B2F-E985-43A1-8886-C349FE909103}"/>
    <cellStyle name="Normal 6 2 2 2 2 3 3" xfId="32619" xr:uid="{721DAEC0-F439-4253-B15A-0D75DB30EB71}"/>
    <cellStyle name="Normal 6 2 2 2 2 4" xfId="32620" xr:uid="{FDF3045D-D92E-4A49-A3D6-5B6661E7EE19}"/>
    <cellStyle name="Normal 6 2 2 2 2 4 2" xfId="32621" xr:uid="{DA9BE1D6-045A-43F4-87B1-71910A4289D3}"/>
    <cellStyle name="Normal 6 2 2 2 2 5" xfId="32622" xr:uid="{6A237C0B-4BB3-44D3-B7FD-9F82D57A8750}"/>
    <cellStyle name="Normal 6 2 2 2 2 6" xfId="32611" xr:uid="{EF9C5BE7-0457-4B3F-B8E8-9534B15CBAF3}"/>
    <cellStyle name="Normal 6 2 2 2 3" xfId="28145" xr:uid="{12678833-0253-4DE0-8141-2F15DB0F6E08}"/>
    <cellStyle name="Normal 6 2 2 2 3 2" xfId="32624" xr:uid="{CE2A1D48-6F80-4D1A-8FDB-5F2CC15AADE8}"/>
    <cellStyle name="Normal 6 2 2 2 3 2 2" xfId="32625" xr:uid="{6E5A4306-AC12-4295-835D-46A5DF6532CE}"/>
    <cellStyle name="Normal 6 2 2 2 3 2 2 2" xfId="32626" xr:uid="{6EACBA7F-574E-4699-BD40-D4894F9FDAAA}"/>
    <cellStyle name="Normal 6 2 2 2 3 2 3" xfId="32627" xr:uid="{FA335725-7244-4F81-9FDE-6BF394F5AA43}"/>
    <cellStyle name="Normal 6 2 2 2 3 3" xfId="32628" xr:uid="{E29380E9-564F-4A08-9157-6022BF4D6A2D}"/>
    <cellStyle name="Normal 6 2 2 2 3 3 2" xfId="32629" xr:uid="{CC8112AB-5662-43B3-A4C4-7430A84C0590}"/>
    <cellStyle name="Normal 6 2 2 2 3 4" xfId="32630" xr:uid="{514488DD-9D78-414A-A8FD-4A9F22B2FCA6}"/>
    <cellStyle name="Normal 6 2 2 2 3 5" xfId="32623" xr:uid="{2AAF6E7E-A512-44CA-B9B0-54493D37DCDB}"/>
    <cellStyle name="Normal 6 2 2 2 4" xfId="32631" xr:uid="{C690D75A-89F6-493D-A29E-B3868FAF27F6}"/>
    <cellStyle name="Normal 6 2 2 2 5" xfId="32632" xr:uid="{38FF6F22-50ED-42F9-A3C4-749BC7C1E10E}"/>
    <cellStyle name="Normal 6 2 2 2 5 2" xfId="32633" xr:uid="{DCEDFB40-71A7-42A6-B0A5-31E5BBCF3579}"/>
    <cellStyle name="Normal 6 2 2 2 6" xfId="32634" xr:uid="{14D5A1CA-27E2-4F66-93E1-21803E68FA01}"/>
    <cellStyle name="Normal 6 2 2 2 7" xfId="32610" xr:uid="{C568BC6E-ECEB-48D2-B5AD-5B15846117AF}"/>
    <cellStyle name="Normal 6 2 2 3" xfId="4403" xr:uid="{00000000-0005-0000-0000-000037110000}"/>
    <cellStyle name="Normal 6 2 2 3 2" xfId="5234" xr:uid="{00000000-0005-0000-0000-000076140000}"/>
    <cellStyle name="Normal 6 2 2 3 2 2" xfId="28148" xr:uid="{A71B21B8-1748-4715-96AE-3DD4F86C2954}"/>
    <cellStyle name="Normal 6 2 2 3 2 2 2" xfId="32638" xr:uid="{A5D1A1EF-2757-423F-B099-9028935D43DF}"/>
    <cellStyle name="Normal 6 2 2 3 2 2 2 2" xfId="32639" xr:uid="{820A022C-94B1-4DB0-BBD5-AF8A1082CF8A}"/>
    <cellStyle name="Normal 6 2 2 3 2 2 3" xfId="32640" xr:uid="{7731A30B-C040-45F6-9987-6291BC7FA805}"/>
    <cellStyle name="Normal 6 2 2 3 2 2 4" xfId="32637" xr:uid="{0A36BC54-A1D9-48F1-A25E-E76EE460F63E}"/>
    <cellStyle name="Normal 6 2 2 3 2 3" xfId="32641" xr:uid="{FABF86C8-DD09-4D2B-A7D1-9204707D15F3}"/>
    <cellStyle name="Normal 6 2 2 3 2 3 2" xfId="32642" xr:uid="{A666B2F6-A89D-4593-AF27-E401909EE632}"/>
    <cellStyle name="Normal 6 2 2 3 2 3 2 2" xfId="32643" xr:uid="{A1FB24CE-32D9-410D-8B87-D554554A8950}"/>
    <cellStyle name="Normal 6 2 2 3 2 3 3" xfId="32644" xr:uid="{E1B518E8-1933-4B76-9648-67DB6ABB0E37}"/>
    <cellStyle name="Normal 6 2 2 3 2 4" xfId="32645" xr:uid="{1E68B3EF-9416-49C0-B7D9-77FB7A5AACC2}"/>
    <cellStyle name="Normal 6 2 2 3 2 4 2" xfId="32646" xr:uid="{F46D5239-E0F0-42F5-B452-65E3E64C9E43}"/>
    <cellStyle name="Normal 6 2 2 3 2 5" xfId="32647" xr:uid="{A0E98757-B577-4007-84F2-43D2898D2BF8}"/>
    <cellStyle name="Normal 6 2 2 3 2 6" xfId="32636" xr:uid="{80A425D4-7CDF-4BF3-A7B3-F000C569310D}"/>
    <cellStyle name="Normal 6 2 2 3 3" xfId="28147" xr:uid="{56952079-6EB2-479B-B06D-B19CE3D76B37}"/>
    <cellStyle name="Normal 6 2 2 3 3 2" xfId="32649" xr:uid="{0D4C05D2-BDA6-421E-83F2-BD19E7A8A2EF}"/>
    <cellStyle name="Normal 6 2 2 3 3 2 2" xfId="32650" xr:uid="{8664EB78-CB4A-4DE3-A82C-569A0A409A9C}"/>
    <cellStyle name="Normal 6 2 2 3 3 2 2 2" xfId="32651" xr:uid="{BA11EE20-2895-4456-AA70-5C59E0B63AC3}"/>
    <cellStyle name="Normal 6 2 2 3 3 2 3" xfId="32652" xr:uid="{47EF1B26-C5B4-4FE5-A356-72DD3A20D020}"/>
    <cellStyle name="Normal 6 2 2 3 3 3" xfId="32653" xr:uid="{F885478D-D44D-469F-9F5F-C5300495CE2C}"/>
    <cellStyle name="Normal 6 2 2 3 3 3 2" xfId="32654" xr:uid="{B0B828BB-F802-443E-8F8B-3FFFD200E4AB}"/>
    <cellStyle name="Normal 6 2 2 3 3 4" xfId="32655" xr:uid="{06C1E7FB-0871-43E9-8746-1A0F9F720D36}"/>
    <cellStyle name="Normal 6 2 2 3 3 5" xfId="32648" xr:uid="{7D14A775-0603-43F6-9599-38D8DDDD7837}"/>
    <cellStyle name="Normal 6 2 2 3 4" xfId="32656" xr:uid="{1F110467-5A80-4CE7-8DD8-0BBED3479AC5}"/>
    <cellStyle name="Normal 6 2 2 3 5" xfId="32657" xr:uid="{3777E63E-1A19-469A-AE89-36320D8D5DBC}"/>
    <cellStyle name="Normal 6 2 2 3 5 2" xfId="32658" xr:uid="{BB23DA2E-9B3A-4B5C-9B9D-07025797F342}"/>
    <cellStyle name="Normal 6 2 2 3 6" xfId="32659" xr:uid="{26791252-3395-48CA-9EC5-57F3AFEC46F5}"/>
    <cellStyle name="Normal 6 2 2 3 7" xfId="32635" xr:uid="{3BB34AF0-F004-4ABB-99AC-A5228D30ECB8}"/>
    <cellStyle name="Normal 6 2 2 4" xfId="4404" xr:uid="{00000000-0005-0000-0000-000038110000}"/>
    <cellStyle name="Normal 6 2 2 4 2" xfId="5235" xr:uid="{00000000-0005-0000-0000-000077140000}"/>
    <cellStyle name="Normal 6 2 2 4 2 2" xfId="28150" xr:uid="{E2C8BDDF-6FDB-41DB-B5BF-67D5C69E0470}"/>
    <cellStyle name="Normal 6 2 2 4 2 2 2" xfId="32663" xr:uid="{12B46104-31F2-4F3B-A043-E2A5F8833CF5}"/>
    <cellStyle name="Normal 6 2 2 4 2 2 2 2" xfId="32664" xr:uid="{C29DD227-4224-47EA-8AB0-4A1A83E56645}"/>
    <cellStyle name="Normal 6 2 2 4 2 2 3" xfId="32665" xr:uid="{4DAD76BF-C357-474B-8E75-5588C0F44650}"/>
    <cellStyle name="Normal 6 2 2 4 2 2 4" xfId="32662" xr:uid="{14570DBB-C05A-4078-92CA-00DC99F107BF}"/>
    <cellStyle name="Normal 6 2 2 4 2 3" xfId="32666" xr:uid="{68F7F59D-958B-4CB5-80F8-77C3972ED689}"/>
    <cellStyle name="Normal 6 2 2 4 2 3 2" xfId="32667" xr:uid="{34AE9DF7-F06A-44A4-87B7-9B3A775D2CC8}"/>
    <cellStyle name="Normal 6 2 2 4 2 3 2 2" xfId="32668" xr:uid="{B13F29D7-E2BF-4643-8D28-5638D8F0C6B8}"/>
    <cellStyle name="Normal 6 2 2 4 2 3 3" xfId="32669" xr:uid="{FC712639-2CD7-4BA8-A5AD-40C207F5AEC4}"/>
    <cellStyle name="Normal 6 2 2 4 2 4" xfId="32670" xr:uid="{C8B0ACCF-B595-4870-A941-E7E48047E60F}"/>
    <cellStyle name="Normal 6 2 2 4 2 4 2" xfId="32671" xr:uid="{D4CE50DF-2669-4091-A080-415F3B69B3EE}"/>
    <cellStyle name="Normal 6 2 2 4 2 5" xfId="32672" xr:uid="{CF460780-6910-43A5-9756-FC7903D870F6}"/>
    <cellStyle name="Normal 6 2 2 4 2 6" xfId="32661" xr:uid="{B344CB28-09FC-486D-AE61-24C9BD66B45E}"/>
    <cellStyle name="Normal 6 2 2 4 3" xfId="28149" xr:uid="{F1C67331-CB2D-4F3B-A8EB-83A91D2A40BC}"/>
    <cellStyle name="Normal 6 2 2 4 3 2" xfId="32674" xr:uid="{F41BED24-7633-401F-B632-07ADF9979EE5}"/>
    <cellStyle name="Normal 6 2 2 4 3 2 2" xfId="32675" xr:uid="{2D5F0487-49F5-44F1-B499-1D1E837E3619}"/>
    <cellStyle name="Normal 6 2 2 4 3 2 2 2" xfId="32676" xr:uid="{8C2317E5-58A1-43FE-8390-583BEFF3088F}"/>
    <cellStyle name="Normal 6 2 2 4 3 2 3" xfId="32677" xr:uid="{7ACC2C16-9639-4CEC-96F4-D01B586BF404}"/>
    <cellStyle name="Normal 6 2 2 4 3 3" xfId="32678" xr:uid="{F8827E5A-D944-44DA-B43D-3F2D9F66D9CE}"/>
    <cellStyle name="Normal 6 2 2 4 3 3 2" xfId="32679" xr:uid="{A694D5DD-BC73-4811-962E-1DFBC740BD40}"/>
    <cellStyle name="Normal 6 2 2 4 3 4" xfId="32680" xr:uid="{931F2B7E-0ECC-48E0-98FB-5781293899F6}"/>
    <cellStyle name="Normal 6 2 2 4 3 5" xfId="32673" xr:uid="{F284E456-45A4-40B7-8F15-483DC5C4517E}"/>
    <cellStyle name="Normal 6 2 2 4 4" xfId="32681" xr:uid="{1626437D-46A0-4E1E-8AC3-03990C7AD36F}"/>
    <cellStyle name="Normal 6 2 2 4 5" xfId="32682" xr:uid="{FEE50022-9BE3-4AE3-B116-991227BD495D}"/>
    <cellStyle name="Normal 6 2 2 4 5 2" xfId="32683" xr:uid="{A9DEE51E-D802-4B25-8118-CC096A8474E4}"/>
    <cellStyle name="Normal 6 2 2 4 6" xfId="32684" xr:uid="{A266B047-98F5-46FF-986C-45342A612D94}"/>
    <cellStyle name="Normal 6 2 2 4 7" xfId="32660" xr:uid="{9312E87C-E557-431C-BA1F-C3AD037E4BD0}"/>
    <cellStyle name="Normal 6 2 2 5" xfId="4405" xr:uid="{00000000-0005-0000-0000-000039110000}"/>
    <cellStyle name="Normal 6 2 2 5 2" xfId="5236" xr:uid="{00000000-0005-0000-0000-000078140000}"/>
    <cellStyle name="Normal 6 2 2 5 2 2" xfId="28152" xr:uid="{8C716CA8-1FF2-43F2-A5AF-4CCD7DFE779F}"/>
    <cellStyle name="Normal 6 2 2 5 2 2 2" xfId="32688" xr:uid="{3AB8880E-4C53-4790-8CC5-017AC556CE27}"/>
    <cellStyle name="Normal 6 2 2 5 2 2 2 2" xfId="32689" xr:uid="{EE816170-56DF-4E01-A9DE-BB09345AC7AB}"/>
    <cellStyle name="Normal 6 2 2 5 2 2 3" xfId="32690" xr:uid="{50B2005D-453C-47C7-A282-068E7C663617}"/>
    <cellStyle name="Normal 6 2 2 5 2 2 4" xfId="32687" xr:uid="{56850224-9516-4690-BFFC-4E79147846ED}"/>
    <cellStyle name="Normal 6 2 2 5 2 3" xfId="32691" xr:uid="{F939DB20-A7C2-44FD-AC92-D89FFE34FE7B}"/>
    <cellStyle name="Normal 6 2 2 5 2 3 2" xfId="32692" xr:uid="{BFBCDC77-C3A6-4D50-9778-2499F01F7E15}"/>
    <cellStyle name="Normal 6 2 2 5 2 3 2 2" xfId="32693" xr:uid="{7808A93B-CBC0-4F73-B22D-EB299B492C8D}"/>
    <cellStyle name="Normal 6 2 2 5 2 3 3" xfId="32694" xr:uid="{D943E606-F3A2-44CB-8495-7659FD4FCA99}"/>
    <cellStyle name="Normal 6 2 2 5 2 4" xfId="32695" xr:uid="{29626476-38A1-438B-8F13-DF60548DF1DD}"/>
    <cellStyle name="Normal 6 2 2 5 2 4 2" xfId="32696" xr:uid="{5D5B7CB1-7654-458C-A08E-697D6A7F5D50}"/>
    <cellStyle name="Normal 6 2 2 5 2 5" xfId="32697" xr:uid="{38F184D5-6739-4B5B-A086-98E9C129A3A7}"/>
    <cellStyle name="Normal 6 2 2 5 2 6" xfId="32686" xr:uid="{FABF6F43-5E26-4AEA-9EE2-8A629F0ECEC2}"/>
    <cellStyle name="Normal 6 2 2 5 3" xfId="28151" xr:uid="{EE85DAD6-248D-4BE3-ACCC-39ECC3FD7DB0}"/>
    <cellStyle name="Normal 6 2 2 5 3 2" xfId="32699" xr:uid="{EBAF3D9F-9F95-406A-82E3-7D0279BB5B71}"/>
    <cellStyle name="Normal 6 2 2 5 3 2 2" xfId="32700" xr:uid="{0B46C18E-C182-40C6-9557-0867727BACB4}"/>
    <cellStyle name="Normal 6 2 2 5 3 2 2 2" xfId="32701" xr:uid="{5DEB0FAA-6968-4E67-8D6E-E5B135451904}"/>
    <cellStyle name="Normal 6 2 2 5 3 2 3" xfId="32702" xr:uid="{87E7D86B-5784-4CD8-BCDA-E5B3931A591F}"/>
    <cellStyle name="Normal 6 2 2 5 3 3" xfId="32703" xr:uid="{2FA8C3A7-A0E9-48D5-A01F-A61BF048B6E4}"/>
    <cellStyle name="Normal 6 2 2 5 3 3 2" xfId="32704" xr:uid="{CF094F41-35BA-41F7-9537-F16218521DFA}"/>
    <cellStyle name="Normal 6 2 2 5 3 4" xfId="32705" xr:uid="{A2BC25EC-D689-45D1-AFA0-DC2110B0DA60}"/>
    <cellStyle name="Normal 6 2 2 5 3 5" xfId="32698" xr:uid="{B08EE738-B1E3-403B-9930-85C90525EC97}"/>
    <cellStyle name="Normal 6 2 2 5 4" xfId="32706" xr:uid="{CC1FCE03-C20A-4916-B6C9-9CD9990CFF99}"/>
    <cellStyle name="Normal 6 2 2 5 5" xfId="32707" xr:uid="{1D044333-182F-4C6D-87F3-D7B248455900}"/>
    <cellStyle name="Normal 6 2 2 5 5 2" xfId="32708" xr:uid="{ED886C92-F9F6-4E10-A14D-E6A040E1CCA8}"/>
    <cellStyle name="Normal 6 2 2 5 6" xfId="32709" xr:uid="{EC71E9FA-6159-4016-BCBD-9373CF43F2BB}"/>
    <cellStyle name="Normal 6 2 2 5 7" xfId="32685" xr:uid="{968BEC35-0DFE-420B-9CFF-A42DF4F36F07}"/>
    <cellStyle name="Normal 6 2 2 6" xfId="4406" xr:uid="{00000000-0005-0000-0000-00003A110000}"/>
    <cellStyle name="Normal 6 2 2 6 2" xfId="5237" xr:uid="{00000000-0005-0000-0000-000079140000}"/>
    <cellStyle name="Normal 6 2 2 6 2 2" xfId="28154" xr:uid="{E4F40DEA-1C73-4FCA-8050-417B1FD76F6B}"/>
    <cellStyle name="Normal 6 2 2 6 2 2 2" xfId="32713" xr:uid="{88AD3E68-1521-49DE-8B1B-849CF1D98B60}"/>
    <cellStyle name="Normal 6 2 2 6 2 2 2 2" xfId="32714" xr:uid="{7E1576AA-A440-46B4-9E02-333FB9BE1AC7}"/>
    <cellStyle name="Normal 6 2 2 6 2 2 3" xfId="32715" xr:uid="{8D62521A-5F69-4ACF-BD14-DA7141C74AE7}"/>
    <cellStyle name="Normal 6 2 2 6 2 2 4" xfId="32712" xr:uid="{0EB17A0B-4884-445D-B9CC-B646C03D36CA}"/>
    <cellStyle name="Normal 6 2 2 6 2 3" xfId="32716" xr:uid="{285ADB7E-707B-4988-BB59-231CC74E64B9}"/>
    <cellStyle name="Normal 6 2 2 6 2 3 2" xfId="32717" xr:uid="{D5F6FFC1-F206-458A-A2E3-0C0726BAA28B}"/>
    <cellStyle name="Normal 6 2 2 6 2 3 2 2" xfId="32718" xr:uid="{67132D1F-7781-45FD-8094-96F26CEFA28A}"/>
    <cellStyle name="Normal 6 2 2 6 2 3 3" xfId="32719" xr:uid="{97A23A98-5905-4233-9E7B-99FA0D54165A}"/>
    <cellStyle name="Normal 6 2 2 6 2 4" xfId="32720" xr:uid="{AB8883BA-7FDA-4281-8260-5D8721B4C515}"/>
    <cellStyle name="Normal 6 2 2 6 2 4 2" xfId="32721" xr:uid="{AFA97FF1-D07E-43BE-9606-D4A1807C0DC2}"/>
    <cellStyle name="Normal 6 2 2 6 2 5" xfId="32722" xr:uid="{4F87A595-2F55-4638-ABEC-5F0B0EB4BBE5}"/>
    <cellStyle name="Normal 6 2 2 6 2 6" xfId="32711" xr:uid="{3D81429B-912C-41CD-8A85-7E5AB0849C76}"/>
    <cellStyle name="Normal 6 2 2 6 3" xfId="28153" xr:uid="{43DF8505-57C8-47FB-9FE3-50F1498D149E}"/>
    <cellStyle name="Normal 6 2 2 6 3 2" xfId="32724" xr:uid="{FC6C0A82-5A08-4989-B64F-3222A20F5833}"/>
    <cellStyle name="Normal 6 2 2 6 3 2 2" xfId="32725" xr:uid="{CD5B0FD9-3EC0-424C-AA3A-48ABEADCCA4E}"/>
    <cellStyle name="Normal 6 2 2 6 3 2 2 2" xfId="32726" xr:uid="{74E1BEC3-5723-4253-923B-3B1C522F861D}"/>
    <cellStyle name="Normal 6 2 2 6 3 2 3" xfId="32727" xr:uid="{98697558-2A36-48F7-86F6-DB7D03A51C44}"/>
    <cellStyle name="Normal 6 2 2 6 3 3" xfId="32728" xr:uid="{60A854BE-A6C4-41CE-9FD9-C8BAA8CEFA51}"/>
    <cellStyle name="Normal 6 2 2 6 3 3 2" xfId="32729" xr:uid="{8B16D882-1C4E-46B4-B8C4-656D7541898E}"/>
    <cellStyle name="Normal 6 2 2 6 3 4" xfId="32730" xr:uid="{96C78F93-FD3D-4F6E-932E-4984934496E4}"/>
    <cellStyle name="Normal 6 2 2 6 3 5" xfId="32723" xr:uid="{FC357578-3E56-4955-8DEA-B16032B8173C}"/>
    <cellStyle name="Normal 6 2 2 6 4" xfId="32731" xr:uid="{5DEAED78-9687-46A9-898F-DF9032121966}"/>
    <cellStyle name="Normal 6 2 2 6 5" xfId="32732" xr:uid="{BA57F71B-F39C-4B8E-9FAB-A21E5DD94E5F}"/>
    <cellStyle name="Normal 6 2 2 6 5 2" xfId="32733" xr:uid="{B62CCA0C-1609-494D-A222-C503464AC0A1}"/>
    <cellStyle name="Normal 6 2 2 6 6" xfId="32734" xr:uid="{720B851A-6F2E-4C69-BC2F-36B3FE4DD8B0}"/>
    <cellStyle name="Normal 6 2 2 6 7" xfId="32710" xr:uid="{7067294C-FE14-4A2E-A6F4-7DDC9727EBFD}"/>
    <cellStyle name="Normal 6 2 2 7" xfId="4407" xr:uid="{00000000-0005-0000-0000-00003B110000}"/>
    <cellStyle name="Normal 6 2 2 7 2" xfId="5238" xr:uid="{00000000-0005-0000-0000-00007A140000}"/>
    <cellStyle name="Normal 6 2 2 7 2 2" xfId="28156" xr:uid="{D124D950-E20F-4444-AA48-1AC9DA3A94B1}"/>
    <cellStyle name="Normal 6 2 2 7 2 2 2" xfId="32738" xr:uid="{B94EFF0A-806C-4BF0-A960-906ECA9E4D43}"/>
    <cellStyle name="Normal 6 2 2 7 2 2 2 2" xfId="32739" xr:uid="{FEE0F7F9-DB39-478C-9904-A60905F775C6}"/>
    <cellStyle name="Normal 6 2 2 7 2 2 3" xfId="32740" xr:uid="{5385626E-849A-4D5C-AAC8-FE516D3001CD}"/>
    <cellStyle name="Normal 6 2 2 7 2 2 4" xfId="32737" xr:uid="{A564FF66-0CDE-4BC7-801F-846335E7D859}"/>
    <cellStyle name="Normal 6 2 2 7 2 3" xfId="32741" xr:uid="{B969A92E-6925-440A-B6DF-1A68F69F9681}"/>
    <cellStyle name="Normal 6 2 2 7 2 3 2" xfId="32742" xr:uid="{FE20C8F2-50AF-4FC7-B971-7468B7234633}"/>
    <cellStyle name="Normal 6 2 2 7 2 3 2 2" xfId="32743" xr:uid="{720E897C-7E07-4EFF-8128-FA1815529C8B}"/>
    <cellStyle name="Normal 6 2 2 7 2 3 3" xfId="32744" xr:uid="{C36A3E44-4304-436E-8D46-5AA8146C4DFB}"/>
    <cellStyle name="Normal 6 2 2 7 2 4" xfId="32745" xr:uid="{8469C162-A351-4B07-BB98-6CC79BC8437A}"/>
    <cellStyle name="Normal 6 2 2 7 2 4 2" xfId="32746" xr:uid="{4CD8D66F-1020-4CFA-9B15-2990CC424794}"/>
    <cellStyle name="Normal 6 2 2 7 2 5" xfId="32747" xr:uid="{B594D59E-02D0-4126-8EEF-E2B10E083697}"/>
    <cellStyle name="Normal 6 2 2 7 2 6" xfId="32736" xr:uid="{3FEEC868-E9FC-4CD7-B1C2-6298ECA8AA60}"/>
    <cellStyle name="Normal 6 2 2 7 3" xfId="28155" xr:uid="{9D1A9CAD-3543-463B-A886-2501E2EC9014}"/>
    <cellStyle name="Normal 6 2 2 7 3 2" xfId="32749" xr:uid="{CAD3D9E4-1639-4012-8686-49FF95254D00}"/>
    <cellStyle name="Normal 6 2 2 7 3 2 2" xfId="32750" xr:uid="{A33E9205-2467-4D99-878D-93AA832B9BC1}"/>
    <cellStyle name="Normal 6 2 2 7 3 2 2 2" xfId="32751" xr:uid="{3367B846-E8B8-45A3-8F2B-5DB8B01929FE}"/>
    <cellStyle name="Normal 6 2 2 7 3 2 3" xfId="32752" xr:uid="{4E4F1CDC-5DBD-4777-A321-8D7EA3EC86ED}"/>
    <cellStyle name="Normal 6 2 2 7 3 3" xfId="32753" xr:uid="{A76FD4A3-2CE0-45A0-B420-040CED3C165A}"/>
    <cellStyle name="Normal 6 2 2 7 3 3 2" xfId="32754" xr:uid="{3024FA25-F0D9-4CCD-9659-1AF4937623D0}"/>
    <cellStyle name="Normal 6 2 2 7 3 4" xfId="32755" xr:uid="{38527D54-972A-4A7B-956D-B3DA4F3921DA}"/>
    <cellStyle name="Normal 6 2 2 7 3 5" xfId="32748" xr:uid="{B70DD563-AD28-4C45-B6F8-4CE0072FD85A}"/>
    <cellStyle name="Normal 6 2 2 7 4" xfId="32756" xr:uid="{1D337856-A557-42B4-A39A-0086585CAB04}"/>
    <cellStyle name="Normal 6 2 2 7 5" xfId="32757" xr:uid="{42F59CF7-CC18-45AA-96C5-63D89D309956}"/>
    <cellStyle name="Normal 6 2 2 7 5 2" xfId="32758" xr:uid="{F060E05C-27F0-43CB-A720-7B18289D18C1}"/>
    <cellStyle name="Normal 6 2 2 7 6" xfId="32759" xr:uid="{4D301D36-5A76-43C2-AA01-15B2058E743F}"/>
    <cellStyle name="Normal 6 2 2 7 7" xfId="32735" xr:uid="{DA3520A9-2611-4F97-A306-CB3846EB1B7F}"/>
    <cellStyle name="Normal 6 2 2 8" xfId="4408" xr:uid="{00000000-0005-0000-0000-00003C110000}"/>
    <cellStyle name="Normal 6 2 2 8 2" xfId="5239" xr:uid="{00000000-0005-0000-0000-00007B140000}"/>
    <cellStyle name="Normal 6 2 2 8 2 2" xfId="28158" xr:uid="{467EE860-004D-4DE8-B008-5A0947C24040}"/>
    <cellStyle name="Normal 6 2 2 8 2 2 2" xfId="32763" xr:uid="{7EFB3371-3107-4D90-827C-D450A2F2C5F8}"/>
    <cellStyle name="Normal 6 2 2 8 2 2 2 2" xfId="32764" xr:uid="{03D58D17-E02B-478D-BF82-B417B4A99CF2}"/>
    <cellStyle name="Normal 6 2 2 8 2 2 3" xfId="32765" xr:uid="{F2C5B7A9-CEFA-4CDF-80BA-9989B8805200}"/>
    <cellStyle name="Normal 6 2 2 8 2 2 4" xfId="32762" xr:uid="{8D62FF97-9349-4C48-B22D-22A553AD3F26}"/>
    <cellStyle name="Normal 6 2 2 8 2 3" xfId="32766" xr:uid="{405676E6-B585-4938-A44B-30760F15F395}"/>
    <cellStyle name="Normal 6 2 2 8 2 3 2" xfId="32767" xr:uid="{C810124D-EA4D-47F7-9B8A-47FD9B345CA4}"/>
    <cellStyle name="Normal 6 2 2 8 2 3 2 2" xfId="32768" xr:uid="{50637B17-39EC-405F-9960-F1332A39BE5F}"/>
    <cellStyle name="Normal 6 2 2 8 2 3 3" xfId="32769" xr:uid="{9C69D533-CF4F-4443-9E56-4E948612CC9F}"/>
    <cellStyle name="Normal 6 2 2 8 2 4" xfId="32770" xr:uid="{34F514C4-D94F-4B65-ACD4-DBBB31B9B98C}"/>
    <cellStyle name="Normal 6 2 2 8 2 4 2" xfId="32771" xr:uid="{A383BBBB-474D-4C60-B260-A6E9E3357556}"/>
    <cellStyle name="Normal 6 2 2 8 2 5" xfId="32772" xr:uid="{011CBC50-24BD-4424-A94E-F639490AF3A4}"/>
    <cellStyle name="Normal 6 2 2 8 2 6" xfId="32761" xr:uid="{732D015D-16C3-4540-A1CC-F38A19280238}"/>
    <cellStyle name="Normal 6 2 2 8 3" xfId="28157" xr:uid="{41B87998-5B72-4A4C-8212-5D36914C2C14}"/>
    <cellStyle name="Normal 6 2 2 8 3 2" xfId="32774" xr:uid="{96B707ED-EEDF-45E1-AD54-23ED926BD335}"/>
    <cellStyle name="Normal 6 2 2 8 3 2 2" xfId="32775" xr:uid="{4C8D4AC5-8D2D-4A02-8C99-C64A47A64ED4}"/>
    <cellStyle name="Normal 6 2 2 8 3 2 2 2" xfId="32776" xr:uid="{8C926CF6-2E73-416F-8352-182595EC77A5}"/>
    <cellStyle name="Normal 6 2 2 8 3 2 3" xfId="32777" xr:uid="{6D7B8785-55D6-44C7-B889-6720E980979F}"/>
    <cellStyle name="Normal 6 2 2 8 3 3" xfId="32778" xr:uid="{7878DC6C-EF86-44B7-A112-E1B23C4065E8}"/>
    <cellStyle name="Normal 6 2 2 8 3 3 2" xfId="32779" xr:uid="{C7E9224D-7834-4BDE-BB0F-82F14E8D12D9}"/>
    <cellStyle name="Normal 6 2 2 8 3 4" xfId="32780" xr:uid="{38E5F0E3-FC58-4B04-B66C-52CB4A7F1ED3}"/>
    <cellStyle name="Normal 6 2 2 8 3 5" xfId="32773" xr:uid="{7D5326C2-3682-4178-9483-65EAE40176C8}"/>
    <cellStyle name="Normal 6 2 2 8 4" xfId="32781" xr:uid="{24D05DA2-110E-45C2-B814-7AE2B10DBDD8}"/>
    <cellStyle name="Normal 6 2 2 8 5" xfId="32782" xr:uid="{6A957A64-F157-4C11-BE66-FEDEA44A6FA5}"/>
    <cellStyle name="Normal 6 2 2 8 5 2" xfId="32783" xr:uid="{2398DB49-86F8-424F-9E8D-A0927ED76A80}"/>
    <cellStyle name="Normal 6 2 2 8 6" xfId="32784" xr:uid="{22B21F9F-1D51-4D3D-8E80-161F3BAF090C}"/>
    <cellStyle name="Normal 6 2 2 8 7" xfId="32760" xr:uid="{5C37AABC-368A-4E88-84F1-57245F44282D}"/>
    <cellStyle name="Normal 6 2 2 9" xfId="4409" xr:uid="{00000000-0005-0000-0000-00003D110000}"/>
    <cellStyle name="Normal 6 2 2 9 2" xfId="5240" xr:uid="{00000000-0005-0000-0000-00007C140000}"/>
    <cellStyle name="Normal 6 2 2 9 2 2" xfId="28160" xr:uid="{317D91D4-4911-4FF0-9270-0372E300A68D}"/>
    <cellStyle name="Normal 6 2 2 9 2 2 2" xfId="32788" xr:uid="{27F36DE6-E822-4BA5-AE92-EDABEA734037}"/>
    <cellStyle name="Normal 6 2 2 9 2 2 2 2" xfId="32789" xr:uid="{069451C0-4405-418E-B451-A7C6942EB258}"/>
    <cellStyle name="Normal 6 2 2 9 2 2 3" xfId="32790" xr:uid="{E0EC55F9-C724-49C5-A69F-829E187A874D}"/>
    <cellStyle name="Normal 6 2 2 9 2 2 4" xfId="32787" xr:uid="{D8E0E538-ED18-492A-9FBD-88DC79349FE2}"/>
    <cellStyle name="Normal 6 2 2 9 2 3" xfId="32791" xr:uid="{86019C95-CEFD-45F4-AAFE-39589050F455}"/>
    <cellStyle name="Normal 6 2 2 9 2 3 2" xfId="32792" xr:uid="{CAE5495B-3214-46BC-90E5-155787C506D8}"/>
    <cellStyle name="Normal 6 2 2 9 2 3 2 2" xfId="32793" xr:uid="{209A304E-4855-47EF-98EB-F47760E0A224}"/>
    <cellStyle name="Normal 6 2 2 9 2 3 3" xfId="32794" xr:uid="{436E31CB-691E-4685-B9D7-692DB5529D3F}"/>
    <cellStyle name="Normal 6 2 2 9 2 4" xfId="32795" xr:uid="{7DDB1BAE-C507-471E-B560-6BF18167D23E}"/>
    <cellStyle name="Normal 6 2 2 9 2 4 2" xfId="32796" xr:uid="{AF94B11C-1258-4EDD-9976-B61EB10E9F5A}"/>
    <cellStyle name="Normal 6 2 2 9 2 5" xfId="32797" xr:uid="{F7B10CB9-7C2F-4AB1-B843-F0F7F0D3B20C}"/>
    <cellStyle name="Normal 6 2 2 9 2 6" xfId="32786" xr:uid="{53971D62-1ECD-4A7F-8B27-447915C1BDE9}"/>
    <cellStyle name="Normal 6 2 2 9 3" xfId="28159" xr:uid="{4290BE72-F185-4B19-B20C-15C5A788F9A7}"/>
    <cellStyle name="Normal 6 2 2 9 3 2" xfId="32799" xr:uid="{06B42C60-F919-4E42-A2D5-9BC1CE981891}"/>
    <cellStyle name="Normal 6 2 2 9 3 2 2" xfId="32800" xr:uid="{F8EE320E-2C55-4D79-AD20-A86E80A66E7A}"/>
    <cellStyle name="Normal 6 2 2 9 3 2 2 2" xfId="32801" xr:uid="{A39235D3-FF60-42F3-8A01-1FA2FDF932BA}"/>
    <cellStyle name="Normal 6 2 2 9 3 2 3" xfId="32802" xr:uid="{21A84860-D88C-4568-9FF3-305975B7658F}"/>
    <cellStyle name="Normal 6 2 2 9 3 3" xfId="32803" xr:uid="{64160581-2FFD-441D-AA37-C9CBBD2960CC}"/>
    <cellStyle name="Normal 6 2 2 9 3 3 2" xfId="32804" xr:uid="{939F4803-7495-4253-B39D-10D0A4885036}"/>
    <cellStyle name="Normal 6 2 2 9 3 4" xfId="32805" xr:uid="{696FDA0D-AA69-45E7-88BD-84BBE66AC25E}"/>
    <cellStyle name="Normal 6 2 2 9 3 5" xfId="32798" xr:uid="{91A88A72-D38D-4EA0-97B5-01FE78D9A4CB}"/>
    <cellStyle name="Normal 6 2 2 9 4" xfId="32806" xr:uid="{E4EA5828-D36A-497D-8A76-EBC2DAB44092}"/>
    <cellStyle name="Normal 6 2 2 9 5" xfId="32807" xr:uid="{B742888E-6972-4716-A384-DA7F726ACEDD}"/>
    <cellStyle name="Normal 6 2 2 9 5 2" xfId="32808" xr:uid="{29EACC13-69D6-407B-BDE8-BA36FF0DCD23}"/>
    <cellStyle name="Normal 6 2 2 9 6" xfId="32809" xr:uid="{557E1E07-A0CB-458A-B354-DBB71F57E0BF}"/>
    <cellStyle name="Normal 6 2 2 9 7" xfId="32785" xr:uid="{7F34C5B7-E535-4F49-8B4E-1D708E96B52A}"/>
    <cellStyle name="Normal 6 2 3" xfId="239" xr:uid="{00000000-0005-0000-0000-0000F3000000}"/>
    <cellStyle name="Normal 6 2 4" xfId="474" xr:uid="{00000000-0005-0000-0000-0000DE010000}"/>
    <cellStyle name="Normal 6 2 4 2" xfId="2341" xr:uid="{00000000-0005-0000-0000-000029090000}"/>
    <cellStyle name="Normal 6 2 5" xfId="2342" xr:uid="{00000000-0005-0000-0000-00002A090000}"/>
    <cellStyle name="Normal 6 2 6" xfId="2343" xr:uid="{00000000-0005-0000-0000-00002B090000}"/>
    <cellStyle name="Normal 6 2 7" xfId="2344" xr:uid="{00000000-0005-0000-0000-00002C090000}"/>
    <cellStyle name="Normal 6 2 8" xfId="2345" xr:uid="{00000000-0005-0000-0000-00002D090000}"/>
    <cellStyle name="Normal 6 2 9" xfId="2346" xr:uid="{00000000-0005-0000-0000-00002E090000}"/>
    <cellStyle name="Normal 6 3" xfId="240" xr:uid="{00000000-0005-0000-0000-0000F4000000}"/>
    <cellStyle name="Normal 6 3 10" xfId="2348" xr:uid="{00000000-0005-0000-0000-000030090000}"/>
    <cellStyle name="Normal 6 3 11" xfId="2349" xr:uid="{00000000-0005-0000-0000-000031090000}"/>
    <cellStyle name="Normal 6 3 12" xfId="2350" xr:uid="{00000000-0005-0000-0000-000032090000}"/>
    <cellStyle name="Normal 6 3 13" xfId="2351" xr:uid="{00000000-0005-0000-0000-000033090000}"/>
    <cellStyle name="Normal 6 3 14" xfId="2352" xr:uid="{00000000-0005-0000-0000-000034090000}"/>
    <cellStyle name="Normal 6 3 14 2" xfId="32810" xr:uid="{CB3682D2-603F-4918-8D65-6CFF066116C2}"/>
    <cellStyle name="Normal 6 3 15" xfId="2353" xr:uid="{00000000-0005-0000-0000-000035090000}"/>
    <cellStyle name="Normal 6 3 16" xfId="2354" xr:uid="{00000000-0005-0000-0000-000036090000}"/>
    <cellStyle name="Normal 6 3 16 2" xfId="32811" xr:uid="{E93E0E5D-552C-4858-97C5-7315FC799957}"/>
    <cellStyle name="Normal 6 3 17" xfId="2347" xr:uid="{00000000-0005-0000-0000-00002F090000}"/>
    <cellStyle name="Normal 6 3 17 2" xfId="25645" xr:uid="{FC8DE6B7-BA69-4FD8-A3EF-C89AD97390BF}"/>
    <cellStyle name="Normal 6 3 17 2 2" xfId="28162" xr:uid="{6D2810C4-ABCD-401D-B4CE-BBC019F6B323}"/>
    <cellStyle name="Normal 6 3 17 2 2 2" xfId="32815" xr:uid="{D80182E4-15F5-4F89-A309-9E9BCA50EF7C}"/>
    <cellStyle name="Normal 6 3 17 2 2 2 2" xfId="32816" xr:uid="{48E44582-0D89-4394-8120-CF4EEC2353F1}"/>
    <cellStyle name="Normal 6 3 17 2 2 3" xfId="32817" xr:uid="{ECC5F78F-149C-4CD9-9D52-F19E3BF5B0E5}"/>
    <cellStyle name="Normal 6 3 17 2 2 4" xfId="32814" xr:uid="{13C2CC93-D916-4B90-B4D5-D7FDCE1090A9}"/>
    <cellStyle name="Normal 6 3 17 2 3" xfId="32818" xr:uid="{85911468-5776-4AED-BD06-57DC5F62C19A}"/>
    <cellStyle name="Normal 6 3 17 2 3 2" xfId="32819" xr:uid="{925BBFBE-3505-4A9E-B4D5-8D125F1A5A8D}"/>
    <cellStyle name="Normal 6 3 17 2 3 2 2" xfId="32820" xr:uid="{CD13A830-6665-4F4A-B38D-36C1C51CE935}"/>
    <cellStyle name="Normal 6 3 17 2 3 3" xfId="32821" xr:uid="{ADE4D147-8901-4B20-B723-7DF998F930DF}"/>
    <cellStyle name="Normal 6 3 17 2 4" xfId="32822" xr:uid="{F383C30F-3931-4A18-96ED-5FFA6311DE17}"/>
    <cellStyle name="Normal 6 3 17 2 4 2" xfId="32823" xr:uid="{A8E0C6D5-551D-4F0D-AFCA-5852E4F115EB}"/>
    <cellStyle name="Normal 6 3 17 2 5" xfId="32824" xr:uid="{5C41046B-2566-49AF-A178-9DE0BE9F29F8}"/>
    <cellStyle name="Normal 6 3 17 2 6" xfId="32813" xr:uid="{3FA3FF06-FDEC-41D8-BA6B-7BE426B320CE}"/>
    <cellStyle name="Normal 6 3 17 3" xfId="28161" xr:uid="{148001D3-9E4E-470E-B304-F46220EE16CF}"/>
    <cellStyle name="Normal 6 3 17 3 2" xfId="32826" xr:uid="{5B54370C-1380-4269-97EB-795F56CF3A04}"/>
    <cellStyle name="Normal 6 3 17 3 2 2" xfId="32827" xr:uid="{E3F5C4C6-54AF-423D-A876-E8585B890701}"/>
    <cellStyle name="Normal 6 3 17 3 3" xfId="32828" xr:uid="{D50AC1C1-3420-44AC-B186-01D7BE0C62E2}"/>
    <cellStyle name="Normal 6 3 17 3 4" xfId="32825" xr:uid="{9E41A757-1693-4796-BE97-D111F70775EC}"/>
    <cellStyle name="Normal 6 3 17 4" xfId="32829" xr:uid="{9FBB98D2-78B4-410A-8CEA-A6CB5D606211}"/>
    <cellStyle name="Normal 6 3 17 4 2" xfId="32830" xr:uid="{9C9F5728-FF68-4B6F-AA9C-D7808AC7C40A}"/>
    <cellStyle name="Normal 6 3 17 4 2 2" xfId="32831" xr:uid="{8F235EB1-8B6F-4E1F-95B7-E96D2017F701}"/>
    <cellStyle name="Normal 6 3 17 4 3" xfId="32832" xr:uid="{CA884C24-3F83-40D6-95D0-426E97EA2BE8}"/>
    <cellStyle name="Normal 6 3 17 5" xfId="32833" xr:uid="{ACAC28AB-92FB-47BD-A21A-6E13CE83E262}"/>
    <cellStyle name="Normal 6 3 17 5 2" xfId="32834" xr:uid="{8E8B862B-C5D3-4799-B0E5-A7BA84C611D6}"/>
    <cellStyle name="Normal 6 3 17 6" xfId="32835" xr:uid="{A269B4E4-5CF2-4A71-A7D9-607E175D16F6}"/>
    <cellStyle name="Normal 6 3 17 7" xfId="32812" xr:uid="{E407154B-597C-46E4-B693-7241D2B40770}"/>
    <cellStyle name="Normal 6 3 18" xfId="25646" xr:uid="{80C265D0-74E7-4D09-B5EE-6C5C9969634A}"/>
    <cellStyle name="Normal 6 3 18 2" xfId="32836" xr:uid="{59249A99-E9BC-4917-8476-572A3DFF15C6}"/>
    <cellStyle name="Normal 6 3 2" xfId="241" xr:uid="{00000000-0005-0000-0000-0000F5000000}"/>
    <cellStyle name="Normal 6 3 3" xfId="2355" xr:uid="{00000000-0005-0000-0000-000037090000}"/>
    <cellStyle name="Normal 6 3 4" xfId="2356" xr:uid="{00000000-0005-0000-0000-000038090000}"/>
    <cellStyle name="Normal 6 3 5" xfId="2357" xr:uid="{00000000-0005-0000-0000-000039090000}"/>
    <cellStyle name="Normal 6 3 6" xfId="2358" xr:uid="{00000000-0005-0000-0000-00003A090000}"/>
    <cellStyle name="Normal 6 3 7" xfId="2359" xr:uid="{00000000-0005-0000-0000-00003B090000}"/>
    <cellStyle name="Normal 6 3 8" xfId="2360" xr:uid="{00000000-0005-0000-0000-00003C090000}"/>
    <cellStyle name="Normal 6 3 9" xfId="2361" xr:uid="{00000000-0005-0000-0000-00003D090000}"/>
    <cellStyle name="Normal 6 4" xfId="242" xr:uid="{00000000-0005-0000-0000-0000F6000000}"/>
    <cellStyle name="Normal 6 4 2" xfId="4410" xr:uid="{00000000-0005-0000-0000-00003E110000}"/>
    <cellStyle name="Normal 6 4 3" xfId="4411" xr:uid="{00000000-0005-0000-0000-00003F110000}"/>
    <cellStyle name="Normal 6 4 4" xfId="4412" xr:uid="{00000000-0005-0000-0000-000040110000}"/>
    <cellStyle name="Normal 6 4 5" xfId="4413" xr:uid="{00000000-0005-0000-0000-000041110000}"/>
    <cellStyle name="Normal 6 4 6" xfId="4414" xr:uid="{00000000-0005-0000-0000-000042110000}"/>
    <cellStyle name="Normal 6 4 7" xfId="4415" xr:uid="{00000000-0005-0000-0000-000043110000}"/>
    <cellStyle name="Normal 6 4 8" xfId="4416" xr:uid="{00000000-0005-0000-0000-000044110000}"/>
    <cellStyle name="Normal 6 5" xfId="243" xr:uid="{00000000-0005-0000-0000-0000F7000000}"/>
    <cellStyle name="Normal 6 5 2" xfId="4417" xr:uid="{00000000-0005-0000-0000-000045110000}"/>
    <cellStyle name="Normal 6 5 3" xfId="4418" xr:uid="{00000000-0005-0000-0000-000046110000}"/>
    <cellStyle name="Normal 6 5 4" xfId="4419" xr:uid="{00000000-0005-0000-0000-000047110000}"/>
    <cellStyle name="Normal 6 5 5" xfId="4420" xr:uid="{00000000-0005-0000-0000-000048110000}"/>
    <cellStyle name="Normal 6 5 6" xfId="4421" xr:uid="{00000000-0005-0000-0000-000049110000}"/>
    <cellStyle name="Normal 6 5 7" xfId="4422" xr:uid="{00000000-0005-0000-0000-00004A110000}"/>
    <cellStyle name="Normal 6 5 8" xfId="4423" xr:uid="{00000000-0005-0000-0000-00004B110000}"/>
    <cellStyle name="Normal 6 6" xfId="2362" xr:uid="{00000000-0005-0000-0000-00003E090000}"/>
    <cellStyle name="Normal 6 7" xfId="2363" xr:uid="{00000000-0005-0000-0000-00003F090000}"/>
    <cellStyle name="Normal 6 8" xfId="2364" xr:uid="{00000000-0005-0000-0000-000040090000}"/>
    <cellStyle name="Normal 6 9" xfId="2365" xr:uid="{00000000-0005-0000-0000-000041090000}"/>
    <cellStyle name="Normal 6_ELC" xfId="2366" xr:uid="{00000000-0005-0000-0000-000042090000}"/>
    <cellStyle name="Normal 60" xfId="32837" xr:uid="{1CC49DE5-0EA8-45B5-93D2-52D9DD392B59}"/>
    <cellStyle name="Normal 61" xfId="32838" xr:uid="{2FE64E00-8699-460E-BC07-365CA0309306}"/>
    <cellStyle name="Normal 62" xfId="40200" xr:uid="{8D67E594-CC4F-4904-8CEA-628D9512FB7A}"/>
    <cellStyle name="Normal 63" xfId="40202" xr:uid="{810A20C9-9692-48F3-B4EA-E681F0F6D5D5}"/>
    <cellStyle name="Normal 64" xfId="40203" xr:uid="{FC5A3819-F416-4F6C-8474-57A5FC739DDF}"/>
    <cellStyle name="Normal 65" xfId="23864" xr:uid="{61E9A71B-B3C2-43B7-A99D-EBD568AD891E}"/>
    <cellStyle name="Normal 66" xfId="47068" xr:uid="{73968772-700E-491E-B881-07CCDD04A4C0}"/>
    <cellStyle name="Normal 67" xfId="47094" xr:uid="{8FEF9BE5-A8D6-45AC-9CB5-D45C03F0FADC}"/>
    <cellStyle name="Normal 7" xfId="244" xr:uid="{00000000-0005-0000-0000-0000F8000000}"/>
    <cellStyle name="Normal 7 10" xfId="4424" xr:uid="{00000000-0005-0000-0000-00004C110000}"/>
    <cellStyle name="Normal 7 11" xfId="4425" xr:uid="{00000000-0005-0000-0000-00004D110000}"/>
    <cellStyle name="Normal 7 12" xfId="4426" xr:uid="{00000000-0005-0000-0000-00004E110000}"/>
    <cellStyle name="Normal 7 13" xfId="4427" xr:uid="{00000000-0005-0000-0000-00004F110000}"/>
    <cellStyle name="Normal 7 14" xfId="27359" xr:uid="{BEF2FFE1-0258-491F-98FB-30526738E670}"/>
    <cellStyle name="Normal 7 15" xfId="40205" xr:uid="{D9A32348-1FE7-4D0D-8D90-1A71D76F6B70}"/>
    <cellStyle name="Normal 7 2" xfId="245" xr:uid="{00000000-0005-0000-0000-0000F9000000}"/>
    <cellStyle name="Normal 7 2 2" xfId="2367" xr:uid="{00000000-0005-0000-0000-000043090000}"/>
    <cellStyle name="Normal 7 2 2 2" xfId="27360" xr:uid="{F4A92E7F-A56D-4FB7-BEB1-4D1D7FCD3FC8}"/>
    <cellStyle name="Normal 7 2 3" xfId="2368" xr:uid="{00000000-0005-0000-0000-000044090000}"/>
    <cellStyle name="Normal 7 2 3 2" xfId="4428" xr:uid="{00000000-0005-0000-0000-000050110000}"/>
    <cellStyle name="Normal 7 2 3 3" xfId="25659" xr:uid="{0DEE8F39-0AF0-4AD1-BD9A-4DC25775D29B}"/>
    <cellStyle name="Normal 7 2 3 3 2" xfId="32839" xr:uid="{B2A0C10A-6678-438B-9A0E-6C246A6AAA78}"/>
    <cellStyle name="Normal 7 2 4" xfId="4429" xr:uid="{00000000-0005-0000-0000-000051110000}"/>
    <cellStyle name="Normal 7 2 5" xfId="4430" xr:uid="{00000000-0005-0000-0000-000052110000}"/>
    <cellStyle name="Normal 7 2 6" xfId="4431" xr:uid="{00000000-0005-0000-0000-000053110000}"/>
    <cellStyle name="Normal 7 2 7" xfId="4432" xr:uid="{00000000-0005-0000-0000-000054110000}"/>
    <cellStyle name="Normal 7 2 8" xfId="4433" xr:uid="{00000000-0005-0000-0000-000055110000}"/>
    <cellStyle name="Normal 7 2 9" xfId="4434" xr:uid="{00000000-0005-0000-0000-000056110000}"/>
    <cellStyle name="Normal 7 2_Scen_XBase" xfId="2369" xr:uid="{00000000-0005-0000-0000-000045090000}"/>
    <cellStyle name="Normal 7 3" xfId="246" xr:uid="{00000000-0005-0000-0000-0000FA000000}"/>
    <cellStyle name="Normal 7 3 10" xfId="5241" xr:uid="{00000000-0005-0000-0000-00007D140000}"/>
    <cellStyle name="Normal 7 3 10 2" xfId="28163" xr:uid="{5825FD68-D49A-44BF-ACC8-F6965995433A}"/>
    <cellStyle name="Normal 7 3 10 2 2" xfId="32842" xr:uid="{A3062329-CA3D-4B6D-9447-E8B44D208765}"/>
    <cellStyle name="Normal 7 3 10 2 2 2" xfId="32843" xr:uid="{8ED6BF36-59AD-439B-9EA9-E7F69B78AD86}"/>
    <cellStyle name="Normal 7 3 10 2 3" xfId="32844" xr:uid="{6A8DA263-18CD-42AF-82A6-58A7446FC54B}"/>
    <cellStyle name="Normal 7 3 10 2 4" xfId="32841" xr:uid="{97DA0312-0828-416C-A761-6D4466BD8298}"/>
    <cellStyle name="Normal 7 3 10 3" xfId="32845" xr:uid="{C0200BBE-712A-47A1-9D04-322A936FF333}"/>
    <cellStyle name="Normal 7 3 10 3 2" xfId="32846" xr:uid="{EBDC9975-D3BF-4BC8-AB99-F443E12F01E2}"/>
    <cellStyle name="Normal 7 3 10 3 2 2" xfId="32847" xr:uid="{B8767D05-4D42-4E80-A1F1-3EF7D0C0AE36}"/>
    <cellStyle name="Normal 7 3 10 3 3" xfId="32848" xr:uid="{CCCCA1A9-3F8E-4AC5-98B4-F2585DF82CBF}"/>
    <cellStyle name="Normal 7 3 10 4" xfId="32849" xr:uid="{000C46F0-77A7-46BC-9253-3603AEEC6539}"/>
    <cellStyle name="Normal 7 3 10 4 2" xfId="32850" xr:uid="{66EB73C1-4D63-48AC-9A00-FD8662BB5D40}"/>
    <cellStyle name="Normal 7 3 10 5" xfId="32851" xr:uid="{848ED5FF-2E00-4DF6-8B06-9FE7656C79D9}"/>
    <cellStyle name="Normal 7 3 10 6" xfId="32840" xr:uid="{B9CE684A-1546-4A93-BC6F-86170E65AA69}"/>
    <cellStyle name="Normal 7 3 11" xfId="25663" xr:uid="{921B9407-26B8-41CD-969E-17CCB1043D33}"/>
    <cellStyle name="Normal 7 3 11 2" xfId="28164" xr:uid="{881BD8B3-B469-4BA9-9A37-76E26D842268}"/>
    <cellStyle name="Normal 7 3 11 2 2" xfId="32854" xr:uid="{C940749F-379D-49E6-85D9-C6752743E401}"/>
    <cellStyle name="Normal 7 3 11 2 2 2" xfId="32855" xr:uid="{A8C91964-BA13-4F18-8758-1958150553C9}"/>
    <cellStyle name="Normal 7 3 11 2 3" xfId="32856" xr:uid="{725F9025-1261-46B5-938D-A3D89B7399FB}"/>
    <cellStyle name="Normal 7 3 11 2 4" xfId="32853" xr:uid="{9F75C917-17E0-41D5-AA0A-8CCF57B7EC27}"/>
    <cellStyle name="Normal 7 3 11 3" xfId="32857" xr:uid="{C6C57AB3-1FA2-4A86-9C3E-2645872E8C2A}"/>
    <cellStyle name="Normal 7 3 11 3 2" xfId="32858" xr:uid="{1EF97C99-16EE-47A5-BE1F-A83BB456B8CA}"/>
    <cellStyle name="Normal 7 3 11 4" xfId="32859" xr:uid="{409131D1-E1EE-4560-80F3-1AFC518C68C7}"/>
    <cellStyle name="Normal 7 3 11 5" xfId="32852" xr:uid="{EF996595-4EB2-440C-A5E8-34FB03F03016}"/>
    <cellStyle name="Normal 7 3 12" xfId="32860" xr:uid="{820D39B6-3685-4B27-AC38-3AABFFDF14A4}"/>
    <cellStyle name="Normal 7 3 12 2" xfId="32861" xr:uid="{7F99C2FA-5B2E-439E-A3C1-E2F380EE844A}"/>
    <cellStyle name="Normal 7 3 2" xfId="4436" xr:uid="{00000000-0005-0000-0000-000058110000}"/>
    <cellStyle name="Normal 7 3 2 2" xfId="27361" xr:uid="{B8FA337C-AAF5-4765-83A9-B325B10B9620}"/>
    <cellStyle name="Normal 7 3 3" xfId="4437" xr:uid="{00000000-0005-0000-0000-000059110000}"/>
    <cellStyle name="Normal 7 3 4" xfId="4438" xr:uid="{00000000-0005-0000-0000-00005A110000}"/>
    <cellStyle name="Normal 7 3 5" xfId="4439" xr:uid="{00000000-0005-0000-0000-00005B110000}"/>
    <cellStyle name="Normal 7 3 6" xfId="4440" xr:uid="{00000000-0005-0000-0000-00005C110000}"/>
    <cellStyle name="Normal 7 3 7" xfId="4441" xr:uid="{00000000-0005-0000-0000-00005D110000}"/>
    <cellStyle name="Normal 7 3 8" xfId="4442" xr:uid="{00000000-0005-0000-0000-00005E110000}"/>
    <cellStyle name="Normal 7 3 9" xfId="4435" xr:uid="{00000000-0005-0000-0000-000057110000}"/>
    <cellStyle name="Normal 7 4" xfId="247" xr:uid="{00000000-0005-0000-0000-0000FB000000}"/>
    <cellStyle name="Normal 7 4 10" xfId="5242" xr:uid="{00000000-0005-0000-0000-00007E140000}"/>
    <cellStyle name="Normal 7 4 11" xfId="2370" xr:uid="{00000000-0005-0000-0000-000046090000}"/>
    <cellStyle name="Normal 7 4 2" xfId="4443" xr:uid="{00000000-0005-0000-0000-00005F110000}"/>
    <cellStyle name="Normal 7 4 3" xfId="4444" xr:uid="{00000000-0005-0000-0000-000060110000}"/>
    <cellStyle name="Normal 7 4 4" xfId="4445" xr:uid="{00000000-0005-0000-0000-000061110000}"/>
    <cellStyle name="Normal 7 4 5" xfId="4446" xr:uid="{00000000-0005-0000-0000-000062110000}"/>
    <cellStyle name="Normal 7 4 6" xfId="4447" xr:uid="{00000000-0005-0000-0000-000063110000}"/>
    <cellStyle name="Normal 7 4 7" xfId="4448" xr:uid="{00000000-0005-0000-0000-000064110000}"/>
    <cellStyle name="Normal 7 4 8" xfId="4449" xr:uid="{00000000-0005-0000-0000-000065110000}"/>
    <cellStyle name="Normal 7 4 9" xfId="5243" xr:uid="{00000000-0005-0000-0000-00007F140000}"/>
    <cellStyle name="Normal 7 4 9 2" xfId="42650" xr:uid="{40B7FD00-3E8E-4CBE-819A-3A25D8357B16}"/>
    <cellStyle name="Normal 7 4 9 3" xfId="27362" xr:uid="{972EF2D5-E21B-431D-9E1E-AE3F2C775552}"/>
    <cellStyle name="Normal 7 5" xfId="4450" xr:uid="{00000000-0005-0000-0000-000066110000}"/>
    <cellStyle name="Normal 7 5 10" xfId="5244" xr:uid="{00000000-0005-0000-0000-000080140000}"/>
    <cellStyle name="Normal 7 5 2" xfId="4451" xr:uid="{00000000-0005-0000-0000-000067110000}"/>
    <cellStyle name="Normal 7 5 3" xfId="4452" xr:uid="{00000000-0005-0000-0000-000068110000}"/>
    <cellStyle name="Normal 7 5 4" xfId="4453" xr:uid="{00000000-0005-0000-0000-000069110000}"/>
    <cellStyle name="Normal 7 5 5" xfId="4454" xr:uid="{00000000-0005-0000-0000-00006A110000}"/>
    <cellStyle name="Normal 7 5 6" xfId="4455" xr:uid="{00000000-0005-0000-0000-00006B110000}"/>
    <cellStyle name="Normal 7 5 7" xfId="4456" xr:uid="{00000000-0005-0000-0000-00006C110000}"/>
    <cellStyle name="Normal 7 5 8" xfId="4457" xr:uid="{00000000-0005-0000-0000-00006D110000}"/>
    <cellStyle name="Normal 7 5 9" xfId="5245" xr:uid="{00000000-0005-0000-0000-000081140000}"/>
    <cellStyle name="Normal 7 6" xfId="4458" xr:uid="{00000000-0005-0000-0000-00006E110000}"/>
    <cellStyle name="Normal 7 7" xfId="4459" xr:uid="{00000000-0005-0000-0000-00006F110000}"/>
    <cellStyle name="Normal 7 8" xfId="4460" xr:uid="{00000000-0005-0000-0000-000070110000}"/>
    <cellStyle name="Normal 7 9" xfId="4461" xr:uid="{00000000-0005-0000-0000-000071110000}"/>
    <cellStyle name="Normal 8" xfId="248" xr:uid="{00000000-0005-0000-0000-0000FC000000}"/>
    <cellStyle name="Normal 8 10" xfId="2371" xr:uid="{00000000-0005-0000-0000-000047090000}"/>
    <cellStyle name="Normal 8 10 2" xfId="4462" xr:uid="{00000000-0005-0000-0000-000072110000}"/>
    <cellStyle name="Normal 8 10 3" xfId="25675" xr:uid="{B8F84132-9863-4B48-9379-B07044E45174}"/>
    <cellStyle name="Normal 8 10 3 2" xfId="32862" xr:uid="{A758F5F9-572E-4225-9353-BC8313783D24}"/>
    <cellStyle name="Normal 8 11" xfId="2372" xr:uid="{00000000-0005-0000-0000-000048090000}"/>
    <cellStyle name="Normal 8 11 2" xfId="4463" xr:uid="{00000000-0005-0000-0000-000073110000}"/>
    <cellStyle name="Normal 8 11 3" xfId="5246" xr:uid="{00000000-0005-0000-0000-000082140000}"/>
    <cellStyle name="Normal 8 11 3 2" xfId="28165" xr:uid="{AFCA3A40-AA41-40EF-9D8C-C5ADEFA9864A}"/>
    <cellStyle name="Normal 8 11 3 2 2" xfId="32865" xr:uid="{516FF6E8-56D4-4630-AAF9-BE782DC458C0}"/>
    <cellStyle name="Normal 8 11 3 2 2 2" xfId="32866" xr:uid="{572010AC-226D-42B3-8E82-2C14511D137A}"/>
    <cellStyle name="Normal 8 11 3 2 3" xfId="32867" xr:uid="{DA42F392-C0D4-4D32-812C-688E62DB0EB6}"/>
    <cellStyle name="Normal 8 11 3 2 4" xfId="32864" xr:uid="{0581099C-9B10-409D-B01B-45E97F169B60}"/>
    <cellStyle name="Normal 8 11 3 3" xfId="32868" xr:uid="{9B6A7CCA-D833-4BB6-97A4-D511E2817D2E}"/>
    <cellStyle name="Normal 8 11 3 3 2" xfId="32869" xr:uid="{7D0C04C6-6A49-471B-9A8B-3BDFCB322376}"/>
    <cellStyle name="Normal 8 11 3 3 2 2" xfId="32870" xr:uid="{46300356-80C4-4CEE-B08D-7625C1171D0E}"/>
    <cellStyle name="Normal 8 11 3 3 3" xfId="32871" xr:uid="{0BDAE578-3AF4-42F5-84E7-3A2C471EF80F}"/>
    <cellStyle name="Normal 8 11 3 4" xfId="32872" xr:uid="{8F6CF8B5-DDD1-4AB9-8780-E05F26B7F0E7}"/>
    <cellStyle name="Normal 8 11 3 4 2" xfId="32873" xr:uid="{404E90FA-209D-44A1-81F5-C5B62BEA7627}"/>
    <cellStyle name="Normal 8 11 3 5" xfId="32874" xr:uid="{534E79C3-5887-42F9-8124-161A2BD062D3}"/>
    <cellStyle name="Normal 8 11 3 6" xfId="32863" xr:uid="{B7E961EB-F1EB-4D30-807A-9F5241ADCE63}"/>
    <cellStyle name="Normal 8 11 4" xfId="25677" xr:uid="{A39808C6-82F2-4298-BB97-2AA1A8296E1B}"/>
    <cellStyle name="Normal 8 11 4 2" xfId="28166" xr:uid="{DC75A635-4719-458A-AFAA-B67DD4BDD633}"/>
    <cellStyle name="Normal 8 11 4 2 2" xfId="32877" xr:uid="{3716C9A6-083A-4976-BAC1-28C379FC8F4D}"/>
    <cellStyle name="Normal 8 11 4 2 2 2" xfId="32878" xr:uid="{0912E079-4E93-49E4-9AA1-62296E499156}"/>
    <cellStyle name="Normal 8 11 4 2 3" xfId="32879" xr:uid="{340CEB19-5CE0-41DF-A815-7497C8077314}"/>
    <cellStyle name="Normal 8 11 4 2 4" xfId="32876" xr:uid="{261631B0-20E5-43B8-BD92-0FBD052FAD17}"/>
    <cellStyle name="Normal 8 11 4 3" xfId="32880" xr:uid="{03CD4B1E-C89C-455B-B0B6-0C2536F693C5}"/>
    <cellStyle name="Normal 8 11 4 3 2" xfId="32881" xr:uid="{AE53B058-D1B8-48A1-ABC4-348913068114}"/>
    <cellStyle name="Normal 8 11 4 4" xfId="32882" xr:uid="{6B8B12F3-398B-45B3-B06A-6291E9E064D7}"/>
    <cellStyle name="Normal 8 11 4 5" xfId="32875" xr:uid="{F03DA18F-966B-410F-9BE9-248FB09B0C4E}"/>
    <cellStyle name="Normal 8 11 5" xfId="32883" xr:uid="{C09C847F-A085-46D1-95C1-80D6C3DF2FE0}"/>
    <cellStyle name="Normal 8 11 5 2" xfId="32884" xr:uid="{06DEABFE-2C57-403C-AAF1-2877A85D495B}"/>
    <cellStyle name="Normal 8 12" xfId="4464" xr:uid="{00000000-0005-0000-0000-000074110000}"/>
    <cellStyle name="Normal 8 13" xfId="4465" xr:uid="{00000000-0005-0000-0000-000075110000}"/>
    <cellStyle name="Normal 8 14" xfId="27363" xr:uid="{5C8AAD92-B12D-45EF-8A5C-1A7ADFABAA30}"/>
    <cellStyle name="Normal 8 2" xfId="249" xr:uid="{00000000-0005-0000-0000-0000FD000000}"/>
    <cellStyle name="Normal 8 2 2" xfId="4466" xr:uid="{00000000-0005-0000-0000-000076110000}"/>
    <cellStyle name="Normal 8 2 2 2" xfId="27364" xr:uid="{1DDD4C7F-2913-44C1-B349-947070231B93}"/>
    <cellStyle name="Normal 8 2 3" xfId="4467" xr:uid="{00000000-0005-0000-0000-000077110000}"/>
    <cellStyle name="Normal 8 2 4" xfId="4468" xr:uid="{00000000-0005-0000-0000-000078110000}"/>
    <cellStyle name="Normal 8 2 5" xfId="4469" xr:uid="{00000000-0005-0000-0000-000079110000}"/>
    <cellStyle name="Normal 8 2 6" xfId="4470" xr:uid="{00000000-0005-0000-0000-00007A110000}"/>
    <cellStyle name="Normal 8 2 7" xfId="4471" xr:uid="{00000000-0005-0000-0000-00007B110000}"/>
    <cellStyle name="Normal 8 2 8" xfId="4472" xr:uid="{00000000-0005-0000-0000-00007C110000}"/>
    <cellStyle name="Normal 8 2 9" xfId="4473" xr:uid="{00000000-0005-0000-0000-00007D110000}"/>
    <cellStyle name="Normal 8 3" xfId="2373" xr:uid="{00000000-0005-0000-0000-000049090000}"/>
    <cellStyle name="Normal 8 3 2" xfId="4474" xr:uid="{00000000-0005-0000-0000-00007E110000}"/>
    <cellStyle name="Normal 8 3 3" xfId="4475" xr:uid="{00000000-0005-0000-0000-00007F110000}"/>
    <cellStyle name="Normal 8 3 4" xfId="4476" xr:uid="{00000000-0005-0000-0000-000080110000}"/>
    <cellStyle name="Normal 8 3 5" xfId="4477" xr:uid="{00000000-0005-0000-0000-000081110000}"/>
    <cellStyle name="Normal 8 3 6" xfId="4478" xr:uid="{00000000-0005-0000-0000-000082110000}"/>
    <cellStyle name="Normal 8 3 7" xfId="4479" xr:uid="{00000000-0005-0000-0000-000083110000}"/>
    <cellStyle name="Normal 8 3 8" xfId="4480" xr:uid="{00000000-0005-0000-0000-000084110000}"/>
    <cellStyle name="Normal 8 4" xfId="2374" xr:uid="{00000000-0005-0000-0000-00004A090000}"/>
    <cellStyle name="Normal 8 4 2" xfId="4481" xr:uid="{00000000-0005-0000-0000-000085110000}"/>
    <cellStyle name="Normal 8 4 3" xfId="4482" xr:uid="{00000000-0005-0000-0000-000086110000}"/>
    <cellStyle name="Normal 8 4 4" xfId="4483" xr:uid="{00000000-0005-0000-0000-000087110000}"/>
    <cellStyle name="Normal 8 4 5" xfId="4484" xr:uid="{00000000-0005-0000-0000-000088110000}"/>
    <cellStyle name="Normal 8 4 6" xfId="4485" xr:uid="{00000000-0005-0000-0000-000089110000}"/>
    <cellStyle name="Normal 8 4 7" xfId="4486" xr:uid="{00000000-0005-0000-0000-00008A110000}"/>
    <cellStyle name="Normal 8 4 8" xfId="4487" xr:uid="{00000000-0005-0000-0000-00008B110000}"/>
    <cellStyle name="Normal 8 4 9" xfId="27365" xr:uid="{C315DAD0-1FCB-4AD5-9CC2-3B12204123A0}"/>
    <cellStyle name="Normal 8 5" xfId="2375" xr:uid="{00000000-0005-0000-0000-00004B090000}"/>
    <cellStyle name="Normal 8 5 2" xfId="4488" xr:uid="{00000000-0005-0000-0000-00008C110000}"/>
    <cellStyle name="Normal 8 5 3" xfId="4489" xr:uid="{00000000-0005-0000-0000-00008D110000}"/>
    <cellStyle name="Normal 8 5 4" xfId="4490" xr:uid="{00000000-0005-0000-0000-00008E110000}"/>
    <cellStyle name="Normal 8 5 5" xfId="4491" xr:uid="{00000000-0005-0000-0000-00008F110000}"/>
    <cellStyle name="Normal 8 5 6" xfId="4492" xr:uid="{00000000-0005-0000-0000-000090110000}"/>
    <cellStyle name="Normal 8 5 7" xfId="4493" xr:uid="{00000000-0005-0000-0000-000091110000}"/>
    <cellStyle name="Normal 8 5 8" xfId="4494" xr:uid="{00000000-0005-0000-0000-000092110000}"/>
    <cellStyle name="Normal 8 6" xfId="2376" xr:uid="{00000000-0005-0000-0000-00004C090000}"/>
    <cellStyle name="Normal 8 7" xfId="2377" xr:uid="{00000000-0005-0000-0000-00004D090000}"/>
    <cellStyle name="Normal 8 8" xfId="2378" xr:uid="{00000000-0005-0000-0000-00004E090000}"/>
    <cellStyle name="Normal 8 9" xfId="2379" xr:uid="{00000000-0005-0000-0000-00004F090000}"/>
    <cellStyle name="Normal 9" xfId="250" xr:uid="{00000000-0005-0000-0000-0000FE000000}"/>
    <cellStyle name="Normal 9 10" xfId="2380" xr:uid="{00000000-0005-0000-0000-000050090000}"/>
    <cellStyle name="Normal 9 10 2" xfId="5248" xr:uid="{00000000-0005-0000-0000-000084140000}"/>
    <cellStyle name="Normal 9 10 2 2" xfId="28168" xr:uid="{EABAA9EE-CE16-4726-B29D-CD3A19618C87}"/>
    <cellStyle name="Normal 9 10 2 2 2" xfId="32888" xr:uid="{B7FAC26D-9F5B-41CC-B284-A16C83A273FF}"/>
    <cellStyle name="Normal 9 10 2 2 2 2" xfId="32889" xr:uid="{2A92948F-C2C4-4DA5-8BA1-6E5967CC4618}"/>
    <cellStyle name="Normal 9 10 2 2 3" xfId="32890" xr:uid="{84E95B74-A7B8-4EA3-8E35-F73FADD5BF9E}"/>
    <cellStyle name="Normal 9 10 2 2 4" xfId="32887" xr:uid="{650B189F-63A6-4FC2-A3E5-C1CD15693C3A}"/>
    <cellStyle name="Normal 9 10 2 3" xfId="32891" xr:uid="{B2B1FAF3-A9FA-45A7-92B6-0E1665649F97}"/>
    <cellStyle name="Normal 9 10 2 3 2" xfId="32892" xr:uid="{4C543839-12BA-4E4D-8A21-FFF5B1D63649}"/>
    <cellStyle name="Normal 9 10 2 3 2 2" xfId="32893" xr:uid="{F7058F3D-5C1C-4628-B44B-EC6CC6CDEB58}"/>
    <cellStyle name="Normal 9 10 2 3 3" xfId="32894" xr:uid="{D0FEA7A5-2589-49DC-9375-D711D6781657}"/>
    <cellStyle name="Normal 9 10 2 4" xfId="32895" xr:uid="{A5F47EDF-6AEA-48DC-8B66-32FCF79EFF0A}"/>
    <cellStyle name="Normal 9 10 2 4 2" xfId="32896" xr:uid="{E06701DC-C772-46BC-9380-3C9747F7C2CD}"/>
    <cellStyle name="Normal 9 10 2 5" xfId="32897" xr:uid="{BAAB3641-408F-4475-88AD-E210100263FF}"/>
    <cellStyle name="Normal 9 10 2 6" xfId="32886" xr:uid="{0DE27B2E-D163-4759-B5BC-3DC5B9AD333B}"/>
    <cellStyle name="Normal 9 10 2 7" xfId="25689" xr:uid="{D76236E7-C04A-49D7-A3BA-DE334546B375}"/>
    <cellStyle name="Normal 9 10 3" xfId="28167" xr:uid="{09E81953-AF57-437C-89C8-BA29796745D2}"/>
    <cellStyle name="Normal 9 10 3 2" xfId="32899" xr:uid="{7446BE39-A340-41A2-BA04-BAE57FD4FF7B}"/>
    <cellStyle name="Normal 9 10 3 2 2" xfId="32900" xr:uid="{716852EA-FA00-456E-B0AA-D17C3E7D37B5}"/>
    <cellStyle name="Normal 9 10 3 3" xfId="32901" xr:uid="{A1B28356-5387-45A8-8E0A-ADEFEECC4308}"/>
    <cellStyle name="Normal 9 10 3 4" xfId="32898" xr:uid="{6F7B4F83-8934-451A-8115-B3C96C3541F5}"/>
    <cellStyle name="Normal 9 10 4" xfId="32902" xr:uid="{78B81E5C-09AC-402A-AC29-FB155B76E29E}"/>
    <cellStyle name="Normal 9 10 4 2" xfId="32903" xr:uid="{03898B08-F42F-46F1-B47D-BB4F43A2C75E}"/>
    <cellStyle name="Normal 9 10 4 2 2" xfId="32904" xr:uid="{81E58C8D-66CC-488E-BE8D-CC459CFFF1CD}"/>
    <cellStyle name="Normal 9 10 4 3" xfId="32905" xr:uid="{1E4BCCC9-3C2D-49A2-AA5A-A9F227BCBED7}"/>
    <cellStyle name="Normal 9 10 5" xfId="32906" xr:uid="{C1A121EE-347B-4972-8C8B-FB81D8C5ED9B}"/>
    <cellStyle name="Normal 9 10 5 2" xfId="32907" xr:uid="{91E44292-28A8-4AFD-8B87-AAEC20CC70F4}"/>
    <cellStyle name="Normal 9 10 6" xfId="32908" xr:uid="{1AEB7B17-8C82-4E26-A36F-F8A4825DC8E7}"/>
    <cellStyle name="Normal 9 10 7" xfId="32885" xr:uid="{AD4BFA48-8002-48F2-BC35-F4C10A738CEF}"/>
    <cellStyle name="Normal 9 11" xfId="5247" xr:uid="{00000000-0005-0000-0000-000083140000}"/>
    <cellStyle name="Normal 9 11 2" xfId="25690" xr:uid="{63558A1D-BBED-4B6B-BD73-30A002A4F45B}"/>
    <cellStyle name="Normal 9 11 2 2" xfId="28170" xr:uid="{2E396389-0005-40B2-9882-CC886787C998}"/>
    <cellStyle name="Normal 9 11 2 2 2" xfId="32912" xr:uid="{5A829891-A8AE-4688-A795-FA041E691CD8}"/>
    <cellStyle name="Normal 9 11 2 2 2 2" xfId="32913" xr:uid="{8A3FFF87-A704-4632-B1E3-40578D769B96}"/>
    <cellStyle name="Normal 9 11 2 2 3" xfId="32914" xr:uid="{D5EFF37B-A18A-4F0C-B9B4-230BC5B0D091}"/>
    <cellStyle name="Normal 9 11 2 2 4" xfId="32911" xr:uid="{B06FD6B5-24F2-4915-BE46-3331514F1415}"/>
    <cellStyle name="Normal 9 11 2 3" xfId="32915" xr:uid="{C6E492CA-F273-485D-A15A-EC133EE65724}"/>
    <cellStyle name="Normal 9 11 2 3 2" xfId="32916" xr:uid="{3F490C1B-71A9-452E-B469-B385B2CAA26C}"/>
    <cellStyle name="Normal 9 11 2 3 2 2" xfId="32917" xr:uid="{D8FF8F6F-6BBC-4E35-B813-B91E124AA700}"/>
    <cellStyle name="Normal 9 11 2 3 3" xfId="32918" xr:uid="{4074AC8F-2026-4DEC-BC8D-71080AB779FC}"/>
    <cellStyle name="Normal 9 11 2 4" xfId="32919" xr:uid="{1BF88858-28CC-4018-96A4-1C3199A6832D}"/>
    <cellStyle name="Normal 9 11 2 4 2" xfId="32920" xr:uid="{F870FA96-600A-4F0E-B3FE-C76728A0872B}"/>
    <cellStyle name="Normal 9 11 2 5" xfId="32921" xr:uid="{2E13E1CD-AD02-417D-843C-9513A3FF1DFF}"/>
    <cellStyle name="Normal 9 11 2 6" xfId="32910" xr:uid="{E109AB32-54C2-42D8-9F9F-484F0F5F30CA}"/>
    <cellStyle name="Normal 9 11 3" xfId="28169" xr:uid="{C8FF1531-8555-4862-9871-40340D8D700F}"/>
    <cellStyle name="Normal 9 11 3 2" xfId="32923" xr:uid="{94B6C999-7B5C-4343-A078-574146390246}"/>
    <cellStyle name="Normal 9 11 3 2 2" xfId="32924" xr:uid="{E5D93A3D-ADB4-45CA-A674-96DAFE9A5096}"/>
    <cellStyle name="Normal 9 11 3 3" xfId="32925" xr:uid="{12EC941B-1DE8-49CB-9434-D4B835212E3D}"/>
    <cellStyle name="Normal 9 11 3 4" xfId="32922" xr:uid="{2136AB6F-25E2-4318-BE62-A9D589DA8839}"/>
    <cellStyle name="Normal 9 11 4" xfId="32926" xr:uid="{59FECA25-8D27-4726-A607-13227E6BD747}"/>
    <cellStyle name="Normal 9 11 4 2" xfId="32927" xr:uid="{8730614C-FA88-4DDB-9C1F-B6A7A1A8C63B}"/>
    <cellStyle name="Normal 9 11 4 2 2" xfId="32928" xr:uid="{3011D345-9DE6-43A8-894D-B05DBC08C2CA}"/>
    <cellStyle name="Normal 9 11 4 3" xfId="32929" xr:uid="{C92F30A3-51AE-46B3-9257-C250E747229D}"/>
    <cellStyle name="Normal 9 11 5" xfId="32930" xr:uid="{6AC3E76E-365F-4D59-AC72-51CC943A30C4}"/>
    <cellStyle name="Normal 9 11 5 2" xfId="32931" xr:uid="{7E5D0966-F95A-42CF-9889-C78CC74DBEDC}"/>
    <cellStyle name="Normal 9 11 6" xfId="32932" xr:uid="{BA87D1EA-090A-4730-84D7-235644C8E832}"/>
    <cellStyle name="Normal 9 11 7" xfId="32909" xr:uid="{F23B53D5-C118-4BD4-930E-2AFB5A3B4EB4}"/>
    <cellStyle name="Normal 9 12" xfId="25691" xr:uid="{11F69A2A-2CF9-4DD8-9810-A49D8AC2FB8A}"/>
    <cellStyle name="Normal 9 12 2" xfId="28171" xr:uid="{149895B6-D45D-4874-90FE-E385089280CB}"/>
    <cellStyle name="Normal 9 12 2 2" xfId="32935" xr:uid="{FF848FA6-EFF8-4020-B834-E213EE4EFF7A}"/>
    <cellStyle name="Normal 9 12 2 2 2" xfId="32936" xr:uid="{303204C0-27DB-4789-A647-D43CCE0744C2}"/>
    <cellStyle name="Normal 9 12 2 3" xfId="32937" xr:uid="{2BAB4726-885D-4E58-93B1-1028E9821BBE}"/>
    <cellStyle name="Normal 9 12 2 4" xfId="32934" xr:uid="{DFD36672-5D7F-472A-8E6E-D06BCB11831F}"/>
    <cellStyle name="Normal 9 12 3" xfId="32938" xr:uid="{CC5BA0D9-9E71-4B6C-86C9-53D31864DCFD}"/>
    <cellStyle name="Normal 9 12 3 2" xfId="32939" xr:uid="{C6A86A9C-D2BB-4F5A-BECD-69FBFEA49CC4}"/>
    <cellStyle name="Normal 9 12 3 2 2" xfId="32940" xr:uid="{4C4118BB-C684-45B6-B040-2107D5D4507F}"/>
    <cellStyle name="Normal 9 12 3 3" xfId="32941" xr:uid="{27A32EDE-1C8F-4D87-A0C2-328F46C18DB5}"/>
    <cellStyle name="Normal 9 12 4" xfId="32942" xr:uid="{26F0252F-FC0C-4AF4-9411-50F816303D20}"/>
    <cellStyle name="Normal 9 12 4 2" xfId="32943" xr:uid="{BA18A969-F85F-488C-BB67-A9D72AFE1133}"/>
    <cellStyle name="Normal 9 12 5" xfId="32944" xr:uid="{6EB662D1-8D59-4010-95C4-A86458F02CF8}"/>
    <cellStyle name="Normal 9 12 6" xfId="32933" xr:uid="{B7E73C6B-1FDF-4E3D-B019-61025C909916}"/>
    <cellStyle name="Normal 9 13" xfId="25692" xr:uid="{1D201C3E-46AB-46AC-991B-7958F1BAD865}"/>
    <cellStyle name="Normal 9 13 2" xfId="28172" xr:uid="{A62E0036-F131-4147-B1C7-293F1542D6D0}"/>
    <cellStyle name="Normal 9 13 2 2" xfId="32947" xr:uid="{2EECAFB9-09B7-4F22-A65F-331EEFDFC54F}"/>
    <cellStyle name="Normal 9 13 2 2 2" xfId="32948" xr:uid="{E22E9A21-DAD8-4D21-978C-D2D06DBCD950}"/>
    <cellStyle name="Normal 9 13 2 3" xfId="32949" xr:uid="{C2A11FB5-FADC-4E01-AACD-67B51DCCA09E}"/>
    <cellStyle name="Normal 9 13 2 4" xfId="32946" xr:uid="{03E4D696-9524-4D2A-9FE9-0C52AE43CDD6}"/>
    <cellStyle name="Normal 9 13 3" xfId="32950" xr:uid="{1384AAA6-D796-47F4-AD32-009EF32CEF6C}"/>
    <cellStyle name="Normal 9 13 3 2" xfId="32951" xr:uid="{F845A6F4-0B96-4CF1-A333-D8C8059C07D4}"/>
    <cellStyle name="Normal 9 13 4" xfId="32952" xr:uid="{C06CE17D-F37E-4176-91F7-019F129E606E}"/>
    <cellStyle name="Normal 9 13 5" xfId="32945" xr:uid="{6AD15198-5967-468C-B078-6CE8D55D1F4E}"/>
    <cellStyle name="Normal 9 14" xfId="27366" xr:uid="{A902C1CA-F5EF-44FA-A35D-F83C57ADDA2A}"/>
    <cellStyle name="Normal 9 14 2" xfId="32954" xr:uid="{F642D868-94CF-473F-88D5-2CFFF00537F9}"/>
    <cellStyle name="Normal 9 14 3" xfId="32953" xr:uid="{A3D39704-6DEA-4C3B-9160-C12874CDC690}"/>
    <cellStyle name="Normal 9 2" xfId="418" xr:uid="{00000000-0005-0000-0000-0000A6010000}"/>
    <cellStyle name="Normal 9 2 2" xfId="476" xr:uid="{00000000-0005-0000-0000-0000E0010000}"/>
    <cellStyle name="Normal 9 2 2 2" xfId="2382" xr:uid="{00000000-0005-0000-0000-000052090000}"/>
    <cellStyle name="Normal 9 2 2 3" xfId="25693" xr:uid="{3BB9B6DD-1A47-4583-A2F5-C4ED8B3F5AB6}"/>
    <cellStyle name="Normal 9 2 2 3 2" xfId="28174" xr:uid="{19E422DD-4A1C-4E27-80D0-D1DB3C8FE4BB}"/>
    <cellStyle name="Normal 9 2 2 3 2 2" xfId="32957" xr:uid="{7B5FD301-71E9-4D39-B14D-3E161927193A}"/>
    <cellStyle name="Normal 9 2 2 3 2 2 2" xfId="32958" xr:uid="{23FB1AF0-7677-47B7-AA8B-982EDE0D8C27}"/>
    <cellStyle name="Normal 9 2 2 3 2 3" xfId="32959" xr:uid="{BB2B069A-3911-48CB-9B43-2305F1E4D8CA}"/>
    <cellStyle name="Normal 9 2 2 3 2 4" xfId="32956" xr:uid="{B23BAC12-903D-4D81-82A0-4C3041AA9B5E}"/>
    <cellStyle name="Normal 9 2 2 3 3" xfId="32960" xr:uid="{183233D3-633B-44D0-A5B3-FF5A0E7153A3}"/>
    <cellStyle name="Normal 9 2 2 3 3 2" xfId="32961" xr:uid="{39962483-9EBB-4853-916F-7D829FCA0569}"/>
    <cellStyle name="Normal 9 2 2 3 3 2 2" xfId="32962" xr:uid="{5CF795B0-FB78-43C5-973B-0877423AE401}"/>
    <cellStyle name="Normal 9 2 2 3 3 3" xfId="32963" xr:uid="{6F0B7E9F-AA89-4DAD-B6C8-53B69A2813C9}"/>
    <cellStyle name="Normal 9 2 2 3 4" xfId="32964" xr:uid="{A2014F9A-E020-4EDD-B672-0AACC6486CD4}"/>
    <cellStyle name="Normal 9 2 2 3 4 2" xfId="32965" xr:uid="{99EABA2F-E0F0-476A-93C7-1A41046D5171}"/>
    <cellStyle name="Normal 9 2 2 3 5" xfId="32966" xr:uid="{4D248521-19CB-4639-85DC-C80067713DE6}"/>
    <cellStyle name="Normal 9 2 2 3 6" xfId="32955" xr:uid="{A1991F1C-D5A5-46AD-9C18-2242827BE640}"/>
    <cellStyle name="Normal 9 2 2 4" xfId="28173" xr:uid="{73DD7E46-EF49-4BD5-B228-E9D8610B47A4}"/>
    <cellStyle name="Normal 9 2 2 4 2" xfId="32968" xr:uid="{A3BDB89B-5A43-4909-A3A5-8B84F6AF7401}"/>
    <cellStyle name="Normal 9 2 2 4 2 2" xfId="32969" xr:uid="{53F384F4-3C65-4A0C-9313-A3E02B5DBBA2}"/>
    <cellStyle name="Normal 9 2 2 4 3" xfId="32970" xr:uid="{894C70CB-C7FF-4515-B58F-6DE1F3A02895}"/>
    <cellStyle name="Normal 9 2 2 4 4" xfId="32967" xr:uid="{B74E2786-2BEC-42DF-8017-94501F6D8480}"/>
    <cellStyle name="Normal 9 2 2 5" xfId="32971" xr:uid="{1ADC1B43-96F7-4F01-9B7E-8729B00E33C6}"/>
    <cellStyle name="Normal 9 2 2 5 2" xfId="32972" xr:uid="{A6465489-54E5-44DF-ADB6-7BD159618185}"/>
    <cellStyle name="Normal 9 2 2 5 2 2" xfId="32973" xr:uid="{ABB458B9-86C0-4A96-9953-DEA33ECFFE6B}"/>
    <cellStyle name="Normal 9 2 2 5 3" xfId="32974" xr:uid="{3F3D2D9D-C6F8-4EFB-A527-7E1A9FDC0304}"/>
    <cellStyle name="Normal 9 2 2 6" xfId="32975" xr:uid="{0D794E2E-32F3-46C5-856D-737E42402F94}"/>
    <cellStyle name="Normal 9 2 2 6 2" xfId="32976" xr:uid="{9FF77349-027C-47D9-995A-5A0141624DD0}"/>
    <cellStyle name="Normal 9 2 2 7" xfId="32977" xr:uid="{AD83ED72-7400-41F0-B9FC-B0044762F5F8}"/>
    <cellStyle name="Normal 9 2 3" xfId="2381" xr:uid="{00000000-0005-0000-0000-000051090000}"/>
    <cellStyle name="Normal 9 2 3 2" xfId="25694" xr:uid="{5F7B28A3-88FB-4494-8FC6-79071C752FD4}"/>
    <cellStyle name="Normal 9 2 3 2 2" xfId="28176" xr:uid="{32AEC4F0-3419-4B76-A59A-5CF1E637400F}"/>
    <cellStyle name="Normal 9 2 3 2 2 2" xfId="32981" xr:uid="{7E401C48-80DC-4C88-99F1-A5E0DE043F89}"/>
    <cellStyle name="Normal 9 2 3 2 2 2 2" xfId="32982" xr:uid="{FD88D181-C0FF-4E26-AADA-1549EBDB89B1}"/>
    <cellStyle name="Normal 9 2 3 2 2 3" xfId="32983" xr:uid="{733B6109-1DAD-40F0-957F-2B2AEA77E2C7}"/>
    <cellStyle name="Normal 9 2 3 2 2 4" xfId="32980" xr:uid="{A96D4F19-2AF9-4A88-875C-73DED03720F0}"/>
    <cellStyle name="Normal 9 2 3 2 3" xfId="32984" xr:uid="{71FE66BA-A9A5-4574-A49C-5E09A31885E6}"/>
    <cellStyle name="Normal 9 2 3 2 3 2" xfId="32985" xr:uid="{BA42B9C1-EB54-4724-AE55-D27E01467457}"/>
    <cellStyle name="Normal 9 2 3 2 3 2 2" xfId="32986" xr:uid="{6800F1A2-F2CC-4D18-A591-A79D222AC132}"/>
    <cellStyle name="Normal 9 2 3 2 3 3" xfId="32987" xr:uid="{9C2492EF-474D-45C4-9F51-634FF5D3B0C9}"/>
    <cellStyle name="Normal 9 2 3 2 4" xfId="32988" xr:uid="{614C94D2-5E8E-4F46-AE03-F9BD8939FA50}"/>
    <cellStyle name="Normal 9 2 3 2 4 2" xfId="32989" xr:uid="{8A4AB595-D1B1-41E8-B908-58264C451E58}"/>
    <cellStyle name="Normal 9 2 3 2 5" xfId="32990" xr:uid="{4125B286-3CB9-4EB8-98CF-DC44EEC2B8E8}"/>
    <cellStyle name="Normal 9 2 3 2 6" xfId="32979" xr:uid="{18D1B088-A085-4ABF-A34D-4E38BDD392D5}"/>
    <cellStyle name="Normal 9 2 3 3" xfId="28175" xr:uid="{7A9829C5-451F-4A28-A262-5E4F702B9BED}"/>
    <cellStyle name="Normal 9 2 3 3 2" xfId="32992" xr:uid="{27CAB3A3-48A8-4DAB-846D-7E2F74C3B693}"/>
    <cellStyle name="Normal 9 2 3 3 2 2" xfId="32993" xr:uid="{8743F65A-5AE5-4047-9CCE-F51764AB0915}"/>
    <cellStyle name="Normal 9 2 3 3 3" xfId="32994" xr:uid="{A976EE8C-8219-4B53-A7BB-71EE61EB5CA2}"/>
    <cellStyle name="Normal 9 2 3 3 4" xfId="32991" xr:uid="{16A87351-2C39-474A-A4C9-807017816CBF}"/>
    <cellStyle name="Normal 9 2 3 4" xfId="32995" xr:uid="{0B93E581-BCA6-4371-A650-D877643C5363}"/>
    <cellStyle name="Normal 9 2 3 4 2" xfId="32996" xr:uid="{1CD7E0E0-68F2-4C6D-A912-59B29707F3C7}"/>
    <cellStyle name="Normal 9 2 3 4 2 2" xfId="32997" xr:uid="{6C8874BD-FCA2-44CA-8883-EEC6DBC35EFD}"/>
    <cellStyle name="Normal 9 2 3 4 3" xfId="32998" xr:uid="{424CD810-97E0-4F45-9CA6-400110105AF3}"/>
    <cellStyle name="Normal 9 2 3 5" xfId="32999" xr:uid="{358B15C2-A9B4-4EC5-BC01-DEA373DC9F83}"/>
    <cellStyle name="Normal 9 2 3 5 2" xfId="33000" xr:uid="{9E1D2D94-7EAA-47F4-A2E7-5B7347641FD0}"/>
    <cellStyle name="Normal 9 2 3 6" xfId="33001" xr:uid="{8B824C07-A367-4262-83B2-BA7801AD43B6}"/>
    <cellStyle name="Normal 9 2 3 7" xfId="32978" xr:uid="{0FD0AF8E-08E8-4557-91A3-BC0ACD91D109}"/>
    <cellStyle name="Normal 9 2 4" xfId="5249" xr:uid="{00000000-0005-0000-0000-000085140000}"/>
    <cellStyle name="Normal 9 2 4 2" xfId="25695" xr:uid="{84742F24-B3A0-4CC3-8F3A-010A8ECB7D74}"/>
    <cellStyle name="Normal 9 2 4 2 2" xfId="28178" xr:uid="{A2892992-574A-4AC4-AD0E-7C9CB99F21D4}"/>
    <cellStyle name="Normal 9 2 4 2 2 2" xfId="33005" xr:uid="{B325B0EC-239E-400A-B183-1D0CF8D33946}"/>
    <cellStyle name="Normal 9 2 4 2 2 2 2" xfId="33006" xr:uid="{321E7CD9-AB2D-42EA-9C3F-D20214BA9C09}"/>
    <cellStyle name="Normal 9 2 4 2 2 3" xfId="33007" xr:uid="{0BC28819-30BE-4E5C-A65E-679998357A60}"/>
    <cellStyle name="Normal 9 2 4 2 2 4" xfId="33004" xr:uid="{F6884598-B2D5-4575-8D8A-FFA617FEA371}"/>
    <cellStyle name="Normal 9 2 4 2 3" xfId="33008" xr:uid="{52FAD432-7DED-47F8-AE31-BB4CE546827C}"/>
    <cellStyle name="Normal 9 2 4 2 3 2" xfId="33009" xr:uid="{6728F35C-719F-4C46-9C93-03210DB7AB52}"/>
    <cellStyle name="Normal 9 2 4 2 3 2 2" xfId="33010" xr:uid="{47D8D256-F8B8-45A4-900B-DB1C433C65B5}"/>
    <cellStyle name="Normal 9 2 4 2 3 3" xfId="33011" xr:uid="{B2267CDB-71B4-46DB-884C-5F607223E5B8}"/>
    <cellStyle name="Normal 9 2 4 2 4" xfId="33012" xr:uid="{863677D7-72F5-4D03-A2E8-C00125176051}"/>
    <cellStyle name="Normal 9 2 4 2 4 2" xfId="33013" xr:uid="{FB1BBB05-3FE1-42CB-819F-6093284AD5A5}"/>
    <cellStyle name="Normal 9 2 4 2 5" xfId="33014" xr:uid="{3EA2FC55-6CBF-457F-9FF7-2DA9ABAEEECA}"/>
    <cellStyle name="Normal 9 2 4 2 6" xfId="33003" xr:uid="{482813C9-562C-4AAC-ADEB-D7694EDF3481}"/>
    <cellStyle name="Normal 9 2 4 3" xfId="28177" xr:uid="{0FB4E79B-FBE1-4770-81E4-DC6B4DEF89EB}"/>
    <cellStyle name="Normal 9 2 4 3 2" xfId="33016" xr:uid="{F496D3A4-6E02-4C0B-93A1-2A85F1286084}"/>
    <cellStyle name="Normal 9 2 4 3 2 2" xfId="33017" xr:uid="{F505FF31-F052-45C1-842B-CF3B8B83BD4B}"/>
    <cellStyle name="Normal 9 2 4 3 3" xfId="33018" xr:uid="{C14D87BB-99DC-4DEB-B591-D292EA5D93AE}"/>
    <cellStyle name="Normal 9 2 4 3 4" xfId="33015" xr:uid="{D1B26DA5-2BB9-43D8-AB67-4077238D609E}"/>
    <cellStyle name="Normal 9 2 4 4" xfId="33019" xr:uid="{797DB9B3-3313-4A22-9967-8E05024EF0CE}"/>
    <cellStyle name="Normal 9 2 4 4 2" xfId="33020" xr:uid="{8E3E3B09-DB91-4513-ADF3-8C37DD4B1D14}"/>
    <cellStyle name="Normal 9 2 4 4 2 2" xfId="33021" xr:uid="{9714B5BB-CB4D-47D3-B9AE-EF8ED302B469}"/>
    <cellStyle name="Normal 9 2 4 4 3" xfId="33022" xr:uid="{EEF19626-6727-4B76-B134-85A4798AC28D}"/>
    <cellStyle name="Normal 9 2 4 5" xfId="33023" xr:uid="{20F492F6-2FF4-4F7D-AC58-05CE172668AE}"/>
    <cellStyle name="Normal 9 2 4 5 2" xfId="33024" xr:uid="{8E171E1F-E778-40C2-978A-0C64922FDE03}"/>
    <cellStyle name="Normal 9 2 4 6" xfId="33025" xr:uid="{3BBB6338-0BEE-4B10-B5A7-A199C7037D80}"/>
    <cellStyle name="Normal 9 2 4 7" xfId="33002" xr:uid="{F2F3800D-4A27-43DE-95ED-1B7B32F5DAA0}"/>
    <cellStyle name="Normal 9 2 5" xfId="25696" xr:uid="{DB1FF437-F93C-4DDC-B567-F4338F967C66}"/>
    <cellStyle name="Normal 9 2 5 2" xfId="28179" xr:uid="{161F3D2D-5DC2-425E-B8D3-E21BC6C17A55}"/>
    <cellStyle name="Normal 9 2 5 2 2" xfId="33028" xr:uid="{B7FCD0FF-53F6-46CE-85C6-2A0214BDE7D4}"/>
    <cellStyle name="Normal 9 2 5 2 2 2" xfId="33029" xr:uid="{3CD9222C-14E5-4796-864D-6D869C06432A}"/>
    <cellStyle name="Normal 9 2 5 2 3" xfId="33030" xr:uid="{B3EAA589-25FF-4021-A68F-EFAE5F081217}"/>
    <cellStyle name="Normal 9 2 5 2 4" xfId="33027" xr:uid="{19E6A96D-D9A2-4A14-B3FA-AD8297F70C6B}"/>
    <cellStyle name="Normal 9 2 5 3" xfId="33031" xr:uid="{DD6B1EB6-DF65-4DCC-87A1-85168648991E}"/>
    <cellStyle name="Normal 9 2 5 3 2" xfId="33032" xr:uid="{CA8B5C7C-FAAD-4E47-987C-79B92B02D156}"/>
    <cellStyle name="Normal 9 2 5 3 2 2" xfId="33033" xr:uid="{F8109E3C-9B25-4415-842F-66A766383425}"/>
    <cellStyle name="Normal 9 2 5 3 3" xfId="33034" xr:uid="{F1A885D8-364B-4D55-94CA-50E752CAF049}"/>
    <cellStyle name="Normal 9 2 5 4" xfId="33035" xr:uid="{E1F2FA9A-85DD-47A2-95C9-6761B894B87B}"/>
    <cellStyle name="Normal 9 2 5 4 2" xfId="33036" xr:uid="{18585BF0-ADA8-4614-ABEA-FC225C8B9523}"/>
    <cellStyle name="Normal 9 2 5 5" xfId="33037" xr:uid="{BF1BAFEE-5ED1-4F2E-B6BF-A2460A3310DB}"/>
    <cellStyle name="Normal 9 2 5 6" xfId="33026" xr:uid="{A6A538CB-5C16-470E-9B55-8AD9564D86AF}"/>
    <cellStyle name="Normal 9 2 6" xfId="25697" xr:uid="{B9A786F4-B0C7-406B-9534-573BD43DBE8A}"/>
    <cellStyle name="Normal 9 2 6 2" xfId="28180" xr:uid="{CE2DB8B5-B31C-42EB-B196-44BB48FE2593}"/>
    <cellStyle name="Normal 9 2 6 2 2" xfId="33040" xr:uid="{1B877E66-911A-4C10-A3AA-D8864822ADC1}"/>
    <cellStyle name="Normal 9 2 6 2 2 2" xfId="33041" xr:uid="{9B819EFB-87EA-4222-87AA-525FCD87A5A4}"/>
    <cellStyle name="Normal 9 2 6 2 3" xfId="33042" xr:uid="{B1764DA2-5259-4E41-89D6-BACA2235A675}"/>
    <cellStyle name="Normal 9 2 6 2 4" xfId="33039" xr:uid="{DB0E5EF9-77C6-40D5-B65F-F4E92A0B817D}"/>
    <cellStyle name="Normal 9 2 6 3" xfId="33043" xr:uid="{F962D078-01E3-4815-A6E8-04206BD4DE80}"/>
    <cellStyle name="Normal 9 2 6 3 2" xfId="33044" xr:uid="{99C69456-1518-49C1-9F63-612933B1EF07}"/>
    <cellStyle name="Normal 9 2 6 4" xfId="33045" xr:uid="{3B56216D-FA88-40BF-929B-23D358CC3336}"/>
    <cellStyle name="Normal 9 2 6 5" xfId="33038" xr:uid="{667C4E26-C33D-42D4-A73E-75BCBF9E8C10}"/>
    <cellStyle name="Normal 9 2 7" xfId="27367" xr:uid="{22D78DD3-4EF1-4E44-890D-25530593B914}"/>
    <cellStyle name="Normal 9 2 7 2" xfId="33047" xr:uid="{3C6D6174-8585-4E5D-9E2B-3D8EAE20A397}"/>
    <cellStyle name="Normal 9 2 7 3" xfId="33046" xr:uid="{335BAF74-A3A0-4D48-B4B7-E71363513CF1}"/>
    <cellStyle name="Normal 9 3" xfId="475" xr:uid="{00000000-0005-0000-0000-0000DF010000}"/>
    <cellStyle name="Normal 9 3 2" xfId="2383" xr:uid="{00000000-0005-0000-0000-000053090000}"/>
    <cellStyle name="Normal 9 3 3" xfId="25698" xr:uid="{ABB8A176-8B84-4F0A-9735-1C99CFD6C434}"/>
    <cellStyle name="Normal 9 3 3 2" xfId="28181" xr:uid="{403F0403-32A4-4500-80C4-4EEE659FB961}"/>
    <cellStyle name="Normal 9 3 3 2 2" xfId="33050" xr:uid="{B1974957-8AC4-4363-8DC0-6160E0713FC0}"/>
    <cellStyle name="Normal 9 3 3 2 2 2" xfId="33051" xr:uid="{33F74561-12AB-4596-87E0-C61BC3C1E74C}"/>
    <cellStyle name="Normal 9 3 3 2 3" xfId="33052" xr:uid="{8315C4AD-7EA1-4747-AC4E-A8482B9141C3}"/>
    <cellStyle name="Normal 9 3 3 2 4" xfId="33049" xr:uid="{AFFFD831-4A91-4AF2-AEAA-90C1C703CFB4}"/>
    <cellStyle name="Normal 9 3 3 3" xfId="33053" xr:uid="{07C3AA53-FBCB-4462-B7AC-FDFA4FFCF43E}"/>
    <cellStyle name="Normal 9 3 3 3 2" xfId="33054" xr:uid="{455239F9-736B-4BD1-A14B-4C969A40A23E}"/>
    <cellStyle name="Normal 9 3 3 3 2 2" xfId="33055" xr:uid="{879C72C9-B6E3-4192-A387-038680CD5A41}"/>
    <cellStyle name="Normal 9 3 3 3 3" xfId="33056" xr:uid="{32E458E1-26CF-4F9C-B9C9-3E1368E39E96}"/>
    <cellStyle name="Normal 9 3 3 4" xfId="33057" xr:uid="{EF343A22-54C8-410B-B7FC-8BE9318089D1}"/>
    <cellStyle name="Normal 9 3 3 4 2" xfId="33058" xr:uid="{C4FCF85F-51C4-4AA8-B6B4-72E3B16FE59B}"/>
    <cellStyle name="Normal 9 3 3 5" xfId="33059" xr:uid="{BAEDE028-4615-41BB-BB1C-83C11F508171}"/>
    <cellStyle name="Normal 9 3 3 6" xfId="33048" xr:uid="{76810A65-4D23-4360-84AB-B9534838450E}"/>
    <cellStyle name="Normal 9 3 4" xfId="25699" xr:uid="{6EE2AAEA-412A-45F3-A931-B3EA4F527A20}"/>
    <cellStyle name="Normal 9 3 4 2" xfId="28182" xr:uid="{D8FCC65A-FFD8-401A-8FB1-53EF2091B1BE}"/>
    <cellStyle name="Normal 9 3 4 2 2" xfId="33062" xr:uid="{184675C1-5B7E-4FE6-8BD5-85AD66D415B2}"/>
    <cellStyle name="Normal 9 3 4 2 2 2" xfId="33063" xr:uid="{93886F22-6636-4A7B-BBC6-BFC0E721E59E}"/>
    <cellStyle name="Normal 9 3 4 2 3" xfId="33064" xr:uid="{7383A6B2-B8AC-4CC6-9629-E9264C76CF20}"/>
    <cellStyle name="Normal 9 3 4 2 4" xfId="33061" xr:uid="{C37A8CA6-084C-4A1A-836F-6F9B7718380C}"/>
    <cellStyle name="Normal 9 3 4 3" xfId="33065" xr:uid="{4177B04E-DE53-4117-AC5A-308206A3349F}"/>
    <cellStyle name="Normal 9 3 4 3 2" xfId="33066" xr:uid="{E3EFD975-4082-4FC8-B5C6-B61A0999931C}"/>
    <cellStyle name="Normal 9 3 4 4" xfId="33067" xr:uid="{FD6D76CE-35D8-4D2D-9941-176F9495C014}"/>
    <cellStyle name="Normal 9 3 4 5" xfId="33060" xr:uid="{0386D0DD-43A6-493D-8A4D-95882F04D8C3}"/>
    <cellStyle name="Normal 9 3 5" xfId="33068" xr:uid="{1B32300C-2CC7-4A22-A1C7-615699B86D06}"/>
    <cellStyle name="Normal 9 3 5 2" xfId="33069" xr:uid="{08544B43-0815-4BD5-95C4-637ACC70A57A}"/>
    <cellStyle name="Normal 9 4" xfId="2384" xr:uid="{00000000-0005-0000-0000-000054090000}"/>
    <cellStyle name="Normal 9 5" xfId="2385" xr:uid="{00000000-0005-0000-0000-000055090000}"/>
    <cellStyle name="Normal 9 6" xfId="2386" xr:uid="{00000000-0005-0000-0000-000056090000}"/>
    <cellStyle name="Normal 9 7" xfId="2387" xr:uid="{00000000-0005-0000-0000-000057090000}"/>
    <cellStyle name="Normal 9 8" xfId="2388" xr:uid="{00000000-0005-0000-0000-000058090000}"/>
    <cellStyle name="Normal 9 9" xfId="2389" xr:uid="{00000000-0005-0000-0000-000059090000}"/>
    <cellStyle name="Normal 9 9 2" xfId="33070" xr:uid="{03DE5104-9FB7-41A9-A597-AE3913CE71CA}"/>
    <cellStyle name="Normal GHG Numbers (0.00)" xfId="251" xr:uid="{00000000-0005-0000-0000-0000FF000000}"/>
    <cellStyle name="Normal GHG Numbers (0.00) 2" xfId="33071" xr:uid="{B3B9FD97-F22D-4961-9469-E07268751BED}"/>
    <cellStyle name="Normal GHG Numbers (0.00) 3" xfId="25701" xr:uid="{FB3E0081-16C1-407E-96EC-625E26C87361}"/>
    <cellStyle name="Normal GHG Textfiels Bold" xfId="252" xr:uid="{00000000-0005-0000-0000-000000010000}"/>
    <cellStyle name="Normal GHG Textfiels Bold 2" xfId="33072" xr:uid="{F897AE12-80E1-4202-9F65-DF016A0DBAFC}"/>
    <cellStyle name="Normal GHG whole table" xfId="2390" xr:uid="{00000000-0005-0000-0000-00005A090000}"/>
    <cellStyle name="Normal GHG whole table 2" xfId="33073" xr:uid="{80BC927A-AAA2-40B1-8FE1-34FAEC810887}"/>
    <cellStyle name="Normal GHG whole table 3" xfId="25702" xr:uid="{68A1A2E9-2E15-493C-AF18-82161286F438}"/>
    <cellStyle name="Normal GHG-Shade" xfId="253" xr:uid="{00000000-0005-0000-0000-000001010000}"/>
    <cellStyle name="Normal GHG-Shade 2" xfId="254" xr:uid="{00000000-0005-0000-0000-000002010000}"/>
    <cellStyle name="Normal GHG-Shade 2 2" xfId="27369" xr:uid="{15CF8185-D6BF-4289-A5D3-FA3A7C6F4A76}"/>
    <cellStyle name="Normal GHG-Shade 3" xfId="27368" xr:uid="{BF497010-3281-4A55-9D2D-01D12E08D1EB}"/>
    <cellStyle name="Normal GHG-Shade 4" xfId="33074" xr:uid="{74A244E8-2E2E-4DA0-8AE6-A975936FAE9D}"/>
    <cellStyle name="Normale 2" xfId="10" xr:uid="{00000000-0005-0000-0000-00000E000000}"/>
    <cellStyle name="Normale_B2020" xfId="255" xr:uid="{00000000-0005-0000-0000-000003010000}"/>
    <cellStyle name="Note" xfId="22500" builtinId="10" customBuiltin="1"/>
    <cellStyle name="Note 10" xfId="2391" xr:uid="{00000000-0005-0000-0000-00005B090000}"/>
    <cellStyle name="Note 10 2" xfId="2392" xr:uid="{00000000-0005-0000-0000-00005C090000}"/>
    <cellStyle name="Note 10 2 2" xfId="33076" xr:uid="{EE74A785-A709-400A-A9A2-BD86ED0CC054}"/>
    <cellStyle name="Note 10 2 3" xfId="25705" xr:uid="{90C8DBD6-C19B-43A5-942B-B3E5843763C9}"/>
    <cellStyle name="Note 10 3" xfId="2393" xr:uid="{00000000-0005-0000-0000-00005D090000}"/>
    <cellStyle name="Note 10 3 2" xfId="2394" xr:uid="{00000000-0005-0000-0000-00005E090000}"/>
    <cellStyle name="Note 10 3 2 2" xfId="33078" xr:uid="{D017766D-EB72-4FD7-A630-FDFCD7B0FAC8}"/>
    <cellStyle name="Note 10 3 2 3" xfId="25707" xr:uid="{195AC3DA-44B1-4CA0-9CA3-93140F8C8B53}"/>
    <cellStyle name="Note 10 3 3" xfId="33077" xr:uid="{6753F1E8-76E4-499D-997A-56D2509EF90B}"/>
    <cellStyle name="Note 10 3 4" xfId="25706" xr:uid="{C26E94EC-F9FC-4948-BAE9-9BCC3C7E5DE2}"/>
    <cellStyle name="Note 10 3_ELC_final" xfId="2395" xr:uid="{00000000-0005-0000-0000-00005F090000}"/>
    <cellStyle name="Note 10 4" xfId="33075" xr:uid="{6EB70292-EF66-43EB-97D0-E76637F91B4B}"/>
    <cellStyle name="Note 10 5" xfId="25704" xr:uid="{D3170B71-A200-4B32-A1F1-27C54613ADF9}"/>
    <cellStyle name="Note 10_ELC_final" xfId="2396" xr:uid="{00000000-0005-0000-0000-000060090000}"/>
    <cellStyle name="Note 11" xfId="2397" xr:uid="{00000000-0005-0000-0000-000061090000}"/>
    <cellStyle name="Note 11 2" xfId="2398" xr:uid="{00000000-0005-0000-0000-000062090000}"/>
    <cellStyle name="Note 11 2 2" xfId="33080" xr:uid="{675974AA-E492-437B-A048-5FE8FA9D018A}"/>
    <cellStyle name="Note 11 2 3" xfId="25709" xr:uid="{AA631FA6-0427-4809-844A-D2619826DC46}"/>
    <cellStyle name="Note 11 3" xfId="33079" xr:uid="{FDE45FE5-55E1-410B-918B-FCCCD2227A3F}"/>
    <cellStyle name="Note 11 4" xfId="25708" xr:uid="{156BCA9D-3742-430A-86FA-FFA83985D317}"/>
    <cellStyle name="Note 11_ELC_final" xfId="2399" xr:uid="{00000000-0005-0000-0000-000063090000}"/>
    <cellStyle name="Note 12" xfId="2400" xr:uid="{00000000-0005-0000-0000-000064090000}"/>
    <cellStyle name="Note 12 2" xfId="2401" xr:uid="{00000000-0005-0000-0000-000065090000}"/>
    <cellStyle name="Note 12 2 2" xfId="33082" xr:uid="{E276F269-1ACB-462B-84DB-6B69A16FE3E9}"/>
    <cellStyle name="Note 12 2 3" xfId="25711" xr:uid="{B1DE2450-80CF-4DDF-A687-BD65FBFC848C}"/>
    <cellStyle name="Note 12 3" xfId="33081" xr:uid="{34179C19-11D8-45D3-B62E-78E892454A99}"/>
    <cellStyle name="Note 12 4" xfId="25710" xr:uid="{5647B36C-705C-471D-9A73-BE51260C04BA}"/>
    <cellStyle name="Note 12_ELC_final" xfId="2402" xr:uid="{00000000-0005-0000-0000-000066090000}"/>
    <cellStyle name="Note 13" xfId="2403" xr:uid="{00000000-0005-0000-0000-000067090000}"/>
    <cellStyle name="Note 13 2" xfId="2404" xr:uid="{00000000-0005-0000-0000-000068090000}"/>
    <cellStyle name="Note 13 2 2" xfId="33084" xr:uid="{49B3A409-F602-44EA-A60E-78E29E450820}"/>
    <cellStyle name="Note 13 2 3" xfId="25713" xr:uid="{3E066911-753B-47DB-95B1-459DDF3A09CB}"/>
    <cellStyle name="Note 13 3" xfId="33083" xr:uid="{272FA73A-25B9-4A97-90AB-B25FB73C3C29}"/>
    <cellStyle name="Note 13 4" xfId="25712" xr:uid="{990BB3CA-1C4F-433E-ABE8-77459D3D2002}"/>
    <cellStyle name="Note 13_ELC_final" xfId="2405" xr:uid="{00000000-0005-0000-0000-000069090000}"/>
    <cellStyle name="Note 14" xfId="2406" xr:uid="{00000000-0005-0000-0000-00006A090000}"/>
    <cellStyle name="Note 14 2" xfId="2407" xr:uid="{00000000-0005-0000-0000-00006B090000}"/>
    <cellStyle name="Note 14 2 2" xfId="33086" xr:uid="{2B259369-949B-4593-A602-E147A73A609A}"/>
    <cellStyle name="Note 14 2 3" xfId="25715" xr:uid="{FD484625-376E-4F81-A0ED-AAE937230149}"/>
    <cellStyle name="Note 14 3" xfId="33085" xr:uid="{156E9C78-9B60-4830-9D16-9ADB91B12525}"/>
    <cellStyle name="Note 14 4" xfId="25714" xr:uid="{B9BB01D6-E0D1-4E3B-B1CC-C94B15B88725}"/>
    <cellStyle name="Note 14_ELC_final" xfId="2408" xr:uid="{00000000-0005-0000-0000-00006C090000}"/>
    <cellStyle name="Note 15" xfId="2409" xr:uid="{00000000-0005-0000-0000-00006D090000}"/>
    <cellStyle name="Note 15 2" xfId="2410" xr:uid="{00000000-0005-0000-0000-00006E090000}"/>
    <cellStyle name="Note 15 2 2" xfId="33088" xr:uid="{9DB049FD-52C9-4107-80EB-7BCFF7FD4F22}"/>
    <cellStyle name="Note 15 2 3" xfId="25717" xr:uid="{8B70EA8F-C8AF-4A17-B7A3-D50AF717983D}"/>
    <cellStyle name="Note 15 3" xfId="33087" xr:uid="{E150AE27-CEE6-43DA-A032-FFD9C39E129C}"/>
    <cellStyle name="Note 15 4" xfId="25716" xr:uid="{71FD06F3-8D9B-4D27-9366-C195FA1C3B03}"/>
    <cellStyle name="Note 15_ELC_final" xfId="2411" xr:uid="{00000000-0005-0000-0000-00006F090000}"/>
    <cellStyle name="Note 16" xfId="2412" xr:uid="{00000000-0005-0000-0000-000070090000}"/>
    <cellStyle name="Note 16 2" xfId="2413" xr:uid="{00000000-0005-0000-0000-000071090000}"/>
    <cellStyle name="Note 16 2 2" xfId="33090" xr:uid="{41DA40B2-338A-45F6-9CE3-49168A8C35E5}"/>
    <cellStyle name="Note 16 2 3" xfId="25719" xr:uid="{7E1C745B-8BBC-4F36-9F0B-FBD2BEBECC7D}"/>
    <cellStyle name="Note 16 3" xfId="33089" xr:uid="{449A8623-A675-4C57-BD13-0061D2A6C628}"/>
    <cellStyle name="Note 16 4" xfId="25718" xr:uid="{FBFF246D-611E-4840-9A0F-1BE3DF78EA32}"/>
    <cellStyle name="Note 16_ELC_final" xfId="2414" xr:uid="{00000000-0005-0000-0000-000072090000}"/>
    <cellStyle name="Note 17" xfId="2415" xr:uid="{00000000-0005-0000-0000-000073090000}"/>
    <cellStyle name="Note 17 2" xfId="2416" xr:uid="{00000000-0005-0000-0000-000074090000}"/>
    <cellStyle name="Note 17 2 2" xfId="33092" xr:uid="{0521FBD2-6216-4203-AA2E-91A0B7EE28D8}"/>
    <cellStyle name="Note 17 2 3" xfId="25721" xr:uid="{4BA1C212-F9D1-4BE7-9AB6-541BFB46E633}"/>
    <cellStyle name="Note 17 3" xfId="33091" xr:uid="{C897AE22-24C6-4683-A428-643422F1EDE7}"/>
    <cellStyle name="Note 17 4" xfId="25720" xr:uid="{9BD568FC-BC76-4F0D-98B5-69DCA7660306}"/>
    <cellStyle name="Note 17_ELC_final" xfId="2417" xr:uid="{00000000-0005-0000-0000-000075090000}"/>
    <cellStyle name="Note 18" xfId="2418" xr:uid="{00000000-0005-0000-0000-000076090000}"/>
    <cellStyle name="Note 18 2" xfId="2419" xr:uid="{00000000-0005-0000-0000-000077090000}"/>
    <cellStyle name="Note 18 2 2" xfId="33094" xr:uid="{6E4E6F3E-E964-4B54-A063-D8189B2B11F9}"/>
    <cellStyle name="Note 18 2 3" xfId="25723" xr:uid="{F1C9EB23-41B0-4E0A-9C9F-EEA97C0CD03F}"/>
    <cellStyle name="Note 18 3" xfId="33093" xr:uid="{6B7DA872-5B21-4CE6-995F-8F4FF5EE3212}"/>
    <cellStyle name="Note 18 4" xfId="25722" xr:uid="{CAAABFC9-DA56-4BF9-B90A-4F3806AA616D}"/>
    <cellStyle name="Note 18_ELC_final" xfId="2420" xr:uid="{00000000-0005-0000-0000-000078090000}"/>
    <cellStyle name="Note 19" xfId="2421" xr:uid="{00000000-0005-0000-0000-000079090000}"/>
    <cellStyle name="Note 19 2" xfId="33095" xr:uid="{AC29488F-D88D-49F3-9EDE-59CEE0F1C2E7}"/>
    <cellStyle name="Note 19 3" xfId="25724" xr:uid="{96C02FC9-5DBF-4815-B5D4-D56AF7E7EF29}"/>
    <cellStyle name="Note 2" xfId="256" xr:uid="{00000000-0005-0000-0000-000004010000}"/>
    <cellStyle name="Note 2 10" xfId="4495" xr:uid="{00000000-0005-0000-0000-000093110000}"/>
    <cellStyle name="Note 2 10 2" xfId="33097" xr:uid="{7EB83200-3D7C-4536-8FD5-69B681CADC15}"/>
    <cellStyle name="Note 2 10 3" xfId="23171" xr:uid="{F5BB47CE-A0BC-4CBF-BD80-47B2870B6D03}"/>
    <cellStyle name="Note 2 11" xfId="4496" xr:uid="{00000000-0005-0000-0000-000094110000}"/>
    <cellStyle name="Note 2 11 2" xfId="33098" xr:uid="{8F633D9C-23C2-4A41-8BAF-EE104526E31D}"/>
    <cellStyle name="Note 2 11 3" xfId="23172" xr:uid="{F9134BF9-C6CD-441E-B9FC-D62C6A39FD1C}"/>
    <cellStyle name="Note 2 12" xfId="4497" xr:uid="{00000000-0005-0000-0000-000095110000}"/>
    <cellStyle name="Note 2 12 2" xfId="33099" xr:uid="{71AF59AC-3DD3-4E7B-9781-911353DEF6A7}"/>
    <cellStyle name="Note 2 12 3" xfId="23173" xr:uid="{9ABD2710-E9ED-44A9-AF7F-AD00F5162E51}"/>
    <cellStyle name="Note 2 13" xfId="4498" xr:uid="{00000000-0005-0000-0000-000096110000}"/>
    <cellStyle name="Note 2 13 2" xfId="33100" xr:uid="{A15239AE-EA73-4CFE-B1D1-744EBB90E1C3}"/>
    <cellStyle name="Note 2 13 3" xfId="23174" xr:uid="{23D1E8D9-A35D-4664-901F-E86C3B569AB5}"/>
    <cellStyle name="Note 2 14" xfId="4499" xr:uid="{00000000-0005-0000-0000-000097110000}"/>
    <cellStyle name="Note 2 14 2" xfId="33101" xr:uid="{68974C3F-2467-49E7-90F0-2949AC0BC4CC}"/>
    <cellStyle name="Note 2 14 3" xfId="23175" xr:uid="{4C03A8BD-28F0-4943-A52F-84EEC59DF07A}"/>
    <cellStyle name="Note 2 15" xfId="4500" xr:uid="{00000000-0005-0000-0000-000098110000}"/>
    <cellStyle name="Note 2 15 2" xfId="33102" xr:uid="{5AAD12CA-991E-40F3-AC5C-B5E60B7D0C36}"/>
    <cellStyle name="Note 2 15 3" xfId="23176" xr:uid="{8AE5251D-2CCB-4CE5-82EB-71D0F8743476}"/>
    <cellStyle name="Note 2 16" xfId="5250" xr:uid="{00000000-0005-0000-0000-000086140000}"/>
    <cellStyle name="Note 2 16 2" xfId="42651" xr:uid="{036D2745-3AB2-4B86-8A33-7DFE0DF1F5BE}"/>
    <cellStyle name="Note 2 16 3" xfId="33103" xr:uid="{239BE047-82D5-4B03-9BDA-F9752E3485CC}"/>
    <cellStyle name="Note 2 17" xfId="33096" xr:uid="{42F9972C-0BCE-4837-89D5-49CEC8816C41}"/>
    <cellStyle name="Note 2 18" xfId="25725" xr:uid="{5AB224F5-274B-41CC-AC5B-94FF6865B31A}"/>
    <cellStyle name="Note 2 2" xfId="257" xr:uid="{00000000-0005-0000-0000-000005010000}"/>
    <cellStyle name="Note 2 2 2" xfId="2422" xr:uid="{00000000-0005-0000-0000-00007A090000}"/>
    <cellStyle name="Note 2 2 2 2" xfId="5251" xr:uid="{00000000-0005-0000-0000-000087140000}"/>
    <cellStyle name="Note 2 2 2 2 2" xfId="33106" xr:uid="{7C42B488-AB17-42D7-89DC-EC4B73676AD5}"/>
    <cellStyle name="Note 2 2 2 2 3" xfId="42652" xr:uid="{AD4112EE-8E20-44BC-8D44-C30DE90AEDDC}"/>
    <cellStyle name="Note 2 2 2 2 4" xfId="27371" xr:uid="{18648CB7-5171-485E-B933-63A39BC83026}"/>
    <cellStyle name="Note 2 2 2 3" xfId="33105" xr:uid="{2FA0DED8-FCC6-4CB7-B226-8EF8872DA006}"/>
    <cellStyle name="Note 2 2 2 4" xfId="25726" xr:uid="{463AB092-5803-41BC-B943-DFE367034834}"/>
    <cellStyle name="Note 2 2 3" xfId="27370" xr:uid="{452D61DE-95E2-406D-8CEA-0301E4361B0E}"/>
    <cellStyle name="Note 2 2 4" xfId="33104" xr:uid="{ED91ED46-0F8B-4EBB-81EE-33686D178DD6}"/>
    <cellStyle name="Note 2 2 5" xfId="23177" xr:uid="{DD8D088B-E55F-40B2-BDF3-6E916ABEBC67}"/>
    <cellStyle name="Note 2 3" xfId="2423" xr:uid="{00000000-0005-0000-0000-00007B090000}"/>
    <cellStyle name="Note 2 3 2" xfId="33107" xr:uid="{92561D83-8F55-4CB7-8048-0ACFEC2A0DBA}"/>
    <cellStyle name="Note 2 3 3" xfId="23178" xr:uid="{10CBFC1F-F8F8-4418-B645-FBAA66925EA5}"/>
    <cellStyle name="Note 2 4" xfId="2424" xr:uid="{00000000-0005-0000-0000-00007C090000}"/>
    <cellStyle name="Note 2 4 2" xfId="33108" xr:uid="{DCDEE5B6-E052-4BF1-A1FF-14FC7DC764D1}"/>
    <cellStyle name="Note 2 4 3" xfId="23179" xr:uid="{3E12E90D-A6D3-4972-8111-5938C5AD3DD1}"/>
    <cellStyle name="Note 2 5" xfId="4501" xr:uid="{00000000-0005-0000-0000-000099110000}"/>
    <cellStyle name="Note 2 5 2" xfId="33109" xr:uid="{910C40B8-D60E-44C4-824B-248B4D2FD917}"/>
    <cellStyle name="Note 2 5 3" xfId="23180" xr:uid="{6CEBE48D-874F-45B7-BC2A-601FD6B403E9}"/>
    <cellStyle name="Note 2 6" xfId="4502" xr:uid="{00000000-0005-0000-0000-00009A110000}"/>
    <cellStyle name="Note 2 6 2" xfId="33110" xr:uid="{273B0C97-595A-4BA8-A01F-E0749BC6F327}"/>
    <cellStyle name="Note 2 6 3" xfId="23181" xr:uid="{801D575B-225E-428C-AB82-7959571A6FC4}"/>
    <cellStyle name="Note 2 7" xfId="4503" xr:uid="{00000000-0005-0000-0000-00009B110000}"/>
    <cellStyle name="Note 2 7 2" xfId="33111" xr:uid="{2D681A86-CAF6-44AB-A907-215E378362D2}"/>
    <cellStyle name="Note 2 7 3" xfId="23182" xr:uid="{633E87D5-3128-4EBD-8DFE-C3EBF23A94C9}"/>
    <cellStyle name="Note 2 8" xfId="4504" xr:uid="{00000000-0005-0000-0000-00009C110000}"/>
    <cellStyle name="Note 2 8 2" xfId="33112" xr:uid="{F7F34081-EAA7-4531-9C57-2887BFABAE76}"/>
    <cellStyle name="Note 2 8 3" xfId="23183" xr:uid="{E70E62B1-4D50-4E5D-93FA-BD8EF47BA07A}"/>
    <cellStyle name="Note 2 9" xfId="4505" xr:uid="{00000000-0005-0000-0000-00009D110000}"/>
    <cellStyle name="Note 2 9 2" xfId="33113" xr:uid="{4AD09862-C736-4D29-A7CE-B7817E92F802}"/>
    <cellStyle name="Note 2 9 3" xfId="23184" xr:uid="{F9214D74-211B-4389-986F-8D1D28490146}"/>
    <cellStyle name="Note 2_PrimaryEnergyPrices_TIMES" xfId="2425" xr:uid="{00000000-0005-0000-0000-00007D090000}"/>
    <cellStyle name="Note 20" xfId="2426" xr:uid="{00000000-0005-0000-0000-00007E090000}"/>
    <cellStyle name="Note 20 2" xfId="33114" xr:uid="{814FF085-FAEF-48D9-9FE6-16B123341CFC}"/>
    <cellStyle name="Note 20 3" xfId="25727" xr:uid="{043A60F0-A694-46EB-B916-B744C487AC81}"/>
    <cellStyle name="Note 21" xfId="2427" xr:uid="{00000000-0005-0000-0000-00007F090000}"/>
    <cellStyle name="Note 21 2" xfId="33115" xr:uid="{0E31AB2F-C2C1-4A25-BFDA-87841C9ED2D6}"/>
    <cellStyle name="Note 21 3" xfId="25728" xr:uid="{A07D4B13-6D3C-4B16-AF20-59F5EFDDE91B}"/>
    <cellStyle name="Note 22" xfId="2428" xr:uid="{00000000-0005-0000-0000-000080090000}"/>
    <cellStyle name="Note 22 2" xfId="33116" xr:uid="{113A2D7A-CEC0-4BA8-8C82-328060A224D2}"/>
    <cellStyle name="Note 22 3" xfId="25729" xr:uid="{7E20E756-0EFB-48C0-8F38-E6750ED5F7ED}"/>
    <cellStyle name="Note 23" xfId="2429" xr:uid="{00000000-0005-0000-0000-000081090000}"/>
    <cellStyle name="Note 23 2" xfId="33117" xr:uid="{0288088B-165A-40EF-878C-79920C3D74FA}"/>
    <cellStyle name="Note 23 3" xfId="25730" xr:uid="{4CCFF9E3-DC6D-43CC-9D20-7AA711719744}"/>
    <cellStyle name="Note 24" xfId="2430" xr:uid="{00000000-0005-0000-0000-000082090000}"/>
    <cellStyle name="Note 24 2" xfId="33118" xr:uid="{15E04BDD-B147-4AE3-B70C-E26A53C35310}"/>
    <cellStyle name="Note 24 3" xfId="25731" xr:uid="{88C67E94-5AC7-4737-A8D3-481EB927B0AE}"/>
    <cellStyle name="Note 25" xfId="2431" xr:uid="{00000000-0005-0000-0000-000083090000}"/>
    <cellStyle name="Note 25 2" xfId="33119" xr:uid="{90E3A744-3909-47CB-BA0E-BFB0ADE37A16}"/>
    <cellStyle name="Note 25 3" xfId="25732" xr:uid="{ECFE339D-DB8E-4103-9EAB-B129BD26C57F}"/>
    <cellStyle name="Note 26" xfId="2432" xr:uid="{00000000-0005-0000-0000-000084090000}"/>
    <cellStyle name="Note 26 2" xfId="33120" xr:uid="{1150AB6B-8D88-4691-9259-56807EC5CE79}"/>
    <cellStyle name="Note 26 3" xfId="25733" xr:uid="{062D171D-26AC-4B18-AE35-F18325EAF6EA}"/>
    <cellStyle name="Note 27" xfId="2433" xr:uid="{00000000-0005-0000-0000-000085090000}"/>
    <cellStyle name="Note 27 2" xfId="33121" xr:uid="{E0C03C38-73A2-4F66-AB0A-4DFA549C89B6}"/>
    <cellStyle name="Note 27 3" xfId="25734" xr:uid="{A5A5E368-1B76-4AC9-B06C-4E90AEB03AFC}"/>
    <cellStyle name="Note 28" xfId="2434" xr:uid="{00000000-0005-0000-0000-000086090000}"/>
    <cellStyle name="Note 28 2" xfId="33122" xr:uid="{AADD6BAF-D79B-4860-9788-80A27FDB7C70}"/>
    <cellStyle name="Note 28 3" xfId="25735" xr:uid="{96208DFC-B7A9-4AC0-B2CE-EBEC119FB397}"/>
    <cellStyle name="Note 29" xfId="2435" xr:uid="{00000000-0005-0000-0000-000087090000}"/>
    <cellStyle name="Note 29 2" xfId="33123" xr:uid="{C977153C-8A27-4CCF-AA30-94B6AFFE5D89}"/>
    <cellStyle name="Note 29 3" xfId="25736" xr:uid="{2B3BFA57-347E-490B-9358-711E3D82BFC0}"/>
    <cellStyle name="Note 3" xfId="258" xr:uid="{00000000-0005-0000-0000-000006010000}"/>
    <cellStyle name="Note 3 2" xfId="259" xr:uid="{00000000-0005-0000-0000-000007010000}"/>
    <cellStyle name="Note 3 2 2" xfId="2437" xr:uid="{00000000-0005-0000-0000-000089090000}"/>
    <cellStyle name="Note 3 2 2 2" xfId="33126" xr:uid="{3C688327-0588-40FD-85DA-6A51F053EE6E}"/>
    <cellStyle name="Note 3 2 2 3" xfId="25738" xr:uid="{A2136298-EB6C-4A83-8AA4-4F2DFBDB5607}"/>
    <cellStyle name="Note 3 2 3" xfId="33125" xr:uid="{6667FA06-74B2-41BC-9666-ED2BA10E084A}"/>
    <cellStyle name="Note 3 2 4" xfId="25737" xr:uid="{82E5FD6D-B20A-44F7-9F5E-D67F4FCCDC7E}"/>
    <cellStyle name="Note 3 3" xfId="419" xr:uid="{00000000-0005-0000-0000-0000A7010000}"/>
    <cellStyle name="Note 3 3 2" xfId="33127" xr:uid="{5BB8EC28-525C-4E94-83DD-8F9D6D02862B}"/>
    <cellStyle name="Note 3 3 3" xfId="25739" xr:uid="{8130B07F-8056-43D0-A174-FCC5D3EA5BFB}"/>
    <cellStyle name="Note 3 4" xfId="477" xr:uid="{00000000-0005-0000-0000-0000E1010000}"/>
    <cellStyle name="Note 3 4 2" xfId="2438" xr:uid="{00000000-0005-0000-0000-00008A090000}"/>
    <cellStyle name="Note 3 4 2 2" xfId="33129" xr:uid="{466E9C24-1C0B-4E11-95A1-804DCC2FBC0E}"/>
    <cellStyle name="Note 3 4 2 3" xfId="25741" xr:uid="{875689B5-B0D0-4476-8BB3-AAA206A584A5}"/>
    <cellStyle name="Note 3 4 3" xfId="25742" xr:uid="{70002F4C-E2F9-4E32-A88F-C42E1828D19F}"/>
    <cellStyle name="Note 3 4 3 2" xfId="33130" xr:uid="{E23C9D72-046F-4FC7-B23E-CCD4C8FC7076}"/>
    <cellStyle name="Note 3 4 4" xfId="33128" xr:uid="{6FAE8793-67FC-43AB-AFFA-782AD863A19F}"/>
    <cellStyle name="Note 3 4 5" xfId="25740" xr:uid="{289CA36B-9E68-42F4-BB52-EA058C762EE2}"/>
    <cellStyle name="Note 3 5" xfId="2439" xr:uid="{00000000-0005-0000-0000-00008B090000}"/>
    <cellStyle name="Note 3 5 2" xfId="33131" xr:uid="{AE4647AB-C775-4500-8841-196DF1B821B4}"/>
    <cellStyle name="Note 3 5 3" xfId="25743" xr:uid="{F6FC0A91-A1B6-4EE4-8B38-3247786868FC}"/>
    <cellStyle name="Note 3 6" xfId="2440" xr:uid="{00000000-0005-0000-0000-00008C090000}"/>
    <cellStyle name="Note 3 6 2" xfId="33132" xr:uid="{BE76B46C-8E53-49EF-B400-7CB938A729C1}"/>
    <cellStyle name="Note 3 6 3" xfId="25744" xr:uid="{4006F837-7F93-475F-AE77-EC46058AF18A}"/>
    <cellStyle name="Note 3 7" xfId="2436" xr:uid="{00000000-0005-0000-0000-000088090000}"/>
    <cellStyle name="Note 3 7 2" xfId="33133" xr:uid="{CB2C8529-CEC6-4D5F-A75D-F74335C2BE96}"/>
    <cellStyle name="Note 3 7 3" xfId="25745" xr:uid="{4814D67F-AEE5-4C75-9036-98C0BDF622D8}"/>
    <cellStyle name="Note 3 8" xfId="33124" xr:uid="{01841204-C226-4225-B2E1-578598FBE402}"/>
    <cellStyle name="Note 3 9" xfId="23185" xr:uid="{964F2C94-7D6B-4E1D-B706-FDB783BD5E59}"/>
    <cellStyle name="Note 3_PrimaryEnergyPrices_TIMES" xfId="5252" xr:uid="{00000000-0005-0000-0000-000088140000}"/>
    <cellStyle name="Note 30" xfId="2441" xr:uid="{00000000-0005-0000-0000-00008D090000}"/>
    <cellStyle name="Note 30 2" xfId="33134" xr:uid="{1609BB6F-17BF-40BB-9A15-A4573148AA8F}"/>
    <cellStyle name="Note 30 3" xfId="25746" xr:uid="{A8C2778F-0001-4463-8156-D13C05042789}"/>
    <cellStyle name="Note 31" xfId="2442" xr:uid="{00000000-0005-0000-0000-00008E090000}"/>
    <cellStyle name="Note 31 2" xfId="33135" xr:uid="{CD170367-FD7E-4CEA-B984-633BADB6CC3F}"/>
    <cellStyle name="Note 31 3" xfId="25747" xr:uid="{267726E0-0BF6-4B87-9CD7-A45910FBB348}"/>
    <cellStyle name="Note 32" xfId="2443" xr:uid="{00000000-0005-0000-0000-00008F090000}"/>
    <cellStyle name="Note 32 2" xfId="33136" xr:uid="{6167D276-D209-4C11-82CD-C282D61F3073}"/>
    <cellStyle name="Note 32 3" xfId="25748" xr:uid="{24942FB9-C508-4F4F-B4FF-86B12F00EC36}"/>
    <cellStyle name="Note 33" xfId="2444" xr:uid="{00000000-0005-0000-0000-000090090000}"/>
    <cellStyle name="Note 33 2" xfId="33137" xr:uid="{5AFFB8FB-0BC2-410E-AB74-8C7AB9CF70EE}"/>
    <cellStyle name="Note 33 3" xfId="25749" xr:uid="{232B937A-FBB1-49A7-A18D-7AD8DACDB0A2}"/>
    <cellStyle name="Note 34" xfId="2445" xr:uid="{00000000-0005-0000-0000-000091090000}"/>
    <cellStyle name="Note 34 2" xfId="33138" xr:uid="{E1647EBD-84B4-49F5-BC59-410DC5489635}"/>
    <cellStyle name="Note 34 3" xfId="25750" xr:uid="{D8C2178F-7FD6-4386-ADB9-F1A452F20777}"/>
    <cellStyle name="Note 35" xfId="2446" xr:uid="{00000000-0005-0000-0000-000092090000}"/>
    <cellStyle name="Note 35 2" xfId="33139" xr:uid="{CD1AB2F4-7017-45BA-A466-2EA3932DE148}"/>
    <cellStyle name="Note 35 3" xfId="25751" xr:uid="{9D9A5989-7301-4F4A-A24A-89381B0C856D}"/>
    <cellStyle name="Note 36" xfId="2447" xr:uid="{00000000-0005-0000-0000-000093090000}"/>
    <cellStyle name="Note 36 2" xfId="33140" xr:uid="{3013EE7E-F3B1-4547-9B40-8E8B6BCF54CD}"/>
    <cellStyle name="Note 36 3" xfId="25752" xr:uid="{92981ACE-EB34-4C20-9D1F-F54190E90129}"/>
    <cellStyle name="Note 37" xfId="2448" xr:uid="{00000000-0005-0000-0000-000094090000}"/>
    <cellStyle name="Note 37 2" xfId="33141" xr:uid="{459003F5-B7F1-4787-B157-14FE03F1011F}"/>
    <cellStyle name="Note 37 3" xfId="25753" xr:uid="{D79A750A-F708-4F33-9B0D-73ACA0B7E156}"/>
    <cellStyle name="Note 38" xfId="2449" xr:uid="{00000000-0005-0000-0000-000095090000}"/>
    <cellStyle name="Note 38 2" xfId="33142" xr:uid="{9BD53A7F-AAC0-46AF-BACF-672475A8A312}"/>
    <cellStyle name="Note 38 3" xfId="25754" xr:uid="{97307E23-B956-4869-99B9-F356429DA495}"/>
    <cellStyle name="Note 39" xfId="2450" xr:uid="{00000000-0005-0000-0000-000096090000}"/>
    <cellStyle name="Note 39 2" xfId="33143" xr:uid="{BB3E3ED5-D73B-4387-86D7-A488E259F1A3}"/>
    <cellStyle name="Note 39 3" xfId="25755" xr:uid="{99AA42D8-5CD0-44E9-8A71-C65E7DF4B1AB}"/>
    <cellStyle name="Note 4" xfId="260" xr:uid="{00000000-0005-0000-0000-000008010000}"/>
    <cellStyle name="Note 4 2" xfId="261" xr:uid="{00000000-0005-0000-0000-000009010000}"/>
    <cellStyle name="Note 4 2 2" xfId="33145" xr:uid="{45578C31-2C1E-46AA-A8FB-9720D021C970}"/>
    <cellStyle name="Note 4 2 3" xfId="25756" xr:uid="{32168797-E125-4266-8A6B-5549A583E299}"/>
    <cellStyle name="Note 4 3" xfId="262" xr:uid="{00000000-0005-0000-0000-00000A010000}"/>
    <cellStyle name="Note 4 3 2" xfId="2451" xr:uid="{00000000-0005-0000-0000-000097090000}"/>
    <cellStyle name="Note 4 3 2 2" xfId="33147" xr:uid="{FD13A2A3-B284-457D-8A34-EAFA0B10503F}"/>
    <cellStyle name="Note 4 3 2 3" xfId="25758" xr:uid="{0D9CE17E-4DF6-49C7-84F3-C09AB2EC8826}"/>
    <cellStyle name="Note 4 3 3" xfId="33146" xr:uid="{B26D097D-9257-4C40-9817-AE4AAE43E923}"/>
    <cellStyle name="Note 4 3 4" xfId="25757" xr:uid="{8CE8049D-44CE-4A62-97A5-5BC107002F00}"/>
    <cellStyle name="Note 4 3_ELC_final" xfId="2452" xr:uid="{00000000-0005-0000-0000-000098090000}"/>
    <cellStyle name="Note 4 4" xfId="2453" xr:uid="{00000000-0005-0000-0000-000099090000}"/>
    <cellStyle name="Note 4 4 2" xfId="33148" xr:uid="{BF97507A-2950-4DE8-9CC1-86D4C8E13036}"/>
    <cellStyle name="Note 4 4 3" xfId="25759" xr:uid="{16C71957-FCE8-4CC1-8F4F-3F2DE119D370}"/>
    <cellStyle name="Note 4 5" xfId="33144" xr:uid="{2EF9C4C6-0801-4C43-83DE-4165ECD89523}"/>
    <cellStyle name="Note 4 6" xfId="23186" xr:uid="{236C6CCA-88F4-4F06-9E99-F37BA7E39D09}"/>
    <cellStyle name="Note 4_ELC_final" xfId="2454" xr:uid="{00000000-0005-0000-0000-00009A090000}"/>
    <cellStyle name="Note 40" xfId="2455" xr:uid="{00000000-0005-0000-0000-00009B090000}"/>
    <cellStyle name="Note 40 2" xfId="33149" xr:uid="{38226E93-5591-404C-8111-982F3C1B4060}"/>
    <cellStyle name="Note 40 3" xfId="25760" xr:uid="{D70F9FD6-F920-4FAF-9FDE-6F2137E9EFDE}"/>
    <cellStyle name="Note 41" xfId="2456" xr:uid="{00000000-0005-0000-0000-00009C090000}"/>
    <cellStyle name="Note 41 2" xfId="33150" xr:uid="{699A7CE0-1B7C-44F0-A651-E4DAA194D2D2}"/>
    <cellStyle name="Note 41 3" xfId="25761" xr:uid="{6F887A07-6230-4727-83F8-685B899E3138}"/>
    <cellStyle name="Note 42" xfId="5253" xr:uid="{00000000-0005-0000-0000-000089140000}"/>
    <cellStyle name="Note 42 2" xfId="42653" xr:uid="{26487177-1F36-45CF-AA01-52B005FB0CDD}"/>
    <cellStyle name="Note 5" xfId="263" xr:uid="{00000000-0005-0000-0000-00000B010000}"/>
    <cellStyle name="Note 5 2" xfId="2457" xr:uid="{00000000-0005-0000-0000-00009D090000}"/>
    <cellStyle name="Note 5 2 2" xfId="33152" xr:uid="{6B15DDAD-38F4-4555-8DD6-B07B00AD35BA}"/>
    <cellStyle name="Note 5 2 3" xfId="25762" xr:uid="{367C2187-6B42-45F3-B8B4-04A820011C2A}"/>
    <cellStyle name="Note 5 3" xfId="2458" xr:uid="{00000000-0005-0000-0000-00009E090000}"/>
    <cellStyle name="Note 5 3 2" xfId="2459" xr:uid="{00000000-0005-0000-0000-00009F090000}"/>
    <cellStyle name="Note 5 3 2 2" xfId="33154" xr:uid="{6BCF7683-7232-48C8-B7BD-F97BCDA6448E}"/>
    <cellStyle name="Note 5 3 2 3" xfId="25764" xr:uid="{52C735D9-71AC-4AB6-BF83-6B49ED6A4C82}"/>
    <cellStyle name="Note 5 3 3" xfId="33153" xr:uid="{3009F3D2-5F12-4F8D-80E8-3B669E9FD423}"/>
    <cellStyle name="Note 5 3 4" xfId="25763" xr:uid="{F66F0035-4392-4EC3-827B-2EFCD93A7BAF}"/>
    <cellStyle name="Note 5 3_ELC_final" xfId="2460" xr:uid="{00000000-0005-0000-0000-0000A0090000}"/>
    <cellStyle name="Note 5 4" xfId="2461" xr:uid="{00000000-0005-0000-0000-0000A1090000}"/>
    <cellStyle name="Note 5 4 2" xfId="33155" xr:uid="{E90ED24B-C0DC-44C4-904B-2209C692C8B6}"/>
    <cellStyle name="Note 5 4 3" xfId="25765" xr:uid="{3805E263-2DCA-4024-8A4B-3D55F58AA240}"/>
    <cellStyle name="Note 5 5" xfId="33151" xr:uid="{FD8782C8-504A-4F90-8C44-70F8DB5D277C}"/>
    <cellStyle name="Note 5 6" xfId="23187" xr:uid="{BDFB9D6E-35D4-46A9-833B-374C0A449826}"/>
    <cellStyle name="Note 5_ELC_final" xfId="2462" xr:uid="{00000000-0005-0000-0000-0000A2090000}"/>
    <cellStyle name="Note 6" xfId="264" xr:uid="{00000000-0005-0000-0000-00000C010000}"/>
    <cellStyle name="Note 6 2" xfId="2463" xr:uid="{00000000-0005-0000-0000-0000A3090000}"/>
    <cellStyle name="Note 6 2 2" xfId="33157" xr:uid="{BBA91A3F-DF52-49C5-8792-2E7E4D47883C}"/>
    <cellStyle name="Note 6 2 3" xfId="25766" xr:uid="{58F3D0B9-BD5E-49C5-A90D-B37BD2C9556A}"/>
    <cellStyle name="Note 6 3" xfId="2464" xr:uid="{00000000-0005-0000-0000-0000A4090000}"/>
    <cellStyle name="Note 6 3 2" xfId="2465" xr:uid="{00000000-0005-0000-0000-0000A5090000}"/>
    <cellStyle name="Note 6 3 2 2" xfId="33159" xr:uid="{C6ACC083-3685-4C7F-BE2B-48123AD9C2CF}"/>
    <cellStyle name="Note 6 3 2 3" xfId="25768" xr:uid="{6F1255CA-2E5C-4E20-BE83-AAE073A3B41F}"/>
    <cellStyle name="Note 6 3 3" xfId="33158" xr:uid="{FAF6892D-0FC1-4899-BA0E-1EB83D56A87A}"/>
    <cellStyle name="Note 6 3 4" xfId="25767" xr:uid="{C69A124E-8837-4081-B5BB-75203875FCAF}"/>
    <cellStyle name="Note 6 3_ELC_final" xfId="2466" xr:uid="{00000000-0005-0000-0000-0000A6090000}"/>
    <cellStyle name="Note 6 4" xfId="2467" xr:uid="{00000000-0005-0000-0000-0000A7090000}"/>
    <cellStyle name="Note 6 4 2" xfId="33160" xr:uid="{6384997E-3A63-4053-8046-7916FFA6EEED}"/>
    <cellStyle name="Note 6 4 3" xfId="25769" xr:uid="{C0248E1B-B1D5-497F-814D-C7A6F6B791CD}"/>
    <cellStyle name="Note 6 5" xfId="33156" xr:uid="{4900A31A-CEE6-4008-8C9D-2A9FC76EE008}"/>
    <cellStyle name="Note 6 6" xfId="23188" xr:uid="{22EAE53A-A482-4D36-93F6-4A9045A943BB}"/>
    <cellStyle name="Note 6_ELC_final" xfId="2468" xr:uid="{00000000-0005-0000-0000-0000A8090000}"/>
    <cellStyle name="Note 7" xfId="2469" xr:uid="{00000000-0005-0000-0000-0000A9090000}"/>
    <cellStyle name="Note 7 2" xfId="2470" xr:uid="{00000000-0005-0000-0000-0000AA090000}"/>
    <cellStyle name="Note 7 2 2" xfId="33162" xr:uid="{1685C4E2-F687-4DA1-85C5-3771897CC31A}"/>
    <cellStyle name="Note 7 2 3" xfId="25770" xr:uid="{77E691C9-D3E4-4C5F-81B8-8E507FA084F6}"/>
    <cellStyle name="Note 7 3" xfId="2471" xr:uid="{00000000-0005-0000-0000-0000AB090000}"/>
    <cellStyle name="Note 7 3 2" xfId="2472" xr:uid="{00000000-0005-0000-0000-0000AC090000}"/>
    <cellStyle name="Note 7 3 2 2" xfId="33164" xr:uid="{1F674ED7-6159-4ECF-89C8-5B2E73228330}"/>
    <cellStyle name="Note 7 3 2 3" xfId="25772" xr:uid="{2438BE2C-A9F7-4378-B00A-9AC3DCA22D70}"/>
    <cellStyle name="Note 7 3 3" xfId="33163" xr:uid="{FFAE6ECD-8D3F-49F6-BCD8-DB7779D7430A}"/>
    <cellStyle name="Note 7 3 4" xfId="25771" xr:uid="{5105154B-79F5-4541-B507-0A03B8A37430}"/>
    <cellStyle name="Note 7 3_ELC_final" xfId="2473" xr:uid="{00000000-0005-0000-0000-0000AD090000}"/>
    <cellStyle name="Note 7 4" xfId="2474" xr:uid="{00000000-0005-0000-0000-0000AE090000}"/>
    <cellStyle name="Note 7 4 2" xfId="33165" xr:uid="{FDF370C4-847B-4714-95FD-4FD3A48F738F}"/>
    <cellStyle name="Note 7 4 3" xfId="25773" xr:uid="{5008690D-90FE-4F1C-8484-236B0F34E589}"/>
    <cellStyle name="Note 7 5" xfId="33161" xr:uid="{E0EB0744-A6D8-4E85-9C16-F0BD37F4E799}"/>
    <cellStyle name="Note 7 6" xfId="23189" xr:uid="{F0DAF6B3-8052-4576-A126-46C72F541984}"/>
    <cellStyle name="Note 7_ELC_final" xfId="2475" xr:uid="{00000000-0005-0000-0000-0000AF090000}"/>
    <cellStyle name="Note 8" xfId="2476" xr:uid="{00000000-0005-0000-0000-0000B0090000}"/>
    <cellStyle name="Note 8 2" xfId="2477" xr:uid="{00000000-0005-0000-0000-0000B1090000}"/>
    <cellStyle name="Note 8 2 2" xfId="33167" xr:uid="{12E8EEF8-5D3E-466D-9A26-64251BAD1FBB}"/>
    <cellStyle name="Note 8 2 3" xfId="25775" xr:uid="{AA55E4FC-0EC4-4AEA-96B0-7469EA65E26A}"/>
    <cellStyle name="Note 8 3" xfId="2478" xr:uid="{00000000-0005-0000-0000-0000B2090000}"/>
    <cellStyle name="Note 8 3 2" xfId="2479" xr:uid="{00000000-0005-0000-0000-0000B3090000}"/>
    <cellStyle name="Note 8 3 2 2" xfId="33169" xr:uid="{D089C503-D7FB-4C1D-A77D-51F58A1A8399}"/>
    <cellStyle name="Note 8 3 2 3" xfId="25777" xr:uid="{EF78C9D0-3462-4309-9E18-764C8DE5B5C7}"/>
    <cellStyle name="Note 8 3 3" xfId="33168" xr:uid="{0E87FFDF-BF31-4E13-8136-73307B5E9383}"/>
    <cellStyle name="Note 8 3 4" xfId="25776" xr:uid="{42F66081-094B-475A-9BBD-6B7C935AFA4A}"/>
    <cellStyle name="Note 8 3_ELC_final" xfId="2480" xr:uid="{00000000-0005-0000-0000-0000B4090000}"/>
    <cellStyle name="Note 8 4" xfId="2481" xr:uid="{00000000-0005-0000-0000-0000B5090000}"/>
    <cellStyle name="Note 8 4 2" xfId="33170" xr:uid="{DDD05F58-4F0E-4C06-9718-E12F21DC07DF}"/>
    <cellStyle name="Note 8 4 3" xfId="25778" xr:uid="{CA6438E8-C88D-461C-8B38-71BBA440D98B}"/>
    <cellStyle name="Note 8 5" xfId="33166" xr:uid="{34000086-6120-447B-AE2A-7A94E4BD674C}"/>
    <cellStyle name="Note 8 6" xfId="23190" xr:uid="{B1D9DE45-FA62-4724-9C93-F1078273936B}"/>
    <cellStyle name="Note 8_ELC_final" xfId="2482" xr:uid="{00000000-0005-0000-0000-0000B6090000}"/>
    <cellStyle name="Note 9" xfId="2483" xr:uid="{00000000-0005-0000-0000-0000B7090000}"/>
    <cellStyle name="Note 9 2" xfId="2484" xr:uid="{00000000-0005-0000-0000-0000B8090000}"/>
    <cellStyle name="Note 9 2 2" xfId="33172" xr:uid="{0E8E8421-DDC6-4814-97D8-BCCB0E31FBF1}"/>
    <cellStyle name="Note 9 2 3" xfId="25780" xr:uid="{5146B42F-B694-4FE4-82B5-425123042252}"/>
    <cellStyle name="Note 9 3" xfId="2485" xr:uid="{00000000-0005-0000-0000-0000B9090000}"/>
    <cellStyle name="Note 9 3 2" xfId="2486" xr:uid="{00000000-0005-0000-0000-0000BA090000}"/>
    <cellStyle name="Note 9 3 2 2" xfId="33174" xr:uid="{8E9BD1F3-B7B7-42CC-AE25-4DD95F40415C}"/>
    <cellStyle name="Note 9 3 2 3" xfId="25782" xr:uid="{7D61D746-6EE4-4A2A-81C7-4A67BE428FB5}"/>
    <cellStyle name="Note 9 3 3" xfId="33173" xr:uid="{20EB4EDC-F597-4241-AFB3-1E2A68D4A8BB}"/>
    <cellStyle name="Note 9 3 4" xfId="25781" xr:uid="{6F615137-DB95-48D7-852A-B5D03E174CA7}"/>
    <cellStyle name="Note 9 3_ELC_final" xfId="2487" xr:uid="{00000000-0005-0000-0000-0000BB090000}"/>
    <cellStyle name="Note 9 4" xfId="2488" xr:uid="{00000000-0005-0000-0000-0000BC090000}"/>
    <cellStyle name="Note 9 4 2" xfId="33175" xr:uid="{CD6B7504-BC08-42C4-9232-3B3B69AC501A}"/>
    <cellStyle name="Note 9 4 3" xfId="25783" xr:uid="{D67E5719-E5C1-4BA6-8E8D-C214A6108DCE}"/>
    <cellStyle name="Note 9 5" xfId="33171" xr:uid="{885C5704-54BE-4E84-A4C3-AD7226957C01}"/>
    <cellStyle name="Note 9 6" xfId="25779" xr:uid="{813E7143-BBB8-4947-AE33-8A04B790E03A}"/>
    <cellStyle name="Note 9_ELC_final" xfId="2489" xr:uid="{00000000-0005-0000-0000-0000BD090000}"/>
    <cellStyle name="Notiz" xfId="2490" xr:uid="{00000000-0005-0000-0000-0000BE090000}"/>
    <cellStyle name="Notiz 2" xfId="2491" xr:uid="{00000000-0005-0000-0000-0000BF090000}"/>
    <cellStyle name="Notiz 2 2" xfId="33177" xr:uid="{B0611A99-B4FB-46BD-B480-A4BDA2A72F01}"/>
    <cellStyle name="Notiz 2 3" xfId="25785" xr:uid="{993A1AFF-D263-43F5-BD5C-535E84E72127}"/>
    <cellStyle name="Notiz 3" xfId="2492" xr:uid="{00000000-0005-0000-0000-0000C0090000}"/>
    <cellStyle name="Notiz 3 2" xfId="33178" xr:uid="{3D5C213C-5608-4272-97E8-F5412B0E92CA}"/>
    <cellStyle name="Notiz 3 3" xfId="25786" xr:uid="{1D05B2B1-22A1-46BA-9E6B-B1FCA80DB8A7}"/>
    <cellStyle name="Notiz 4" xfId="33176" xr:uid="{B5C5601E-137B-4841-9617-3EDBC37FB2A5}"/>
    <cellStyle name="Notiz 5" xfId="25784" xr:uid="{2B4919D2-843A-4315-A142-F8EC12D6AAAB}"/>
    <cellStyle name="num_note" xfId="265" xr:uid="{00000000-0005-0000-0000-00000D010000}"/>
    <cellStyle name="Number [0.0]" xfId="27372" xr:uid="{3210308D-8D3D-4A91-B35F-87D4FD89BB56}"/>
    <cellStyle name="Number [0.0] 2" xfId="27373" xr:uid="{25AE2775-2788-4890-BFA3-18178899F897}"/>
    <cellStyle name="NumberCellStyle" xfId="8" xr:uid="{00000000-0005-0000-0000-00000C000000}"/>
    <cellStyle name="Nuovo" xfId="266" xr:uid="{00000000-0005-0000-0000-00000E010000}"/>
    <cellStyle name="Nuovo 10" xfId="2493" xr:uid="{00000000-0005-0000-0000-0000C1090000}"/>
    <cellStyle name="Nuovo 10 2" xfId="33180" xr:uid="{AE0D81A9-0C18-4D8D-87A0-EA2F606755E2}"/>
    <cellStyle name="Nuovo 11" xfId="2494" xr:uid="{00000000-0005-0000-0000-0000C2090000}"/>
    <cellStyle name="Nuovo 11 2" xfId="33181" xr:uid="{0C9994E4-5D45-4CC1-8671-F54116F6E63D}"/>
    <cellStyle name="Nuovo 12" xfId="2495" xr:uid="{00000000-0005-0000-0000-0000C3090000}"/>
    <cellStyle name="Nuovo 12 2" xfId="33182" xr:uid="{1A8B0406-9677-4F69-8891-6CB6BB4A85A7}"/>
    <cellStyle name="Nuovo 13" xfId="2496" xr:uid="{00000000-0005-0000-0000-0000C4090000}"/>
    <cellStyle name="Nuovo 13 2" xfId="33183" xr:uid="{D27E8E1A-1374-438C-9041-FC7A856B211A}"/>
    <cellStyle name="Nuovo 14" xfId="2497" xr:uid="{00000000-0005-0000-0000-0000C5090000}"/>
    <cellStyle name="Nuovo 14 2" xfId="33184" xr:uid="{2DFE889E-F5EF-402A-B92D-953D00EB9077}"/>
    <cellStyle name="Nuovo 15" xfId="2498" xr:uid="{00000000-0005-0000-0000-0000C6090000}"/>
    <cellStyle name="Nuovo 15 2" xfId="33185" xr:uid="{EDCB7684-AE7B-4C72-85B5-C0C357850424}"/>
    <cellStyle name="Nuovo 16" xfId="2499" xr:uid="{00000000-0005-0000-0000-0000C7090000}"/>
    <cellStyle name="Nuovo 16 2" xfId="33186" xr:uid="{E368CE3C-ED21-460C-97C0-0AF714D19872}"/>
    <cellStyle name="Nuovo 17" xfId="2500" xr:uid="{00000000-0005-0000-0000-0000C8090000}"/>
    <cellStyle name="Nuovo 17 2" xfId="33187" xr:uid="{B0267975-7E44-48FF-A646-A887E9A18072}"/>
    <cellStyle name="Nuovo 18" xfId="2501" xr:uid="{00000000-0005-0000-0000-0000C9090000}"/>
    <cellStyle name="Nuovo 18 2" xfId="33188" xr:uid="{3E2F44D6-41B6-4735-A423-09651F6F7C30}"/>
    <cellStyle name="Nuovo 19" xfId="2502" xr:uid="{00000000-0005-0000-0000-0000CA090000}"/>
    <cellStyle name="Nuovo 19 2" xfId="33189" xr:uid="{24EB1364-2585-47E6-87ED-657127F152AF}"/>
    <cellStyle name="Nuovo 2" xfId="267" xr:uid="{00000000-0005-0000-0000-00000F010000}"/>
    <cellStyle name="Nuovo 2 2" xfId="268" xr:uid="{00000000-0005-0000-0000-000010010000}"/>
    <cellStyle name="Nuovo 2 2 2" xfId="33191" xr:uid="{1310095D-2DC2-4050-B21A-6BA18C375681}"/>
    <cellStyle name="Nuovo 2 3" xfId="269" xr:uid="{00000000-0005-0000-0000-000011010000}"/>
    <cellStyle name="Nuovo 2 3 2" xfId="33190" xr:uid="{3FC949CF-4455-45C0-8EA0-88FDAECDA355}"/>
    <cellStyle name="Nuovo 20" xfId="2503" xr:uid="{00000000-0005-0000-0000-0000CB090000}"/>
    <cellStyle name="Nuovo 20 2" xfId="33192" xr:uid="{FD5E924C-DAFF-4B8C-8F0F-84C3BCA366F6}"/>
    <cellStyle name="Nuovo 21" xfId="2504" xr:uid="{00000000-0005-0000-0000-0000CC090000}"/>
    <cellStyle name="Nuovo 21 2" xfId="33193" xr:uid="{68FAF73B-0A80-40B4-85C2-70276EC06377}"/>
    <cellStyle name="Nuovo 22" xfId="2505" xr:uid="{00000000-0005-0000-0000-0000CD090000}"/>
    <cellStyle name="Nuovo 22 2" xfId="33194" xr:uid="{B821CD51-A4F3-4D65-82E2-668EF48AD86E}"/>
    <cellStyle name="Nuovo 23" xfId="2506" xr:uid="{00000000-0005-0000-0000-0000CE090000}"/>
    <cellStyle name="Nuovo 23 2" xfId="33195" xr:uid="{20224A60-0112-4CA3-8F1E-3DC2C38435FE}"/>
    <cellStyle name="Nuovo 24" xfId="2507" xr:uid="{00000000-0005-0000-0000-0000CF090000}"/>
    <cellStyle name="Nuovo 24 2" xfId="33196" xr:uid="{6A603B4E-EC61-4A51-8020-0FA6F52CB1E6}"/>
    <cellStyle name="Nuovo 25" xfId="2508" xr:uid="{00000000-0005-0000-0000-0000D0090000}"/>
    <cellStyle name="Nuovo 25 2" xfId="33197" xr:uid="{70C6AAC6-7B25-435B-8A5F-DE18F6DEAAB0}"/>
    <cellStyle name="Nuovo 26" xfId="2509" xr:uid="{00000000-0005-0000-0000-0000D1090000}"/>
    <cellStyle name="Nuovo 26 2" xfId="33198" xr:uid="{2DE33812-FE13-43E2-BCB7-6B0D1917E07D}"/>
    <cellStyle name="Nuovo 27" xfId="2510" xr:uid="{00000000-0005-0000-0000-0000D2090000}"/>
    <cellStyle name="Nuovo 27 2" xfId="33199" xr:uid="{C5C327CF-AC3D-4076-B5C0-DC0CAF048D13}"/>
    <cellStyle name="Nuovo 28" xfId="2511" xr:uid="{00000000-0005-0000-0000-0000D3090000}"/>
    <cellStyle name="Nuovo 28 2" xfId="33200" xr:uid="{569D9180-61FD-42A8-88C5-79DDD88B4674}"/>
    <cellStyle name="Nuovo 29" xfId="2512" xr:uid="{00000000-0005-0000-0000-0000D4090000}"/>
    <cellStyle name="Nuovo 29 2" xfId="33201" xr:uid="{02F51491-880A-4DFD-ABA1-58701416E610}"/>
    <cellStyle name="Nuovo 3" xfId="270" xr:uid="{00000000-0005-0000-0000-000012010000}"/>
    <cellStyle name="Nuovo 3 2" xfId="33202" xr:uid="{780D383B-FB17-4145-B014-B8D849AB7AF1}"/>
    <cellStyle name="Nuovo 30" xfId="2513" xr:uid="{00000000-0005-0000-0000-0000D5090000}"/>
    <cellStyle name="Nuovo 30 2" xfId="33203" xr:uid="{270BECC1-92BE-43D4-9883-3A6F64FEB7BF}"/>
    <cellStyle name="Nuovo 31" xfId="2514" xr:uid="{00000000-0005-0000-0000-0000D6090000}"/>
    <cellStyle name="Nuovo 31 2" xfId="33204" xr:uid="{BCF3B89B-0788-4740-8131-50714B3DB7CC}"/>
    <cellStyle name="Nuovo 32" xfId="2515" xr:uid="{00000000-0005-0000-0000-0000D7090000}"/>
    <cellStyle name="Nuovo 32 2" xfId="33205" xr:uid="{742B607B-1D29-4C0B-A4CD-4299E8C877A6}"/>
    <cellStyle name="Nuovo 33" xfId="2516" xr:uid="{00000000-0005-0000-0000-0000D8090000}"/>
    <cellStyle name="Nuovo 33 2" xfId="33206" xr:uid="{2325CF91-8EC6-4A71-91E2-E81AC0B47761}"/>
    <cellStyle name="Nuovo 34" xfId="2517" xr:uid="{00000000-0005-0000-0000-0000D9090000}"/>
    <cellStyle name="Nuovo 34 2" xfId="33207" xr:uid="{F2C6D974-6068-48AA-8846-56CB0B7E45E6}"/>
    <cellStyle name="Nuovo 35" xfId="2518" xr:uid="{00000000-0005-0000-0000-0000DA090000}"/>
    <cellStyle name="Nuovo 35 2" xfId="33208" xr:uid="{1AE31A1A-8AC1-48DC-90EC-71B7A6666CFC}"/>
    <cellStyle name="Nuovo 36" xfId="2519" xr:uid="{00000000-0005-0000-0000-0000DB090000}"/>
    <cellStyle name="Nuovo 36 2" xfId="33209" xr:uid="{A1B6D742-469B-4DE0-92A5-9B06FB88A1BC}"/>
    <cellStyle name="Nuovo 37" xfId="2520" xr:uid="{00000000-0005-0000-0000-0000DC090000}"/>
    <cellStyle name="Nuovo 37 2" xfId="33210" xr:uid="{78A3C6A7-4E25-416F-AF17-6FD6C5DF7458}"/>
    <cellStyle name="Nuovo 38" xfId="2521" xr:uid="{00000000-0005-0000-0000-0000DD090000}"/>
    <cellStyle name="Nuovo 38 2" xfId="5254" xr:uid="{00000000-0005-0000-0000-00008A140000}"/>
    <cellStyle name="Nuovo 38 2 2" xfId="5255" xr:uid="{00000000-0005-0000-0000-00008B140000}"/>
    <cellStyle name="Nuovo 38 2 3" xfId="42654" xr:uid="{6A6C19B3-3115-4CBF-855D-2D846C15374F}"/>
    <cellStyle name="Nuovo 38 2 4" xfId="33212" xr:uid="{6EEDD113-61A6-485B-B9C6-6F00176AD165}"/>
    <cellStyle name="Nuovo 38 3" xfId="5256" xr:uid="{00000000-0005-0000-0000-00008C140000}"/>
    <cellStyle name="Nuovo 38 3 2" xfId="5257" xr:uid="{00000000-0005-0000-0000-00008D140000}"/>
    <cellStyle name="Nuovo 38 3 3" xfId="5258" xr:uid="{00000000-0005-0000-0000-00008E140000}"/>
    <cellStyle name="Nuovo 38 3 4" xfId="42655" xr:uid="{C668E277-2CD8-4451-93FD-4AC060B9C3C4}"/>
    <cellStyle name="Nuovo 38 3 5" xfId="33213" xr:uid="{60F1A12F-34D7-4F26-90BA-86D0CCB6D48D}"/>
    <cellStyle name="Nuovo 38 4" xfId="5259" xr:uid="{00000000-0005-0000-0000-00008F140000}"/>
    <cellStyle name="Nuovo 38 4 2" xfId="42656" xr:uid="{AB55085A-581D-4E06-B958-CCD62ECCE59C}"/>
    <cellStyle name="Nuovo 38 4 3" xfId="33214" xr:uid="{C3DFAA43-92FA-4EC1-BC55-E86EA7A4D8DF}"/>
    <cellStyle name="Nuovo 38 5" xfId="33211" xr:uid="{33526A28-D621-4BD3-AB98-A7A3A339C16E}"/>
    <cellStyle name="Nuovo 39" xfId="33215" xr:uid="{3C0C9C6F-947F-4CA6-BC8B-B6B9C72E7C1E}"/>
    <cellStyle name="Nuovo 39 2" xfId="33216" xr:uid="{17D0228A-BD46-4582-99E4-01E237226567}"/>
    <cellStyle name="Nuovo 4" xfId="478" xr:uid="{00000000-0005-0000-0000-0000E2010000}"/>
    <cellStyle name="Nuovo 4 2" xfId="2522" xr:uid="{00000000-0005-0000-0000-0000DE090000}"/>
    <cellStyle name="Nuovo 4 2 2" xfId="33218" xr:uid="{D9A285C3-3B82-4F3C-8A3A-216265217FF7}"/>
    <cellStyle name="Nuovo 4 3" xfId="33217" xr:uid="{2CB26DD6-C3B4-4DAB-AAEA-D10409CE21C2}"/>
    <cellStyle name="Nuovo 40" xfId="33219" xr:uid="{C63391AA-5B01-42BB-8E3C-A132DFA20469}"/>
    <cellStyle name="Nuovo 40 2" xfId="33220" xr:uid="{ADE78D5C-5310-46C9-8D04-A1151ABE47DE}"/>
    <cellStyle name="Nuovo 41" xfId="33179" xr:uid="{12E20C46-B64B-48BC-948D-6FD1138B3307}"/>
    <cellStyle name="Nuovo 5" xfId="2523" xr:uid="{00000000-0005-0000-0000-0000DF090000}"/>
    <cellStyle name="Nuovo 5 2" xfId="33221" xr:uid="{BC997310-5657-4D12-BE40-75205561F2C1}"/>
    <cellStyle name="Nuovo 6" xfId="2524" xr:uid="{00000000-0005-0000-0000-0000E0090000}"/>
    <cellStyle name="Nuovo 6 2" xfId="33222" xr:uid="{9035ED72-6039-4022-BAD9-24D03427B8C2}"/>
    <cellStyle name="Nuovo 7" xfId="2525" xr:uid="{00000000-0005-0000-0000-0000E1090000}"/>
    <cellStyle name="Nuovo 7 2" xfId="33223" xr:uid="{55FA549E-DE6F-47B9-ACAE-DFC6F4764BB8}"/>
    <cellStyle name="Nuovo 8" xfId="2526" xr:uid="{00000000-0005-0000-0000-0000E2090000}"/>
    <cellStyle name="Nuovo 8 2" xfId="33224" xr:uid="{A04A0847-2D3C-44DB-8AD3-48255E4AA404}"/>
    <cellStyle name="Nuovo 9" xfId="2527" xr:uid="{00000000-0005-0000-0000-0000E3090000}"/>
    <cellStyle name="Nuovo 9 2" xfId="33225" xr:uid="{59A8034E-EB46-4408-A8EC-36A3430D1D26}"/>
    <cellStyle name="Output" xfId="22495" builtinId="21" customBuiltin="1"/>
    <cellStyle name="Output 10" xfId="2528" xr:uid="{00000000-0005-0000-0000-0000E4090000}"/>
    <cellStyle name="Output 10 2" xfId="33226" xr:uid="{E27A0C9C-8AF7-45BF-BB61-6017869F45F6}"/>
    <cellStyle name="Output 10 3" xfId="25787" xr:uid="{842F2551-A372-4D61-BCA9-F26D1F8F15D7}"/>
    <cellStyle name="Output 11" xfId="2529" xr:uid="{00000000-0005-0000-0000-0000E5090000}"/>
    <cellStyle name="Output 11 2" xfId="33227" xr:uid="{4E57C9BE-FB6B-4915-9C80-87B101B71FA5}"/>
    <cellStyle name="Output 11 3" xfId="25788" xr:uid="{491ED62D-D546-4564-9F94-E176CD9014C1}"/>
    <cellStyle name="Output 12" xfId="2530" xr:uid="{00000000-0005-0000-0000-0000E6090000}"/>
    <cellStyle name="Output 12 2" xfId="33228" xr:uid="{BB761D11-EF6E-4FC1-9DF5-D3CEB9D4026A}"/>
    <cellStyle name="Output 12 3" xfId="25789" xr:uid="{22936244-FDF5-4500-8859-53F86B1A435A}"/>
    <cellStyle name="Output 13" xfId="2531" xr:uid="{00000000-0005-0000-0000-0000E7090000}"/>
    <cellStyle name="Output 13 2" xfId="33229" xr:uid="{6D88CB82-358C-4AC9-85E1-9CEE7A561EBE}"/>
    <cellStyle name="Output 13 3" xfId="25790" xr:uid="{34B6CE35-5485-49F2-859D-61D29C7D2769}"/>
    <cellStyle name="Output 14" xfId="2532" xr:uid="{00000000-0005-0000-0000-0000E8090000}"/>
    <cellStyle name="Output 14 2" xfId="33230" xr:uid="{B557060F-7B2B-4D2E-A71C-FD141E76C0C0}"/>
    <cellStyle name="Output 14 3" xfId="25791" xr:uid="{B9AF28E8-55A2-4C81-BE56-A6B1A272E7D8}"/>
    <cellStyle name="Output 15" xfId="2533" xr:uid="{00000000-0005-0000-0000-0000E9090000}"/>
    <cellStyle name="Output 15 2" xfId="33231" xr:uid="{095DCCA7-1FFD-4940-8132-7DAE8988D8F4}"/>
    <cellStyle name="Output 15 3" xfId="25792" xr:uid="{D085D646-1AC2-456C-B208-67EDA6BDB5F6}"/>
    <cellStyle name="Output 16" xfId="2534" xr:uid="{00000000-0005-0000-0000-0000EA090000}"/>
    <cellStyle name="Output 16 2" xfId="33232" xr:uid="{2CCC9E18-C617-4210-A45E-81E3F05173C4}"/>
    <cellStyle name="Output 16 3" xfId="25793" xr:uid="{DFC35832-E30F-4A31-846F-20D0F58E17EB}"/>
    <cellStyle name="Output 17" xfId="2535" xr:uid="{00000000-0005-0000-0000-0000EB090000}"/>
    <cellStyle name="Output 17 2" xfId="33233" xr:uid="{833640DD-D49F-48B2-B7A8-4A3E3050A33E}"/>
    <cellStyle name="Output 17 3" xfId="25794" xr:uid="{9E9C4EA6-D33F-415D-B113-53C7EE044DC5}"/>
    <cellStyle name="Output 18" xfId="2536" xr:uid="{00000000-0005-0000-0000-0000EC090000}"/>
    <cellStyle name="Output 18 2" xfId="33234" xr:uid="{70A2F02B-33D9-4C43-9786-C3639F3CC0F3}"/>
    <cellStyle name="Output 18 3" xfId="25795" xr:uid="{A9216E71-EE48-40F9-8723-A2357DD44A93}"/>
    <cellStyle name="Output 19" xfId="2537" xr:uid="{00000000-0005-0000-0000-0000ED090000}"/>
    <cellStyle name="Output 19 2" xfId="33235" xr:uid="{AA6A682A-E78B-464F-A194-EF1CE396C25B}"/>
    <cellStyle name="Output 19 3" xfId="25796" xr:uid="{13DB30FA-A260-4B9E-8548-85D6984ADBF7}"/>
    <cellStyle name="Output 2" xfId="271" xr:uid="{00000000-0005-0000-0000-000013010000}"/>
    <cellStyle name="Output 2 10" xfId="4506" xr:uid="{00000000-0005-0000-0000-00009E110000}"/>
    <cellStyle name="Output 2 10 2" xfId="33237" xr:uid="{135E61C7-71CF-4CD7-97E3-9BD6C3CF0D0C}"/>
    <cellStyle name="Output 2 10 3" xfId="23191" xr:uid="{4FC0F46B-B596-4489-B512-E97A8E089346}"/>
    <cellStyle name="Output 2 11" xfId="5260" xr:uid="{00000000-0005-0000-0000-000090140000}"/>
    <cellStyle name="Output 2 11 2" xfId="42657" xr:uid="{C44428EA-DE80-4BA9-975C-AF1EBCA2FEB0}"/>
    <cellStyle name="Output 2 11 3" xfId="33238" xr:uid="{F9C1DFF7-4020-45AB-9BE2-4FD1FB920843}"/>
    <cellStyle name="Output 2 12" xfId="33236" xr:uid="{3F74EDC1-26C0-42A5-AB8C-218741BD8AAE}"/>
    <cellStyle name="Output 2 13" xfId="25797" xr:uid="{364A90C5-35F2-4C16-A2EA-AB6A64A16F14}"/>
    <cellStyle name="Output 2 2" xfId="4507" xr:uid="{00000000-0005-0000-0000-00009F110000}"/>
    <cellStyle name="Output 2 2 2" xfId="33239" xr:uid="{45DF9694-1F8E-4661-A2BB-42258239D4CD}"/>
    <cellStyle name="Output 2 2 3" xfId="23192" xr:uid="{7A1946BE-625D-4B4D-ABD0-9B18D6D008C8}"/>
    <cellStyle name="Output 2 3" xfId="4508" xr:uid="{00000000-0005-0000-0000-0000A0110000}"/>
    <cellStyle name="Output 2 3 2" xfId="33240" xr:uid="{B192D55B-F9A3-407B-A3CF-C5CB3B9CFE5B}"/>
    <cellStyle name="Output 2 3 3" xfId="23193" xr:uid="{9F229751-6F1E-47B2-AAC9-2104136E63BE}"/>
    <cellStyle name="Output 2 4" xfId="4509" xr:uid="{00000000-0005-0000-0000-0000A1110000}"/>
    <cellStyle name="Output 2 4 2" xfId="33241" xr:uid="{8AE007DE-6885-4800-9642-9D8BFE5ADFD6}"/>
    <cellStyle name="Output 2 4 3" xfId="23194" xr:uid="{6C6DC31C-49BD-434A-AB0D-5B3F267B0CDF}"/>
    <cellStyle name="Output 2 5" xfId="4510" xr:uid="{00000000-0005-0000-0000-0000A2110000}"/>
    <cellStyle name="Output 2 5 2" xfId="33242" xr:uid="{5CA9A308-2246-4283-A820-CD2FFF8F0125}"/>
    <cellStyle name="Output 2 5 3" xfId="23195" xr:uid="{AF8EA4E5-1DDA-4B36-9473-47868B341F98}"/>
    <cellStyle name="Output 2 6" xfId="4511" xr:uid="{00000000-0005-0000-0000-0000A3110000}"/>
    <cellStyle name="Output 2 6 2" xfId="33243" xr:uid="{C85515A9-8135-456B-A792-FB1A0F563E18}"/>
    <cellStyle name="Output 2 6 3" xfId="23196" xr:uid="{C93513C1-17AF-45CF-AB4A-049AD40A3CE0}"/>
    <cellStyle name="Output 2 7" xfId="4512" xr:uid="{00000000-0005-0000-0000-0000A4110000}"/>
    <cellStyle name="Output 2 7 2" xfId="33244" xr:uid="{FEF5FB4F-9A43-4B5E-AEEF-1F6AA9AB8EB6}"/>
    <cellStyle name="Output 2 7 3" xfId="23197" xr:uid="{BBFB3D7F-90E0-4EB8-9641-6CD34D591BE7}"/>
    <cellStyle name="Output 2 8" xfId="4513" xr:uid="{00000000-0005-0000-0000-0000A5110000}"/>
    <cellStyle name="Output 2 8 2" xfId="33245" xr:uid="{38DC78F3-B861-4F3B-B6D6-707AEB4989D8}"/>
    <cellStyle name="Output 2 8 3" xfId="23198" xr:uid="{AC56C5F2-64CA-4638-A842-C4A1C83267CE}"/>
    <cellStyle name="Output 2 9" xfId="4514" xr:uid="{00000000-0005-0000-0000-0000A6110000}"/>
    <cellStyle name="Output 2 9 2" xfId="33246" xr:uid="{E2A9E32A-98E4-474F-BC63-1FC5723EB5C8}"/>
    <cellStyle name="Output 2 9 3" xfId="23199" xr:uid="{B9D05E24-AD07-4A5C-934C-5126D7CF9EF3}"/>
    <cellStyle name="Output 20" xfId="2538" xr:uid="{00000000-0005-0000-0000-0000EE090000}"/>
    <cellStyle name="Output 20 2" xfId="33247" xr:uid="{DA56E6C0-FFCE-4BB7-85F1-4BB6013E572E}"/>
    <cellStyle name="Output 20 3" xfId="25799" xr:uid="{B0A7FF67-ABA0-402E-9500-047B4586565C}"/>
    <cellStyle name="Output 21" xfId="2539" xr:uid="{00000000-0005-0000-0000-0000EF090000}"/>
    <cellStyle name="Output 21 2" xfId="33248" xr:uid="{7C79DD20-F2C0-4740-9F4E-C1CF74331D99}"/>
    <cellStyle name="Output 21 3" xfId="25800" xr:uid="{99454985-ADC4-41BC-9091-DA419C670D06}"/>
    <cellStyle name="Output 22" xfId="2540" xr:uid="{00000000-0005-0000-0000-0000F0090000}"/>
    <cellStyle name="Output 22 2" xfId="33249" xr:uid="{8541ABE9-C9A1-4956-9424-5824AE48F5E5}"/>
    <cellStyle name="Output 22 3" xfId="25801" xr:uid="{DCDF3B4E-0BFE-4390-B829-14714C07B0E8}"/>
    <cellStyle name="Output 23" xfId="2541" xr:uid="{00000000-0005-0000-0000-0000F1090000}"/>
    <cellStyle name="Output 23 2" xfId="33250" xr:uid="{CBF8EF43-833F-4C46-AC38-02E1D1304F32}"/>
    <cellStyle name="Output 23 3" xfId="25802" xr:uid="{77B24C52-278D-4C6A-B65A-CD81861B336F}"/>
    <cellStyle name="Output 24" xfId="2542" xr:uid="{00000000-0005-0000-0000-0000F2090000}"/>
    <cellStyle name="Output 24 2" xfId="33251" xr:uid="{493C0050-80A1-4785-BF36-9254D25B8D32}"/>
    <cellStyle name="Output 24 3" xfId="25803" xr:uid="{FA919141-0427-4457-9F86-C44AA6FDFB4A}"/>
    <cellStyle name="Output 25" xfId="2543" xr:uid="{00000000-0005-0000-0000-0000F3090000}"/>
    <cellStyle name="Output 25 2" xfId="33252" xr:uid="{3A9CB103-5869-464E-B3AA-33E6911F2662}"/>
    <cellStyle name="Output 25 3" xfId="25804" xr:uid="{66D875FF-CD31-4CAE-AF36-244C2BBEE38E}"/>
    <cellStyle name="Output 26" xfId="2544" xr:uid="{00000000-0005-0000-0000-0000F4090000}"/>
    <cellStyle name="Output 26 2" xfId="33253" xr:uid="{2E2A0BC2-3120-4287-8DF5-AFF16A8A14AD}"/>
    <cellStyle name="Output 26 3" xfId="25805" xr:uid="{1D1FF651-E81B-4AEF-8DEA-C8062B19957F}"/>
    <cellStyle name="Output 27" xfId="2545" xr:uid="{00000000-0005-0000-0000-0000F5090000}"/>
    <cellStyle name="Output 27 2" xfId="33254" xr:uid="{39BE6030-AB7E-4CA9-A5DD-101B4B9FEEE8}"/>
    <cellStyle name="Output 27 3" xfId="25806" xr:uid="{7295C271-84A1-4B4C-8D0C-07BAE5B30A4A}"/>
    <cellStyle name="Output 28" xfId="2546" xr:uid="{00000000-0005-0000-0000-0000F6090000}"/>
    <cellStyle name="Output 28 2" xfId="33255" xr:uid="{322176FC-9157-4F98-B199-45A57F9D68DA}"/>
    <cellStyle name="Output 28 3" xfId="25807" xr:uid="{10247A5E-2750-4795-A3E1-364DD7CC4496}"/>
    <cellStyle name="Output 29" xfId="2547" xr:uid="{00000000-0005-0000-0000-0000F7090000}"/>
    <cellStyle name="Output 29 2" xfId="33256" xr:uid="{0D6EFF54-4C4B-40FF-8FB3-BFB25C032036}"/>
    <cellStyle name="Output 29 3" xfId="25808" xr:uid="{60F3B915-B32E-4FA6-A2A7-1506A9728886}"/>
    <cellStyle name="Output 3" xfId="272" xr:uid="{00000000-0005-0000-0000-000014010000}"/>
    <cellStyle name="Output 3 2" xfId="2548" xr:uid="{00000000-0005-0000-0000-0000F8090000}"/>
    <cellStyle name="Output 3 2 2" xfId="5261" xr:uid="{00000000-0005-0000-0000-000091140000}"/>
    <cellStyle name="Output 3 2 2 2" xfId="42658" xr:uid="{98263902-FFB4-475B-82D1-425E23673949}"/>
    <cellStyle name="Output 3 2 2 3" xfId="33259" xr:uid="{47D4827E-ED4E-41A2-94A7-A5F0F39AC174}"/>
    <cellStyle name="Output 3 2 3" xfId="33258" xr:uid="{85703A1D-288E-46E7-B54A-2B560276B456}"/>
    <cellStyle name="Output 3 2 4" xfId="25810" xr:uid="{88BF4681-DDC9-4F75-A146-931E9E886D68}"/>
    <cellStyle name="Output 3 3" xfId="4515" xr:uid="{00000000-0005-0000-0000-0000A7110000}"/>
    <cellStyle name="Output 3 3 2" xfId="33260" xr:uid="{2C26CE44-7ECA-49A3-A1B6-51762473BED4}"/>
    <cellStyle name="Output 3 3 3" xfId="25811" xr:uid="{DDAC3DDB-F3E1-4C42-AA39-6CFEBC767851}"/>
    <cellStyle name="Output 3 4" xfId="25812" xr:uid="{8877329C-E08F-42CF-A8CA-4A84DDCE1F49}"/>
    <cellStyle name="Output 3 4 2" xfId="33261" xr:uid="{3E1F93B2-C2E7-4B4E-AC3C-9496542AA89E}"/>
    <cellStyle name="Output 3 5" xfId="33257" xr:uid="{DB58128D-DB6E-4B71-B3B1-02BFCA858D0B}"/>
    <cellStyle name="Output 3 6" xfId="23200" xr:uid="{BF7F4DF4-35CF-42FE-AB88-B63C9CC8BD5D}"/>
    <cellStyle name="Output 30" xfId="2549" xr:uid="{00000000-0005-0000-0000-0000F9090000}"/>
    <cellStyle name="Output 30 2" xfId="33262" xr:uid="{5146D98C-C389-47AF-BE22-4D558C1637CC}"/>
    <cellStyle name="Output 30 3" xfId="25813" xr:uid="{F2D0EDBF-D447-427F-B7F6-EA3408259C5F}"/>
    <cellStyle name="Output 31" xfId="2550" xr:uid="{00000000-0005-0000-0000-0000FA090000}"/>
    <cellStyle name="Output 31 2" xfId="33263" xr:uid="{756EF5D6-93A1-4663-B2BC-59D7EE4A79A9}"/>
    <cellStyle name="Output 31 3" xfId="25814" xr:uid="{EF49B36D-AE1B-43AC-B511-A02BA6D79F0F}"/>
    <cellStyle name="Output 32" xfId="2551" xr:uid="{00000000-0005-0000-0000-0000FB090000}"/>
    <cellStyle name="Output 32 2" xfId="33264" xr:uid="{6780DFFB-13C8-493B-BA65-417F6B98515D}"/>
    <cellStyle name="Output 32 3" xfId="25815" xr:uid="{4A4A2BEA-A1EC-45D9-8285-3281FD576DFA}"/>
    <cellStyle name="Output 33" xfId="2552" xr:uid="{00000000-0005-0000-0000-0000FC090000}"/>
    <cellStyle name="Output 33 2" xfId="33265" xr:uid="{39D8F5D5-988E-43FF-965B-CCB4D7B1EAA9}"/>
    <cellStyle name="Output 33 3" xfId="25816" xr:uid="{5C4CA327-24DC-45EC-B78A-44CEF38019E1}"/>
    <cellStyle name="Output 34" xfId="2553" xr:uid="{00000000-0005-0000-0000-0000FD090000}"/>
    <cellStyle name="Output 34 2" xfId="33266" xr:uid="{1DDDC6EA-0E77-4B43-B3AC-0DE23C3ABDCA}"/>
    <cellStyle name="Output 34 3" xfId="25817" xr:uid="{4659B23F-8BE6-4F23-B387-E15FE1F08FF7}"/>
    <cellStyle name="Output 35" xfId="2554" xr:uid="{00000000-0005-0000-0000-0000FE090000}"/>
    <cellStyle name="Output 35 2" xfId="33267" xr:uid="{1C7DBBAC-1DCE-4869-9E64-3FDE429F70D1}"/>
    <cellStyle name="Output 35 3" xfId="25818" xr:uid="{CEEA71DA-5B56-487E-BC3E-6944309F2C57}"/>
    <cellStyle name="Output 36" xfId="2555" xr:uid="{00000000-0005-0000-0000-0000FF090000}"/>
    <cellStyle name="Output 36 2" xfId="33268" xr:uid="{B7DE8D86-34DC-41FE-B0F5-26E7F7E447E0}"/>
    <cellStyle name="Output 36 3" xfId="25819" xr:uid="{1506F165-EF6C-4E1E-A050-D6B9341E3B32}"/>
    <cellStyle name="Output 37" xfId="2556" xr:uid="{00000000-0005-0000-0000-0000000A0000}"/>
    <cellStyle name="Output 37 2" xfId="33269" xr:uid="{23F7C608-597B-44BB-938C-6A304593E7EC}"/>
    <cellStyle name="Output 37 3" xfId="25820" xr:uid="{8CAB7AB5-F98E-4048-91A3-FBE784C242A2}"/>
    <cellStyle name="Output 38" xfId="2557" xr:uid="{00000000-0005-0000-0000-0000010A0000}"/>
    <cellStyle name="Output 38 2" xfId="33270" xr:uid="{5E83CDBE-DCD4-415D-B033-7A8C8EB752D4}"/>
    <cellStyle name="Output 38 3" xfId="25821" xr:uid="{2E884EC9-0BA2-49E5-A806-0267A1451FF2}"/>
    <cellStyle name="Output 39" xfId="2558" xr:uid="{00000000-0005-0000-0000-0000020A0000}"/>
    <cellStyle name="Output 39 2" xfId="33271" xr:uid="{FC097D14-72D0-403C-8C9E-35F3C5D6AB33}"/>
    <cellStyle name="Output 39 3" xfId="25822" xr:uid="{3E7ED74D-A7D9-4CC0-B13B-89A1A99BD897}"/>
    <cellStyle name="Output 4" xfId="273" xr:uid="{00000000-0005-0000-0000-000015010000}"/>
    <cellStyle name="Output 4 2" xfId="5262" xr:uid="{00000000-0005-0000-0000-000092140000}"/>
    <cellStyle name="Output 4 2 2" xfId="42659" xr:uid="{B93FB1EF-EC7B-45A0-91AD-02D791DFF9D5}"/>
    <cellStyle name="Output 4 2 3" xfId="33273" xr:uid="{1834AF87-F333-453A-A984-FFF9ACC7E9F4}"/>
    <cellStyle name="Output 4 3" xfId="33272" xr:uid="{6848E506-F6DB-4F1B-9447-CFDF0B1D59E9}"/>
    <cellStyle name="Output 4 4" xfId="25823" xr:uid="{F63FE7E5-BE0A-470E-AEA0-D040C42146B2}"/>
    <cellStyle name="Output 40" xfId="2559" xr:uid="{00000000-0005-0000-0000-0000030A0000}"/>
    <cellStyle name="Output 40 2" xfId="33274" xr:uid="{7AC3F621-6560-46E9-81E6-A64DE8DAF221}"/>
    <cellStyle name="Output 40 3" xfId="25824" xr:uid="{1741228E-1603-44DA-910A-973AF5F6F65E}"/>
    <cellStyle name="Output 41" xfId="2560" xr:uid="{00000000-0005-0000-0000-0000040A0000}"/>
    <cellStyle name="Output 41 2" xfId="33275" xr:uid="{68663708-6C40-4521-A59E-8511D1D1A079}"/>
    <cellStyle name="Output 41 3" xfId="25825" xr:uid="{BE65B813-64FA-4DDA-AE5C-91C0B7901836}"/>
    <cellStyle name="Output 42" xfId="2561" xr:uid="{00000000-0005-0000-0000-0000050A0000}"/>
    <cellStyle name="Output 42 2" xfId="33276" xr:uid="{DF8DF5A3-58A7-4F96-AA92-68C602D95E26}"/>
    <cellStyle name="Output 42 3" xfId="25826" xr:uid="{3E5A87D6-8AF7-4E6F-9A31-8AE89037E762}"/>
    <cellStyle name="Output 43" xfId="2562" xr:uid="{00000000-0005-0000-0000-0000060A0000}"/>
    <cellStyle name="Output 43 2" xfId="33277" xr:uid="{760ECF84-E6DF-4A8D-9ED9-7719056B721F}"/>
    <cellStyle name="Output 43 3" xfId="25827" xr:uid="{A0AA8FFB-BDB6-42E3-8059-288989FBBE03}"/>
    <cellStyle name="Output 5" xfId="274" xr:uid="{00000000-0005-0000-0000-000016010000}"/>
    <cellStyle name="Output 5 2" xfId="5263" xr:uid="{00000000-0005-0000-0000-000093140000}"/>
    <cellStyle name="Output 5 2 2" xfId="42660" xr:uid="{C321E561-920E-4885-97F2-8BFF0BE57806}"/>
    <cellStyle name="Output 5 2 3" xfId="33279" xr:uid="{23895221-4DCD-414A-B590-D28BB4886184}"/>
    <cellStyle name="Output 5 3" xfId="33278" xr:uid="{B70A08B7-EAFC-4AE8-878A-C74C0D4FC6CD}"/>
    <cellStyle name="Output 5 4" xfId="25828" xr:uid="{8E7F46F5-A6B1-4158-8F3F-6B179061E16A}"/>
    <cellStyle name="Output 6" xfId="2563" xr:uid="{00000000-0005-0000-0000-0000070A0000}"/>
    <cellStyle name="Output 6 2" xfId="5264" xr:uid="{00000000-0005-0000-0000-000094140000}"/>
    <cellStyle name="Output 6 2 2" xfId="42661" xr:uid="{9F1DBFA4-3F5F-43BA-9541-0FC92363B8B3}"/>
    <cellStyle name="Output 6 2 3" xfId="33281" xr:uid="{D96F52FE-4BEA-4E8B-A4D7-38EEB9708C6D}"/>
    <cellStyle name="Output 6 3" xfId="33280" xr:uid="{E4076146-DEA1-489D-8410-091765AE80D9}"/>
    <cellStyle name="Output 6 4" xfId="25829" xr:uid="{A7327072-5333-439E-AF11-DDF4530BBB3E}"/>
    <cellStyle name="Output 7" xfId="2564" xr:uid="{00000000-0005-0000-0000-0000080A0000}"/>
    <cellStyle name="Output 7 2" xfId="33282" xr:uid="{2D6C058E-E8A0-4510-8859-BBD2C7EE6266}"/>
    <cellStyle name="Output 7 3" xfId="25830" xr:uid="{DB7ABF37-6A49-489D-917F-55F2D949D862}"/>
    <cellStyle name="Output 8" xfId="2565" xr:uid="{00000000-0005-0000-0000-0000090A0000}"/>
    <cellStyle name="Output 8 2" xfId="33283" xr:uid="{57E2ED68-2B3E-412B-96F8-03C90F71B5FB}"/>
    <cellStyle name="Output 8 3" xfId="25831" xr:uid="{43D6B693-D10D-4AA9-9D9C-C5131BB0C699}"/>
    <cellStyle name="Output 9" xfId="2566" xr:uid="{00000000-0005-0000-0000-00000A0A0000}"/>
    <cellStyle name="Output 9 2" xfId="33284" xr:uid="{A87AE8ED-8849-4E70-8C6E-5C99ADA5FE29}"/>
    <cellStyle name="Output 9 3" xfId="25832" xr:uid="{EE1D1239-D233-4024-AF2F-9223B992EF51}"/>
    <cellStyle name="Pattern" xfId="2567" xr:uid="{00000000-0005-0000-0000-00000B0A0000}"/>
    <cellStyle name="Pattern 2" xfId="33285" xr:uid="{641D82E4-9842-41E8-9DF7-8E17875915BC}"/>
    <cellStyle name="Pattern 3" xfId="25833" xr:uid="{7F5E1C14-E632-4A5B-8AF2-D32EC5F33F0D}"/>
    <cellStyle name="Percent" xfId="1" builtinId="5"/>
    <cellStyle name="Percent 10" xfId="4517" xr:uid="{00000000-0005-0000-0000-0000A9110000}"/>
    <cellStyle name="Percent 10 10" xfId="2569" xr:uid="{00000000-0005-0000-0000-00000D0A0000}"/>
    <cellStyle name="Percent 10 10 2" xfId="33286" xr:uid="{C44C71D5-6998-4927-BAC9-3C251C38F609}"/>
    <cellStyle name="Percent 10 11" xfId="2570" xr:uid="{00000000-0005-0000-0000-00000E0A0000}"/>
    <cellStyle name="Percent 10 11 2" xfId="28183" xr:uid="{2AB01CB9-5F8D-4EB6-9669-6B4E5BEB56A7}"/>
    <cellStyle name="Percent 10 11 3" xfId="33287" xr:uid="{D5FC5618-7349-4E33-91A9-3D2EA7ACD878}"/>
    <cellStyle name="Percent 10 11 4" xfId="33288" xr:uid="{9487D83C-12E8-4A27-A910-F0732EBA59E2}"/>
    <cellStyle name="Percent 10 11 5" xfId="41540" xr:uid="{AC673935-5134-4F07-BAB9-53D6D888A7D2}"/>
    <cellStyle name="Percent 10 11 6" xfId="25834" xr:uid="{B66E5359-C121-4D97-9A0E-D4480387094C}"/>
    <cellStyle name="Percent 10 12" xfId="2571" xr:uid="{00000000-0005-0000-0000-00000F0A0000}"/>
    <cellStyle name="Percent 10 12 2" xfId="33289" xr:uid="{6BBAF755-2C0C-4B39-B704-CD79A5950A28}"/>
    <cellStyle name="Percent 10 12 3" xfId="33290" xr:uid="{F44C4EA5-A90D-4CE7-9286-B85FFC139938}"/>
    <cellStyle name="Percent 10 12 4" xfId="33291" xr:uid="{9756CF05-C33D-486B-89FC-21AAD218329E}"/>
    <cellStyle name="Percent 10 12 5" xfId="41541" xr:uid="{70C77FDD-39F6-4AEE-ABA0-0DA1220E61DA}"/>
    <cellStyle name="Percent 10 12 6" xfId="25835" xr:uid="{C9DAE365-5AC6-4DCF-8459-21AD0A13A48D}"/>
    <cellStyle name="Percent 10 13" xfId="2572" xr:uid="{00000000-0005-0000-0000-0000100A0000}"/>
    <cellStyle name="Percent 10 13 2" xfId="33292" xr:uid="{AB1D641F-8030-44DF-BA8F-21711ACD9507}"/>
    <cellStyle name="Percent 10 13 3" xfId="33293" xr:uid="{472E0BDD-2DB1-4473-B231-9A9A14560CF8}"/>
    <cellStyle name="Percent 10 13 4" xfId="33294" xr:uid="{68372B85-5221-47DB-BD62-01FBDCBFB130}"/>
    <cellStyle name="Percent 10 13 5" xfId="41542" xr:uid="{25E57D08-887F-4475-9681-2A713006FB22}"/>
    <cellStyle name="Percent 10 13 6" xfId="25836" xr:uid="{2CA1B575-F58C-4F4B-A63E-722F3E98D3BA}"/>
    <cellStyle name="Percent 10 14" xfId="2573" xr:uid="{00000000-0005-0000-0000-0000110A0000}"/>
    <cellStyle name="Percent 10 14 2" xfId="33295" xr:uid="{B1CE503D-92BC-4AB4-9A6E-57947275BB33}"/>
    <cellStyle name="Percent 10 14 3" xfId="33296" xr:uid="{22D761AA-8EBB-4E43-B2DC-8D9E97D6DCBE}"/>
    <cellStyle name="Percent 10 14 4" xfId="33297" xr:uid="{BB4FB944-8BF6-451E-A20A-97A2B6BC795D}"/>
    <cellStyle name="Percent 10 14 5" xfId="33298" xr:uid="{33471E8A-E003-4C7C-BCC6-AAA76A7D0AF0}"/>
    <cellStyle name="Percent 10 14 6" xfId="41543" xr:uid="{2AC6CD67-4B4C-4A3A-98E9-B2D285F9177B}"/>
    <cellStyle name="Percent 10 14 7" xfId="25837" xr:uid="{5B3C1606-AA44-4E6F-93C4-DCCDCDB163B2}"/>
    <cellStyle name="Percent 10 15" xfId="2574" xr:uid="{00000000-0005-0000-0000-0000120A0000}"/>
    <cellStyle name="Percent 10 15 2" xfId="33299" xr:uid="{BF505B96-79B7-4A72-BCB2-2BF2CD55D37E}"/>
    <cellStyle name="Percent 10 15 3" xfId="33300" xr:uid="{85FB064C-4B2E-4D52-8C34-2F7A08FDB2A4}"/>
    <cellStyle name="Percent 10 15 4" xfId="33301" xr:uid="{595C8F06-ABE0-4060-86CF-E67F8234E5F5}"/>
    <cellStyle name="Percent 10 15 5" xfId="33302" xr:uid="{51D3DDC9-7560-48D0-B304-5BFECADC47D5}"/>
    <cellStyle name="Percent 10 15 6" xfId="41544" xr:uid="{171247A1-0C6A-4B93-A45D-50D80D6068F0}"/>
    <cellStyle name="Percent 10 15 7" xfId="25838" xr:uid="{1117CC10-A7F1-4B88-8AF1-609DCB88A011}"/>
    <cellStyle name="Percent 10 16" xfId="2575" xr:uid="{00000000-0005-0000-0000-0000130A0000}"/>
    <cellStyle name="Percent 10 16 2" xfId="33303" xr:uid="{09C10BD8-334B-4C2A-8191-C11E60F0A970}"/>
    <cellStyle name="Percent 10 16 3" xfId="33304" xr:uid="{F8A143FD-060D-49D3-9A1E-85DE78E548EA}"/>
    <cellStyle name="Percent 10 16 4" xfId="33305" xr:uid="{E20FAAD4-0911-4C70-8426-5DC64E697BD7}"/>
    <cellStyle name="Percent 10 16 5" xfId="33306" xr:uid="{73408A50-F9B4-4D2D-A755-49CA3673A482}"/>
    <cellStyle name="Percent 10 16 6" xfId="41545" xr:uid="{A2483216-2289-470E-84D7-76BB8F386FAE}"/>
    <cellStyle name="Percent 10 16 7" xfId="25839" xr:uid="{0EB1A092-FC54-4A75-9913-CE5BEF5EBFB9}"/>
    <cellStyle name="Percent 10 17" xfId="2576" xr:uid="{00000000-0005-0000-0000-0000140A0000}"/>
    <cellStyle name="Percent 10 17 2" xfId="33307" xr:uid="{FD1D75D1-A03F-4346-AD2E-EDEE7788EE95}"/>
    <cellStyle name="Percent 10 17 3" xfId="33308" xr:uid="{470BDE56-CB3C-4588-8E81-5B3F1C45B10F}"/>
    <cellStyle name="Percent 10 17 4" xfId="33309" xr:uid="{E58B7B65-8FF6-4772-B5E3-7A57D613080F}"/>
    <cellStyle name="Percent 10 17 5" xfId="33310" xr:uid="{9193701E-C4D7-4AA5-A84C-51D3ADF187E8}"/>
    <cellStyle name="Percent 10 17 6" xfId="41546" xr:uid="{2F008927-EB58-4FC7-9EB9-AC1A03EACD67}"/>
    <cellStyle name="Percent 10 17 7" xfId="25840" xr:uid="{84007CFC-CF3D-4935-95AC-0DD03793728C}"/>
    <cellStyle name="Percent 10 18" xfId="2577" xr:uid="{00000000-0005-0000-0000-0000150A0000}"/>
    <cellStyle name="Percent 10 18 2" xfId="33311" xr:uid="{DEE0BBFC-68B5-4700-BD21-330DE9A6B2DE}"/>
    <cellStyle name="Percent 10 18 3" xfId="33312" xr:uid="{BBB2A740-558E-49B0-8DE3-BA7CB8C7BF63}"/>
    <cellStyle name="Percent 10 18 4" xfId="33313" xr:uid="{E180C96E-794F-4252-88C3-EFA4A28C2F45}"/>
    <cellStyle name="Percent 10 18 5" xfId="33314" xr:uid="{474014F9-A27C-4E31-9A2A-8FE9835C0893}"/>
    <cellStyle name="Percent 10 18 6" xfId="41547" xr:uid="{2479D234-B3C8-4834-9D78-30538A2384FC}"/>
    <cellStyle name="Percent 10 18 7" xfId="25841" xr:uid="{8ED16FBA-3C5B-41AB-AADD-3AB79742E6AE}"/>
    <cellStyle name="Percent 10 19" xfId="2578" xr:uid="{00000000-0005-0000-0000-0000160A0000}"/>
    <cellStyle name="Percent 10 19 2" xfId="33315" xr:uid="{FEE04C1E-F430-4F96-82C1-24853FD23D5E}"/>
    <cellStyle name="Percent 10 19 3" xfId="33316" xr:uid="{453AB94F-4158-4D7B-B7B0-D63F0DF6E736}"/>
    <cellStyle name="Percent 10 19 4" xfId="33317" xr:uid="{7BECCD80-BAB0-4495-A4A0-A8B6EEE5C723}"/>
    <cellStyle name="Percent 10 19 5" xfId="33318" xr:uid="{68108546-759B-495D-BF3B-39FD16DCC219}"/>
    <cellStyle name="Percent 10 19 6" xfId="41548" xr:uid="{14E3B0BB-96DA-4BA1-A9A0-96DA1D492AC7}"/>
    <cellStyle name="Percent 10 19 7" xfId="25842" xr:uid="{6E73853C-AD6D-475A-A915-B6BB59ADFC15}"/>
    <cellStyle name="Percent 10 2" xfId="2579" xr:uid="{00000000-0005-0000-0000-0000170A0000}"/>
    <cellStyle name="Percent 10 2 2" xfId="4518" xr:uid="{00000000-0005-0000-0000-0000AA110000}"/>
    <cellStyle name="Percent 10 2 2 2" xfId="33319" xr:uid="{D361F331-4BC1-4302-83F6-DABA0F3EAF9D}"/>
    <cellStyle name="Percent 10 2 2 3" xfId="33320" xr:uid="{1BB71DDF-6FC1-4F7B-808B-D12E91FF650D}"/>
    <cellStyle name="Percent 10 2 2 4" xfId="33321" xr:uid="{C91AB345-411D-45EB-B9B6-3968CB5FCB0B}"/>
    <cellStyle name="Percent 10 2 2 5" xfId="33322" xr:uid="{ED79C3E5-C479-4737-90CE-79BF8FC6F806}"/>
    <cellStyle name="Percent 10 2 2 6" xfId="42529" xr:uid="{36F16A29-F02C-4F71-BFD0-C6BB8B0186CF}"/>
    <cellStyle name="Percent 10 2 2 7" xfId="25844" xr:uid="{E0EA13B2-32F3-4774-A80C-6924514A3562}"/>
    <cellStyle name="Percent 10 2 3" xfId="25845" xr:uid="{B7065D31-B67E-4826-9BDA-7E19711DE1C8}"/>
    <cellStyle name="Percent 10 2 3 2" xfId="33323" xr:uid="{E51D0F0F-F5AA-4AA1-8B45-26703C1F27CE}"/>
    <cellStyle name="Percent 10 2 3 3" xfId="33324" xr:uid="{D2893EF6-06F8-4671-A7F0-CF9B845BB79A}"/>
    <cellStyle name="Percent 10 2 3 4" xfId="33325" xr:uid="{176856C2-243C-4954-9A2D-6BCA9CA38ABD}"/>
    <cellStyle name="Percent 10 2 3 5" xfId="33326" xr:uid="{9EF1AD63-EE17-4443-9D72-FDDB255A0968}"/>
    <cellStyle name="Percent 10 2 4" xfId="25843" xr:uid="{218F9DA3-F19D-44A9-8307-28697113F385}"/>
    <cellStyle name="Percent 10 2 5" xfId="33327" xr:uid="{D2DA6BC2-891C-4058-8054-553438736B3C}"/>
    <cellStyle name="Percent 10 2 6" xfId="33328" xr:uid="{ABD110B1-CA47-4134-B957-19D3F1832A81}"/>
    <cellStyle name="Percent 10 2 7" xfId="33329" xr:uid="{A2DE9C13-4B64-473A-9F34-F069847D8B87}"/>
    <cellStyle name="Percent 10 2 8" xfId="41549" xr:uid="{ABF1A78A-818E-412E-B021-B2EBD092892F}"/>
    <cellStyle name="Percent 10 20" xfId="2580" xr:uid="{00000000-0005-0000-0000-0000180A0000}"/>
    <cellStyle name="Percent 10 20 2" xfId="33330" xr:uid="{F027A0BF-0222-4209-B600-C95A9D48AF88}"/>
    <cellStyle name="Percent 10 20 3" xfId="33331" xr:uid="{C766CA42-029D-4584-8588-ACD8F900A037}"/>
    <cellStyle name="Percent 10 20 4" xfId="33332" xr:uid="{D104076C-762A-4FE6-9707-8539ADEECB7D}"/>
    <cellStyle name="Percent 10 20 5" xfId="33333" xr:uid="{0D8570EC-4CA4-4498-90E7-7A30CE1D5C7A}"/>
    <cellStyle name="Percent 10 20 6" xfId="41550" xr:uid="{402D88DE-F556-4781-966C-53A1063EBF69}"/>
    <cellStyle name="Percent 10 20 7" xfId="25846" xr:uid="{31705EAF-984C-4021-9360-7F3D3322E6D9}"/>
    <cellStyle name="Percent 10 3" xfId="2581" xr:uid="{00000000-0005-0000-0000-0000190A0000}"/>
    <cellStyle name="Percent 10 3 2" xfId="4519" xr:uid="{00000000-0005-0000-0000-0000AB110000}"/>
    <cellStyle name="Percent 10 3 2 2" xfId="33334" xr:uid="{FDEAEF65-0970-4980-A6F8-841A8787EF44}"/>
    <cellStyle name="Percent 10 3 2 3" xfId="33335" xr:uid="{98123F7E-2086-4AB1-824F-081C452BF4E5}"/>
    <cellStyle name="Percent 10 3 2 4" xfId="33336" xr:uid="{4361A773-A5C2-4156-B8F3-3560F9F21D27}"/>
    <cellStyle name="Percent 10 3 2 5" xfId="33337" xr:uid="{98F28FCD-6327-448A-A6E9-5122B4B4F95E}"/>
    <cellStyle name="Percent 10 3 2 6" xfId="42530" xr:uid="{348F7386-9471-485F-91A9-8E1D6637EB5F}"/>
    <cellStyle name="Percent 10 3 2 7" xfId="25848" xr:uid="{E6B9FAFE-43B7-4CD3-AB2D-3EE29D3B6646}"/>
    <cellStyle name="Percent 10 3 3" xfId="25849" xr:uid="{8C3D8F0A-242C-4510-AAD4-BF0CE48086D1}"/>
    <cellStyle name="Percent 10 3 3 2" xfId="33338" xr:uid="{59C6E5E2-6D7F-443C-9FFC-4932665CC814}"/>
    <cellStyle name="Percent 10 3 3 3" xfId="33339" xr:uid="{510A6DFA-2EF6-4345-BC9B-BA304A94C521}"/>
    <cellStyle name="Percent 10 3 3 4" xfId="33340" xr:uid="{F877FA9B-0904-4145-A2E4-95924E156D6B}"/>
    <cellStyle name="Percent 10 3 3 5" xfId="33341" xr:uid="{7E4AA59B-2147-419A-9C4B-984B06561ABA}"/>
    <cellStyle name="Percent 10 3 4" xfId="25847" xr:uid="{C45DC1E0-DF1D-4F47-B2B3-543785D4F80D}"/>
    <cellStyle name="Percent 10 3 5" xfId="33342" xr:uid="{CA37EC93-462C-4F93-802D-9F971BCE5FD4}"/>
    <cellStyle name="Percent 10 3 6" xfId="33343" xr:uid="{295229E7-DF50-4091-90B0-EFFA02038AAC}"/>
    <cellStyle name="Percent 10 3 7" xfId="33344" xr:uid="{297252F1-7BC9-43D0-A260-C931375837BF}"/>
    <cellStyle name="Percent 10 3 8" xfId="41551" xr:uid="{3CF3F2CC-1FB0-4D1A-A1A1-1BBF05BAEF4D}"/>
    <cellStyle name="Percent 10 4" xfId="2582" xr:uid="{00000000-0005-0000-0000-00001A0A0000}"/>
    <cellStyle name="Percent 10 4 2" xfId="4520" xr:uid="{00000000-0005-0000-0000-0000AC110000}"/>
    <cellStyle name="Percent 10 4 2 2" xfId="33345" xr:uid="{3196A5E2-DBBB-4AC1-99CF-17F7B92DB8CF}"/>
    <cellStyle name="Percent 10 4 2 3" xfId="33346" xr:uid="{D1E6A880-B274-4475-9AE7-1BED1120F538}"/>
    <cellStyle name="Percent 10 4 2 4" xfId="33347" xr:uid="{6950038F-2537-4DF2-9BEA-4007DBEB5364}"/>
    <cellStyle name="Percent 10 4 2 5" xfId="33348" xr:uid="{8A012720-5EF3-4EDD-84F4-7DF7F447AAEF}"/>
    <cellStyle name="Percent 10 4 2 6" xfId="42531" xr:uid="{156C83AC-49E1-4E42-B884-04BF05F39C9D}"/>
    <cellStyle name="Percent 10 4 2 7" xfId="25851" xr:uid="{E56F9921-84D6-4ED0-8D6C-94FED1321C33}"/>
    <cellStyle name="Percent 10 4 3" xfId="25852" xr:uid="{0C852D16-3940-494C-B77B-1DF4EF79538A}"/>
    <cellStyle name="Percent 10 4 3 2" xfId="33349" xr:uid="{04AC8D12-0CA8-4F07-9F1C-F2FF4438C221}"/>
    <cellStyle name="Percent 10 4 3 3" xfId="33350" xr:uid="{4B2383D5-8ECD-4234-A210-8601B6A1C77C}"/>
    <cellStyle name="Percent 10 4 3 4" xfId="33351" xr:uid="{8B86AEBC-CD5A-4748-8F61-46180982EFFD}"/>
    <cellStyle name="Percent 10 4 3 5" xfId="33352" xr:uid="{6FBFC99F-9DAE-4DBC-9724-D1C8658FE1C5}"/>
    <cellStyle name="Percent 10 4 4" xfId="25850" xr:uid="{C4811062-4B81-4D9D-90EA-7D22D98AD376}"/>
    <cellStyle name="Percent 10 4 5" xfId="33353" xr:uid="{A2346595-D4F1-4450-AAD6-B9BD3171944A}"/>
    <cellStyle name="Percent 10 4 6" xfId="33354" xr:uid="{7D292C98-28D3-4DFC-B2A3-8B8D600C6569}"/>
    <cellStyle name="Percent 10 4 7" xfId="33355" xr:uid="{8B7D9737-CC46-4DF3-8006-864B2435757E}"/>
    <cellStyle name="Percent 10 4 8" xfId="41552" xr:uid="{6C63DEC6-A499-4FA4-B33C-E35DE9593B70}"/>
    <cellStyle name="Percent 10 5" xfId="2583" xr:uid="{00000000-0005-0000-0000-00001B0A0000}"/>
    <cellStyle name="Percent 10 5 2" xfId="4521" xr:uid="{00000000-0005-0000-0000-0000AD110000}"/>
    <cellStyle name="Percent 10 5 2 2" xfId="33356" xr:uid="{BDC5993B-62A7-4F45-83C6-5392D55F8099}"/>
    <cellStyle name="Percent 10 5 2 3" xfId="33357" xr:uid="{F0812625-2EF8-4C6A-A912-BAA5805052BC}"/>
    <cellStyle name="Percent 10 5 2 4" xfId="33358" xr:uid="{F4B365C5-E06A-465E-A1F5-2DD10545D06E}"/>
    <cellStyle name="Percent 10 5 2 5" xfId="33359" xr:uid="{153FE8F5-A3F9-4372-B917-0CEB9E078F6C}"/>
    <cellStyle name="Percent 10 5 2 6" xfId="42532" xr:uid="{A6575501-CE63-4AB7-8D77-35D112C41F06}"/>
    <cellStyle name="Percent 10 5 2 7" xfId="25854" xr:uid="{4FE8798A-A803-4C16-B9D6-6C774A5A830A}"/>
    <cellStyle name="Percent 10 5 3" xfId="25855" xr:uid="{31CBDBBE-7ABD-4446-B087-99D0A213EA4A}"/>
    <cellStyle name="Percent 10 5 3 2" xfId="33360" xr:uid="{42A620B4-79A1-4969-B8FD-2D360C400E9F}"/>
    <cellStyle name="Percent 10 5 3 3" xfId="33361" xr:uid="{7E3B9F74-CA29-4DF4-95CB-DE434C252640}"/>
    <cellStyle name="Percent 10 5 3 4" xfId="33362" xr:uid="{993A0738-96EA-41A6-8115-ED56D3F9B384}"/>
    <cellStyle name="Percent 10 5 3 5" xfId="33363" xr:uid="{2619B592-3AC9-4E0D-A2BE-42FFE6650E52}"/>
    <cellStyle name="Percent 10 5 4" xfId="25853" xr:uid="{8AD5945F-5498-4B29-B19F-E32BEBF763AD}"/>
    <cellStyle name="Percent 10 5 5" xfId="33364" xr:uid="{9BA507BB-3C6F-43EE-9CE0-834B5259500D}"/>
    <cellStyle name="Percent 10 5 6" xfId="33365" xr:uid="{9848D3D0-4537-4C6F-9055-592A4B7AB936}"/>
    <cellStyle name="Percent 10 5 7" xfId="33366" xr:uid="{A491D988-F63D-47E9-8D50-C7BD3A221ECC}"/>
    <cellStyle name="Percent 10 5 8" xfId="41553" xr:uid="{BAF56FFF-AB27-4F24-B0B0-EF0AA2477041}"/>
    <cellStyle name="Percent 10 6" xfId="2584" xr:uid="{00000000-0005-0000-0000-00001C0A0000}"/>
    <cellStyle name="Percent 10 6 2" xfId="4522" xr:uid="{00000000-0005-0000-0000-0000AE110000}"/>
    <cellStyle name="Percent 10 6 2 2" xfId="33367" xr:uid="{9564700E-BC65-4982-9967-D45DF583566C}"/>
    <cellStyle name="Percent 10 6 2 3" xfId="33368" xr:uid="{8B51E272-A443-4AF5-B18E-08C10B9EA8DB}"/>
    <cellStyle name="Percent 10 6 2 4" xfId="33369" xr:uid="{73BF3A1D-38F6-47AE-A21A-DB9AAF15A363}"/>
    <cellStyle name="Percent 10 6 2 5" xfId="33370" xr:uid="{C178AD19-29D5-4B8D-9D72-083E4DFE2625}"/>
    <cellStyle name="Percent 10 6 2 6" xfId="42533" xr:uid="{0ADE8F94-2C58-4950-A8C0-DF65047D5A72}"/>
    <cellStyle name="Percent 10 6 2 7" xfId="25857" xr:uid="{7B29B71F-2633-4D4D-95D9-A158A74CDD96}"/>
    <cellStyle name="Percent 10 6 3" xfId="25858" xr:uid="{CBA47D65-B3DA-43E6-A1E0-B56E4F36BB73}"/>
    <cellStyle name="Percent 10 6 3 2" xfId="33371" xr:uid="{A3EF4D51-B337-4E81-B61B-4DE1DF4EA741}"/>
    <cellStyle name="Percent 10 6 3 3" xfId="33372" xr:uid="{B413A854-79C5-4486-A549-663CD5268319}"/>
    <cellStyle name="Percent 10 6 3 4" xfId="33373" xr:uid="{26041E71-BB3C-4870-AD84-2820FC3FC1EB}"/>
    <cellStyle name="Percent 10 6 3 5" xfId="33374" xr:uid="{4C836E15-574A-4C6E-91FD-A370F4EB0FC6}"/>
    <cellStyle name="Percent 10 6 4" xfId="25856" xr:uid="{0082BA81-A50C-40D4-B1D4-70A1E726D86D}"/>
    <cellStyle name="Percent 10 6 5" xfId="33375" xr:uid="{84ABC310-72F5-400C-862E-A2C28BD2AF18}"/>
    <cellStyle name="Percent 10 6 6" xfId="33376" xr:uid="{F86AE5EE-E656-4904-AAAC-3B740D3146DC}"/>
    <cellStyle name="Percent 10 6 7" xfId="33377" xr:uid="{9B45D758-5197-4054-B305-7D63D99787AD}"/>
    <cellStyle name="Percent 10 6 8" xfId="41554" xr:uid="{43D35EC2-6BA5-4B9C-95F2-AE0C23B4355D}"/>
    <cellStyle name="Percent 10 7" xfId="2585" xr:uid="{00000000-0005-0000-0000-00001D0A0000}"/>
    <cellStyle name="Percent 10 7 10" xfId="41555" xr:uid="{E05EE5D4-10E7-4FA5-A18C-0F9881F9E0CE}"/>
    <cellStyle name="Percent 10 7 2" xfId="2586" xr:uid="{00000000-0005-0000-0000-00001E0A0000}"/>
    <cellStyle name="Percent 10 7 2 2" xfId="33378" xr:uid="{35C4FCB6-98C3-48BE-8EC1-B0A3837E4A46}"/>
    <cellStyle name="Percent 10 7 2 3" xfId="33379" xr:uid="{8F12E33A-35A4-447B-8180-E2E64716F626}"/>
    <cellStyle name="Percent 10 7 2 4" xfId="33380" xr:uid="{00FBB263-7331-4BB0-B6ED-2952306866CE}"/>
    <cellStyle name="Percent 10 7 2 5" xfId="33381" xr:uid="{3BB1A4F2-CFE0-4F31-AFA9-97C0AADB8AD7}"/>
    <cellStyle name="Percent 10 7 2 6" xfId="41556" xr:uid="{E77D5C3D-38A8-4CB6-A65F-3AF18766CECA}"/>
    <cellStyle name="Percent 10 7 2 7" xfId="25860" xr:uid="{4C48CC67-3B8C-43AE-A855-7A75BF127110}"/>
    <cellStyle name="Percent 10 7 3" xfId="2587" xr:uid="{00000000-0005-0000-0000-00001F0A0000}"/>
    <cellStyle name="Percent 10 7 3 2" xfId="33382" xr:uid="{BF5035EC-7800-4028-B64D-B5B41B74AE9C}"/>
    <cellStyle name="Percent 10 7 3 3" xfId="33383" xr:uid="{872C7548-5ADB-474B-BF67-B4FC0B064555}"/>
    <cellStyle name="Percent 10 7 3 4" xfId="33384" xr:uid="{295F2961-3616-4FE1-B026-6D9E01B93FE0}"/>
    <cellStyle name="Percent 10 7 3 5" xfId="33385" xr:uid="{9401F2C8-AE53-43C4-BBF9-7FD1852A4CE2}"/>
    <cellStyle name="Percent 10 7 3 6" xfId="41557" xr:uid="{AF6CA47A-9681-406F-AACC-0FCAF03F8610}"/>
    <cellStyle name="Percent 10 7 3 7" xfId="25861" xr:uid="{F860A930-B42B-4F78-817F-64BE3A7D0B48}"/>
    <cellStyle name="Percent 10 7 4" xfId="4523" xr:uid="{00000000-0005-0000-0000-0000AF110000}"/>
    <cellStyle name="Percent 10 7 4 2" xfId="33386" xr:uid="{E329DAEC-8857-495F-B650-7F6896DE2CCE}"/>
    <cellStyle name="Percent 10 7 4 3" xfId="33387" xr:uid="{6CFEBDD9-B7DF-48E8-AACA-CD4C2D0030DA}"/>
    <cellStyle name="Percent 10 7 4 4" xfId="33388" xr:uid="{61DA9C15-C151-4ABA-95E9-B9F74EBFE456}"/>
    <cellStyle name="Percent 10 7 4 5" xfId="33389" xr:uid="{5C063780-8A9D-4D75-A363-8AE8F6A49A00}"/>
    <cellStyle name="Percent 10 7 4 6" xfId="42534" xr:uid="{EEBF84CA-110E-4DB4-8390-EE2BB595099F}"/>
    <cellStyle name="Percent 10 7 4 7" xfId="25862" xr:uid="{82010962-E8F2-4D2F-BB80-11CDFE4F6CBD}"/>
    <cellStyle name="Percent 10 7 5" xfId="25863" xr:uid="{A3F3A37E-162C-4EFD-AEDB-CFE643475B14}"/>
    <cellStyle name="Percent 10 7 5 2" xfId="33390" xr:uid="{E0462558-C463-41CB-920D-ED16DC410351}"/>
    <cellStyle name="Percent 10 7 5 3" xfId="33391" xr:uid="{89B73461-E0B7-4EE4-92A8-9C6004BB35AD}"/>
    <cellStyle name="Percent 10 7 5 4" xfId="33392" xr:uid="{315C39B9-2FD3-477F-B1B2-700E33C3A386}"/>
    <cellStyle name="Percent 10 7 5 5" xfId="33393" xr:uid="{8979B471-EDDE-4E8B-B2C1-6C1EB482341F}"/>
    <cellStyle name="Percent 10 7 6" xfId="25859" xr:uid="{C19A3CCC-2BB5-4BD2-B5C3-2B36875BB10B}"/>
    <cellStyle name="Percent 10 7 7" xfId="33394" xr:uid="{8542A727-EDAE-4DBF-B5D4-C0B6CC90A19B}"/>
    <cellStyle name="Percent 10 7 8" xfId="33395" xr:uid="{F72B191D-6E2E-4762-9F64-B624C5C02C1D}"/>
    <cellStyle name="Percent 10 7 9" xfId="33396" xr:uid="{979EBA45-EFB1-4DC0-984E-F0E5A8AB3E5F}"/>
    <cellStyle name="Percent 10 8" xfId="2588" xr:uid="{00000000-0005-0000-0000-0000200A0000}"/>
    <cellStyle name="Percent 10 8 2" xfId="4524" xr:uid="{00000000-0005-0000-0000-0000B0110000}"/>
    <cellStyle name="Percent 10 8 2 2" xfId="33397" xr:uid="{F3B105FD-A42F-48DC-BAF7-738FC482B10D}"/>
    <cellStyle name="Percent 10 8 2 3" xfId="33398" xr:uid="{171753F5-DFA7-4C39-B546-C9C5A7692A9B}"/>
    <cellStyle name="Percent 10 8 2 4" xfId="33399" xr:uid="{B73D2F73-CD86-4C67-B63C-5094ABE550EC}"/>
    <cellStyle name="Percent 10 8 2 5" xfId="33400" xr:uid="{41D938B0-6FB5-425B-8E97-A3047CAB017F}"/>
    <cellStyle name="Percent 10 8 2 6" xfId="42535" xr:uid="{6D877285-44FA-430E-A75E-3F8AE83DDAE3}"/>
    <cellStyle name="Percent 10 8 2 7" xfId="25865" xr:uid="{06048AC3-7878-457F-B2E7-8413F499F614}"/>
    <cellStyle name="Percent 10 8 3" xfId="25866" xr:uid="{454E1A3E-14C1-4685-952C-7226C3B581C0}"/>
    <cellStyle name="Percent 10 8 3 2" xfId="33401" xr:uid="{F68A88AA-AB6E-4FBD-AACE-D84A1C1F098C}"/>
    <cellStyle name="Percent 10 8 3 3" xfId="33402" xr:uid="{C6D6061E-FA93-499B-99AD-436CC6E81584}"/>
    <cellStyle name="Percent 10 8 3 4" xfId="33403" xr:uid="{4A02434A-22F3-41CD-A486-7335977AF90F}"/>
    <cellStyle name="Percent 10 8 3 5" xfId="33404" xr:uid="{F0C8EC46-4519-4E79-812E-4BB90EEAF4CA}"/>
    <cellStyle name="Percent 10 8 4" xfId="25864" xr:uid="{9DC30E18-2407-4D02-8288-A72DD65ADEDD}"/>
    <cellStyle name="Percent 10 8 5" xfId="33405" xr:uid="{7764B3D6-03C6-4691-8A5A-6D746BA8EE10}"/>
    <cellStyle name="Percent 10 8 6" xfId="33406" xr:uid="{C0CDA265-5744-4CA2-A7B3-FDD195D6F323}"/>
    <cellStyle name="Percent 10 8 7" xfId="33407" xr:uid="{14B7FD79-3622-4480-8FFC-AAE01A45C178}"/>
    <cellStyle name="Percent 10 8 8" xfId="41558" xr:uid="{35AD5918-53CF-40B9-840F-5C15FCB6CA23}"/>
    <cellStyle name="Percent 10 9" xfId="2589" xr:uid="{00000000-0005-0000-0000-0000210A0000}"/>
    <cellStyle name="Percent 10 9 2" xfId="33408" xr:uid="{9A888DFD-F1BC-4BE5-8385-DC3B73A33FF7}"/>
    <cellStyle name="Percent 10 9 3" xfId="33409" xr:uid="{988853EF-492E-46B7-B9B8-F49738D6D431}"/>
    <cellStyle name="Percent 10 9 4" xfId="33410" xr:uid="{FDC4E246-1157-4EA9-860F-5DDA9FC57ADA}"/>
    <cellStyle name="Percent 10 9 5" xfId="33411" xr:uid="{E7B3B0D1-0297-40B3-9E0A-4F56807E4BC0}"/>
    <cellStyle name="Percent 10 9 6" xfId="41559" xr:uid="{4216610B-2547-4D2A-AAF3-9C73345E5E96}"/>
    <cellStyle name="Percent 10 9 7" xfId="25867" xr:uid="{C5BA29F9-0DA3-45EA-984F-480473986F91}"/>
    <cellStyle name="Percent 11" xfId="4525" xr:uid="{00000000-0005-0000-0000-0000B1110000}"/>
    <cellStyle name="Percent 11 10" xfId="2590" xr:uid="{00000000-0005-0000-0000-0000220A0000}"/>
    <cellStyle name="Percent 11 10 2" xfId="33412" xr:uid="{F363E03B-248F-476C-A52B-61E9FAA1CA7C}"/>
    <cellStyle name="Percent 11 10 3" xfId="33413" xr:uid="{52D40376-45E2-4259-870A-981F27A55DBA}"/>
    <cellStyle name="Percent 11 10 4" xfId="33414" xr:uid="{981A805F-C41A-4E63-ACEC-B7927EBD9FF7}"/>
    <cellStyle name="Percent 11 10 5" xfId="33415" xr:uid="{A43692CD-D43B-4177-8641-517396D00118}"/>
    <cellStyle name="Percent 11 10 6" xfId="41560" xr:uid="{392EBEF2-606C-4192-ABD9-2D8575F08AE9}"/>
    <cellStyle name="Percent 11 10 7" xfId="25869" xr:uid="{923AD41C-2021-4669-989A-20CDB2547E01}"/>
    <cellStyle name="Percent 11 11" xfId="25868" xr:uid="{CB21EAA3-B064-493C-A0D2-0C8ED7401F22}"/>
    <cellStyle name="Percent 11 12" xfId="33416" xr:uid="{C2DBFEAD-7EAC-45C7-AC8A-8082147E89C1}"/>
    <cellStyle name="Percent 11 13" xfId="33417" xr:uid="{79771D18-BD6B-45A9-9632-AF0BEA2E5592}"/>
    <cellStyle name="Percent 11 14" xfId="33418" xr:uid="{6D32CA69-56FB-4C6B-A2D4-8F405BBC345E}"/>
    <cellStyle name="Percent 11 2" xfId="2591" xr:uid="{00000000-0005-0000-0000-0000230A0000}"/>
    <cellStyle name="Percent 11 2 2" xfId="4526" xr:uid="{00000000-0005-0000-0000-0000B2110000}"/>
    <cellStyle name="Percent 11 2 2 2" xfId="33419" xr:uid="{2D560BA2-0882-45E1-AF5B-20886FF996C6}"/>
    <cellStyle name="Percent 11 2 2 3" xfId="33420" xr:uid="{1C56E23B-136C-4CE9-B1D6-4291EB4AA113}"/>
    <cellStyle name="Percent 11 2 2 4" xfId="33421" xr:uid="{D6BF60E8-1D91-4B1E-884A-CCBB75E9F2C9}"/>
    <cellStyle name="Percent 11 2 2 5" xfId="33422" xr:uid="{556D8B48-6023-4B45-A7CA-B3533B24C6C3}"/>
    <cellStyle name="Percent 11 2 2 6" xfId="42536" xr:uid="{7F076AAB-2CD1-48BA-AFB7-CE26D0A0FE00}"/>
    <cellStyle name="Percent 11 2 2 7" xfId="25871" xr:uid="{337F9CFF-72A8-4DD1-9FBA-9D409612EAF3}"/>
    <cellStyle name="Percent 11 2 3" xfId="25872" xr:uid="{9834F411-E330-4F19-A01A-79527403D394}"/>
    <cellStyle name="Percent 11 2 3 2" xfId="33423" xr:uid="{352FAD02-60FC-4CDC-8099-8A2863AAF03F}"/>
    <cellStyle name="Percent 11 2 3 3" xfId="33424" xr:uid="{AADD3D0F-6CD6-4000-ABF5-0F5530E8A93D}"/>
    <cellStyle name="Percent 11 2 3 4" xfId="33425" xr:uid="{27520F8A-D822-4EFB-8F2E-8D99CA291956}"/>
    <cellStyle name="Percent 11 2 3 5" xfId="33426" xr:uid="{13D4CC70-6770-4370-9B80-35F6F87337AA}"/>
    <cellStyle name="Percent 11 2 4" xfId="25870" xr:uid="{E36DF9C6-189C-443F-8DCF-5FF9378B1B0E}"/>
    <cellStyle name="Percent 11 2 5" xfId="33427" xr:uid="{4E6392F5-41F8-4117-8B52-CF328BB5A322}"/>
    <cellStyle name="Percent 11 2 6" xfId="33428" xr:uid="{9C797445-BAAE-4E1B-BDD2-0CDAEEE6E28F}"/>
    <cellStyle name="Percent 11 2 7" xfId="33429" xr:uid="{7B95A62E-3B31-4D64-BB3F-E2CA9A3B99C7}"/>
    <cellStyle name="Percent 11 2 8" xfId="41561" xr:uid="{06B8A6D4-E7AE-4581-8BC5-972A679118F9}"/>
    <cellStyle name="Percent 11 3" xfId="2592" xr:uid="{00000000-0005-0000-0000-0000240A0000}"/>
    <cellStyle name="Percent 11 3 2" xfId="4527" xr:uid="{00000000-0005-0000-0000-0000B3110000}"/>
    <cellStyle name="Percent 11 3 2 2" xfId="33430" xr:uid="{E1423F01-0B49-417E-987D-0B6796EC988E}"/>
    <cellStyle name="Percent 11 3 2 3" xfId="33431" xr:uid="{13E60F00-7BA6-485F-945B-5B781DA3FE33}"/>
    <cellStyle name="Percent 11 3 2 4" xfId="33432" xr:uid="{81C43372-07BF-4F05-8171-B06E37179A31}"/>
    <cellStyle name="Percent 11 3 2 5" xfId="33433" xr:uid="{C9D9B188-98A4-4E43-8B23-BC06B0D9EFCD}"/>
    <cellStyle name="Percent 11 3 2 6" xfId="42537" xr:uid="{6AF7DF42-8C2D-4E85-BB07-E6BC4E182026}"/>
    <cellStyle name="Percent 11 3 2 7" xfId="25874" xr:uid="{57055F29-2084-467F-B51B-A4FE76430F4F}"/>
    <cellStyle name="Percent 11 3 3" xfId="25875" xr:uid="{3D3DC075-1D1F-4772-AD85-A609DCD1577E}"/>
    <cellStyle name="Percent 11 3 3 2" xfId="33434" xr:uid="{1919F7EF-2D9A-426C-B64E-0DA466643924}"/>
    <cellStyle name="Percent 11 3 3 3" xfId="33435" xr:uid="{D31503B0-CC97-4264-BD62-F23D873DF681}"/>
    <cellStyle name="Percent 11 3 3 4" xfId="33436" xr:uid="{03989FB4-2C74-47CB-8522-D46F61A09669}"/>
    <cellStyle name="Percent 11 3 3 5" xfId="33437" xr:uid="{C3C53465-822F-43CE-957B-24B992ECED88}"/>
    <cellStyle name="Percent 11 3 4" xfId="25873" xr:uid="{CB34EBE5-2673-4271-8F55-E2C7305628DC}"/>
    <cellStyle name="Percent 11 3 5" xfId="33438" xr:uid="{0A385AA8-978A-46C7-9CD3-749EEC756D3F}"/>
    <cellStyle name="Percent 11 3 6" xfId="33439" xr:uid="{8DDE3493-818E-4FFB-8D5E-A048D49361C3}"/>
    <cellStyle name="Percent 11 3 7" xfId="33440" xr:uid="{19799677-112F-4BE7-884D-263023508392}"/>
    <cellStyle name="Percent 11 3 8" xfId="41562" xr:uid="{F452B75A-5F3B-42AD-BABA-430137E9C7AD}"/>
    <cellStyle name="Percent 11 4" xfId="2593" xr:uid="{00000000-0005-0000-0000-0000250A0000}"/>
    <cellStyle name="Percent 11 4 2" xfId="4528" xr:uid="{00000000-0005-0000-0000-0000B4110000}"/>
    <cellStyle name="Percent 11 4 2 2" xfId="33441" xr:uid="{5492253B-BFB2-43BF-9EDC-D07BAF4D3B0A}"/>
    <cellStyle name="Percent 11 4 2 3" xfId="33442" xr:uid="{217626C4-EB4D-4468-A3A0-F83C3C1EBECF}"/>
    <cellStyle name="Percent 11 4 2 4" xfId="33443" xr:uid="{B4B8FC78-1164-44D6-BE49-F2CBBE082924}"/>
    <cellStyle name="Percent 11 4 2 5" xfId="33444" xr:uid="{41A9932D-86DA-4887-AD45-501C334143BD}"/>
    <cellStyle name="Percent 11 4 2 6" xfId="42538" xr:uid="{1CCCEEC8-C752-43B1-8FB4-1CD1195A14B9}"/>
    <cellStyle name="Percent 11 4 2 7" xfId="25877" xr:uid="{D7DD282B-28F1-4138-9A19-910AE43C485C}"/>
    <cellStyle name="Percent 11 4 3" xfId="25878" xr:uid="{DF01F642-9F31-4FB7-8A72-06D8E9FEE72A}"/>
    <cellStyle name="Percent 11 4 3 2" xfId="33445" xr:uid="{5F46109C-4D22-432E-B509-43E077161670}"/>
    <cellStyle name="Percent 11 4 3 3" xfId="33446" xr:uid="{2D7EE61F-3BC0-4602-ACAA-F7477295220D}"/>
    <cellStyle name="Percent 11 4 3 4" xfId="33447" xr:uid="{8DC85818-5E52-4C16-A892-3033659CA833}"/>
    <cellStyle name="Percent 11 4 3 5" xfId="33448" xr:uid="{424880FC-5072-4716-BEFB-F41EB5EE3013}"/>
    <cellStyle name="Percent 11 4 4" xfId="25876" xr:uid="{DF3C3DB1-2997-49D6-9878-E665F9A07513}"/>
    <cellStyle name="Percent 11 4 5" xfId="33449" xr:uid="{C4E44A2D-2229-427C-B027-629C3324547C}"/>
    <cellStyle name="Percent 11 4 6" xfId="33450" xr:uid="{9B5F1EB8-A219-4667-9747-7DEB011DD818}"/>
    <cellStyle name="Percent 11 4 7" xfId="33451" xr:uid="{DDD31CBA-92C1-4E32-BF3C-5D5A7AF6109B}"/>
    <cellStyle name="Percent 11 4 8" xfId="41563" xr:uid="{36C45EC6-342B-4ABD-AF1A-B03083C80F6B}"/>
    <cellStyle name="Percent 11 5" xfId="2594" xr:uid="{00000000-0005-0000-0000-0000260A0000}"/>
    <cellStyle name="Percent 11 5 2" xfId="4529" xr:uid="{00000000-0005-0000-0000-0000B5110000}"/>
    <cellStyle name="Percent 11 5 2 2" xfId="33452" xr:uid="{FCE29824-9D0B-432D-8A4B-5D61AED25CBE}"/>
    <cellStyle name="Percent 11 5 2 3" xfId="33453" xr:uid="{37EE44D3-954C-42A5-BE62-6B1B5CDD0784}"/>
    <cellStyle name="Percent 11 5 2 4" xfId="33454" xr:uid="{BD980A62-769C-46FD-8E13-1FF8BB4E9E5F}"/>
    <cellStyle name="Percent 11 5 2 5" xfId="33455" xr:uid="{FF7B061C-0844-45C1-B171-9A9F39DE55CD}"/>
    <cellStyle name="Percent 11 5 2 6" xfId="42539" xr:uid="{31C4E616-B3A7-4F14-B4A0-B568C3DF6F88}"/>
    <cellStyle name="Percent 11 5 2 7" xfId="25880" xr:uid="{663E3D6F-D2FC-43A0-9E88-9B79F68716C7}"/>
    <cellStyle name="Percent 11 5 3" xfId="25881" xr:uid="{58C33177-9D56-4368-9C3F-F909FE5F2648}"/>
    <cellStyle name="Percent 11 5 3 2" xfId="33456" xr:uid="{0F316553-8200-4EF4-955F-0763E07B9BF3}"/>
    <cellStyle name="Percent 11 5 3 3" xfId="33457" xr:uid="{29C5BBA5-1366-4465-A9D2-45459E291773}"/>
    <cellStyle name="Percent 11 5 3 4" xfId="33458" xr:uid="{2C60AE64-1675-4B08-A911-B84BD515F781}"/>
    <cellStyle name="Percent 11 5 3 5" xfId="33459" xr:uid="{9A45BE97-5A07-4181-9CCE-5C74190D7F7D}"/>
    <cellStyle name="Percent 11 5 4" xfId="25879" xr:uid="{BE88D31A-3952-42FF-9DA7-D5A08C413C5C}"/>
    <cellStyle name="Percent 11 5 5" xfId="33460" xr:uid="{AEFBB785-1A3C-49A9-8C53-E00B544C96BD}"/>
    <cellStyle name="Percent 11 5 6" xfId="33461" xr:uid="{A0C32FAE-70D6-4CE2-B2A8-FA8943C2E2CA}"/>
    <cellStyle name="Percent 11 5 7" xfId="33462" xr:uid="{30334134-205A-493F-B912-192BF566B48E}"/>
    <cellStyle name="Percent 11 5 8" xfId="41564" xr:uid="{3907AA95-0069-4437-9564-2E01D1D03CB8}"/>
    <cellStyle name="Percent 11 6" xfId="2595" xr:uid="{00000000-0005-0000-0000-0000270A0000}"/>
    <cellStyle name="Percent 11 6 2" xfId="4530" xr:uid="{00000000-0005-0000-0000-0000B6110000}"/>
    <cellStyle name="Percent 11 6 2 2" xfId="33463" xr:uid="{1CA6A896-73FD-4DBA-A1B5-A50CF6A62674}"/>
    <cellStyle name="Percent 11 6 2 3" xfId="33464" xr:uid="{3E564F75-7D8E-435D-AB81-08A3F878EF5C}"/>
    <cellStyle name="Percent 11 6 2 4" xfId="33465" xr:uid="{0DBE7FCC-89BD-459C-ABFC-59477AB2CCD0}"/>
    <cellStyle name="Percent 11 6 2 5" xfId="33466" xr:uid="{CF72BEAB-DD9F-4F2F-9A20-B5F4BE17E421}"/>
    <cellStyle name="Percent 11 6 2 6" xfId="42540" xr:uid="{AB429457-A701-4605-8632-2AA9125C20EE}"/>
    <cellStyle name="Percent 11 6 2 7" xfId="25883" xr:uid="{1FFFD147-AD88-4E57-A830-6B3EEB424D63}"/>
    <cellStyle name="Percent 11 6 3" xfId="25884" xr:uid="{0757A461-A8D3-454E-AC56-9A5CEAEA0E28}"/>
    <cellStyle name="Percent 11 6 3 2" xfId="33467" xr:uid="{458576DE-3537-457C-B54B-49109E9FA724}"/>
    <cellStyle name="Percent 11 6 3 3" xfId="33468" xr:uid="{50165329-1731-433C-B54E-D81E8D9EA3D4}"/>
    <cellStyle name="Percent 11 6 3 4" xfId="33469" xr:uid="{0585DE49-9403-41EB-83DF-4ADC59217960}"/>
    <cellStyle name="Percent 11 6 3 5" xfId="33470" xr:uid="{E34E1904-4AE9-42F3-884C-4777AF000B40}"/>
    <cellStyle name="Percent 11 6 4" xfId="25882" xr:uid="{88C59172-873A-43E5-B838-3E1352E9BAF4}"/>
    <cellStyle name="Percent 11 6 5" xfId="33471" xr:uid="{1D10F3E3-D5C7-455C-9F73-5B41449B61B8}"/>
    <cellStyle name="Percent 11 6 6" xfId="33472" xr:uid="{B8C2582D-8DF8-4D6F-A0D7-B8E00488CC64}"/>
    <cellStyle name="Percent 11 6 7" xfId="33473" xr:uid="{C669919E-877E-4390-951E-FD41BEDB2CE9}"/>
    <cellStyle name="Percent 11 6 8" xfId="41565" xr:uid="{67EA9706-967A-40B9-8E64-4555A6ADCDBD}"/>
    <cellStyle name="Percent 11 7" xfId="2596" xr:uid="{00000000-0005-0000-0000-0000280A0000}"/>
    <cellStyle name="Percent 11 7 10" xfId="41566" xr:uid="{5006EE89-60FC-4870-90A1-AA6B113F361B}"/>
    <cellStyle name="Percent 11 7 2" xfId="2597" xr:uid="{00000000-0005-0000-0000-0000290A0000}"/>
    <cellStyle name="Percent 11 7 2 2" xfId="33474" xr:uid="{4CF1FF30-9C18-419A-A745-3A5F13203218}"/>
    <cellStyle name="Percent 11 7 2 3" xfId="33475" xr:uid="{D4F50B64-34D5-4DB2-B2FE-92BC0C1C1504}"/>
    <cellStyle name="Percent 11 7 2 4" xfId="33476" xr:uid="{CF192E77-7B73-4980-A0BD-E78EBD1A54C0}"/>
    <cellStyle name="Percent 11 7 2 5" xfId="33477" xr:uid="{8932D85F-02FA-4BC8-87A2-C7F6A21F9C08}"/>
    <cellStyle name="Percent 11 7 2 6" xfId="41567" xr:uid="{CCA0ED0C-AC86-4767-93B4-7A713CA7AD53}"/>
    <cellStyle name="Percent 11 7 2 7" xfId="25886" xr:uid="{447738AF-8285-4835-A89B-FCC7EDC6C026}"/>
    <cellStyle name="Percent 11 7 3" xfId="2598" xr:uid="{00000000-0005-0000-0000-00002A0A0000}"/>
    <cellStyle name="Percent 11 7 3 2" xfId="33478" xr:uid="{0875EBCA-42D0-4576-91A5-5849F32AB9BA}"/>
    <cellStyle name="Percent 11 7 3 3" xfId="33479" xr:uid="{2AD9AA15-0647-40E5-BFC0-80F39937FFA8}"/>
    <cellStyle name="Percent 11 7 3 4" xfId="33480" xr:uid="{C8A023EB-AB16-488E-A71E-048CE60FF0E6}"/>
    <cellStyle name="Percent 11 7 3 5" xfId="33481" xr:uid="{48ED225D-78DB-45F0-9348-527AB0770FE7}"/>
    <cellStyle name="Percent 11 7 3 6" xfId="41568" xr:uid="{27EC24E3-DBAF-4E5F-8905-50446B0ABA95}"/>
    <cellStyle name="Percent 11 7 3 7" xfId="25887" xr:uid="{65D26A94-26F3-4603-A91A-129BB7BDBCEE}"/>
    <cellStyle name="Percent 11 7 4" xfId="4531" xr:uid="{00000000-0005-0000-0000-0000B7110000}"/>
    <cellStyle name="Percent 11 7 4 2" xfId="33482" xr:uid="{E06A8C5B-0924-41CE-99E4-3BD06484D923}"/>
    <cellStyle name="Percent 11 7 4 3" xfId="33483" xr:uid="{C2103B9F-F2CB-49AC-88EC-0D6367040AAE}"/>
    <cellStyle name="Percent 11 7 4 4" xfId="33484" xr:uid="{E87F8C3F-31B3-4223-9856-841F70DAF6AE}"/>
    <cellStyle name="Percent 11 7 4 5" xfId="33485" xr:uid="{A486295E-FEE8-4BC4-B3F4-75AD5CAF3FBC}"/>
    <cellStyle name="Percent 11 7 4 6" xfId="42541" xr:uid="{FB09434F-1F50-4B97-B562-24048EA05969}"/>
    <cellStyle name="Percent 11 7 4 7" xfId="25888" xr:uid="{84415B0B-8FC4-41A6-A2C5-B9947410FF6E}"/>
    <cellStyle name="Percent 11 7 5" xfId="25889" xr:uid="{826D4FA1-1A30-4159-9A6F-E59911DAD706}"/>
    <cellStyle name="Percent 11 7 5 2" xfId="33486" xr:uid="{44BD995B-AF13-4FA2-BEF0-19E05C78D683}"/>
    <cellStyle name="Percent 11 7 5 3" xfId="33487" xr:uid="{3CEAF4B6-E610-4759-AB1C-95B78E7D6A5E}"/>
    <cellStyle name="Percent 11 7 5 4" xfId="33488" xr:uid="{A3F39C4B-5F6E-4FA9-A7F7-CAE75139C59F}"/>
    <cellStyle name="Percent 11 7 5 5" xfId="33489" xr:uid="{EFAF2926-B549-41FA-9C9B-06ACCB022AA3}"/>
    <cellStyle name="Percent 11 7 6" xfId="25885" xr:uid="{FCA4371A-A146-4F55-8296-3C9DE793CC80}"/>
    <cellStyle name="Percent 11 7 7" xfId="33490" xr:uid="{1E48484E-24BF-4490-B0FE-9278469ADEFA}"/>
    <cellStyle name="Percent 11 7 8" xfId="33491" xr:uid="{92361A43-4051-4961-A20C-9AFE7A80C613}"/>
    <cellStyle name="Percent 11 7 9" xfId="33492" xr:uid="{86463CBE-6DCD-4F40-96F1-A88A28331265}"/>
    <cellStyle name="Percent 11 8" xfId="2599" xr:uid="{00000000-0005-0000-0000-00002B0A0000}"/>
    <cellStyle name="Percent 11 8 2" xfId="4532" xr:uid="{00000000-0005-0000-0000-0000B8110000}"/>
    <cellStyle name="Percent 11 8 2 2" xfId="33493" xr:uid="{99579B22-E057-4C93-9F1A-5407885C1878}"/>
    <cellStyle name="Percent 11 8 2 3" xfId="33494" xr:uid="{DDE6E92C-A1DE-452B-94D6-4E6BC51AE37E}"/>
    <cellStyle name="Percent 11 8 2 4" xfId="33495" xr:uid="{56457B34-EF0C-4E21-8A02-7FE4BBE796C8}"/>
    <cellStyle name="Percent 11 8 2 5" xfId="33496" xr:uid="{162537D9-9583-410A-AB7E-7812F82BBF9B}"/>
    <cellStyle name="Percent 11 8 2 6" xfId="42542" xr:uid="{31719429-1BFA-4859-A82B-B1DA032A1D29}"/>
    <cellStyle name="Percent 11 8 2 7" xfId="25891" xr:uid="{D65E36B1-E194-4F4C-ACA7-27A91AE8C12A}"/>
    <cellStyle name="Percent 11 8 3" xfId="25892" xr:uid="{9CF53A97-5D39-4DA9-AC87-9FDA6DC9CFC5}"/>
    <cellStyle name="Percent 11 8 3 2" xfId="33497" xr:uid="{BA1AD821-6421-4FCC-ADFB-596912B5AF48}"/>
    <cellStyle name="Percent 11 8 3 3" xfId="33498" xr:uid="{558A66F9-8B7A-4233-B889-5B41E96398FF}"/>
    <cellStyle name="Percent 11 8 3 4" xfId="33499" xr:uid="{56B6780A-C7E8-4A4E-98FE-53FD3732FFC8}"/>
    <cellStyle name="Percent 11 8 3 5" xfId="33500" xr:uid="{89427701-552F-47BA-A534-2A74BCFF196F}"/>
    <cellStyle name="Percent 11 8 4" xfId="25890" xr:uid="{9222D8DD-DDB6-4C71-B3AA-B13468FAFE4C}"/>
    <cellStyle name="Percent 11 8 5" xfId="33501" xr:uid="{EF663447-70F7-44EE-B16C-AF443AFC1E81}"/>
    <cellStyle name="Percent 11 8 6" xfId="33502" xr:uid="{58A643C4-A62F-41A3-BA45-71F1F6BC8606}"/>
    <cellStyle name="Percent 11 8 7" xfId="33503" xr:uid="{4FDFBD35-F909-4697-81D9-A5F92D0CB080}"/>
    <cellStyle name="Percent 11 8 8" xfId="41569" xr:uid="{E8E7277C-9506-437C-AD71-F2460B0B80B3}"/>
    <cellStyle name="Percent 11 9" xfId="2600" xr:uid="{00000000-0005-0000-0000-00002C0A0000}"/>
    <cellStyle name="Percent 11 9 2" xfId="33504" xr:uid="{5E62128D-7CA1-4305-8CDB-B7B6CBDD2A63}"/>
    <cellStyle name="Percent 11 9 3" xfId="33505" xr:uid="{5EF5D44F-DC20-4A66-B3AF-0D96E5A3C76F}"/>
    <cellStyle name="Percent 11 9 4" xfId="33506" xr:uid="{B1C1B425-4EE9-4E8F-873B-D7938F6BCCB3}"/>
    <cellStyle name="Percent 11 9 5" xfId="33507" xr:uid="{9B0BFF0D-3B53-40A7-AF2A-0434AFA8A691}"/>
    <cellStyle name="Percent 11 9 6" xfId="41570" xr:uid="{6C739500-DE08-44C5-9C9B-0388F31E6189}"/>
    <cellStyle name="Percent 11 9 7" xfId="25893" xr:uid="{5D95C40B-B6F5-4093-B04F-0F95FC8A5139}"/>
    <cellStyle name="Percent 12" xfId="4533" xr:uid="{00000000-0005-0000-0000-0000B9110000}"/>
    <cellStyle name="Percent 12 10" xfId="2601" xr:uid="{00000000-0005-0000-0000-00002D0A0000}"/>
    <cellStyle name="Percent 12 10 2" xfId="33508" xr:uid="{2A7E00A0-7C52-4687-A327-09B359724197}"/>
    <cellStyle name="Percent 12 10 3" xfId="33509" xr:uid="{2B4A19D9-6BAB-42AE-986A-DA34F4144963}"/>
    <cellStyle name="Percent 12 10 4" xfId="33510" xr:uid="{EAACFAFA-B0AE-451A-AE7E-601D8895544F}"/>
    <cellStyle name="Percent 12 10 5" xfId="33511" xr:uid="{EB2E67EA-6737-46CD-8276-C5D7D7BF769A}"/>
    <cellStyle name="Percent 12 10 6" xfId="41571" xr:uid="{4D5DCE9B-3DD3-43C9-9041-CEB68E7F2EE2}"/>
    <cellStyle name="Percent 12 10 7" xfId="25895" xr:uid="{7E3EF6C9-10C9-4CF4-969A-79366553E5A3}"/>
    <cellStyle name="Percent 12 11" xfId="25894" xr:uid="{978E0168-25CF-497F-955B-611D424D1A8F}"/>
    <cellStyle name="Percent 12 12" xfId="33512" xr:uid="{C6A78822-9658-48FD-824A-AF6D689BCA3F}"/>
    <cellStyle name="Percent 12 13" xfId="33513" xr:uid="{8378EBBB-75AE-439E-9199-79865D4BBD44}"/>
    <cellStyle name="Percent 12 14" xfId="33514" xr:uid="{C5BF3221-3605-4ACF-AF8E-1489061CB0C1}"/>
    <cellStyle name="Percent 12 2" xfId="2602" xr:uid="{00000000-0005-0000-0000-00002E0A0000}"/>
    <cellStyle name="Percent 12 2 2" xfId="4534" xr:uid="{00000000-0005-0000-0000-0000BA110000}"/>
    <cellStyle name="Percent 12 2 2 2" xfId="33515" xr:uid="{8632875D-8A2A-467D-8EFB-8118CC568EA6}"/>
    <cellStyle name="Percent 12 2 2 3" xfId="33516" xr:uid="{C7E9BD6A-374B-4D4A-9563-076E17B2BA74}"/>
    <cellStyle name="Percent 12 2 2 4" xfId="33517" xr:uid="{95952EAC-953A-4E55-A2CF-02219267BE0E}"/>
    <cellStyle name="Percent 12 2 2 5" xfId="33518" xr:uid="{87082DB9-C297-4BC7-9483-144C42362BF4}"/>
    <cellStyle name="Percent 12 2 2 6" xfId="42543" xr:uid="{C7E9A2B9-7EF6-469E-B5C6-B28FE179DAA0}"/>
    <cellStyle name="Percent 12 2 2 7" xfId="25897" xr:uid="{12F42954-4C20-44EC-947A-EA9950D6936E}"/>
    <cellStyle name="Percent 12 2 3" xfId="25898" xr:uid="{5D9FE6D2-7930-42B1-891B-FC8E1AB2CE9C}"/>
    <cellStyle name="Percent 12 2 3 2" xfId="33519" xr:uid="{F0E4637F-6B0F-4B49-BB99-9B2162763A2C}"/>
    <cellStyle name="Percent 12 2 3 3" xfId="33520" xr:uid="{677E0F99-3432-4037-9D37-94B3E8BCD57C}"/>
    <cellStyle name="Percent 12 2 3 4" xfId="33521" xr:uid="{1A48814C-873F-4F69-BA6C-1BE39E3BE563}"/>
    <cellStyle name="Percent 12 2 3 5" xfId="33522" xr:uid="{F23F08E5-E5CE-46B3-B3E8-0540BDA6F938}"/>
    <cellStyle name="Percent 12 2 4" xfId="25896" xr:uid="{2E3744B5-7B93-4841-8CFB-51433FDBB201}"/>
    <cellStyle name="Percent 12 2 5" xfId="33523" xr:uid="{C405758F-DD82-4572-8CC0-B18238ADA781}"/>
    <cellStyle name="Percent 12 2 6" xfId="33524" xr:uid="{ECC38484-735F-4FCE-83F5-DFA57CC45637}"/>
    <cellStyle name="Percent 12 2 7" xfId="33525" xr:uid="{FA4B7891-F4CC-4B73-B373-DC32A7ED6617}"/>
    <cellStyle name="Percent 12 2 8" xfId="41572" xr:uid="{EE102F88-1620-4E15-9FE6-E2711BBECA4D}"/>
    <cellStyle name="Percent 12 3" xfId="2603" xr:uid="{00000000-0005-0000-0000-00002F0A0000}"/>
    <cellStyle name="Percent 12 3 2" xfId="4535" xr:uid="{00000000-0005-0000-0000-0000BB110000}"/>
    <cellStyle name="Percent 12 3 2 2" xfId="33526" xr:uid="{633BBC99-80A4-4082-9774-0EE6FAD7FE89}"/>
    <cellStyle name="Percent 12 3 2 3" xfId="33527" xr:uid="{F217016D-2C97-4814-B978-A374FE5BE0E7}"/>
    <cellStyle name="Percent 12 3 2 4" xfId="33528" xr:uid="{A403D8C1-4B2F-43C3-A56B-701AF0CA2FB6}"/>
    <cellStyle name="Percent 12 3 2 5" xfId="33529" xr:uid="{B3F2E172-0F0C-447C-A7F7-6785582B4746}"/>
    <cellStyle name="Percent 12 3 2 6" xfId="42544" xr:uid="{AA354025-CCD5-4648-9237-56A55D51E65B}"/>
    <cellStyle name="Percent 12 3 2 7" xfId="25900" xr:uid="{7891CECB-7A23-460B-84C3-212FBE8173BD}"/>
    <cellStyle name="Percent 12 3 3" xfId="25901" xr:uid="{A27D66E9-DEE1-47BA-91DA-4F04F9AA61C5}"/>
    <cellStyle name="Percent 12 3 3 2" xfId="33530" xr:uid="{D5331099-B275-45DC-B533-CBC3F5EC65C9}"/>
    <cellStyle name="Percent 12 3 3 3" xfId="33531" xr:uid="{FC178017-E70A-4AD9-8FE0-639957BDFC37}"/>
    <cellStyle name="Percent 12 3 3 4" xfId="33532" xr:uid="{DFA7B1CD-E166-4338-81BC-CE637EC5F4E5}"/>
    <cellStyle name="Percent 12 3 3 5" xfId="33533" xr:uid="{2F322C27-1FB5-4AC4-8C8E-B4FDCCF38989}"/>
    <cellStyle name="Percent 12 3 4" xfId="25899" xr:uid="{8B7E607C-BADD-4FF2-94B1-849E6620AFFF}"/>
    <cellStyle name="Percent 12 3 5" xfId="33534" xr:uid="{2A960A5B-447E-4E0D-B5F4-204EE037F0A6}"/>
    <cellStyle name="Percent 12 3 6" xfId="33535" xr:uid="{D63A1E07-4125-4C04-8377-7290A31FF597}"/>
    <cellStyle name="Percent 12 3 7" xfId="33536" xr:uid="{33B2DA9D-75E1-4420-9AC0-590AC083EDB7}"/>
    <cellStyle name="Percent 12 3 8" xfId="41573" xr:uid="{ACFD7202-1982-44A6-93F9-BB80AC5E5E76}"/>
    <cellStyle name="Percent 12 4" xfId="2604" xr:uid="{00000000-0005-0000-0000-0000300A0000}"/>
    <cellStyle name="Percent 12 4 2" xfId="4536" xr:uid="{00000000-0005-0000-0000-0000BC110000}"/>
    <cellStyle name="Percent 12 4 2 2" xfId="33537" xr:uid="{4D8C2BFA-63AE-4A5B-85AD-6FF761FB4A10}"/>
    <cellStyle name="Percent 12 4 2 3" xfId="33538" xr:uid="{D164D06B-42EB-4F67-A579-EC6C7B2AAC82}"/>
    <cellStyle name="Percent 12 4 2 4" xfId="33539" xr:uid="{C396CFBA-D0F1-4903-AB03-DD52F2F7DC01}"/>
    <cellStyle name="Percent 12 4 2 5" xfId="33540" xr:uid="{FF130902-D164-4082-9BF2-900D952B54D0}"/>
    <cellStyle name="Percent 12 4 2 6" xfId="42545" xr:uid="{9632BE40-236A-4EFF-BDAB-E87AF712DD27}"/>
    <cellStyle name="Percent 12 4 2 7" xfId="25903" xr:uid="{FD55A7EB-F14D-4731-A203-D1DA346EAE65}"/>
    <cellStyle name="Percent 12 4 3" xfId="25904" xr:uid="{8E2AC731-E3C1-4D01-9733-404D901F1433}"/>
    <cellStyle name="Percent 12 4 3 2" xfId="33541" xr:uid="{E594762A-FBCC-458B-9E6F-D74D7EE5E661}"/>
    <cellStyle name="Percent 12 4 3 3" xfId="33542" xr:uid="{63A33CD0-73E3-47DF-B1A3-016D7FCB042A}"/>
    <cellStyle name="Percent 12 4 3 4" xfId="33543" xr:uid="{6C94C6FE-A2D7-4DD6-B134-0B5DE1F7CD54}"/>
    <cellStyle name="Percent 12 4 3 5" xfId="33544" xr:uid="{37679000-F25A-46E9-BACF-D329B7A6F0B5}"/>
    <cellStyle name="Percent 12 4 4" xfId="25902" xr:uid="{C3DAD7DA-1760-4D5D-8227-C95773983900}"/>
    <cellStyle name="Percent 12 4 5" xfId="33545" xr:uid="{C17F10E9-2793-4937-B795-DF10063983B0}"/>
    <cellStyle name="Percent 12 4 6" xfId="33546" xr:uid="{08D24971-F816-4911-B951-2C65B9D1D796}"/>
    <cellStyle name="Percent 12 4 7" xfId="33547" xr:uid="{1A4AD43D-512F-41FE-84D0-A6641A27D0E7}"/>
    <cellStyle name="Percent 12 4 8" xfId="41574" xr:uid="{7139ABB1-0410-4721-9BB4-A9E08F56D352}"/>
    <cellStyle name="Percent 12 5" xfId="2605" xr:uid="{00000000-0005-0000-0000-0000310A0000}"/>
    <cellStyle name="Percent 12 5 2" xfId="4537" xr:uid="{00000000-0005-0000-0000-0000BD110000}"/>
    <cellStyle name="Percent 12 5 2 2" xfId="33548" xr:uid="{1D375596-A19F-475A-8C6A-94F710CAEB3F}"/>
    <cellStyle name="Percent 12 5 2 3" xfId="33549" xr:uid="{68ACFB8A-11D0-4925-9400-98BE8860E4FC}"/>
    <cellStyle name="Percent 12 5 2 4" xfId="33550" xr:uid="{E4CFF0E0-B639-491B-AD0F-0939ED083C3F}"/>
    <cellStyle name="Percent 12 5 2 5" xfId="33551" xr:uid="{98C0B580-9583-4C31-99A6-BB19692DFE7D}"/>
    <cellStyle name="Percent 12 5 2 6" xfId="42546" xr:uid="{14DDE6EA-F7CA-4077-AFF3-B45A34A7895C}"/>
    <cellStyle name="Percent 12 5 2 7" xfId="25906" xr:uid="{A2BB2FF0-2F6F-4BEF-9EE3-E49F38E94995}"/>
    <cellStyle name="Percent 12 5 3" xfId="25907" xr:uid="{5DE22921-64F0-43CC-A33F-658F5ADD8973}"/>
    <cellStyle name="Percent 12 5 3 2" xfId="33552" xr:uid="{6B3F96D3-2F6E-4835-94C3-1F45639D8FFC}"/>
    <cellStyle name="Percent 12 5 3 3" xfId="33553" xr:uid="{604E7E4E-B1B7-4870-8F2A-FC569FA168CF}"/>
    <cellStyle name="Percent 12 5 3 4" xfId="33554" xr:uid="{A32DB492-002C-4F78-97A0-B458C4AEAB96}"/>
    <cellStyle name="Percent 12 5 3 5" xfId="33555" xr:uid="{BAAABAB5-FF18-4B00-BBAC-C1F4C1641B39}"/>
    <cellStyle name="Percent 12 5 4" xfId="25905" xr:uid="{33170730-DA05-4FE1-BA0A-6CE340856FA3}"/>
    <cellStyle name="Percent 12 5 5" xfId="33556" xr:uid="{4CC2B4C4-9052-49EE-8AE8-ED59B1306B77}"/>
    <cellStyle name="Percent 12 5 6" xfId="33557" xr:uid="{B4B26C43-EF44-4614-9131-2A3D42925795}"/>
    <cellStyle name="Percent 12 5 7" xfId="33558" xr:uid="{2F9D3F59-0FD9-4626-AC57-074E26D2ED2E}"/>
    <cellStyle name="Percent 12 5 8" xfId="41575" xr:uid="{EDAD573B-64D6-404B-B406-F1F309C94577}"/>
    <cellStyle name="Percent 12 6" xfId="2606" xr:uid="{00000000-0005-0000-0000-0000320A0000}"/>
    <cellStyle name="Percent 12 6 2" xfId="4538" xr:uid="{00000000-0005-0000-0000-0000BE110000}"/>
    <cellStyle name="Percent 12 6 2 2" xfId="33559" xr:uid="{87A76386-F7D5-477E-80C3-3DFF8C3BC5BD}"/>
    <cellStyle name="Percent 12 6 2 3" xfId="33560" xr:uid="{02B9418A-B87A-4693-838D-60F8DE116031}"/>
    <cellStyle name="Percent 12 6 2 4" xfId="33561" xr:uid="{8B03BB91-D74C-48DB-9613-CDC40701F45D}"/>
    <cellStyle name="Percent 12 6 2 5" xfId="33562" xr:uid="{FF18182F-4378-4FD7-9F8E-10C472708425}"/>
    <cellStyle name="Percent 12 6 2 6" xfId="42547" xr:uid="{08ABC297-225C-4FAF-9361-3F1C25AE6C82}"/>
    <cellStyle name="Percent 12 6 2 7" xfId="25909" xr:uid="{E0F23144-D142-4194-AA53-49659A189A2A}"/>
    <cellStyle name="Percent 12 6 3" xfId="25910" xr:uid="{55C53E82-29A5-4F77-A616-84F14BF12830}"/>
    <cellStyle name="Percent 12 6 3 2" xfId="33563" xr:uid="{5E57E394-B825-49AD-942B-3F0034F9538F}"/>
    <cellStyle name="Percent 12 6 3 3" xfId="33564" xr:uid="{4777E0B5-6A83-4FEA-8483-009624AAFA8E}"/>
    <cellStyle name="Percent 12 6 3 4" xfId="33565" xr:uid="{D34CAB9D-4949-4236-BA04-323FFBAC45E4}"/>
    <cellStyle name="Percent 12 6 3 5" xfId="33566" xr:uid="{68288993-E631-4532-A488-5D5E46F7D5DD}"/>
    <cellStyle name="Percent 12 6 4" xfId="25908" xr:uid="{4FF9DF8A-FE9C-45AC-A258-0F5820C31FA2}"/>
    <cellStyle name="Percent 12 6 5" xfId="33567" xr:uid="{26CC3574-1A4D-48C7-8825-C57338C65C24}"/>
    <cellStyle name="Percent 12 6 6" xfId="33568" xr:uid="{1EC87EE5-1338-44B4-B060-13BAF3D4E417}"/>
    <cellStyle name="Percent 12 6 7" xfId="33569" xr:uid="{9DF3CD6F-3914-4D0E-9FAE-E7D98FD11FD9}"/>
    <cellStyle name="Percent 12 6 8" xfId="41576" xr:uid="{0E1DE4FD-BDD4-4D45-BCD7-F7EB48D671A1}"/>
    <cellStyle name="Percent 12 7" xfId="2607" xr:uid="{00000000-0005-0000-0000-0000330A0000}"/>
    <cellStyle name="Percent 12 7 10" xfId="41577" xr:uid="{73561F16-2239-438A-87DD-97118BC172C2}"/>
    <cellStyle name="Percent 12 7 2" xfId="2608" xr:uid="{00000000-0005-0000-0000-0000340A0000}"/>
    <cellStyle name="Percent 12 7 2 2" xfId="33570" xr:uid="{4C45F5FB-309E-4DBC-B283-D3777038E02C}"/>
    <cellStyle name="Percent 12 7 2 3" xfId="33571" xr:uid="{79C07979-2611-4783-9E82-1B5FB6BCEC03}"/>
    <cellStyle name="Percent 12 7 2 4" xfId="33572" xr:uid="{0BA533E8-5D74-4744-A039-E36F83EB148A}"/>
    <cellStyle name="Percent 12 7 2 5" xfId="33573" xr:uid="{02633FAC-B643-4671-9A95-729138D7F631}"/>
    <cellStyle name="Percent 12 7 2 6" xfId="41578" xr:uid="{4C23CC72-93FE-4795-9DB8-5355A7C5D0A9}"/>
    <cellStyle name="Percent 12 7 2 7" xfId="25912" xr:uid="{13AD5223-C194-48B9-BD78-D98CEE884FA0}"/>
    <cellStyle name="Percent 12 7 3" xfId="2609" xr:uid="{00000000-0005-0000-0000-0000350A0000}"/>
    <cellStyle name="Percent 12 7 3 2" xfId="33574" xr:uid="{1A2B3EF4-57E0-4217-BF45-94F94EA5ACA2}"/>
    <cellStyle name="Percent 12 7 3 3" xfId="33575" xr:uid="{8483DFF7-0914-4511-A90B-BAA98ACC0A40}"/>
    <cellStyle name="Percent 12 7 3 4" xfId="33576" xr:uid="{6A89259E-E27B-41B2-9031-ED5459767048}"/>
    <cellStyle name="Percent 12 7 3 5" xfId="33577" xr:uid="{FBF806C8-F6A1-4404-AC6F-EF105AD7D402}"/>
    <cellStyle name="Percent 12 7 3 6" xfId="41579" xr:uid="{32526D81-6F5C-4419-B104-6F8FEF11EDA7}"/>
    <cellStyle name="Percent 12 7 3 7" xfId="25913" xr:uid="{DB4A8EB8-C21B-4CE4-9335-4DDC3D43CC9C}"/>
    <cellStyle name="Percent 12 7 4" xfId="4539" xr:uid="{00000000-0005-0000-0000-0000BF110000}"/>
    <cellStyle name="Percent 12 7 4 2" xfId="33578" xr:uid="{F234A08A-D976-4CD8-B365-F405BC34797A}"/>
    <cellStyle name="Percent 12 7 4 3" xfId="33579" xr:uid="{F2CB1282-94C3-46F4-BABB-0BAB50C06CA8}"/>
    <cellStyle name="Percent 12 7 4 4" xfId="33580" xr:uid="{B00E3851-3BB7-40DF-A5D2-E602C52538C5}"/>
    <cellStyle name="Percent 12 7 4 5" xfId="33581" xr:uid="{D03C1F1C-4BF9-49E0-8AD3-ACB06812670A}"/>
    <cellStyle name="Percent 12 7 4 6" xfId="42548" xr:uid="{F3B4F05A-45A2-41AA-B9DF-C9C9B4D77349}"/>
    <cellStyle name="Percent 12 7 4 7" xfId="25914" xr:uid="{5A49258A-95ED-47E4-BD8B-F596462FFD03}"/>
    <cellStyle name="Percent 12 7 5" xfId="25915" xr:uid="{BBD55924-3D75-4255-B0C7-88F5890E2CA5}"/>
    <cellStyle name="Percent 12 7 5 2" xfId="33582" xr:uid="{4089BE26-6D19-4CAC-98A6-A76A9DAF64B8}"/>
    <cellStyle name="Percent 12 7 5 3" xfId="33583" xr:uid="{E576E35D-0B62-412D-A694-918BF1173739}"/>
    <cellStyle name="Percent 12 7 5 4" xfId="33584" xr:uid="{73D6B28B-D164-4626-A006-8C8C2F54EB45}"/>
    <cellStyle name="Percent 12 7 5 5" xfId="33585" xr:uid="{DE33440A-C4FF-4D3E-ABC7-22103FEE66C2}"/>
    <cellStyle name="Percent 12 7 6" xfId="25911" xr:uid="{6A488191-BF29-4F1F-BA86-DA40BB2D8A0B}"/>
    <cellStyle name="Percent 12 7 7" xfId="33586" xr:uid="{28C17E30-117D-4CC8-956D-ECC2F62C9366}"/>
    <cellStyle name="Percent 12 7 8" xfId="33587" xr:uid="{12584783-019A-4C4F-9A44-3E93CC80307A}"/>
    <cellStyle name="Percent 12 7 9" xfId="33588" xr:uid="{84C2E39A-EC3B-4A82-B659-5360672F0564}"/>
    <cellStyle name="Percent 12 8" xfId="2610" xr:uid="{00000000-0005-0000-0000-0000360A0000}"/>
    <cellStyle name="Percent 12 8 2" xfId="4540" xr:uid="{00000000-0005-0000-0000-0000C0110000}"/>
    <cellStyle name="Percent 12 8 2 2" xfId="33589" xr:uid="{56FA0BCC-2AEC-4CD2-B47A-0A33D54E29E3}"/>
    <cellStyle name="Percent 12 8 2 3" xfId="33590" xr:uid="{8592DCEB-4E55-40B9-B227-45E7AF9DD016}"/>
    <cellStyle name="Percent 12 8 2 4" xfId="33591" xr:uid="{87C229E5-1DF1-4C9E-9D18-4C22EF7EC3CB}"/>
    <cellStyle name="Percent 12 8 2 5" xfId="33592" xr:uid="{D239C6C5-BA2D-41F8-AD74-CD9EC94791F0}"/>
    <cellStyle name="Percent 12 8 2 6" xfId="42549" xr:uid="{93440C53-0208-461B-820E-7E28FC9161B2}"/>
    <cellStyle name="Percent 12 8 2 7" xfId="25917" xr:uid="{1517CDC5-74A2-4943-B3AE-D9DFC9D1CFE0}"/>
    <cellStyle name="Percent 12 8 3" xfId="25918" xr:uid="{B37248B8-CD50-41C0-98AC-266B23D7C253}"/>
    <cellStyle name="Percent 12 8 3 2" xfId="33593" xr:uid="{BEA84A1E-2772-4E3B-8EDE-F7AB3EC9E39E}"/>
    <cellStyle name="Percent 12 8 3 3" xfId="33594" xr:uid="{D14DD164-34A1-4552-BD8B-6B9239353365}"/>
    <cellStyle name="Percent 12 8 3 4" xfId="33595" xr:uid="{873AF5B0-6D42-4F69-9A09-2F037A5A7D7C}"/>
    <cellStyle name="Percent 12 8 3 5" xfId="33596" xr:uid="{4F671C90-B1BE-4AF2-BD29-DD0CF5A08A06}"/>
    <cellStyle name="Percent 12 8 4" xfId="25916" xr:uid="{9FF7AE65-1EDC-4E83-9995-0C9DA92C64CF}"/>
    <cellStyle name="Percent 12 8 5" xfId="33597" xr:uid="{E720173F-F847-4156-95C7-9DC6D8445448}"/>
    <cellStyle name="Percent 12 8 6" xfId="33598" xr:uid="{E062E1DA-82BD-43A2-9897-6B7CE6A269D6}"/>
    <cellStyle name="Percent 12 8 7" xfId="33599" xr:uid="{C70D8FA4-0F2D-4AB6-85E4-EF0C7369CB31}"/>
    <cellStyle name="Percent 12 8 8" xfId="41580" xr:uid="{EB24694D-7420-4BB0-988D-18271BAB3B0B}"/>
    <cellStyle name="Percent 12 9" xfId="2611" xr:uid="{00000000-0005-0000-0000-0000370A0000}"/>
    <cellStyle name="Percent 12 9 2" xfId="33600" xr:uid="{A2924E79-0101-4490-A2F6-00CB28108F50}"/>
    <cellStyle name="Percent 12 9 3" xfId="33601" xr:uid="{85DC4743-605C-484B-AB54-5E77F79DFF1C}"/>
    <cellStyle name="Percent 12 9 4" xfId="33602" xr:uid="{BF73935A-872F-4FDE-83F9-E6395D6C9B13}"/>
    <cellStyle name="Percent 12 9 5" xfId="33603" xr:uid="{7B002D4D-3A45-471F-ABC0-EC924ECDE402}"/>
    <cellStyle name="Percent 12 9 6" xfId="41581" xr:uid="{AA7E9375-7385-49BA-A03C-8301C240971B}"/>
    <cellStyle name="Percent 12 9 7" xfId="25919" xr:uid="{C44FF5D1-6E76-45CD-B0BF-F1F041A4ABAB}"/>
    <cellStyle name="Percent 13" xfId="4541" xr:uid="{00000000-0005-0000-0000-0000C1110000}"/>
    <cellStyle name="Percent 13 10" xfId="2612" xr:uid="{00000000-0005-0000-0000-0000380A0000}"/>
    <cellStyle name="Percent 13 10 2" xfId="33604" xr:uid="{F20B6460-9A71-4A77-8708-8EBCD552DCEF}"/>
    <cellStyle name="Percent 13 10 3" xfId="33605" xr:uid="{480B865D-6D94-4A59-9EB2-375EAF4DBCA5}"/>
    <cellStyle name="Percent 13 10 4" xfId="33606" xr:uid="{67491DE4-53A7-4A63-BC4D-39978BAFC4EC}"/>
    <cellStyle name="Percent 13 10 5" xfId="33607" xr:uid="{078DB505-110A-4512-8F8D-43C57C4265F1}"/>
    <cellStyle name="Percent 13 10 6" xfId="41582" xr:uid="{43F90453-C83A-41AF-A197-E1F65CF87C63}"/>
    <cellStyle name="Percent 13 10 7" xfId="25921" xr:uid="{6D333ED6-D9E7-4DB1-A962-7E5992530830}"/>
    <cellStyle name="Percent 13 11" xfId="25920" xr:uid="{93A68C95-6B8B-4963-A900-38621C498C9D}"/>
    <cellStyle name="Percent 13 12" xfId="33608" xr:uid="{62442D54-2AFB-4E07-A7F4-668A07625E93}"/>
    <cellStyle name="Percent 13 13" xfId="33609" xr:uid="{AC9C1E48-6773-469B-B323-5D3E680A6B8D}"/>
    <cellStyle name="Percent 13 14" xfId="33610" xr:uid="{A5CE4B67-5BDF-473A-959D-DDB08DC46E1A}"/>
    <cellStyle name="Percent 13 2" xfId="2613" xr:uid="{00000000-0005-0000-0000-0000390A0000}"/>
    <cellStyle name="Percent 13 2 2" xfId="4542" xr:uid="{00000000-0005-0000-0000-0000C2110000}"/>
    <cellStyle name="Percent 13 2 2 2" xfId="33611" xr:uid="{35B676A5-69A3-43F6-8120-06B75A63AA4C}"/>
    <cellStyle name="Percent 13 2 2 3" xfId="33612" xr:uid="{59557BC3-8FCF-4243-8599-284121573A0A}"/>
    <cellStyle name="Percent 13 2 2 4" xfId="33613" xr:uid="{E0840B13-37A6-40C5-94EC-B0E290EEF239}"/>
    <cellStyle name="Percent 13 2 2 5" xfId="33614" xr:uid="{EEB9A530-9782-4D3B-B897-724A77A49BF8}"/>
    <cellStyle name="Percent 13 2 2 6" xfId="42550" xr:uid="{DE09D757-2F87-4EDD-A900-3E76FDB1340F}"/>
    <cellStyle name="Percent 13 2 2 7" xfId="25923" xr:uid="{96511690-AB85-41BF-8BE6-67B686838F46}"/>
    <cellStyle name="Percent 13 2 3" xfId="25924" xr:uid="{B67F49E2-EA98-4DB7-A758-78D636210859}"/>
    <cellStyle name="Percent 13 2 3 2" xfId="33615" xr:uid="{2B0F31DE-303F-4202-8859-B0D160B74E56}"/>
    <cellStyle name="Percent 13 2 3 3" xfId="33616" xr:uid="{44F215A2-E665-4242-8A05-74196D7611A2}"/>
    <cellStyle name="Percent 13 2 3 4" xfId="33617" xr:uid="{122E4517-0595-49F8-AE04-89475BC51E4E}"/>
    <cellStyle name="Percent 13 2 3 5" xfId="33618" xr:uid="{427635CE-95D9-4460-8B24-2A338F793C83}"/>
    <cellStyle name="Percent 13 2 4" xfId="25922" xr:uid="{4400AA58-E857-4C79-9037-4191FC8E8935}"/>
    <cellStyle name="Percent 13 2 5" xfId="33619" xr:uid="{04DC61B6-BB02-4545-8338-959827F54CC7}"/>
    <cellStyle name="Percent 13 2 6" xfId="33620" xr:uid="{FB0DD868-5854-4FB3-8B73-2A798992803C}"/>
    <cellStyle name="Percent 13 2 7" xfId="33621" xr:uid="{4E12BC1D-1AC6-4E53-8B3B-C9FA91426214}"/>
    <cellStyle name="Percent 13 2 8" xfId="41583" xr:uid="{9C55438A-486F-44D3-A8A0-54995AEF1E0F}"/>
    <cellStyle name="Percent 13 3" xfId="2614" xr:uid="{00000000-0005-0000-0000-00003A0A0000}"/>
    <cellStyle name="Percent 13 3 2" xfId="4543" xr:uid="{00000000-0005-0000-0000-0000C3110000}"/>
    <cellStyle name="Percent 13 3 2 2" xfId="33622" xr:uid="{7EA5AAE7-323B-4ADA-8C02-5C92288CD292}"/>
    <cellStyle name="Percent 13 3 2 3" xfId="33623" xr:uid="{A45D89CA-BD09-4CE3-BC8D-9729493FBE6A}"/>
    <cellStyle name="Percent 13 3 2 4" xfId="33624" xr:uid="{2D47647E-F9A9-4681-BE3A-A5CE2C430B0F}"/>
    <cellStyle name="Percent 13 3 2 5" xfId="33625" xr:uid="{6496DD1A-8D96-4C9F-8236-EA29CD218BCC}"/>
    <cellStyle name="Percent 13 3 2 6" xfId="42551" xr:uid="{E35926FB-35BD-4725-90F9-F577EA928248}"/>
    <cellStyle name="Percent 13 3 2 7" xfId="25926" xr:uid="{EE4509A9-D7B9-426C-8DB0-D1E21BB989DE}"/>
    <cellStyle name="Percent 13 3 3" xfId="25927" xr:uid="{4259FD1E-52F8-45E3-8E86-833D627D0D65}"/>
    <cellStyle name="Percent 13 3 3 2" xfId="33626" xr:uid="{EF569871-9349-43E7-B2AA-57F9B083E7FB}"/>
    <cellStyle name="Percent 13 3 3 3" xfId="33627" xr:uid="{8FE63F13-5D11-4D3E-A81D-A39D467DEB01}"/>
    <cellStyle name="Percent 13 3 3 4" xfId="33628" xr:uid="{B6AF8581-0B55-49E8-9335-7EB9BBA371CB}"/>
    <cellStyle name="Percent 13 3 3 5" xfId="33629" xr:uid="{F71273C0-E169-45DC-BBDF-EFA40F1A267F}"/>
    <cellStyle name="Percent 13 3 4" xfId="25925" xr:uid="{50D71E91-8521-414F-93ED-8F05D7C0399B}"/>
    <cellStyle name="Percent 13 3 5" xfId="33630" xr:uid="{7E693EFB-F9C5-4CFA-92D0-D6323151268E}"/>
    <cellStyle name="Percent 13 3 6" xfId="33631" xr:uid="{7C17778F-C50B-4974-81E3-11C2812495DD}"/>
    <cellStyle name="Percent 13 3 7" xfId="33632" xr:uid="{69BBEA8C-4B3E-4EDE-81D8-8958917E1E5E}"/>
    <cellStyle name="Percent 13 3 8" xfId="41584" xr:uid="{FC945E96-464F-4375-9C2A-CB0210CB4797}"/>
    <cellStyle name="Percent 13 4" xfId="2615" xr:uid="{00000000-0005-0000-0000-00003B0A0000}"/>
    <cellStyle name="Percent 13 4 2" xfId="4544" xr:uid="{00000000-0005-0000-0000-0000C4110000}"/>
    <cellStyle name="Percent 13 4 2 2" xfId="33633" xr:uid="{4750BF1E-2612-42D1-A74C-2D04A03D73E1}"/>
    <cellStyle name="Percent 13 4 2 3" xfId="33634" xr:uid="{D1CA4E2C-BD59-4183-BD5A-F98B90F80AE1}"/>
    <cellStyle name="Percent 13 4 2 4" xfId="33635" xr:uid="{567C0F34-82B5-42C1-BD2D-F9BFBA8FA3C8}"/>
    <cellStyle name="Percent 13 4 2 5" xfId="33636" xr:uid="{DA0FE8B1-9623-4829-A7FC-72B47F2717A6}"/>
    <cellStyle name="Percent 13 4 2 6" xfId="42552" xr:uid="{1E385937-0D11-4723-A158-2E130A3A647E}"/>
    <cellStyle name="Percent 13 4 2 7" xfId="25929" xr:uid="{25C22018-4C15-43C6-980D-C1919A3655BA}"/>
    <cellStyle name="Percent 13 4 3" xfId="25930" xr:uid="{24A38F41-82A2-4EEF-BD20-D2DE48E276EA}"/>
    <cellStyle name="Percent 13 4 3 2" xfId="33637" xr:uid="{56CA8FEC-C40A-4B58-A076-32762A660D98}"/>
    <cellStyle name="Percent 13 4 3 3" xfId="33638" xr:uid="{EA869684-9D3C-48EA-9A8F-E274AACEBC5C}"/>
    <cellStyle name="Percent 13 4 3 4" xfId="33639" xr:uid="{1684A5AB-833B-4E91-9C71-96E2A3D8F306}"/>
    <cellStyle name="Percent 13 4 3 5" xfId="33640" xr:uid="{03E96C4F-C348-494B-A4BB-18D60C30F6C2}"/>
    <cellStyle name="Percent 13 4 4" xfId="25928" xr:uid="{899A5426-3126-48FC-9BBF-5A196D0F3DCE}"/>
    <cellStyle name="Percent 13 4 5" xfId="33641" xr:uid="{CA2BB7FD-B300-4AE7-BE3D-11E3C1A7AA48}"/>
    <cellStyle name="Percent 13 4 6" xfId="33642" xr:uid="{E7DD5522-7EE7-4308-8AF8-0FB4E4F5D284}"/>
    <cellStyle name="Percent 13 4 7" xfId="33643" xr:uid="{4663ED8A-2670-4E3D-A3A8-310D14548058}"/>
    <cellStyle name="Percent 13 4 8" xfId="41585" xr:uid="{519496F2-86A3-4CB6-A5F3-33FB53F5CE18}"/>
    <cellStyle name="Percent 13 5" xfId="2616" xr:uid="{00000000-0005-0000-0000-00003C0A0000}"/>
    <cellStyle name="Percent 13 5 2" xfId="4545" xr:uid="{00000000-0005-0000-0000-0000C5110000}"/>
    <cellStyle name="Percent 13 5 2 2" xfId="33644" xr:uid="{6EAC4F29-9753-47D0-BAAE-FBB155961A2B}"/>
    <cellStyle name="Percent 13 5 2 3" xfId="33645" xr:uid="{1854C212-66F6-4304-A8B2-45CFB86D9198}"/>
    <cellStyle name="Percent 13 5 2 4" xfId="33646" xr:uid="{2462E8FC-EA12-4504-800B-28BDC821AB48}"/>
    <cellStyle name="Percent 13 5 2 5" xfId="33647" xr:uid="{ADDD0A09-90CD-4DD2-8DF0-A62AED47CEEF}"/>
    <cellStyle name="Percent 13 5 2 6" xfId="42553" xr:uid="{7A3E0C33-086D-4EDE-9826-57A14C78DCAF}"/>
    <cellStyle name="Percent 13 5 2 7" xfId="25932" xr:uid="{2B5A75B9-8360-4A40-B599-A796B5374C46}"/>
    <cellStyle name="Percent 13 5 3" xfId="25933" xr:uid="{9C5236B7-1CE9-412D-AE4E-B3B312DB0906}"/>
    <cellStyle name="Percent 13 5 3 2" xfId="33648" xr:uid="{C84C93CD-0883-498B-BD66-7C971027DCAC}"/>
    <cellStyle name="Percent 13 5 3 3" xfId="33649" xr:uid="{12F75940-9650-44A0-99C1-E53933B3086C}"/>
    <cellStyle name="Percent 13 5 3 4" xfId="33650" xr:uid="{D125E004-4763-42C7-8814-7B23FDC52BF2}"/>
    <cellStyle name="Percent 13 5 3 5" xfId="33651" xr:uid="{1CDCE8DE-E669-4DB8-9095-85E0004FBEDC}"/>
    <cellStyle name="Percent 13 5 4" xfId="25931" xr:uid="{7744AFCB-7D32-48DE-AFF9-2026CD22730E}"/>
    <cellStyle name="Percent 13 5 5" xfId="33652" xr:uid="{86C2C634-617C-42EF-90F3-3C27E96193B2}"/>
    <cellStyle name="Percent 13 5 6" xfId="33653" xr:uid="{305309CD-FA4B-4510-A006-ABFA8887E468}"/>
    <cellStyle name="Percent 13 5 7" xfId="33654" xr:uid="{29B80D69-F457-4CBF-A469-B3AD9C1C9826}"/>
    <cellStyle name="Percent 13 5 8" xfId="41586" xr:uid="{62FA1843-F2E7-4851-9F36-333805208965}"/>
    <cellStyle name="Percent 13 6" xfId="2617" xr:uid="{00000000-0005-0000-0000-00003D0A0000}"/>
    <cellStyle name="Percent 13 6 2" xfId="4546" xr:uid="{00000000-0005-0000-0000-0000C6110000}"/>
    <cellStyle name="Percent 13 6 2 2" xfId="33655" xr:uid="{547E90D4-6BC9-4819-9624-84A799E1AB98}"/>
    <cellStyle name="Percent 13 6 2 3" xfId="33656" xr:uid="{12B56D06-EA1B-4237-ABD9-47F9D6DD35F3}"/>
    <cellStyle name="Percent 13 6 2 4" xfId="33657" xr:uid="{8BC39C37-B61F-41FD-82D0-871B3F28ED2B}"/>
    <cellStyle name="Percent 13 6 2 5" xfId="33658" xr:uid="{99E393D8-8788-40B5-B38A-04EE0C9DC538}"/>
    <cellStyle name="Percent 13 6 2 6" xfId="42554" xr:uid="{6EFAAFAD-CA71-4EC5-8BB9-A1E5818F81DB}"/>
    <cellStyle name="Percent 13 6 2 7" xfId="25935" xr:uid="{39B3EBA7-073C-470A-9768-10092BAD1C4D}"/>
    <cellStyle name="Percent 13 6 3" xfId="25936" xr:uid="{443200F1-DD41-4BDB-9CD0-FCDF84877C69}"/>
    <cellStyle name="Percent 13 6 3 2" xfId="33659" xr:uid="{11F1F774-DFC5-4915-857B-C8D01A8B3B3B}"/>
    <cellStyle name="Percent 13 6 3 3" xfId="33660" xr:uid="{2C109B8E-235A-4799-97C0-39540833890E}"/>
    <cellStyle name="Percent 13 6 3 4" xfId="33661" xr:uid="{501295CC-E28C-411D-9B0F-D199B3146F90}"/>
    <cellStyle name="Percent 13 6 3 5" xfId="33662" xr:uid="{059107A3-2D81-4B44-8C15-24DED39D3CC9}"/>
    <cellStyle name="Percent 13 6 4" xfId="25934" xr:uid="{143D9E90-C0CA-4F89-8B93-571571BFFBDB}"/>
    <cellStyle name="Percent 13 6 5" xfId="33663" xr:uid="{824F681B-2F41-4C3A-8042-1CF176EE928F}"/>
    <cellStyle name="Percent 13 6 6" xfId="33664" xr:uid="{6D7D8011-E72B-4EB6-AEF0-69FC0CC5F0D3}"/>
    <cellStyle name="Percent 13 6 7" xfId="33665" xr:uid="{E0B25519-1CC7-42A7-8FED-C472AF8D8A55}"/>
    <cellStyle name="Percent 13 6 8" xfId="41587" xr:uid="{F2DF1F93-37F7-4A1C-B89B-CB65173CCC78}"/>
    <cellStyle name="Percent 13 7" xfId="2618" xr:uid="{00000000-0005-0000-0000-00003E0A0000}"/>
    <cellStyle name="Percent 13 7 10" xfId="41588" xr:uid="{14715BB5-421B-4B36-8E65-C255B63B65A5}"/>
    <cellStyle name="Percent 13 7 2" xfId="2619" xr:uid="{00000000-0005-0000-0000-00003F0A0000}"/>
    <cellStyle name="Percent 13 7 2 2" xfId="33666" xr:uid="{C777A8C1-5658-4025-9309-A8875B8126C3}"/>
    <cellStyle name="Percent 13 7 2 3" xfId="33667" xr:uid="{CD8A3A43-A959-4DC5-A19C-0808032BA635}"/>
    <cellStyle name="Percent 13 7 2 4" xfId="33668" xr:uid="{A08F5CF6-8E33-4520-BF3B-21431AAE9235}"/>
    <cellStyle name="Percent 13 7 2 5" xfId="33669" xr:uid="{DF70841F-2AEB-4C0D-95C8-B5EE9A33C3F0}"/>
    <cellStyle name="Percent 13 7 2 6" xfId="41589" xr:uid="{DE4F9B50-CB0C-471E-9817-023ADDF4E5F7}"/>
    <cellStyle name="Percent 13 7 2 7" xfId="25938" xr:uid="{47A5F96A-F820-4474-97AF-86441A26DBAB}"/>
    <cellStyle name="Percent 13 7 3" xfId="2620" xr:uid="{00000000-0005-0000-0000-0000400A0000}"/>
    <cellStyle name="Percent 13 7 3 2" xfId="33670" xr:uid="{95BCC17E-6299-45EC-9CC3-17A90F92CE5E}"/>
    <cellStyle name="Percent 13 7 3 3" xfId="33671" xr:uid="{E88609F5-CA61-4A5A-BBE7-A33C0E900059}"/>
    <cellStyle name="Percent 13 7 3 4" xfId="33672" xr:uid="{37E83568-9B5E-4629-A0B1-67E976602053}"/>
    <cellStyle name="Percent 13 7 3 5" xfId="33673" xr:uid="{4F248265-A4E3-4FF2-A51B-E5E1DF3666D8}"/>
    <cellStyle name="Percent 13 7 3 6" xfId="41590" xr:uid="{792E57C9-FFD7-412D-8D89-8DBFD1C98948}"/>
    <cellStyle name="Percent 13 7 3 7" xfId="25939" xr:uid="{6402C2E8-29FA-4F73-85DB-65B95A2562AA}"/>
    <cellStyle name="Percent 13 7 4" xfId="4547" xr:uid="{00000000-0005-0000-0000-0000C7110000}"/>
    <cellStyle name="Percent 13 7 4 2" xfId="33674" xr:uid="{05141A15-4C1B-4732-96B5-756D879452C5}"/>
    <cellStyle name="Percent 13 7 4 3" xfId="33675" xr:uid="{40B11CF5-277E-4A60-8D83-6DB0B5BEBDBC}"/>
    <cellStyle name="Percent 13 7 4 4" xfId="33676" xr:uid="{92A3D4DD-ABE4-4B12-8930-52D9BDC79B00}"/>
    <cellStyle name="Percent 13 7 4 5" xfId="33677" xr:uid="{E9D987D6-55FC-4971-A796-ADA421A2FC9E}"/>
    <cellStyle name="Percent 13 7 4 6" xfId="42555" xr:uid="{8CD14F5D-FF99-451E-A041-D9BAD1CF4C70}"/>
    <cellStyle name="Percent 13 7 4 7" xfId="25940" xr:uid="{1FE1B9D8-0927-4C6A-A4ED-80FF74C78203}"/>
    <cellStyle name="Percent 13 7 5" xfId="25941" xr:uid="{0D090A5C-75EF-42F7-A2CB-C6A7FAE3EE54}"/>
    <cellStyle name="Percent 13 7 5 2" xfId="33678" xr:uid="{A62D2747-3870-4F68-98E8-A245FC3B38CE}"/>
    <cellStyle name="Percent 13 7 5 3" xfId="33679" xr:uid="{A41DCEA6-E997-43AF-8C00-1E4DE403F6D1}"/>
    <cellStyle name="Percent 13 7 5 4" xfId="33680" xr:uid="{778DDAB9-3F3E-418A-8BBE-8B4954C70A38}"/>
    <cellStyle name="Percent 13 7 5 5" xfId="33681" xr:uid="{24889DD6-2E07-44B1-A7B9-F0E6A0EBFF02}"/>
    <cellStyle name="Percent 13 7 6" xfId="25937" xr:uid="{13A896FF-7650-4D05-A914-D888F3948C37}"/>
    <cellStyle name="Percent 13 7 7" xfId="33682" xr:uid="{9EAA9FD5-2EB7-49EF-BFB1-61EF5EBC63C7}"/>
    <cellStyle name="Percent 13 7 8" xfId="33683" xr:uid="{E1E993E3-5F17-4EE7-8CAE-1E5B25B42422}"/>
    <cellStyle name="Percent 13 7 9" xfId="33684" xr:uid="{0011B228-EA22-45C4-B7F1-BCF0ABA71B38}"/>
    <cellStyle name="Percent 13 8" xfId="2621" xr:uid="{00000000-0005-0000-0000-0000410A0000}"/>
    <cellStyle name="Percent 13 8 2" xfId="4548" xr:uid="{00000000-0005-0000-0000-0000C8110000}"/>
    <cellStyle name="Percent 13 8 2 2" xfId="33685" xr:uid="{72B1450A-700D-4FF3-9B6B-949A4888E360}"/>
    <cellStyle name="Percent 13 8 2 3" xfId="33686" xr:uid="{C6B8792C-0F23-46D2-880D-CBEE9D0E0A7B}"/>
    <cellStyle name="Percent 13 8 2 4" xfId="33687" xr:uid="{947CEA10-465F-4567-B719-51D93B5B8B5A}"/>
    <cellStyle name="Percent 13 8 2 5" xfId="33688" xr:uid="{B8278A93-8B17-4B3F-9C0E-6A705782E202}"/>
    <cellStyle name="Percent 13 8 2 6" xfId="42556" xr:uid="{C50016B5-ABF4-4285-9D6D-911520514C63}"/>
    <cellStyle name="Percent 13 8 2 7" xfId="25943" xr:uid="{36B79ED2-3444-4182-81F6-40C1D17A26D5}"/>
    <cellStyle name="Percent 13 8 3" xfId="25944" xr:uid="{526B8565-D0A0-4E52-A6A8-9C8D78AAC41E}"/>
    <cellStyle name="Percent 13 8 3 2" xfId="33689" xr:uid="{E80F2671-D9B4-4984-9F8B-04B77769BFA5}"/>
    <cellStyle name="Percent 13 8 3 3" xfId="33690" xr:uid="{84BAD9ED-8AC8-4439-AB9A-FDFDAC664BCA}"/>
    <cellStyle name="Percent 13 8 3 4" xfId="33691" xr:uid="{7174FB2E-101C-4B49-957F-1136327C0B88}"/>
    <cellStyle name="Percent 13 8 3 5" xfId="33692" xr:uid="{817C5B89-9EAD-49B2-AFF9-A58A3C4E38AD}"/>
    <cellStyle name="Percent 13 8 4" xfId="25942" xr:uid="{4792253E-9796-4A8E-BA71-56C8348C19C8}"/>
    <cellStyle name="Percent 13 8 5" xfId="33693" xr:uid="{497A2E0D-3D3E-4377-A92B-10954C5F15C8}"/>
    <cellStyle name="Percent 13 8 6" xfId="33694" xr:uid="{F7E832C3-DCDF-4697-9965-354974EE1479}"/>
    <cellStyle name="Percent 13 8 7" xfId="33695" xr:uid="{59BB1A5D-E653-42E3-983E-74B6F6FEE23E}"/>
    <cellStyle name="Percent 13 8 8" xfId="41591" xr:uid="{1102E9A4-0044-4164-9D37-4505DD0831FD}"/>
    <cellStyle name="Percent 13 9" xfId="2622" xr:uid="{00000000-0005-0000-0000-0000420A0000}"/>
    <cellStyle name="Percent 13 9 2" xfId="33696" xr:uid="{DDD6B678-70E1-4F62-B510-621DB1B9AC59}"/>
    <cellStyle name="Percent 13 9 3" xfId="33697" xr:uid="{09E8ACE5-9DF0-4A3D-B30D-92C719778C34}"/>
    <cellStyle name="Percent 13 9 4" xfId="33698" xr:uid="{CC527CF7-0AC5-4D03-AE98-165CFAA5C3FD}"/>
    <cellStyle name="Percent 13 9 5" xfId="33699" xr:uid="{29DFE0DC-288A-4017-AAC9-2875BF81BA1E}"/>
    <cellStyle name="Percent 13 9 6" xfId="41592" xr:uid="{7BE1AA35-99AC-4DE3-9F95-8B596E0036C2}"/>
    <cellStyle name="Percent 13 9 7" xfId="25945" xr:uid="{3D451634-F9F4-4036-B7FF-25EE82FDF819}"/>
    <cellStyle name="Percent 14" xfId="4549" xr:uid="{00000000-0005-0000-0000-0000C9110000}"/>
    <cellStyle name="Percent 14 10" xfId="2623" xr:uid="{00000000-0005-0000-0000-0000430A0000}"/>
    <cellStyle name="Percent 14 10 2" xfId="33700" xr:uid="{7E3E0145-2F5E-4028-B60A-789257525510}"/>
    <cellStyle name="Percent 14 10 3" xfId="33701" xr:uid="{EE44CECE-02A1-4574-A531-2DD45912FAE4}"/>
    <cellStyle name="Percent 14 10 4" xfId="33702" xr:uid="{26D56F0F-B32C-471A-A9C2-239ED2AED86C}"/>
    <cellStyle name="Percent 14 10 5" xfId="33703" xr:uid="{91848C57-B227-413F-A709-354E2D24C2FE}"/>
    <cellStyle name="Percent 14 10 6" xfId="41593" xr:uid="{E97E751C-C5B6-4E06-8907-D20C45F38D8D}"/>
    <cellStyle name="Percent 14 10 7" xfId="25947" xr:uid="{06EC2DED-DCF0-44EB-8E14-66AC08C9D4E2}"/>
    <cellStyle name="Percent 14 11" xfId="25946" xr:uid="{DEC82DDF-720F-4BCC-9424-1B2E31E18A2B}"/>
    <cellStyle name="Percent 14 12" xfId="33704" xr:uid="{33C86C1A-5842-4565-B3A1-0B19D69F8EFF}"/>
    <cellStyle name="Percent 14 13" xfId="33705" xr:uid="{C8BA6703-1E1F-45B9-9F76-CE4DD1151B0C}"/>
    <cellStyle name="Percent 14 14" xfId="33706" xr:uid="{89723FF2-B976-4D84-80B9-2B13157AA1B0}"/>
    <cellStyle name="Percent 14 2" xfId="2624" xr:uid="{00000000-0005-0000-0000-0000440A0000}"/>
    <cellStyle name="Percent 14 2 2" xfId="4550" xr:uid="{00000000-0005-0000-0000-0000CA110000}"/>
    <cellStyle name="Percent 14 2 2 2" xfId="33707" xr:uid="{6630D0F7-B9E4-429B-A8F0-F10F9FCC5262}"/>
    <cellStyle name="Percent 14 2 2 3" xfId="33708" xr:uid="{06E9B1A8-BA94-412F-9398-0EFD9D5E0227}"/>
    <cellStyle name="Percent 14 2 2 4" xfId="33709" xr:uid="{5295BD20-8AE6-4690-A005-EEED41B615E7}"/>
    <cellStyle name="Percent 14 2 2 5" xfId="33710" xr:uid="{96616D23-C7C6-485B-BFB2-83E4DEA5CAD0}"/>
    <cellStyle name="Percent 14 2 2 6" xfId="42557" xr:uid="{9D6BF755-6896-45AF-BCAA-17393FEAD53A}"/>
    <cellStyle name="Percent 14 2 2 7" xfId="25949" xr:uid="{AC6F0256-1293-4FBA-B6B0-D52A8437A84D}"/>
    <cellStyle name="Percent 14 2 3" xfId="25950" xr:uid="{7EF3C740-44FF-40E7-A0E1-8DC6641515EE}"/>
    <cellStyle name="Percent 14 2 3 2" xfId="33711" xr:uid="{D59E36CC-99E5-412E-AD70-0DAF9CCEEA5E}"/>
    <cellStyle name="Percent 14 2 3 3" xfId="33712" xr:uid="{AC9BA7E9-6417-4F8A-B4FF-D2C5C7271ECB}"/>
    <cellStyle name="Percent 14 2 3 4" xfId="33713" xr:uid="{75D0E9BC-FF0A-48E5-996F-31C00D506E04}"/>
    <cellStyle name="Percent 14 2 3 5" xfId="33714" xr:uid="{0A5DEA90-153B-4B4E-ABA5-95DAE4307A64}"/>
    <cellStyle name="Percent 14 2 4" xfId="25948" xr:uid="{B4A6E99E-A399-494A-BB79-8DB5BFA63F67}"/>
    <cellStyle name="Percent 14 2 5" xfId="33715" xr:uid="{62A1BB73-12A2-49A7-9FCA-7DAE20035B77}"/>
    <cellStyle name="Percent 14 2 6" xfId="33716" xr:uid="{DCAD4A65-0C5D-42AA-B568-9BB54888AD43}"/>
    <cellStyle name="Percent 14 2 7" xfId="33717" xr:uid="{3858004B-7DF8-4556-83DB-8F7F6547A546}"/>
    <cellStyle name="Percent 14 2 8" xfId="41594" xr:uid="{7D4CE486-DC93-4865-AB67-ACD2C7F660D3}"/>
    <cellStyle name="Percent 14 3" xfId="2625" xr:uid="{00000000-0005-0000-0000-0000450A0000}"/>
    <cellStyle name="Percent 14 3 2" xfId="4551" xr:uid="{00000000-0005-0000-0000-0000CB110000}"/>
    <cellStyle name="Percent 14 3 2 2" xfId="33718" xr:uid="{EBAF43E6-275C-4672-B56D-0E6687133867}"/>
    <cellStyle name="Percent 14 3 2 3" xfId="33719" xr:uid="{FC5750E6-FB75-427B-88D5-72ACBC35FE92}"/>
    <cellStyle name="Percent 14 3 2 4" xfId="33720" xr:uid="{9A7E5EDB-24AD-4436-ADE6-94D5D9D2D80A}"/>
    <cellStyle name="Percent 14 3 2 5" xfId="33721" xr:uid="{C62EBF08-CC1F-4581-B232-379C1F7C8B2C}"/>
    <cellStyle name="Percent 14 3 2 6" xfId="42558" xr:uid="{ECFF9A2A-C536-4187-8D03-2EB84B7CFCE7}"/>
    <cellStyle name="Percent 14 3 2 7" xfId="25952" xr:uid="{5167EB5B-C5C6-442A-A4C4-EDC6B4A2CF0C}"/>
    <cellStyle name="Percent 14 3 3" xfId="25953" xr:uid="{33DB0DCF-218C-4A59-9FE4-5E7837A68E2C}"/>
    <cellStyle name="Percent 14 3 3 2" xfId="33722" xr:uid="{8831051E-57D8-44BB-8EF0-D78255D0C851}"/>
    <cellStyle name="Percent 14 3 3 3" xfId="33723" xr:uid="{D4533679-F1AA-4D00-810A-A86D0CC8F862}"/>
    <cellStyle name="Percent 14 3 3 4" xfId="33724" xr:uid="{FF11144C-5629-4969-8112-F88283642287}"/>
    <cellStyle name="Percent 14 3 3 5" xfId="33725" xr:uid="{9755726F-E81B-4F1E-931F-C467A87E6302}"/>
    <cellStyle name="Percent 14 3 4" xfId="25951" xr:uid="{59BAB485-38B2-4B39-81CB-DC5206AB159A}"/>
    <cellStyle name="Percent 14 3 5" xfId="33726" xr:uid="{9529B68F-E60B-4065-97E8-4A94A8F81118}"/>
    <cellStyle name="Percent 14 3 6" xfId="33727" xr:uid="{66C594EF-24B0-4E83-A6A1-72E1F0460755}"/>
    <cellStyle name="Percent 14 3 7" xfId="33728" xr:uid="{AA2B7028-00D7-4E10-9C02-27165BC7DFDA}"/>
    <cellStyle name="Percent 14 3 8" xfId="41595" xr:uid="{24EF9378-A44E-4E54-9FC6-E9A797B60C6D}"/>
    <cellStyle name="Percent 14 4" xfId="2626" xr:uid="{00000000-0005-0000-0000-0000460A0000}"/>
    <cellStyle name="Percent 14 4 2" xfId="4552" xr:uid="{00000000-0005-0000-0000-0000CC110000}"/>
    <cellStyle name="Percent 14 4 2 2" xfId="33729" xr:uid="{8A3B0315-E528-46EA-B592-80CE0687D277}"/>
    <cellStyle name="Percent 14 4 2 3" xfId="33730" xr:uid="{849556B0-D344-4062-83AE-5A8689EE3270}"/>
    <cellStyle name="Percent 14 4 2 4" xfId="33731" xr:uid="{BD647699-E892-4A80-8218-1FF2268E4888}"/>
    <cellStyle name="Percent 14 4 2 5" xfId="33732" xr:uid="{B1B06AE0-AAB6-41DD-9A16-E7F12FA9FC0F}"/>
    <cellStyle name="Percent 14 4 2 6" xfId="42559" xr:uid="{1BC03B0F-21E1-4A7F-8007-A6D3CF73FB44}"/>
    <cellStyle name="Percent 14 4 2 7" xfId="25955" xr:uid="{678DA288-DF8F-4E25-BD78-5F2FC72BE33E}"/>
    <cellStyle name="Percent 14 4 3" xfId="25956" xr:uid="{F185DB8D-F2A5-4E35-BBE7-F5C88CBB0394}"/>
    <cellStyle name="Percent 14 4 3 2" xfId="33733" xr:uid="{90907D27-0F2E-4446-9F9C-2B553342379F}"/>
    <cellStyle name="Percent 14 4 3 3" xfId="33734" xr:uid="{FFA24CC5-6C42-4BE7-BDD6-65D3447AAA72}"/>
    <cellStyle name="Percent 14 4 3 4" xfId="33735" xr:uid="{525B5888-E5FB-4595-8D10-2B6EC15EBEEF}"/>
    <cellStyle name="Percent 14 4 3 5" xfId="33736" xr:uid="{70AF9E30-9F0C-4ABD-A889-084AF8B162A9}"/>
    <cellStyle name="Percent 14 4 4" xfId="25954" xr:uid="{21A07A3F-86F2-4BF2-A092-68AC11C3E37D}"/>
    <cellStyle name="Percent 14 4 5" xfId="33737" xr:uid="{26D19A30-A18D-4EA0-8B43-170FCAFC5AB0}"/>
    <cellStyle name="Percent 14 4 6" xfId="33738" xr:uid="{12ABF28A-92C3-4333-8773-E75359F73D9C}"/>
    <cellStyle name="Percent 14 4 7" xfId="33739" xr:uid="{F2DA9CA5-5DF2-4837-8CAA-2A906C7DFCFB}"/>
    <cellStyle name="Percent 14 4 8" xfId="41596" xr:uid="{7BD61624-FE02-4DBB-B251-1688316845D8}"/>
    <cellStyle name="Percent 14 5" xfId="2627" xr:uid="{00000000-0005-0000-0000-0000470A0000}"/>
    <cellStyle name="Percent 14 5 2" xfId="4553" xr:uid="{00000000-0005-0000-0000-0000CD110000}"/>
    <cellStyle name="Percent 14 5 2 2" xfId="33740" xr:uid="{087DC4A3-45B1-4A42-B294-32E0638F99B7}"/>
    <cellStyle name="Percent 14 5 2 3" xfId="33741" xr:uid="{0BC3E639-07BD-470F-A419-F3D7787320CB}"/>
    <cellStyle name="Percent 14 5 2 4" xfId="33742" xr:uid="{A3056736-4255-441E-9097-A6EEAEA9B1CF}"/>
    <cellStyle name="Percent 14 5 2 5" xfId="33743" xr:uid="{D30DC800-C5DC-44E9-B099-94D56BE11B83}"/>
    <cellStyle name="Percent 14 5 2 6" xfId="42560" xr:uid="{7866099C-08A2-44C6-BB88-95E57CF0BEAC}"/>
    <cellStyle name="Percent 14 5 2 7" xfId="25958" xr:uid="{CE7F44EE-4EBC-47BB-8244-ED52AF2A46B8}"/>
    <cellStyle name="Percent 14 5 3" xfId="25959" xr:uid="{0032D5AE-BAEE-479A-B87A-91CECFF97AE4}"/>
    <cellStyle name="Percent 14 5 3 2" xfId="33744" xr:uid="{729C727F-4259-48BD-AF1D-4405E8D0FEDC}"/>
    <cellStyle name="Percent 14 5 3 3" xfId="33745" xr:uid="{54A68DAC-B2A7-48FC-8DBA-521DBF000E10}"/>
    <cellStyle name="Percent 14 5 3 4" xfId="33746" xr:uid="{44B164CD-D497-4A47-BA63-E65DC64FE2EB}"/>
    <cellStyle name="Percent 14 5 3 5" xfId="33747" xr:uid="{C923BB4E-0680-481C-9A78-E1496FB9ECFC}"/>
    <cellStyle name="Percent 14 5 4" xfId="25957" xr:uid="{67504862-77E4-4464-BA17-D0C0B03A11D1}"/>
    <cellStyle name="Percent 14 5 5" xfId="33748" xr:uid="{D15067F1-E5F4-4B74-9535-09D0E0E8159B}"/>
    <cellStyle name="Percent 14 5 6" xfId="33749" xr:uid="{39B29145-928E-42AA-B2A9-FA02407F6D0F}"/>
    <cellStyle name="Percent 14 5 7" xfId="33750" xr:uid="{C82EF854-B202-4F26-B0E5-FB4AAFF3284C}"/>
    <cellStyle name="Percent 14 5 8" xfId="41597" xr:uid="{B8CADA0B-41E2-477F-9D08-3064D77CDC12}"/>
    <cellStyle name="Percent 14 6" xfId="2628" xr:uid="{00000000-0005-0000-0000-0000480A0000}"/>
    <cellStyle name="Percent 14 6 2" xfId="4554" xr:uid="{00000000-0005-0000-0000-0000CE110000}"/>
    <cellStyle name="Percent 14 6 2 2" xfId="33751" xr:uid="{3DE0AE9C-6427-4FCE-B072-3D2727020048}"/>
    <cellStyle name="Percent 14 6 2 3" xfId="33752" xr:uid="{819AFDD6-C53F-4C36-91AB-D232D30FE8DE}"/>
    <cellStyle name="Percent 14 6 2 4" xfId="33753" xr:uid="{C39920A3-ED38-45BD-BB5E-BB9A72F92237}"/>
    <cellStyle name="Percent 14 6 2 5" xfId="33754" xr:uid="{09E8A8B1-98B5-4835-9FA6-B8831881999A}"/>
    <cellStyle name="Percent 14 6 2 6" xfId="42561" xr:uid="{4D562D79-F5A5-4A74-80F5-4F21435492B8}"/>
    <cellStyle name="Percent 14 6 2 7" xfId="25961" xr:uid="{D09CAF57-13E5-4F17-ACE7-FE666E648A14}"/>
    <cellStyle name="Percent 14 6 3" xfId="25962" xr:uid="{C2E0C0DF-DEBC-40B6-BBE1-C507C94ABE7F}"/>
    <cellStyle name="Percent 14 6 3 2" xfId="33755" xr:uid="{AD99FF42-1748-4F51-A4D8-1A5889F50C35}"/>
    <cellStyle name="Percent 14 6 3 3" xfId="33756" xr:uid="{A8FD0B31-7F47-47E9-BE8A-D80E35C6C684}"/>
    <cellStyle name="Percent 14 6 3 4" xfId="33757" xr:uid="{E26330CA-686C-4AB1-B2E8-DC884AC462A0}"/>
    <cellStyle name="Percent 14 6 3 5" xfId="33758" xr:uid="{A805BE42-CBAB-4769-9BB7-8062965107F3}"/>
    <cellStyle name="Percent 14 6 4" xfId="25960" xr:uid="{8A1AFFE2-EDF3-4FC6-8D6A-3B17A720B626}"/>
    <cellStyle name="Percent 14 6 5" xfId="33759" xr:uid="{0379FB10-4906-43EA-BCA7-107EBEA36C8D}"/>
    <cellStyle name="Percent 14 6 6" xfId="33760" xr:uid="{8F9D5ADE-A29E-45A3-BB90-605A8F1F8AFE}"/>
    <cellStyle name="Percent 14 6 7" xfId="33761" xr:uid="{3408E314-6FB6-45E0-9104-69A895F903E0}"/>
    <cellStyle name="Percent 14 6 8" xfId="41598" xr:uid="{0F0C1E48-904D-4C22-A010-F1A2873EC3F9}"/>
    <cellStyle name="Percent 14 7" xfId="2629" xr:uid="{00000000-0005-0000-0000-0000490A0000}"/>
    <cellStyle name="Percent 14 7 10" xfId="41599" xr:uid="{EE1CA994-CB87-4886-B503-DC71F4F87257}"/>
    <cellStyle name="Percent 14 7 2" xfId="2630" xr:uid="{00000000-0005-0000-0000-00004A0A0000}"/>
    <cellStyle name="Percent 14 7 2 2" xfId="33762" xr:uid="{4937E7ED-6CDE-4791-928A-4834FD4E5FC3}"/>
    <cellStyle name="Percent 14 7 2 3" xfId="33763" xr:uid="{ABED711A-734F-4E08-BD90-F07FDC104DEB}"/>
    <cellStyle name="Percent 14 7 2 4" xfId="33764" xr:uid="{10E58343-E97A-43BB-8AC4-D10FB9B89D80}"/>
    <cellStyle name="Percent 14 7 2 5" xfId="33765" xr:uid="{5D97C1BA-88AA-4B57-B9C6-33A86B9574A3}"/>
    <cellStyle name="Percent 14 7 2 6" xfId="41600" xr:uid="{D14A7E3D-A70F-4710-9AE8-3CDA2BAF79DB}"/>
    <cellStyle name="Percent 14 7 2 7" xfId="25964" xr:uid="{A27E7839-9C01-4066-8E3B-735F89708CF3}"/>
    <cellStyle name="Percent 14 7 3" xfId="2631" xr:uid="{00000000-0005-0000-0000-00004B0A0000}"/>
    <cellStyle name="Percent 14 7 3 2" xfId="33766" xr:uid="{21709C24-947B-4D5F-A033-1731945B968F}"/>
    <cellStyle name="Percent 14 7 3 3" xfId="33767" xr:uid="{8638F56F-0100-4B41-BC38-0469969A1E8E}"/>
    <cellStyle name="Percent 14 7 3 4" xfId="33768" xr:uid="{6DEC28C1-F105-44DA-89C0-AB7CC45693BB}"/>
    <cellStyle name="Percent 14 7 3 5" xfId="33769" xr:uid="{C68DDDC2-9E64-4BDC-BE4B-6CFA184251E5}"/>
    <cellStyle name="Percent 14 7 3 6" xfId="41601" xr:uid="{F217693F-CF63-40B1-B446-D4A00C631200}"/>
    <cellStyle name="Percent 14 7 3 7" xfId="25965" xr:uid="{B2B581D6-2CCB-4D99-A95A-5E96B165FB3E}"/>
    <cellStyle name="Percent 14 7 4" xfId="4555" xr:uid="{00000000-0005-0000-0000-0000CF110000}"/>
    <cellStyle name="Percent 14 7 4 2" xfId="33770" xr:uid="{0F5714F1-0CC5-41D8-AFB7-1FAD74B033E2}"/>
    <cellStyle name="Percent 14 7 4 3" xfId="33771" xr:uid="{666F2831-4C06-4506-9E08-FA1A9FE84B68}"/>
    <cellStyle name="Percent 14 7 4 4" xfId="33772" xr:uid="{558EEF5D-7E25-4297-86C5-381FB8E9F1EF}"/>
    <cellStyle name="Percent 14 7 4 5" xfId="33773" xr:uid="{3BCBB90B-4D13-4A6F-96F4-D9464709C69A}"/>
    <cellStyle name="Percent 14 7 4 6" xfId="42562" xr:uid="{A8F0971B-FAB7-4629-B383-5C3D4B193377}"/>
    <cellStyle name="Percent 14 7 4 7" xfId="25966" xr:uid="{F39AB62D-317F-482B-A79F-9C7EE05C500A}"/>
    <cellStyle name="Percent 14 7 5" xfId="25967" xr:uid="{2EA815FF-D323-4AF5-A83B-B3EDE3CB334D}"/>
    <cellStyle name="Percent 14 7 5 2" xfId="33774" xr:uid="{01E088BA-EBB3-480E-85F4-C5090FCC0C89}"/>
    <cellStyle name="Percent 14 7 5 3" xfId="33775" xr:uid="{9527B618-7565-4583-973A-A7D4753CDBDB}"/>
    <cellStyle name="Percent 14 7 5 4" xfId="33776" xr:uid="{3C92B024-9A40-4743-AAEE-7365BAA29767}"/>
    <cellStyle name="Percent 14 7 5 5" xfId="33777" xr:uid="{9207C754-9B22-4707-B2F7-246D5DD895A0}"/>
    <cellStyle name="Percent 14 7 6" xfId="25963" xr:uid="{689A20D4-BB4C-4756-8651-658A57C7DCF7}"/>
    <cellStyle name="Percent 14 7 7" xfId="33778" xr:uid="{10BC3ABF-E3DC-460B-B4FF-2C86E4E5FDD4}"/>
    <cellStyle name="Percent 14 7 8" xfId="33779" xr:uid="{2D5FF871-7A97-49B2-94F6-5D8EFF0E9FC3}"/>
    <cellStyle name="Percent 14 7 9" xfId="33780" xr:uid="{604076D3-F58B-4176-B381-C0133F2BD9CE}"/>
    <cellStyle name="Percent 14 8" xfId="2632" xr:uid="{00000000-0005-0000-0000-00004C0A0000}"/>
    <cellStyle name="Percent 14 8 2" xfId="4556" xr:uid="{00000000-0005-0000-0000-0000D0110000}"/>
    <cellStyle name="Percent 14 8 2 2" xfId="33781" xr:uid="{DD7C6763-6BEF-49C9-8FB0-F05B3C592258}"/>
    <cellStyle name="Percent 14 8 2 3" xfId="33782" xr:uid="{D1C45AA3-8CF9-4C5D-B39B-EC25701B728C}"/>
    <cellStyle name="Percent 14 8 2 4" xfId="33783" xr:uid="{466C47CE-B57A-426A-965C-97B4DE3A319C}"/>
    <cellStyle name="Percent 14 8 2 5" xfId="33784" xr:uid="{DC03388A-4A1E-42B7-A512-FDBE6B267137}"/>
    <cellStyle name="Percent 14 8 2 6" xfId="42563" xr:uid="{2C3C0BA3-C263-42F5-AAD6-20BF45D1ABB6}"/>
    <cellStyle name="Percent 14 8 2 7" xfId="25969" xr:uid="{EB2D3C0F-08CB-46C0-A5EA-50E06CBA8CA6}"/>
    <cellStyle name="Percent 14 8 3" xfId="25970" xr:uid="{AB9B9421-A45F-4FC0-A55B-620D2AA7B68A}"/>
    <cellStyle name="Percent 14 8 3 2" xfId="33785" xr:uid="{0EE07E88-B9DF-4F1A-B1B0-56696B4A2FEB}"/>
    <cellStyle name="Percent 14 8 3 3" xfId="33786" xr:uid="{B6805321-E0C6-4E7D-AA7B-2803119936A7}"/>
    <cellStyle name="Percent 14 8 3 4" xfId="33787" xr:uid="{40FB30F2-76BF-48D7-BE9F-F37173C95316}"/>
    <cellStyle name="Percent 14 8 3 5" xfId="33788" xr:uid="{3FCCB80E-F8BB-4B9A-AD98-E2357EE04BCE}"/>
    <cellStyle name="Percent 14 8 4" xfId="25968" xr:uid="{AD215859-2716-4244-94B1-653D96074F8A}"/>
    <cellStyle name="Percent 14 8 5" xfId="33789" xr:uid="{605AD621-7224-468D-8FC1-5891D3AD4214}"/>
    <cellStyle name="Percent 14 8 6" xfId="33790" xr:uid="{F11B1EEF-691A-438B-8505-28C5EC480629}"/>
    <cellStyle name="Percent 14 8 7" xfId="33791" xr:uid="{9D9118D0-1BCC-46C5-ACD6-F7D79817BE25}"/>
    <cellStyle name="Percent 14 8 8" xfId="41602" xr:uid="{9FC6849F-8A25-45FE-882A-A3CF861B5A85}"/>
    <cellStyle name="Percent 14 9" xfId="2633" xr:uid="{00000000-0005-0000-0000-00004D0A0000}"/>
    <cellStyle name="Percent 14 9 2" xfId="33792" xr:uid="{0851B101-2BCF-4E3E-A1EC-DBA8F2892BAE}"/>
    <cellStyle name="Percent 14 9 3" xfId="33793" xr:uid="{BF30CF3D-5FF0-48E4-87B2-B6A053B906FC}"/>
    <cellStyle name="Percent 14 9 4" xfId="33794" xr:uid="{9D0B4149-D538-4F4C-B485-D32F713A5C13}"/>
    <cellStyle name="Percent 14 9 5" xfId="33795" xr:uid="{D3D8B3CB-97A1-49F5-9FB6-B09F911BB3F3}"/>
    <cellStyle name="Percent 14 9 6" xfId="41603" xr:uid="{D97D5D21-0496-48D8-A134-D2C2289FB239}"/>
    <cellStyle name="Percent 14 9 7" xfId="25971" xr:uid="{6A644A15-FEA2-4E20-9962-138D43FFB2E9}"/>
    <cellStyle name="Percent 15" xfId="2634" xr:uid="{00000000-0005-0000-0000-00004E0A0000}"/>
    <cellStyle name="Percent 15 10" xfId="4558" xr:uid="{00000000-0005-0000-0000-0000D2110000}"/>
    <cellStyle name="Percent 15 10 2" xfId="25973" xr:uid="{D5293F9F-50FF-4724-B988-07356BA394EB}"/>
    <cellStyle name="Percent 15 10 3" xfId="33796" xr:uid="{BA8E7067-6BDC-4950-A7D1-AB8AD6CAFE11}"/>
    <cellStyle name="Percent 15 10 4" xfId="33797" xr:uid="{38B7D06D-5823-4040-ABEA-EF780719ED02}"/>
    <cellStyle name="Percent 15 10 5" xfId="33798" xr:uid="{F500A084-C0FD-434E-8B23-74A0579205FC}"/>
    <cellStyle name="Percent 15 11" xfId="4559" xr:uid="{00000000-0005-0000-0000-0000D3110000}"/>
    <cellStyle name="Percent 15 11 2" xfId="25974" xr:uid="{233DA386-FA0E-4091-ADDF-2636F06BE805}"/>
    <cellStyle name="Percent 15 11 3" xfId="33799" xr:uid="{5255502B-20BC-4347-BE20-0903275555C8}"/>
    <cellStyle name="Percent 15 11 4" xfId="33800" xr:uid="{F6118A22-ACCB-490D-8222-523BB88E2783}"/>
    <cellStyle name="Percent 15 11 5" xfId="33801" xr:uid="{54248964-73EF-483E-BCB0-83CD3700C544}"/>
    <cellStyle name="Percent 15 12" xfId="4560" xr:uid="{00000000-0005-0000-0000-0000D4110000}"/>
    <cellStyle name="Percent 15 12 2" xfId="25975" xr:uid="{95FB8BDD-1C93-4B8F-834B-528D679E00AF}"/>
    <cellStyle name="Percent 15 12 3" xfId="33802" xr:uid="{0CDB09D4-FD93-45BC-9BE3-EA5EA1C5F40A}"/>
    <cellStyle name="Percent 15 12 4" xfId="33803" xr:uid="{B6F4EABB-62EF-4577-AE9F-58D508B68FB5}"/>
    <cellStyle name="Percent 15 12 5" xfId="33804" xr:uid="{989FD1C5-4345-44EB-AE37-126D9FFA460E}"/>
    <cellStyle name="Percent 15 13" xfId="4561" xr:uid="{00000000-0005-0000-0000-0000D5110000}"/>
    <cellStyle name="Percent 15 13 2" xfId="25976" xr:uid="{46018AAF-1900-4387-A4A2-831CFDEFAFBA}"/>
    <cellStyle name="Percent 15 13 3" xfId="33805" xr:uid="{ADF7F33C-AAF3-41A9-AE00-970B0B264B79}"/>
    <cellStyle name="Percent 15 13 4" xfId="33806" xr:uid="{46796BC2-EB0F-42D4-A13C-284F347FF55C}"/>
    <cellStyle name="Percent 15 13 5" xfId="33807" xr:uid="{49798962-0055-426E-9225-8E2F438ACF98}"/>
    <cellStyle name="Percent 15 14" xfId="4562" xr:uid="{00000000-0005-0000-0000-0000D6110000}"/>
    <cellStyle name="Percent 15 14 2" xfId="25977" xr:uid="{4FEFDA2D-49DD-4C87-A4D8-81318E8B7D63}"/>
    <cellStyle name="Percent 15 14 3" xfId="33808" xr:uid="{71140C65-A1FF-461B-A92D-3E5FE9532ACA}"/>
    <cellStyle name="Percent 15 14 4" xfId="33809" xr:uid="{73F87292-9651-419A-9914-6C2F70B1A9DD}"/>
    <cellStyle name="Percent 15 14 5" xfId="33810" xr:uid="{F9A9CC22-8511-4EE9-88D6-272BE6FD4E96}"/>
    <cellStyle name="Percent 15 15" xfId="4557" xr:uid="{00000000-0005-0000-0000-0000D1110000}"/>
    <cellStyle name="Percent 15 15 2" xfId="33811" xr:uid="{2A110F82-FC04-4664-8DBC-27AD33C46F44}"/>
    <cellStyle name="Percent 15 15 3" xfId="33812" xr:uid="{CC38D9CA-264A-48B8-9C5E-91E4CC2E3D98}"/>
    <cellStyle name="Percent 15 15 4" xfId="33813" xr:uid="{A16582ED-41FF-4F09-BDF0-6BDFCAEBCE71}"/>
    <cellStyle name="Percent 15 15 5" xfId="33814" xr:uid="{D764FFF8-AC43-421B-8900-C34B81552E79}"/>
    <cellStyle name="Percent 15 15 6" xfId="42564" xr:uid="{70381957-EEB8-454A-B20D-1EEE1ABF89D4}"/>
    <cellStyle name="Percent 15 15 7" xfId="25978" xr:uid="{57127AD1-E4BE-4462-93BB-EACF41EE6D18}"/>
    <cellStyle name="Percent 15 16" xfId="25972" xr:uid="{94508B72-D1B9-41E4-82A0-D0D2D1F57DC0}"/>
    <cellStyle name="Percent 15 17" xfId="33815" xr:uid="{96A0469C-DDB6-4A02-A7C7-F44EE052F93E}"/>
    <cellStyle name="Percent 15 18" xfId="33816" xr:uid="{C1F372BD-478C-41A1-8C15-19C6990E7EB4}"/>
    <cellStyle name="Percent 15 19" xfId="33817" xr:uid="{76B8FCFB-6303-44CD-BC8B-E2E38333DEA9}"/>
    <cellStyle name="Percent 15 2" xfId="2635" xr:uid="{00000000-0005-0000-0000-00004F0A0000}"/>
    <cellStyle name="Percent 15 2 10" xfId="33818" xr:uid="{30AD132A-3DBA-46D2-A50A-760AC1512E21}"/>
    <cellStyle name="Percent 15 2 11" xfId="33819" xr:uid="{C8EAE152-55A8-4056-9337-7A936642F8F4}"/>
    <cellStyle name="Percent 15 2 12" xfId="33820" xr:uid="{18EF1EF6-9B2F-49EB-A2E5-DD60835BB85B}"/>
    <cellStyle name="Percent 15 2 13" xfId="41605" xr:uid="{0DE51E05-A889-473F-AA3D-0409F15D1FB8}"/>
    <cellStyle name="Percent 15 2 2" xfId="4564" xr:uid="{00000000-0005-0000-0000-0000D8110000}"/>
    <cellStyle name="Percent 15 2 2 2" xfId="5265" xr:uid="{00000000-0005-0000-0000-000095140000}"/>
    <cellStyle name="Percent 15 2 2 2 2" xfId="42662" xr:uid="{E7A39A79-1509-409A-AD91-96401779076C}"/>
    <cellStyle name="Percent 15 2 2 2 3" xfId="25980" xr:uid="{8CC312C2-73B1-4CA4-9EA1-C4A215FF4F21}"/>
    <cellStyle name="Percent 15 2 2 3" xfId="33821" xr:uid="{BBBCA75A-BC80-4A84-8446-70BD94A48BAD}"/>
    <cellStyle name="Percent 15 2 2 4" xfId="33822" xr:uid="{9A70EC6B-9E7E-4360-B763-5B61F8C65FE0}"/>
    <cellStyle name="Percent 15 2 2 5" xfId="33823" xr:uid="{8594D543-6F49-41D7-B347-A864E95979D6}"/>
    <cellStyle name="Percent 15 2 2 6" xfId="33824" xr:uid="{A6511520-B59E-41FA-BD6D-AC576310AD62}"/>
    <cellStyle name="Percent 15 2 2 7" xfId="42566" xr:uid="{FFBA935D-B1B1-4BCE-A537-6A1E2C205832}"/>
    <cellStyle name="Percent 15 2 2 8" xfId="23201" xr:uid="{7E1079B8-4E3F-43BC-B1BF-D3EFE58B15AC}"/>
    <cellStyle name="Percent 15 2 3" xfId="4565" xr:uid="{00000000-0005-0000-0000-0000D9110000}"/>
    <cellStyle name="Percent 15 2 3 2" xfId="5266" xr:uid="{00000000-0005-0000-0000-000096140000}"/>
    <cellStyle name="Percent 15 2 3 2 2" xfId="42663" xr:uid="{2735F810-046A-46A1-B719-68C64E7D46C8}"/>
    <cellStyle name="Percent 15 2 3 2 3" xfId="25981" xr:uid="{3309F0D7-93B7-4EAF-98B0-60A3CF978783}"/>
    <cellStyle name="Percent 15 2 3 3" xfId="33825" xr:uid="{7AF0245F-E79C-4826-9402-06792CC9830B}"/>
    <cellStyle name="Percent 15 2 3 4" xfId="33826" xr:uid="{AA99BDAE-DBC6-4DC7-A96F-2669BD6FF33E}"/>
    <cellStyle name="Percent 15 2 3 5" xfId="33827" xr:uid="{F88BDD64-6236-429A-9EEB-285C92838EE7}"/>
    <cellStyle name="Percent 15 2 3 6" xfId="33828" xr:uid="{FEA9D380-B976-40F5-944B-2A54F4AD368C}"/>
    <cellStyle name="Percent 15 2 3 7" xfId="42567" xr:uid="{75849FEB-006C-41E8-ADAF-1788FA96D119}"/>
    <cellStyle name="Percent 15 2 3 8" xfId="23202" xr:uid="{C271A1F6-376A-404B-ABB1-A3301AE28DF4}"/>
    <cellStyle name="Percent 15 2 4" xfId="4566" xr:uid="{00000000-0005-0000-0000-0000DA110000}"/>
    <cellStyle name="Percent 15 2 4 2" xfId="5267" xr:uid="{00000000-0005-0000-0000-000097140000}"/>
    <cellStyle name="Percent 15 2 4 2 2" xfId="42664" xr:uid="{21CA4049-6DA6-4DA6-B767-C610FA64E285}"/>
    <cellStyle name="Percent 15 2 4 2 3" xfId="25982" xr:uid="{2F461F52-CE1A-4F18-9DDC-9FDA20A1F9A9}"/>
    <cellStyle name="Percent 15 2 4 3" xfId="33829" xr:uid="{58C47B7F-1AF3-4EE6-A72B-4EDE42F38502}"/>
    <cellStyle name="Percent 15 2 4 4" xfId="33830" xr:uid="{167F2AAB-5983-4209-95E7-26B021C2CDF3}"/>
    <cellStyle name="Percent 15 2 4 5" xfId="33831" xr:uid="{8F694FC7-FA5C-4F77-9CEE-7A50684F169E}"/>
    <cellStyle name="Percent 15 2 4 6" xfId="33832" xr:uid="{B9A219F9-49E6-4B4E-A5ED-74B6749501F5}"/>
    <cellStyle name="Percent 15 2 4 7" xfId="42568" xr:uid="{7ABE3F09-0980-47F0-981E-4372F1DD79C4}"/>
    <cellStyle name="Percent 15 2 4 8" xfId="23203" xr:uid="{7BECDEB5-6A1E-4C59-B46C-A734DFDBEC43}"/>
    <cellStyle name="Percent 15 2 5" xfId="4567" xr:uid="{00000000-0005-0000-0000-0000DB110000}"/>
    <cellStyle name="Percent 15 2 5 2" xfId="5268" xr:uid="{00000000-0005-0000-0000-000098140000}"/>
    <cellStyle name="Percent 15 2 5 2 2" xfId="42665" xr:uid="{14D12EFE-709C-4BBC-A6AA-8D7FAEDFCF98}"/>
    <cellStyle name="Percent 15 2 5 2 3" xfId="25983" xr:uid="{03C4B8AB-B151-4D4C-B181-4F41E0962617}"/>
    <cellStyle name="Percent 15 2 5 3" xfId="33833" xr:uid="{99305E38-DA79-45D0-BE73-604BE6E40104}"/>
    <cellStyle name="Percent 15 2 5 4" xfId="33834" xr:uid="{3C01D916-2E50-4613-AA87-0B5C86FB8BDD}"/>
    <cellStyle name="Percent 15 2 5 5" xfId="33835" xr:uid="{B5A4E3E1-88FB-499F-A45F-84E2C81DD628}"/>
    <cellStyle name="Percent 15 2 5 6" xfId="33836" xr:uid="{825AD68C-3C87-4628-9C28-E0F9B98315DD}"/>
    <cellStyle name="Percent 15 2 5 7" xfId="42569" xr:uid="{314F187C-E095-4101-B8CD-F8F592235C53}"/>
    <cellStyle name="Percent 15 2 5 8" xfId="23204" xr:uid="{3BA53CBF-FC95-41FF-8BD7-058D72AA5B2C}"/>
    <cellStyle name="Percent 15 2 6" xfId="4568" xr:uid="{00000000-0005-0000-0000-0000DC110000}"/>
    <cellStyle name="Percent 15 2 6 2" xfId="5269" xr:uid="{00000000-0005-0000-0000-000099140000}"/>
    <cellStyle name="Percent 15 2 6 2 2" xfId="42666" xr:uid="{6B9334B4-17AC-4AE4-AE9D-0D429042A75A}"/>
    <cellStyle name="Percent 15 2 6 2 3" xfId="25984" xr:uid="{A8FF5F78-878C-44A3-B35C-56F8F6187A97}"/>
    <cellStyle name="Percent 15 2 6 3" xfId="33837" xr:uid="{8BD05288-B945-4A1C-AA79-265352286803}"/>
    <cellStyle name="Percent 15 2 6 4" xfId="33838" xr:uid="{0531E74E-12C4-452F-93E9-461DFC9F4E72}"/>
    <cellStyle name="Percent 15 2 6 5" xfId="33839" xr:uid="{69A146E9-35ED-4BF2-88A0-4A769D68DBA8}"/>
    <cellStyle name="Percent 15 2 6 6" xfId="33840" xr:uid="{9F4A8C85-5C48-4A21-BB5E-CF3A1CE53EC3}"/>
    <cellStyle name="Percent 15 2 6 7" xfId="42570" xr:uid="{272AF06B-A72A-4399-B7E2-9D551640C6F7}"/>
    <cellStyle name="Percent 15 2 6 8" xfId="23205" xr:uid="{DAE8C887-73F9-497E-A8D2-8EE94AF2AE62}"/>
    <cellStyle name="Percent 15 2 7" xfId="4569" xr:uid="{00000000-0005-0000-0000-0000DD110000}"/>
    <cellStyle name="Percent 15 2 7 2" xfId="5270" xr:uid="{00000000-0005-0000-0000-00009A140000}"/>
    <cellStyle name="Percent 15 2 7 2 2" xfId="42667" xr:uid="{DAA2D68D-CFE3-4A4A-AB58-AC3B64027D00}"/>
    <cellStyle name="Percent 15 2 7 2 3" xfId="25985" xr:uid="{920C1897-3546-40B6-9B17-0C3786ADBB68}"/>
    <cellStyle name="Percent 15 2 7 3" xfId="33841" xr:uid="{852372FC-E184-4ADD-90A7-5AABA0FD261A}"/>
    <cellStyle name="Percent 15 2 7 4" xfId="33842" xr:uid="{AE6AD77B-BDB6-43F0-B33C-735B227B9A1B}"/>
    <cellStyle name="Percent 15 2 7 5" xfId="33843" xr:uid="{C56820C0-B797-4B33-9697-A058A4523ACD}"/>
    <cellStyle name="Percent 15 2 7 6" xfId="33844" xr:uid="{A703DF7F-8581-42B6-AC33-DF5B7870EABF}"/>
    <cellStyle name="Percent 15 2 7 7" xfId="42571" xr:uid="{CC23E0E2-4169-410C-9E10-7BDA6516C986}"/>
    <cellStyle name="Percent 15 2 7 8" xfId="23206" xr:uid="{505FE5FF-2EC1-41F6-BD27-F885E63AB8C3}"/>
    <cellStyle name="Percent 15 2 8" xfId="4563" xr:uid="{00000000-0005-0000-0000-0000D7110000}"/>
    <cellStyle name="Percent 15 2 8 2" xfId="33845" xr:uid="{0A4D7C65-EE61-499A-B2E4-5EF21CDC98A3}"/>
    <cellStyle name="Percent 15 2 8 3" xfId="33846" xr:uid="{40577A8E-35C2-4395-9B6B-3A32818BC93C}"/>
    <cellStyle name="Percent 15 2 8 4" xfId="33847" xr:uid="{8ED0C2DE-0280-4608-977A-2E6845FD2428}"/>
    <cellStyle name="Percent 15 2 8 5" xfId="33848" xr:uid="{02F161C6-709E-4FFA-BBD4-A83746B32142}"/>
    <cellStyle name="Percent 15 2 8 6" xfId="42565" xr:uid="{3BD85F59-AB0B-4A11-B5F9-1B605081C958}"/>
    <cellStyle name="Percent 15 2 8 7" xfId="25986" xr:uid="{F3DF51B9-71B0-4C81-AD79-1A88D1FAAF1F}"/>
    <cellStyle name="Percent 15 2 9" xfId="25979" xr:uid="{08C443E7-6831-457C-B8A2-08023CE03C52}"/>
    <cellStyle name="Percent 15 20" xfId="41604" xr:uid="{097E010E-D611-4B75-ABB7-60F00F6822D5}"/>
    <cellStyle name="Percent 15 3" xfId="2636" xr:uid="{00000000-0005-0000-0000-0000500A0000}"/>
    <cellStyle name="Percent 15 3 2" xfId="5271" xr:uid="{00000000-0005-0000-0000-00009B140000}"/>
    <cellStyle name="Percent 15 3 2 2" xfId="42668" xr:uid="{B781A3D0-BA9C-4AE8-A420-988DFB480682}"/>
    <cellStyle name="Percent 15 3 2 3" xfId="25987" xr:uid="{DD2D7E57-9B0A-4451-8838-D0769BF65A39}"/>
    <cellStyle name="Percent 15 3 3" xfId="5272" xr:uid="{00000000-0005-0000-0000-00009C140000}"/>
    <cellStyle name="Percent 15 3 3 2" xfId="5273" xr:uid="{00000000-0005-0000-0000-00009D140000}"/>
    <cellStyle name="Percent 15 3 3 2 2" xfId="42670" xr:uid="{F53EC858-87CF-4022-AA10-4F8E732E5D2F}"/>
    <cellStyle name="Percent 15 3 3 2 3" xfId="33850" xr:uid="{B5A03D2B-5154-4D9C-AC7D-65DB19795EC8}"/>
    <cellStyle name="Percent 15 3 3 3" xfId="42669" xr:uid="{16EEFC81-1388-42DD-B158-779B3A1D53A5}"/>
    <cellStyle name="Percent 15 3 3 4" xfId="33849" xr:uid="{53ED94B0-DCB3-445B-821F-0517A2FC1563}"/>
    <cellStyle name="Percent 15 3 4" xfId="33851" xr:uid="{37E0B677-6E77-4BFC-AB4B-C4CAD3A7BEE4}"/>
    <cellStyle name="Percent 15 3 5" xfId="33852" xr:uid="{486C0276-7AAF-4A6B-A5DE-2311CD10F4BC}"/>
    <cellStyle name="Percent 15 3 6" xfId="33853" xr:uid="{7E84016F-C829-4FB9-9237-EFD6BFE86BC0}"/>
    <cellStyle name="Percent 15 3 7" xfId="33854" xr:uid="{9F478C54-C518-467B-B9CF-1B1394F0C79B}"/>
    <cellStyle name="Percent 15 3 8" xfId="41606" xr:uid="{C9724EEE-7CD2-4D0A-A45D-A9A4FCD4204D}"/>
    <cellStyle name="Percent 15 3 9" xfId="23207" xr:uid="{F614B24E-0AE5-4202-8032-1003875F7646}"/>
    <cellStyle name="Percent 15 4" xfId="2637" xr:uid="{00000000-0005-0000-0000-0000510A0000}"/>
    <cellStyle name="Percent 15 4 2" xfId="4570" xr:uid="{00000000-0005-0000-0000-0000DE110000}"/>
    <cellStyle name="Percent 15 4 2 2" xfId="33855" xr:uid="{E96927D6-8506-4103-A269-13F985E461FA}"/>
    <cellStyle name="Percent 15 4 2 3" xfId="33856" xr:uid="{8FBD6AB1-952B-46A0-9C92-D6788A62BD99}"/>
    <cellStyle name="Percent 15 4 2 4" xfId="33857" xr:uid="{01866099-8803-419F-A02E-761467821238}"/>
    <cellStyle name="Percent 15 4 2 5" xfId="33858" xr:uid="{758D6ED8-FA98-4DAB-8635-B2A0A1A424ED}"/>
    <cellStyle name="Percent 15 4 2 6" xfId="42572" xr:uid="{866BBF8B-3D3B-459C-ABB4-9286DF374B01}"/>
    <cellStyle name="Percent 15 4 2 7" xfId="25989" xr:uid="{0E9B9B86-E98C-4426-9C47-93BB41D311BA}"/>
    <cellStyle name="Percent 15 4 3" xfId="25990" xr:uid="{C9403643-61A5-499E-A39D-C3176130B842}"/>
    <cellStyle name="Percent 15 4 3 2" xfId="33859" xr:uid="{0207CD8A-CB77-4E81-B019-FF3F0B44F06D}"/>
    <cellStyle name="Percent 15 4 3 3" xfId="33860" xr:uid="{E4161824-0904-43A6-ABA6-82E81CFAF2EF}"/>
    <cellStyle name="Percent 15 4 3 4" xfId="33861" xr:uid="{27078E4E-0A9E-46AC-9E27-F774DFDD1CDC}"/>
    <cellStyle name="Percent 15 4 3 5" xfId="33862" xr:uid="{2816465B-CC95-49CD-B7A4-D973EDD43336}"/>
    <cellStyle name="Percent 15 4 4" xfId="25988" xr:uid="{28514798-E545-47E0-8165-0AB08CC321D9}"/>
    <cellStyle name="Percent 15 4 5" xfId="33863" xr:uid="{E99088CF-F7EF-4ACE-AC66-B1850B9293A9}"/>
    <cellStyle name="Percent 15 4 6" xfId="33864" xr:uid="{0540661E-4DDE-48C0-9716-E260DBDAD690}"/>
    <cellStyle name="Percent 15 4 7" xfId="33865" xr:uid="{8543A4CC-81DD-427D-9F74-9DCB140778B7}"/>
    <cellStyle name="Percent 15 4 8" xfId="41607" xr:uid="{5A030D9D-F88F-4A4E-BE10-3C40DBF351B8}"/>
    <cellStyle name="Percent 15 5" xfId="2638" xr:uid="{00000000-0005-0000-0000-0000520A0000}"/>
    <cellStyle name="Percent 15 5 2" xfId="5274" xr:uid="{00000000-0005-0000-0000-00009E140000}"/>
    <cellStyle name="Percent 15 5 2 2" xfId="42671" xr:uid="{BE777285-9C7D-444C-AEB7-DE62F9C686FD}"/>
    <cellStyle name="Percent 15 5 2 3" xfId="25991" xr:uid="{69FF7CB3-29E8-4D29-9967-B0A0CAF2A503}"/>
    <cellStyle name="Percent 15 5 3" xfId="5275" xr:uid="{00000000-0005-0000-0000-00009F140000}"/>
    <cellStyle name="Percent 15 5 3 2" xfId="5276" xr:uid="{00000000-0005-0000-0000-0000A0140000}"/>
    <cellStyle name="Percent 15 5 3 2 2" xfId="42673" xr:uid="{0DB29797-7CB7-4C83-B9A7-F7142CA0153C}"/>
    <cellStyle name="Percent 15 5 3 2 3" xfId="33867" xr:uid="{BE58FCFE-6805-4E68-A1CF-1C560BA583BC}"/>
    <cellStyle name="Percent 15 5 3 3" xfId="42672" xr:uid="{015B12F3-AE5F-4536-A825-49FE5860B081}"/>
    <cellStyle name="Percent 15 5 3 4" xfId="33866" xr:uid="{E617650B-DE59-4994-90AA-24177CFDA243}"/>
    <cellStyle name="Percent 15 5 4" xfId="33868" xr:uid="{25282B63-24C7-471B-976F-AA7E9D004B0F}"/>
    <cellStyle name="Percent 15 5 5" xfId="33869" xr:uid="{9EC14495-D334-411A-80C4-4A4C0A411EDB}"/>
    <cellStyle name="Percent 15 5 6" xfId="33870" xr:uid="{1D30E19D-1D17-4E3E-8A0E-5EC3655A3413}"/>
    <cellStyle name="Percent 15 5 7" xfId="33871" xr:uid="{8549E217-13FA-4073-92AB-4E9DDDB26242}"/>
    <cellStyle name="Percent 15 5 8" xfId="41608" xr:uid="{5EE2345A-4EB3-4EF3-9B76-712EB6705744}"/>
    <cellStyle name="Percent 15 5 9" xfId="23208" xr:uid="{D6575445-F6F2-4788-9206-5D3CF5EBB475}"/>
    <cellStyle name="Percent 15 6" xfId="2639" xr:uid="{00000000-0005-0000-0000-0000530A0000}"/>
    <cellStyle name="Percent 15 6 2" xfId="5277" xr:uid="{00000000-0005-0000-0000-0000A1140000}"/>
    <cellStyle name="Percent 15 6 2 2" xfId="42674" xr:uid="{34ACDC4A-BE6A-4A3C-A095-4D1BACEAEBFB}"/>
    <cellStyle name="Percent 15 6 2 3" xfId="25992" xr:uid="{307EE49E-676F-4B06-BDF5-2C5BE842282A}"/>
    <cellStyle name="Percent 15 6 3" xfId="5278" xr:uid="{00000000-0005-0000-0000-0000A2140000}"/>
    <cellStyle name="Percent 15 6 3 2" xfId="5279" xr:uid="{00000000-0005-0000-0000-0000A3140000}"/>
    <cellStyle name="Percent 15 6 3 2 2" xfId="42676" xr:uid="{8FB5E6E1-AD58-4FF6-B53B-46BC64470F4E}"/>
    <cellStyle name="Percent 15 6 3 2 3" xfId="33873" xr:uid="{2C34557A-E65D-4ED3-975C-892FEE44760A}"/>
    <cellStyle name="Percent 15 6 3 3" xfId="42675" xr:uid="{51E2D7D6-AF06-45E2-9ECF-8B87DDCB68F4}"/>
    <cellStyle name="Percent 15 6 3 4" xfId="33872" xr:uid="{AA05901B-935E-442D-92C1-FF58A0812D7B}"/>
    <cellStyle name="Percent 15 6 4" xfId="33874" xr:uid="{15B5E5C5-4878-4525-92A6-521ED6FED736}"/>
    <cellStyle name="Percent 15 6 5" xfId="33875" xr:uid="{1C92967D-FB42-4356-87F0-BFDDE139796F}"/>
    <cellStyle name="Percent 15 6 6" xfId="33876" xr:uid="{19C53D9C-B5CE-43FE-98B5-90DDD9CBC3B4}"/>
    <cellStyle name="Percent 15 6 7" xfId="33877" xr:uid="{60CF6F04-18DB-415D-9770-61D3B175FFEE}"/>
    <cellStyle name="Percent 15 6 8" xfId="41609" xr:uid="{7FB38B29-8635-4C43-A098-14281FE8AB83}"/>
    <cellStyle name="Percent 15 6 9" xfId="23209" xr:uid="{AD623786-B45A-4C7E-A26B-7238524AA85C}"/>
    <cellStyle name="Percent 15 7" xfId="2640" xr:uid="{00000000-0005-0000-0000-0000540A0000}"/>
    <cellStyle name="Percent 15 7 10" xfId="23210" xr:uid="{8B6AFC95-750A-4051-A88D-456D2F7BD768}"/>
    <cellStyle name="Percent 15 7 2" xfId="2641" xr:uid="{00000000-0005-0000-0000-0000550A0000}"/>
    <cellStyle name="Percent 15 7 2 2" xfId="33878" xr:uid="{39FC6EAC-B6F2-4C08-8B80-D4D1C2BA9641}"/>
    <cellStyle name="Percent 15 7 2 3" xfId="33879" xr:uid="{8C86D165-DF01-4E41-B970-BC7AAB0E25F2}"/>
    <cellStyle name="Percent 15 7 2 4" xfId="33880" xr:uid="{646472EA-FCA3-41DF-AEB1-E4FB345E30A1}"/>
    <cellStyle name="Percent 15 7 2 5" xfId="33881" xr:uid="{C63154DF-39FB-4DA5-A73C-1A7F673E522C}"/>
    <cellStyle name="Percent 15 7 2 6" xfId="41611" xr:uid="{31F92C24-0499-45FE-8780-35C414BA2704}"/>
    <cellStyle name="Percent 15 7 2 7" xfId="25994" xr:uid="{D0EC17BD-5F69-4BC0-A96F-665BFF8476F3}"/>
    <cellStyle name="Percent 15 7 3" xfId="2642" xr:uid="{00000000-0005-0000-0000-0000560A0000}"/>
    <cellStyle name="Percent 15 7 3 2" xfId="33882" xr:uid="{B039FF16-3377-48B2-BB03-F1DF0A9F4FF0}"/>
    <cellStyle name="Percent 15 7 3 3" xfId="33883" xr:uid="{3E4B11C7-D426-40E9-8A30-AE21F114F8B0}"/>
    <cellStyle name="Percent 15 7 3 4" xfId="33884" xr:uid="{EFB04FF9-7DE1-4665-8CE9-2DA52C722E27}"/>
    <cellStyle name="Percent 15 7 3 5" xfId="33885" xr:uid="{07BAD9F7-B36A-4D00-9F2D-DDD07CC17D7A}"/>
    <cellStyle name="Percent 15 7 3 6" xfId="41612" xr:uid="{7F9AF106-46BF-403A-B0CC-D0EFD969B5E6}"/>
    <cellStyle name="Percent 15 7 3 7" xfId="25995" xr:uid="{5B772C8C-559F-4681-A320-E36C69E5E696}"/>
    <cellStyle name="Percent 15 7 4" xfId="5280" xr:uid="{00000000-0005-0000-0000-0000A4140000}"/>
    <cellStyle name="Percent 15 7 4 2" xfId="5281" xr:uid="{00000000-0005-0000-0000-0000A5140000}"/>
    <cellStyle name="Percent 15 7 4 2 2" xfId="42678" xr:uid="{807C6723-559D-42F2-A06B-7A305C0439CF}"/>
    <cellStyle name="Percent 15 7 4 2 3" xfId="33886" xr:uid="{79F07DB0-9533-4F56-A7C9-6C6D5B4C5102}"/>
    <cellStyle name="Percent 15 7 4 3" xfId="42677" xr:uid="{9EC42CF5-CC8A-460F-91D0-0940CF6FBAAC}"/>
    <cellStyle name="Percent 15 7 4 4" xfId="25993" xr:uid="{60F3686D-9456-47B6-AC94-2A742F653B94}"/>
    <cellStyle name="Percent 15 7 5" xfId="33887" xr:uid="{7A9AEA36-6165-466C-A9EA-3BA0192EF7F9}"/>
    <cellStyle name="Percent 15 7 6" xfId="33888" xr:uid="{2D874A62-7B52-408F-A10A-C28896BA4930}"/>
    <cellStyle name="Percent 15 7 7" xfId="33889" xr:uid="{0A9D4F76-1D9A-463A-A4C9-A7E369331823}"/>
    <cellStyle name="Percent 15 7 8" xfId="33890" xr:uid="{C5D191EF-723D-4860-8611-FD9634DD74D4}"/>
    <cellStyle name="Percent 15 7 9" xfId="41610" xr:uid="{D352BCB3-0B87-4B89-9E9C-7432C56718F3}"/>
    <cellStyle name="Percent 15 8" xfId="4571" xr:uid="{00000000-0005-0000-0000-0000DF110000}"/>
    <cellStyle name="Percent 15 8 2" xfId="5282" xr:uid="{00000000-0005-0000-0000-0000A6140000}"/>
    <cellStyle name="Percent 15 8 2 2" xfId="42679" xr:uid="{DC5C73C2-C509-4008-AADA-767987F0EBC9}"/>
    <cellStyle name="Percent 15 8 2 3" xfId="25996" xr:uid="{147118EB-7B87-4F1E-B7D5-694FF85A8D3A}"/>
    <cellStyle name="Percent 15 8 3" xfId="33891" xr:uid="{5814A802-3B6A-4BA8-A148-FE2CFDDD16E7}"/>
    <cellStyle name="Percent 15 8 4" xfId="33892" xr:uid="{F1F1DD71-8A0C-41BF-AA73-3C446BA431EC}"/>
    <cellStyle name="Percent 15 8 5" xfId="33893" xr:uid="{65512AF2-A8FD-4B5E-A6A0-691E9F1D9516}"/>
    <cellStyle name="Percent 15 8 6" xfId="33894" xr:uid="{C9C50A69-94DB-443A-A729-AFB5622D67C0}"/>
    <cellStyle name="Percent 15 8 7" xfId="42573" xr:uid="{959A2966-9576-4775-BEA8-0D61C8129AD6}"/>
    <cellStyle name="Percent 15 8 8" xfId="23211" xr:uid="{C06EF159-AE13-4C34-A451-1245852E377A}"/>
    <cellStyle name="Percent 15 9" xfId="4572" xr:uid="{00000000-0005-0000-0000-0000E0110000}"/>
    <cellStyle name="Percent 15 9 2" xfId="25997" xr:uid="{2985BA0B-5921-4CE8-969B-B8C07BC6B0E6}"/>
    <cellStyle name="Percent 15 9 3" xfId="33895" xr:uid="{331B83DA-2D50-4D2C-9D32-CF902969ACDE}"/>
    <cellStyle name="Percent 15 9 4" xfId="33896" xr:uid="{6600C81E-D3AF-4ACE-A774-E5DC6511B0CD}"/>
    <cellStyle name="Percent 15 9 5" xfId="33897" xr:uid="{BB413397-485E-4AB0-BE65-B771D6BFEA2B}"/>
    <cellStyle name="Percent 16" xfId="4573" xr:uid="{00000000-0005-0000-0000-0000E1110000}"/>
    <cellStyle name="Percent 16 10" xfId="33898" xr:uid="{459D4D98-236B-474D-9D05-F13771BD36BE}"/>
    <cellStyle name="Percent 16 10 2" xfId="33899" xr:uid="{51C6B691-CE29-49CE-AFA8-8BF3FE20A5FF}"/>
    <cellStyle name="Percent 16 10 3" xfId="33900" xr:uid="{16F5598D-3E81-4FFF-BE66-75C9D9A962D1}"/>
    <cellStyle name="Percent 16 11" xfId="33901" xr:uid="{C20D99E5-E6CC-48B2-8361-7321494496C9}"/>
    <cellStyle name="Percent 16 12" xfId="33902" xr:uid="{268FC540-611A-4FB5-AEE4-A6C62585FE56}"/>
    <cellStyle name="Percent 16 13" xfId="33903" xr:uid="{8D151219-7C73-42E8-8AF5-20076BA027E9}"/>
    <cellStyle name="Percent 16 14" xfId="25998" xr:uid="{B2B4F65C-B9B1-4F58-8705-E1510165B908}"/>
    <cellStyle name="Percent 16 2" xfId="2643" xr:uid="{00000000-0005-0000-0000-0000570A0000}"/>
    <cellStyle name="Percent 16 2 2" xfId="4574" xr:uid="{00000000-0005-0000-0000-0000E2110000}"/>
    <cellStyle name="Percent 16 2 2 2" xfId="33904" xr:uid="{EA6FF2C1-1AD0-4780-AFF0-A9746B0C9FFD}"/>
    <cellStyle name="Percent 16 2 2 3" xfId="33905" xr:uid="{9CDC3882-010E-4268-8522-269A6C837F3A}"/>
    <cellStyle name="Percent 16 2 2 4" xfId="33906" xr:uid="{6FA51EC8-A28B-4B99-B9F5-09704A825C1B}"/>
    <cellStyle name="Percent 16 2 2 5" xfId="33907" xr:uid="{18018BD7-21A0-43D0-84B3-B7F7478F3C46}"/>
    <cellStyle name="Percent 16 2 2 6" xfId="42574" xr:uid="{662E6D3D-1B8B-4B81-8F74-652373F620D1}"/>
    <cellStyle name="Percent 16 2 2 7" xfId="26000" xr:uid="{5C398E7C-E462-4AF5-A759-91576ACAD454}"/>
    <cellStyle name="Percent 16 2 3" xfId="26001" xr:uid="{DFD07992-1F12-4B28-A932-EDBC704A5B77}"/>
    <cellStyle name="Percent 16 2 3 2" xfId="33908" xr:uid="{90A9496D-AD30-4486-A9BD-BDC8E0DDB850}"/>
    <cellStyle name="Percent 16 2 3 3" xfId="33909" xr:uid="{55CF276D-33E9-4D7A-80A8-B7499166A7E6}"/>
    <cellStyle name="Percent 16 2 3 4" xfId="33910" xr:uid="{64FF31FB-2B78-4F6C-97B9-892609F32183}"/>
    <cellStyle name="Percent 16 2 3 5" xfId="33911" xr:uid="{BA93691F-0E68-4418-AFF8-5E0DD97E854F}"/>
    <cellStyle name="Percent 16 2 4" xfId="25999" xr:uid="{9DADCF3C-4644-40E2-81C9-66F9EABAB65C}"/>
    <cellStyle name="Percent 16 2 5" xfId="33912" xr:uid="{D8D538DA-FA23-42FE-B711-43B88AE0CB9F}"/>
    <cellStyle name="Percent 16 2 6" xfId="33913" xr:uid="{1B66352B-957C-4A9C-9AB3-2ED0636F9001}"/>
    <cellStyle name="Percent 16 2 7" xfId="33914" xr:uid="{A531869C-14F9-4BBE-A94F-BB4C067E8832}"/>
    <cellStyle name="Percent 16 2 8" xfId="41613" xr:uid="{9B444139-D572-44AC-A3CB-2235EBEB3A1F}"/>
    <cellStyle name="Percent 16 3" xfId="2644" xr:uid="{00000000-0005-0000-0000-0000580A0000}"/>
    <cellStyle name="Percent 16 3 10" xfId="4576" xr:uid="{00000000-0005-0000-0000-0000E4110000}"/>
    <cellStyle name="Percent 16 3 10 2" xfId="26003" xr:uid="{82A10544-3371-4176-B0FE-2853749413FC}"/>
    <cellStyle name="Percent 16 3 10 3" xfId="33915" xr:uid="{C08DE4DD-3505-424F-872D-003E89EFBAE7}"/>
    <cellStyle name="Percent 16 3 10 4" xfId="33916" xr:uid="{9A5F8F2F-E051-40AE-A4A6-50B06D5F3677}"/>
    <cellStyle name="Percent 16 3 10 5" xfId="33917" xr:uid="{0B06ABC8-844F-44B1-B7A1-B7E83544B7B7}"/>
    <cellStyle name="Percent 16 3 11" xfId="4577" xr:uid="{00000000-0005-0000-0000-0000E5110000}"/>
    <cellStyle name="Percent 16 3 11 2" xfId="26004" xr:uid="{0400E90D-1246-4F8D-BB4A-AE5D3F078BA1}"/>
    <cellStyle name="Percent 16 3 11 3" xfId="33918" xr:uid="{CD27C02C-98A7-4FFD-9116-D51F3FA51B60}"/>
    <cellStyle name="Percent 16 3 11 4" xfId="33919" xr:uid="{3891766E-9529-4A0C-81FC-979CDE1DC7C9}"/>
    <cellStyle name="Percent 16 3 11 5" xfId="33920" xr:uid="{A673CA12-D1F9-4955-862D-52DD1B141DEC}"/>
    <cellStyle name="Percent 16 3 12" xfId="4578" xr:uid="{00000000-0005-0000-0000-0000E6110000}"/>
    <cellStyle name="Percent 16 3 12 2" xfId="26005" xr:uid="{8E7F6BA8-6DBD-416A-A53E-85539617D3EE}"/>
    <cellStyle name="Percent 16 3 12 3" xfId="33921" xr:uid="{B3D17EE5-61AD-4EAD-8D4B-F46512F964C2}"/>
    <cellStyle name="Percent 16 3 12 4" xfId="33922" xr:uid="{7DC4441E-0208-47FA-8F79-F307EBAFD6F6}"/>
    <cellStyle name="Percent 16 3 12 5" xfId="33923" xr:uid="{D85DFD40-693C-460C-9C11-53ECC67AF2BE}"/>
    <cellStyle name="Percent 16 3 13" xfId="4579" xr:uid="{00000000-0005-0000-0000-0000E7110000}"/>
    <cellStyle name="Percent 16 3 13 2" xfId="26006" xr:uid="{403B885E-224D-4373-B583-FA18D592D8D6}"/>
    <cellStyle name="Percent 16 3 13 3" xfId="33924" xr:uid="{C9EEEF2D-D0DA-4FA3-B483-BABDA71667BF}"/>
    <cellStyle name="Percent 16 3 13 4" xfId="33925" xr:uid="{F3D1FDA7-D7B0-47CC-BE15-1366CF7903AD}"/>
    <cellStyle name="Percent 16 3 13 5" xfId="33926" xr:uid="{ECF8064C-DF7B-41A5-BE30-F71FB502C3E9}"/>
    <cellStyle name="Percent 16 3 14" xfId="4580" xr:uid="{00000000-0005-0000-0000-0000E8110000}"/>
    <cellStyle name="Percent 16 3 14 2" xfId="26007" xr:uid="{2463616D-4EB9-4056-B279-E3731424195A}"/>
    <cellStyle name="Percent 16 3 14 3" xfId="33927" xr:uid="{CA7BAC99-3AA6-4F3B-855F-E267A5614BC0}"/>
    <cellStyle name="Percent 16 3 14 4" xfId="33928" xr:uid="{518DA725-B1F9-4DD2-86E2-C90D6F74FF90}"/>
    <cellStyle name="Percent 16 3 14 5" xfId="33929" xr:uid="{5F588FB0-06CA-4720-B69D-204A2D1129F6}"/>
    <cellStyle name="Percent 16 3 15" xfId="4581" xr:uid="{00000000-0005-0000-0000-0000E9110000}"/>
    <cellStyle name="Percent 16 3 15 2" xfId="26008" xr:uid="{A596C6D6-8F08-44B8-8E14-E7440B2F38E9}"/>
    <cellStyle name="Percent 16 3 15 3" xfId="33930" xr:uid="{BAD57E1C-196C-45BE-BDDC-1FDDD69E9149}"/>
    <cellStyle name="Percent 16 3 15 4" xfId="33931" xr:uid="{8F99D4A7-F185-4981-8E8E-C0A5FD7F658B}"/>
    <cellStyle name="Percent 16 3 15 5" xfId="33932" xr:uid="{38417BFB-37C3-4C60-84C6-A9922C482B90}"/>
    <cellStyle name="Percent 16 3 16" xfId="4582" xr:uid="{00000000-0005-0000-0000-0000EA110000}"/>
    <cellStyle name="Percent 16 3 16 2" xfId="26009" xr:uid="{1147D40E-F127-4894-8C7C-F4975CE4CA76}"/>
    <cellStyle name="Percent 16 3 16 3" xfId="33933" xr:uid="{775376AC-FB14-42D8-9AA4-62DBEC757A3F}"/>
    <cellStyle name="Percent 16 3 16 4" xfId="33934" xr:uid="{34BE6886-83A3-4045-A8D7-D5B0EDF1292A}"/>
    <cellStyle name="Percent 16 3 16 5" xfId="33935" xr:uid="{FEED847B-731F-4D78-9B1A-CD4E6D31DCE5}"/>
    <cellStyle name="Percent 16 3 17" xfId="4583" xr:uid="{00000000-0005-0000-0000-0000EB110000}"/>
    <cellStyle name="Percent 16 3 17 2" xfId="26010" xr:uid="{B925E0B3-D6FE-4B96-BB46-0C05DF3B1C59}"/>
    <cellStyle name="Percent 16 3 17 3" xfId="33936" xr:uid="{A109A4A9-BC86-4F0F-AD4C-1A2EE1CFFF57}"/>
    <cellStyle name="Percent 16 3 17 4" xfId="33937" xr:uid="{91398F2E-B4D0-491A-B0B0-E75A005D7CA3}"/>
    <cellStyle name="Percent 16 3 17 5" xfId="33938" xr:uid="{25758169-EB88-4A86-B8DA-CC35CB8FBF68}"/>
    <cellStyle name="Percent 16 3 18" xfId="4575" xr:uid="{00000000-0005-0000-0000-0000E3110000}"/>
    <cellStyle name="Percent 16 3 18 2" xfId="33939" xr:uid="{82DB6CF1-870D-4363-8E9B-A46179EDFE60}"/>
    <cellStyle name="Percent 16 3 18 3" xfId="33940" xr:uid="{DB91F8C7-6142-4396-AE2C-165D568934EC}"/>
    <cellStyle name="Percent 16 3 18 4" xfId="33941" xr:uid="{63617C2D-64CC-41A3-A591-5AEB32607C14}"/>
    <cellStyle name="Percent 16 3 18 5" xfId="33942" xr:uid="{0B29E1AF-7F5A-41D2-ABEC-4290B0DA9C84}"/>
    <cellStyle name="Percent 16 3 18 6" xfId="42575" xr:uid="{27DE5897-2905-472A-BB40-2E9103E25226}"/>
    <cellStyle name="Percent 16 3 18 7" xfId="26011" xr:uid="{501F3427-D48C-4743-B430-FF96DD8F8BA7}"/>
    <cellStyle name="Percent 16 3 19" xfId="26012" xr:uid="{9572AA22-5888-4EC0-9A20-FE8ACCF67CF7}"/>
    <cellStyle name="Percent 16 3 19 2" xfId="33943" xr:uid="{3E52B74D-05A8-48F1-864A-CFDD5F469B71}"/>
    <cellStyle name="Percent 16 3 19 3" xfId="33944" xr:uid="{8A2849BB-066E-41B2-A6B0-255077FCB3BB}"/>
    <cellStyle name="Percent 16 3 19 4" xfId="33945" xr:uid="{9CB4380B-1535-4EC1-9526-C5FC22174C0C}"/>
    <cellStyle name="Percent 16 3 19 5" xfId="33946" xr:uid="{04E3C4BB-C1DD-4305-B5BB-CA159391F083}"/>
    <cellStyle name="Percent 16 3 2" xfId="4584" xr:uid="{00000000-0005-0000-0000-0000EC110000}"/>
    <cellStyle name="Percent 16 3 2 2" xfId="26013" xr:uid="{143EECC1-DCB8-46E9-B581-CEA18B103D44}"/>
    <cellStyle name="Percent 16 3 2 3" xfId="33947" xr:uid="{DDE218ED-F34C-49BA-94A9-47958CBAFBC7}"/>
    <cellStyle name="Percent 16 3 2 4" xfId="33948" xr:uid="{44A2DA23-28BD-4118-A438-2A9F8F851E56}"/>
    <cellStyle name="Percent 16 3 2 5" xfId="33949" xr:uid="{01876F63-5790-4320-9842-12B8B0D5C3F1}"/>
    <cellStyle name="Percent 16 3 20" xfId="26002" xr:uid="{8A590518-17F0-48A1-A9B8-3C1A4B0428D4}"/>
    <cellStyle name="Percent 16 3 21" xfId="33950" xr:uid="{A0A8D04E-5108-473D-A715-421DBEA03543}"/>
    <cellStyle name="Percent 16 3 22" xfId="33951" xr:uid="{E1617502-5604-452B-B3F8-F9799D983106}"/>
    <cellStyle name="Percent 16 3 23" xfId="33952" xr:uid="{53C2DE95-E52B-40D4-8C8E-E312D1818188}"/>
    <cellStyle name="Percent 16 3 24" xfId="41614" xr:uid="{B9445398-CE6F-4556-AD2A-8E1F249F8AB0}"/>
    <cellStyle name="Percent 16 3 3" xfId="4585" xr:uid="{00000000-0005-0000-0000-0000ED110000}"/>
    <cellStyle name="Percent 16 3 3 2" xfId="26014" xr:uid="{19AFFE14-4A39-4588-8C49-F0E79B500ECE}"/>
    <cellStyle name="Percent 16 3 3 3" xfId="33953" xr:uid="{82009065-0007-4F2D-94C8-AD001C045887}"/>
    <cellStyle name="Percent 16 3 3 4" xfId="33954" xr:uid="{BC76EE82-7D34-4547-97C8-45CA6DEEB98F}"/>
    <cellStyle name="Percent 16 3 3 5" xfId="33955" xr:uid="{C0A1455A-9909-4055-BCD3-4C999FA21845}"/>
    <cellStyle name="Percent 16 3 4" xfId="4586" xr:uid="{00000000-0005-0000-0000-0000EE110000}"/>
    <cellStyle name="Percent 16 3 4 2" xfId="26015" xr:uid="{6B8A76D9-62DC-47E0-90EA-38FC948B11FA}"/>
    <cellStyle name="Percent 16 3 4 3" xfId="33956" xr:uid="{3E0B202A-571E-4B31-A47C-21310FCCAB32}"/>
    <cellStyle name="Percent 16 3 4 4" xfId="33957" xr:uid="{509441A3-491F-4357-A2FD-DFADFB899ABC}"/>
    <cellStyle name="Percent 16 3 4 5" xfId="33958" xr:uid="{8DBF7E4B-CFA4-4A52-97FA-B472D6565178}"/>
    <cellStyle name="Percent 16 3 5" xfId="4587" xr:uid="{00000000-0005-0000-0000-0000EF110000}"/>
    <cellStyle name="Percent 16 3 5 2" xfId="26016" xr:uid="{9FA8F40B-0FCD-4499-8BFE-0577D66271EE}"/>
    <cellStyle name="Percent 16 3 5 3" xfId="33959" xr:uid="{8EED4968-4A77-4A0A-BE1D-EBB525B43718}"/>
    <cellStyle name="Percent 16 3 5 4" xfId="33960" xr:uid="{98BA2978-2E42-41BD-A058-03B78C1D7CEB}"/>
    <cellStyle name="Percent 16 3 5 5" xfId="33961" xr:uid="{56844B9B-C65A-4C6E-B6CA-A5148DAE33CC}"/>
    <cellStyle name="Percent 16 3 6" xfId="4588" xr:uid="{00000000-0005-0000-0000-0000F0110000}"/>
    <cellStyle name="Percent 16 3 6 2" xfId="26017" xr:uid="{E7E975A2-013E-4E92-A7A6-5B953C9B8994}"/>
    <cellStyle name="Percent 16 3 6 3" xfId="33962" xr:uid="{0A048B0D-E063-48AC-9FB0-37C46EE1130E}"/>
    <cellStyle name="Percent 16 3 6 4" xfId="33963" xr:uid="{C4369C07-D621-4E9D-BE97-F79A48C513E8}"/>
    <cellStyle name="Percent 16 3 6 5" xfId="33964" xr:uid="{8666C744-FB36-4A3D-8C36-ED62E2B3E990}"/>
    <cellStyle name="Percent 16 3 7" xfId="4589" xr:uid="{00000000-0005-0000-0000-0000F1110000}"/>
    <cellStyle name="Percent 16 3 7 2" xfId="26018" xr:uid="{848F807E-4FB6-4C67-B413-03D044800E0D}"/>
    <cellStyle name="Percent 16 3 7 3" xfId="33965" xr:uid="{90E0E8DF-39FC-4B96-A7B8-81DDB8A24393}"/>
    <cellStyle name="Percent 16 3 7 4" xfId="33966" xr:uid="{F4BCDDE2-B085-4B16-BFDD-4B8726D81205}"/>
    <cellStyle name="Percent 16 3 7 5" xfId="33967" xr:uid="{BB17FD20-822A-45E1-9C5A-3FE13EE9D8A9}"/>
    <cellStyle name="Percent 16 3 8" xfId="4590" xr:uid="{00000000-0005-0000-0000-0000F2110000}"/>
    <cellStyle name="Percent 16 3 8 2" xfId="26019" xr:uid="{8442084E-7198-4D3B-BB80-BCE28E9A96D5}"/>
    <cellStyle name="Percent 16 3 8 3" xfId="33968" xr:uid="{938A2044-C284-4215-9739-C27725C7570E}"/>
    <cellStyle name="Percent 16 3 8 4" xfId="33969" xr:uid="{D9790F78-0B0E-434F-A334-48D99D4BC929}"/>
    <cellStyle name="Percent 16 3 8 5" xfId="33970" xr:uid="{25ABD7E2-29F6-40A3-BC38-B367804B9438}"/>
    <cellStyle name="Percent 16 3 9" xfId="4591" xr:uid="{00000000-0005-0000-0000-0000F3110000}"/>
    <cellStyle name="Percent 16 3 9 2" xfId="26020" xr:uid="{2EA1456C-670B-4FAA-BE40-BD86EBC55F8D}"/>
    <cellStyle name="Percent 16 3 9 3" xfId="33971" xr:uid="{04D0DEAC-BAEA-4EE5-BA05-564108D81031}"/>
    <cellStyle name="Percent 16 3 9 4" xfId="33972" xr:uid="{77D8B0FC-FA08-422E-AF83-BF386C073756}"/>
    <cellStyle name="Percent 16 3 9 5" xfId="33973" xr:uid="{3E9D188C-40AE-487A-A8E4-138CD880CF41}"/>
    <cellStyle name="Percent 16 4" xfId="2645" xr:uid="{00000000-0005-0000-0000-0000590A0000}"/>
    <cellStyle name="Percent 16 4 10" xfId="4593" xr:uid="{00000000-0005-0000-0000-0000F5110000}"/>
    <cellStyle name="Percent 16 4 10 2" xfId="26022" xr:uid="{A11AE540-6CD0-4450-8B1D-949B06F0711A}"/>
    <cellStyle name="Percent 16 4 10 3" xfId="33974" xr:uid="{85B5E54A-ED3A-4E12-A582-B3AF9264FEDE}"/>
    <cellStyle name="Percent 16 4 10 4" xfId="33975" xr:uid="{B4F3477C-01A5-486E-97C0-342E3E052A60}"/>
    <cellStyle name="Percent 16 4 10 5" xfId="33976" xr:uid="{FDFCEA7E-9868-4922-8AA8-117F3665B727}"/>
    <cellStyle name="Percent 16 4 11" xfId="4594" xr:uid="{00000000-0005-0000-0000-0000F6110000}"/>
    <cellStyle name="Percent 16 4 11 2" xfId="26023" xr:uid="{E3545B90-EAEB-4483-9683-0FB811A7C429}"/>
    <cellStyle name="Percent 16 4 11 3" xfId="33977" xr:uid="{1E0947E0-9573-47E3-9699-B3D62A7F239D}"/>
    <cellStyle name="Percent 16 4 11 4" xfId="33978" xr:uid="{BBC9DB43-553B-4292-A500-99DD4749C31F}"/>
    <cellStyle name="Percent 16 4 11 5" xfId="33979" xr:uid="{C6FBD0D2-D254-457C-9E09-8DD029B5DD36}"/>
    <cellStyle name="Percent 16 4 12" xfId="4595" xr:uid="{00000000-0005-0000-0000-0000F7110000}"/>
    <cellStyle name="Percent 16 4 12 2" xfId="26024" xr:uid="{44F3E457-2FF2-40D9-B7AD-5EDB2DCAEA50}"/>
    <cellStyle name="Percent 16 4 12 3" xfId="33980" xr:uid="{070B1A2B-231C-4937-91F1-C829C8AF5EEE}"/>
    <cellStyle name="Percent 16 4 12 4" xfId="33981" xr:uid="{20471097-F342-48DA-99D5-52F5AB2BC9DA}"/>
    <cellStyle name="Percent 16 4 12 5" xfId="33982" xr:uid="{461CB345-BBC9-400B-AEFF-D538B51AFE2B}"/>
    <cellStyle name="Percent 16 4 13" xfId="4596" xr:uid="{00000000-0005-0000-0000-0000F8110000}"/>
    <cellStyle name="Percent 16 4 13 2" xfId="26025" xr:uid="{28DF486A-2B4D-4804-9E45-5C18718FB989}"/>
    <cellStyle name="Percent 16 4 13 3" xfId="33983" xr:uid="{FFCF445B-3CF7-4598-A7F6-C0BAA759D83D}"/>
    <cellStyle name="Percent 16 4 13 4" xfId="33984" xr:uid="{07CD13E3-8400-4EDF-B242-3A059D20D8CF}"/>
    <cellStyle name="Percent 16 4 13 5" xfId="33985" xr:uid="{B3AA350F-667B-4184-B1E9-B262286B691B}"/>
    <cellStyle name="Percent 16 4 14" xfId="4597" xr:uid="{00000000-0005-0000-0000-0000F9110000}"/>
    <cellStyle name="Percent 16 4 14 2" xfId="26026" xr:uid="{CD004441-E2E3-418D-9C8C-5C64C251EA03}"/>
    <cellStyle name="Percent 16 4 14 3" xfId="33986" xr:uid="{BB67E3DF-80B5-4558-BDA1-A8E2CEB421E4}"/>
    <cellStyle name="Percent 16 4 14 4" xfId="33987" xr:uid="{A3A8D948-5003-44C5-A816-D4723905BE1B}"/>
    <cellStyle name="Percent 16 4 14 5" xfId="33988" xr:uid="{998B00D4-4846-4C25-87AC-FE3DF5061C4B}"/>
    <cellStyle name="Percent 16 4 15" xfId="4598" xr:uid="{00000000-0005-0000-0000-0000FA110000}"/>
    <cellStyle name="Percent 16 4 15 2" xfId="26027" xr:uid="{44EFF9AC-A23E-4880-AAE3-75A3F6E9C12A}"/>
    <cellStyle name="Percent 16 4 15 3" xfId="33989" xr:uid="{6333319D-AD28-4093-8296-27C5AE83990B}"/>
    <cellStyle name="Percent 16 4 15 4" xfId="33990" xr:uid="{F8EA99EE-2857-49FD-BD6C-4B9FDEE3870B}"/>
    <cellStyle name="Percent 16 4 15 5" xfId="33991" xr:uid="{C61EBB9A-4E35-44E0-B2F1-294998A4DE73}"/>
    <cellStyle name="Percent 16 4 16" xfId="4599" xr:uid="{00000000-0005-0000-0000-0000FB110000}"/>
    <cellStyle name="Percent 16 4 16 2" xfId="26028" xr:uid="{67836F88-2549-41E6-91EE-0FA2F068229A}"/>
    <cellStyle name="Percent 16 4 16 3" xfId="33992" xr:uid="{AF69DF9F-EDBA-47C9-9204-2453CC17B661}"/>
    <cellStyle name="Percent 16 4 16 4" xfId="33993" xr:uid="{B8E8E0B3-5D61-462F-A7E9-E5D95BBADA5C}"/>
    <cellStyle name="Percent 16 4 16 5" xfId="33994" xr:uid="{AE11F613-7728-4986-806C-5C782DBCD66E}"/>
    <cellStyle name="Percent 16 4 17" xfId="4600" xr:uid="{00000000-0005-0000-0000-0000FC110000}"/>
    <cellStyle name="Percent 16 4 17 2" xfId="26029" xr:uid="{0E98C10A-D806-429A-B2B5-9767A0B22517}"/>
    <cellStyle name="Percent 16 4 17 3" xfId="33995" xr:uid="{4474E643-72DD-4D07-9C95-583112D128D6}"/>
    <cellStyle name="Percent 16 4 17 4" xfId="33996" xr:uid="{6459AE25-2691-40F7-9729-4E09DD894746}"/>
    <cellStyle name="Percent 16 4 17 5" xfId="33997" xr:uid="{427A7DED-59D3-4768-AAF1-DCE8DC3D60ED}"/>
    <cellStyle name="Percent 16 4 18" xfId="4592" xr:uid="{00000000-0005-0000-0000-0000F4110000}"/>
    <cellStyle name="Percent 16 4 18 2" xfId="33998" xr:uid="{408E39F9-B508-4CCC-8E7D-6B0C3C350F9E}"/>
    <cellStyle name="Percent 16 4 18 3" xfId="33999" xr:uid="{9105F567-1E80-405E-8449-BD6685147833}"/>
    <cellStyle name="Percent 16 4 18 4" xfId="34000" xr:uid="{EE470843-AF0E-4C4C-AA0A-451F9D5D23F1}"/>
    <cellStyle name="Percent 16 4 18 5" xfId="34001" xr:uid="{823E4471-2FEE-41B8-8E16-98B5DE9B9D0E}"/>
    <cellStyle name="Percent 16 4 18 6" xfId="42576" xr:uid="{6EC99167-E5CE-4BB8-842E-C12666D0E9E8}"/>
    <cellStyle name="Percent 16 4 18 7" xfId="26030" xr:uid="{EBEB61B9-3675-41B3-B580-DB08AED68186}"/>
    <cellStyle name="Percent 16 4 19" xfId="26031" xr:uid="{31D4087B-3A30-47BB-B9CA-40CF66D51539}"/>
    <cellStyle name="Percent 16 4 19 2" xfId="34002" xr:uid="{97A75EB2-F20B-4A31-987E-65AE8B559F3F}"/>
    <cellStyle name="Percent 16 4 19 3" xfId="34003" xr:uid="{5E582862-5BBE-42A4-AFDC-DADD1B32E126}"/>
    <cellStyle name="Percent 16 4 19 4" xfId="34004" xr:uid="{F0AB352B-56E9-4236-BD47-87C5DCAE18D4}"/>
    <cellStyle name="Percent 16 4 19 5" xfId="34005" xr:uid="{4500A2D0-F8F7-458C-AEFE-0444F67AEBDB}"/>
    <cellStyle name="Percent 16 4 2" xfId="4601" xr:uid="{00000000-0005-0000-0000-0000FD110000}"/>
    <cellStyle name="Percent 16 4 2 2" xfId="26032" xr:uid="{2DEB6ACF-D482-432B-B5F1-11C6C07365EA}"/>
    <cellStyle name="Percent 16 4 2 3" xfId="34006" xr:uid="{E2DB7F51-5A1F-43BC-9B3E-9B8D99FD3C7D}"/>
    <cellStyle name="Percent 16 4 2 4" xfId="34007" xr:uid="{567AE33B-0E86-4A55-BDC1-D4C83B097F4A}"/>
    <cellStyle name="Percent 16 4 2 5" xfId="34008" xr:uid="{58B4929F-D28F-4FD4-8255-361A9F69B125}"/>
    <cellStyle name="Percent 16 4 20" xfId="26021" xr:uid="{5C1755EF-F086-43A5-930D-34DB32854A9A}"/>
    <cellStyle name="Percent 16 4 21" xfId="34009" xr:uid="{F727DD39-D1C6-48A9-9A01-0CB0C1D7F653}"/>
    <cellStyle name="Percent 16 4 22" xfId="34010" xr:uid="{62ED3E5C-8914-4E27-B972-0BAE37E7F490}"/>
    <cellStyle name="Percent 16 4 23" xfId="34011" xr:uid="{15CB06A7-5CDC-42BD-B6B4-BADF617A1C74}"/>
    <cellStyle name="Percent 16 4 24" xfId="41615" xr:uid="{1DDDC6B6-1C16-4F40-B14F-C79EC1879C07}"/>
    <cellStyle name="Percent 16 4 3" xfId="4602" xr:uid="{00000000-0005-0000-0000-0000FE110000}"/>
    <cellStyle name="Percent 16 4 3 2" xfId="26033" xr:uid="{10FB271B-5504-4364-B871-566529D474E2}"/>
    <cellStyle name="Percent 16 4 3 3" xfId="34012" xr:uid="{EA777231-287A-45AE-9296-6E4F4F31D72D}"/>
    <cellStyle name="Percent 16 4 3 4" xfId="34013" xr:uid="{E1C61E02-8218-4D19-98A0-C929070534B8}"/>
    <cellStyle name="Percent 16 4 3 5" xfId="34014" xr:uid="{A1F8EBC3-2C3D-471F-9128-700534D440E7}"/>
    <cellStyle name="Percent 16 4 4" xfId="4603" xr:uid="{00000000-0005-0000-0000-0000FF110000}"/>
    <cellStyle name="Percent 16 4 4 2" xfId="26034" xr:uid="{A56D84BB-6DA1-4CC4-BC4D-21C41256B422}"/>
    <cellStyle name="Percent 16 4 4 3" xfId="34015" xr:uid="{99A1AC02-5999-4D33-82B8-FB1AAB33E2D6}"/>
    <cellStyle name="Percent 16 4 4 4" xfId="34016" xr:uid="{06230965-97E9-4D42-AFEE-A061ECDFBA3A}"/>
    <cellStyle name="Percent 16 4 4 5" xfId="34017" xr:uid="{A47FE3F7-A22B-494D-BCEE-F642DA16A212}"/>
    <cellStyle name="Percent 16 4 5" xfId="4604" xr:uid="{00000000-0005-0000-0000-000000120000}"/>
    <cellStyle name="Percent 16 4 5 2" xfId="26035" xr:uid="{8BF86DCC-A27E-4C24-839A-0B39B1743276}"/>
    <cellStyle name="Percent 16 4 5 3" xfId="34018" xr:uid="{C46ED681-8F2C-4F19-9BD8-E6A05523EF72}"/>
    <cellStyle name="Percent 16 4 5 4" xfId="34019" xr:uid="{E37B6CA2-0892-4845-9F53-5353F7C79247}"/>
    <cellStyle name="Percent 16 4 5 5" xfId="34020" xr:uid="{D14CFFAD-40BB-4450-ABDC-8ACE70F6AA9A}"/>
    <cellStyle name="Percent 16 4 6" xfId="4605" xr:uid="{00000000-0005-0000-0000-000001120000}"/>
    <cellStyle name="Percent 16 4 6 2" xfId="26036" xr:uid="{A9792E5E-4B03-4758-A540-BAC731147877}"/>
    <cellStyle name="Percent 16 4 6 3" xfId="34021" xr:uid="{40ABED10-7E02-46F0-B074-2FCC0987FE31}"/>
    <cellStyle name="Percent 16 4 6 4" xfId="34022" xr:uid="{EFDF2D87-2109-4B31-81D6-AB3541594636}"/>
    <cellStyle name="Percent 16 4 6 5" xfId="34023" xr:uid="{C3E7AC4D-3BE0-454B-9D7A-E5B5A0B87209}"/>
    <cellStyle name="Percent 16 4 7" xfId="4606" xr:uid="{00000000-0005-0000-0000-000002120000}"/>
    <cellStyle name="Percent 16 4 7 2" xfId="26037" xr:uid="{CC456C58-01F2-4AB8-97E1-0703ECEC670F}"/>
    <cellStyle name="Percent 16 4 7 3" xfId="34024" xr:uid="{0CA03530-D0FB-48E9-A442-D8DE347DF968}"/>
    <cellStyle name="Percent 16 4 7 4" xfId="34025" xr:uid="{74AAADB6-CFC0-409B-A209-2F5DA7FBB58A}"/>
    <cellStyle name="Percent 16 4 7 5" xfId="34026" xr:uid="{97A82942-A2F4-45D1-9592-9157701DE414}"/>
    <cellStyle name="Percent 16 4 8" xfId="4607" xr:uid="{00000000-0005-0000-0000-000003120000}"/>
    <cellStyle name="Percent 16 4 8 2" xfId="26038" xr:uid="{CB66E46A-5CED-4541-AB56-EB1DA383224C}"/>
    <cellStyle name="Percent 16 4 8 3" xfId="34027" xr:uid="{D544D73E-961B-4AEC-A137-D0A5074A3D47}"/>
    <cellStyle name="Percent 16 4 8 4" xfId="34028" xr:uid="{36622AE4-DE68-42C3-AE74-8B51D38D68ED}"/>
    <cellStyle name="Percent 16 4 8 5" xfId="34029" xr:uid="{549E1F2E-D207-44AA-B86E-F4F462312000}"/>
    <cellStyle name="Percent 16 4 9" xfId="4608" xr:uid="{00000000-0005-0000-0000-000004120000}"/>
    <cellStyle name="Percent 16 4 9 2" xfId="26039" xr:uid="{E7B56AFC-A923-46EA-9610-CF869491D6F7}"/>
    <cellStyle name="Percent 16 4 9 3" xfId="34030" xr:uid="{4D9048F5-681F-42FA-AAB3-C4FAD07BC075}"/>
    <cellStyle name="Percent 16 4 9 4" xfId="34031" xr:uid="{DEF9F9A5-805C-46CC-960E-768EF74AF0D7}"/>
    <cellStyle name="Percent 16 4 9 5" xfId="34032" xr:uid="{26EE5067-D31E-486A-8793-1AB5DA8FE64C}"/>
    <cellStyle name="Percent 16 5" xfId="2646" xr:uid="{00000000-0005-0000-0000-00005A0A0000}"/>
    <cellStyle name="Percent 16 5 10" xfId="4610" xr:uid="{00000000-0005-0000-0000-000006120000}"/>
    <cellStyle name="Percent 16 5 10 2" xfId="26041" xr:uid="{575A1FEC-B389-4E0C-B666-ED88831490C7}"/>
    <cellStyle name="Percent 16 5 10 3" xfId="34033" xr:uid="{EA3A2526-C831-45A2-8DA6-1374A5945955}"/>
    <cellStyle name="Percent 16 5 10 4" xfId="34034" xr:uid="{570E38A0-F5EC-4B76-A71E-721BC55D4C42}"/>
    <cellStyle name="Percent 16 5 10 5" xfId="34035" xr:uid="{C6005F4A-CA93-426B-B7AF-0FDB1DC9254A}"/>
    <cellStyle name="Percent 16 5 11" xfId="4611" xr:uid="{00000000-0005-0000-0000-000007120000}"/>
    <cellStyle name="Percent 16 5 11 2" xfId="26042" xr:uid="{ED3BD402-5352-4C49-86CA-0C8EE96E6BC6}"/>
    <cellStyle name="Percent 16 5 11 3" xfId="34036" xr:uid="{33FA2901-63DC-4F09-B7D7-F284D1E8FECA}"/>
    <cellStyle name="Percent 16 5 11 4" xfId="34037" xr:uid="{4C328991-552E-468E-840C-DA48C594D79B}"/>
    <cellStyle name="Percent 16 5 11 5" xfId="34038" xr:uid="{FB080D21-A206-492C-9BCD-FCDE4540D144}"/>
    <cellStyle name="Percent 16 5 12" xfId="4612" xr:uid="{00000000-0005-0000-0000-000008120000}"/>
    <cellStyle name="Percent 16 5 12 2" xfId="26043" xr:uid="{4EBF149E-65CC-4255-B922-C71808E846B7}"/>
    <cellStyle name="Percent 16 5 12 3" xfId="34039" xr:uid="{35809773-A11C-4A71-849F-F0BF5D72B16D}"/>
    <cellStyle name="Percent 16 5 12 4" xfId="34040" xr:uid="{2F1AA62E-F711-46E8-BA9B-E32A8FBA2ACB}"/>
    <cellStyle name="Percent 16 5 12 5" xfId="34041" xr:uid="{B939D3D9-6ED5-4F6D-A088-51C5C159528B}"/>
    <cellStyle name="Percent 16 5 13" xfId="4613" xr:uid="{00000000-0005-0000-0000-000009120000}"/>
    <cellStyle name="Percent 16 5 13 2" xfId="26044" xr:uid="{22A619CA-7899-4154-A694-7F3FD77B9FD5}"/>
    <cellStyle name="Percent 16 5 13 3" xfId="34042" xr:uid="{B55121C8-64AD-4089-A5FB-9807A3DEB68D}"/>
    <cellStyle name="Percent 16 5 13 4" xfId="34043" xr:uid="{3AC7D325-68BA-4ACB-8DF9-A9A0D402048D}"/>
    <cellStyle name="Percent 16 5 13 5" xfId="34044" xr:uid="{03020D4A-7D94-4455-AED9-3D42DC2FC74E}"/>
    <cellStyle name="Percent 16 5 14" xfId="4614" xr:uid="{00000000-0005-0000-0000-00000A120000}"/>
    <cellStyle name="Percent 16 5 14 2" xfId="26045" xr:uid="{757E3562-5F37-4609-A693-A9B7EF0BDF65}"/>
    <cellStyle name="Percent 16 5 14 3" xfId="34045" xr:uid="{B88DC7E6-9942-41F7-994A-B5E0AAB5B51F}"/>
    <cellStyle name="Percent 16 5 14 4" xfId="34046" xr:uid="{828CDBC1-2B22-4514-97DD-25CF561E4FA3}"/>
    <cellStyle name="Percent 16 5 14 5" xfId="34047" xr:uid="{50AF1FE6-D3E7-4DBE-B653-7B364A17F265}"/>
    <cellStyle name="Percent 16 5 15" xfId="4615" xr:uid="{00000000-0005-0000-0000-00000B120000}"/>
    <cellStyle name="Percent 16 5 15 2" xfId="26046" xr:uid="{CF54A725-5D47-43D6-9FE2-3EC6A0DA2B16}"/>
    <cellStyle name="Percent 16 5 15 3" xfId="34048" xr:uid="{2EC920A0-2325-4963-97C8-84441D26AB96}"/>
    <cellStyle name="Percent 16 5 15 4" xfId="34049" xr:uid="{5DC72208-A4FA-4131-BCF3-EC3BC3FDE0CC}"/>
    <cellStyle name="Percent 16 5 15 5" xfId="34050" xr:uid="{DCEE8C1C-CB2C-40AB-8C35-104FAABEACE7}"/>
    <cellStyle name="Percent 16 5 16" xfId="4616" xr:uid="{00000000-0005-0000-0000-00000C120000}"/>
    <cellStyle name="Percent 16 5 16 2" xfId="26047" xr:uid="{41CCA63C-CFF5-469E-A34D-D6F86AF9B5B9}"/>
    <cellStyle name="Percent 16 5 16 3" xfId="34051" xr:uid="{867BC9DC-F8AB-46A4-A601-DB258F995B6B}"/>
    <cellStyle name="Percent 16 5 16 4" xfId="34052" xr:uid="{FB919ED9-3C16-48EB-8F03-1D715CD559F9}"/>
    <cellStyle name="Percent 16 5 16 5" xfId="34053" xr:uid="{01516C17-5EA9-4FE0-BAC3-A768788E7A69}"/>
    <cellStyle name="Percent 16 5 17" xfId="4617" xr:uid="{00000000-0005-0000-0000-00000D120000}"/>
    <cellStyle name="Percent 16 5 17 2" xfId="26048" xr:uid="{7258D536-4D1B-495E-BB82-932A3769D212}"/>
    <cellStyle name="Percent 16 5 17 3" xfId="34054" xr:uid="{E3ED9F91-F6F6-4FC6-8D72-5FBB6E3FEE6D}"/>
    <cellStyle name="Percent 16 5 17 4" xfId="34055" xr:uid="{24A07E6A-C3A8-4360-9C93-2A5934D3C43C}"/>
    <cellStyle name="Percent 16 5 17 5" xfId="34056" xr:uid="{335B9A8A-B159-451C-A7C6-DB0378B6EA6C}"/>
    <cellStyle name="Percent 16 5 18" xfId="4609" xr:uid="{00000000-0005-0000-0000-000005120000}"/>
    <cellStyle name="Percent 16 5 18 2" xfId="34057" xr:uid="{DF69FFBB-943B-462A-801E-0100260B578D}"/>
    <cellStyle name="Percent 16 5 18 3" xfId="34058" xr:uid="{BA9C4E0C-5B60-42AB-A5DC-2D22AC26DA45}"/>
    <cellStyle name="Percent 16 5 18 4" xfId="34059" xr:uid="{74BF1FF8-266D-4E8D-84A5-C490B62B2DDE}"/>
    <cellStyle name="Percent 16 5 18 5" xfId="34060" xr:uid="{08AC1272-81D5-4BAB-9E20-C27F49A526D5}"/>
    <cellStyle name="Percent 16 5 18 6" xfId="42577" xr:uid="{55FDBDFE-8F86-454C-A670-C0769DEA9A83}"/>
    <cellStyle name="Percent 16 5 18 7" xfId="26049" xr:uid="{0DB697C9-063A-4B9A-A8DD-C56C1AE7EE8E}"/>
    <cellStyle name="Percent 16 5 19" xfId="26050" xr:uid="{BBF27338-ECEF-4116-BD97-91061A6B7A0A}"/>
    <cellStyle name="Percent 16 5 19 2" xfId="34061" xr:uid="{A7D5C62F-2512-4C8E-AB66-637390B5378F}"/>
    <cellStyle name="Percent 16 5 19 3" xfId="34062" xr:uid="{F83DB22C-1325-408A-B6D5-A958BF4C4CCB}"/>
    <cellStyle name="Percent 16 5 19 4" xfId="34063" xr:uid="{A66D28E4-B13C-4654-8C24-7859E64A031B}"/>
    <cellStyle name="Percent 16 5 19 5" xfId="34064" xr:uid="{3F3362FF-5030-4DE2-ACE9-6791210802A5}"/>
    <cellStyle name="Percent 16 5 2" xfId="4618" xr:uid="{00000000-0005-0000-0000-00000E120000}"/>
    <cellStyle name="Percent 16 5 2 2" xfId="26051" xr:uid="{D144F61F-4146-4ADE-96F2-1F9F5DB2E20F}"/>
    <cellStyle name="Percent 16 5 2 3" xfId="34065" xr:uid="{DE4ACFBB-ADB7-4EDB-88F3-04713AF7144F}"/>
    <cellStyle name="Percent 16 5 2 4" xfId="34066" xr:uid="{638C9EC9-59E8-4273-B484-3050066A735F}"/>
    <cellStyle name="Percent 16 5 2 5" xfId="34067" xr:uid="{639E9FFA-A408-4DC6-A3C1-FA4AFD7BD601}"/>
    <cellStyle name="Percent 16 5 20" xfId="26040" xr:uid="{4C44B515-3E7B-43CA-AE77-9169B164A598}"/>
    <cellStyle name="Percent 16 5 21" xfId="34068" xr:uid="{1A46E074-6FF0-4CCE-9A20-F7931CD19170}"/>
    <cellStyle name="Percent 16 5 22" xfId="34069" xr:uid="{C10DE3FD-3F1D-4246-ADDD-3CD50999554E}"/>
    <cellStyle name="Percent 16 5 23" xfId="34070" xr:uid="{D9594E70-D924-49E5-926C-439132063CF3}"/>
    <cellStyle name="Percent 16 5 24" xfId="41616" xr:uid="{FE3A3CC3-7B7A-405E-82EE-AF86923A3110}"/>
    <cellStyle name="Percent 16 5 3" xfId="4619" xr:uid="{00000000-0005-0000-0000-00000F120000}"/>
    <cellStyle name="Percent 16 5 3 2" xfId="26052" xr:uid="{902BE9C2-E21D-45FD-8EEC-4CC84F2A2B05}"/>
    <cellStyle name="Percent 16 5 3 3" xfId="34071" xr:uid="{5C36D836-9BF3-4A3A-B7CD-90E42277925A}"/>
    <cellStyle name="Percent 16 5 3 4" xfId="34072" xr:uid="{FC7EEFA4-31E7-4A2E-8AB6-EC80D470CBE9}"/>
    <cellStyle name="Percent 16 5 3 5" xfId="34073" xr:uid="{0366ED08-424B-44EF-9B7D-51EB2410B7FB}"/>
    <cellStyle name="Percent 16 5 4" xfId="4620" xr:uid="{00000000-0005-0000-0000-000010120000}"/>
    <cellStyle name="Percent 16 5 4 2" xfId="26053" xr:uid="{CB564D81-FE97-4ED8-9450-19B5187F9FEF}"/>
    <cellStyle name="Percent 16 5 4 3" xfId="34074" xr:uid="{F259E11A-0372-4CCB-839D-2F7D89AB35D4}"/>
    <cellStyle name="Percent 16 5 4 4" xfId="34075" xr:uid="{4446CA43-0D8C-4287-9FD5-7D7DBDC14233}"/>
    <cellStyle name="Percent 16 5 4 5" xfId="34076" xr:uid="{F61689F1-903B-4AAD-87B3-730B4EAD0ED8}"/>
    <cellStyle name="Percent 16 5 5" xfId="4621" xr:uid="{00000000-0005-0000-0000-000011120000}"/>
    <cellStyle name="Percent 16 5 5 2" xfId="26054" xr:uid="{9AD0BE69-F4FD-4E54-8696-25F02A2D4B11}"/>
    <cellStyle name="Percent 16 5 5 3" xfId="34077" xr:uid="{79F79AE2-81D9-4190-9979-B819B83987F2}"/>
    <cellStyle name="Percent 16 5 5 4" xfId="34078" xr:uid="{3F82D4D5-8269-4C15-869F-585C8AAB7945}"/>
    <cellStyle name="Percent 16 5 5 5" xfId="34079" xr:uid="{AEBACBA6-D2BE-42F2-8151-F901181DBEE8}"/>
    <cellStyle name="Percent 16 5 6" xfId="4622" xr:uid="{00000000-0005-0000-0000-000012120000}"/>
    <cellStyle name="Percent 16 5 6 2" xfId="26055" xr:uid="{D602BFD7-347B-4BF4-88F4-81588ECDE66C}"/>
    <cellStyle name="Percent 16 5 6 3" xfId="34080" xr:uid="{95A3F4FA-E557-4451-AC94-99B2C66B8A89}"/>
    <cellStyle name="Percent 16 5 6 4" xfId="34081" xr:uid="{A7296DEB-608F-4371-BE64-A6E085EB9E50}"/>
    <cellStyle name="Percent 16 5 6 5" xfId="34082" xr:uid="{E2FCA1A5-E0A7-4083-BAF0-7CBC2E4501A5}"/>
    <cellStyle name="Percent 16 5 7" xfId="4623" xr:uid="{00000000-0005-0000-0000-000013120000}"/>
    <cellStyle name="Percent 16 5 7 2" xfId="26056" xr:uid="{8EA072E3-6F15-4FE0-B159-B2BE2CA2C8E9}"/>
    <cellStyle name="Percent 16 5 7 3" xfId="34083" xr:uid="{0C9133B3-24A8-4447-A55C-754A3956BD96}"/>
    <cellStyle name="Percent 16 5 7 4" xfId="34084" xr:uid="{E7B6D85E-4EB6-489A-B72B-5BECCA672F92}"/>
    <cellStyle name="Percent 16 5 7 5" xfId="34085" xr:uid="{9CD7852B-5CF1-4811-96A2-0758991E0F43}"/>
    <cellStyle name="Percent 16 5 8" xfId="4624" xr:uid="{00000000-0005-0000-0000-000014120000}"/>
    <cellStyle name="Percent 16 5 8 2" xfId="26057" xr:uid="{B34FBF14-B789-48D6-BD9B-52EB21A8E805}"/>
    <cellStyle name="Percent 16 5 8 3" xfId="34086" xr:uid="{F45A294F-B97F-48B5-A623-313C024F1B57}"/>
    <cellStyle name="Percent 16 5 8 4" xfId="34087" xr:uid="{6A09787A-B712-4979-8F2C-9D598A24438E}"/>
    <cellStyle name="Percent 16 5 8 5" xfId="34088" xr:uid="{2D46A614-E188-493E-9685-8E139A46E3F1}"/>
    <cellStyle name="Percent 16 5 9" xfId="4625" xr:uid="{00000000-0005-0000-0000-000015120000}"/>
    <cellStyle name="Percent 16 5 9 2" xfId="26058" xr:uid="{C119C0AC-FF1C-42F6-8A8A-7D5D6A289A4E}"/>
    <cellStyle name="Percent 16 5 9 3" xfId="34089" xr:uid="{2DC5696D-6DE3-4EA8-86FA-25B49FEE34C1}"/>
    <cellStyle name="Percent 16 5 9 4" xfId="34090" xr:uid="{9DBC4FA3-C41C-4A4B-BCF5-E8F62F7682D9}"/>
    <cellStyle name="Percent 16 5 9 5" xfId="34091" xr:uid="{1972DE10-2EAF-4944-A886-2351F68EBBF6}"/>
    <cellStyle name="Percent 16 6" xfId="2647" xr:uid="{00000000-0005-0000-0000-00005B0A0000}"/>
    <cellStyle name="Percent 16 6 10" xfId="4627" xr:uid="{00000000-0005-0000-0000-000017120000}"/>
    <cellStyle name="Percent 16 6 10 2" xfId="26060" xr:uid="{128C81E0-0F6E-4760-85F8-7384FE1693B3}"/>
    <cellStyle name="Percent 16 6 10 3" xfId="34092" xr:uid="{68C125AA-A86A-4DA0-9EB2-F9443CAFC466}"/>
    <cellStyle name="Percent 16 6 10 4" xfId="34093" xr:uid="{8B6568F2-83D8-4B03-82C1-3EB98AE382A7}"/>
    <cellStyle name="Percent 16 6 10 5" xfId="34094" xr:uid="{B3E24B8F-CCF8-4528-9166-A9C1D0D8503A}"/>
    <cellStyle name="Percent 16 6 11" xfId="4628" xr:uid="{00000000-0005-0000-0000-000018120000}"/>
    <cellStyle name="Percent 16 6 11 2" xfId="26061" xr:uid="{8F55804C-5075-49CF-8CA6-43A114B71DE6}"/>
    <cellStyle name="Percent 16 6 11 3" xfId="34095" xr:uid="{6A2AF922-4A23-4C33-AE44-2A54EDF6F74F}"/>
    <cellStyle name="Percent 16 6 11 4" xfId="34096" xr:uid="{F72A9942-D16A-4666-B622-78814440B398}"/>
    <cellStyle name="Percent 16 6 11 5" xfId="34097" xr:uid="{3191CC32-E3CF-419F-B473-1035E15A72FF}"/>
    <cellStyle name="Percent 16 6 12" xfId="4629" xr:uid="{00000000-0005-0000-0000-000019120000}"/>
    <cellStyle name="Percent 16 6 12 2" xfId="26062" xr:uid="{385DCC4C-70EE-4844-879F-645D70AE9958}"/>
    <cellStyle name="Percent 16 6 12 3" xfId="34098" xr:uid="{1E5FADDE-0284-4FEB-BCBD-DB5DF37A1543}"/>
    <cellStyle name="Percent 16 6 12 4" xfId="34099" xr:uid="{CE2636F0-265D-4521-9531-D87DC365116C}"/>
    <cellStyle name="Percent 16 6 12 5" xfId="34100" xr:uid="{7D7B6762-D156-4609-A0AB-1B34CB11AEA4}"/>
    <cellStyle name="Percent 16 6 13" xfId="4630" xr:uid="{00000000-0005-0000-0000-00001A120000}"/>
    <cellStyle name="Percent 16 6 13 2" xfId="26063" xr:uid="{44B96657-6342-42CE-8627-A19E1B91BB4C}"/>
    <cellStyle name="Percent 16 6 13 3" xfId="34101" xr:uid="{A4C9E715-48B7-42CE-BE28-22B7C1F0B7B1}"/>
    <cellStyle name="Percent 16 6 13 4" xfId="34102" xr:uid="{8FB7F8DC-DE4B-4700-BFA3-A0CCC97AEBB9}"/>
    <cellStyle name="Percent 16 6 13 5" xfId="34103" xr:uid="{60DABEF6-0A24-4AEB-A230-B406E72ED94F}"/>
    <cellStyle name="Percent 16 6 14" xfId="4631" xr:uid="{00000000-0005-0000-0000-00001B120000}"/>
    <cellStyle name="Percent 16 6 14 2" xfId="26064" xr:uid="{395CCED2-F7E9-4DAB-92E9-1C99DBB2C6A9}"/>
    <cellStyle name="Percent 16 6 14 3" xfId="34104" xr:uid="{53C1E298-CA4E-45B0-B656-CD2516475134}"/>
    <cellStyle name="Percent 16 6 14 4" xfId="34105" xr:uid="{7A6701AA-9AD3-41D9-B886-8A721D7E6D84}"/>
    <cellStyle name="Percent 16 6 14 5" xfId="34106" xr:uid="{D9B2FF93-13A2-4197-AC68-51ABC95CAA6C}"/>
    <cellStyle name="Percent 16 6 15" xfId="4632" xr:uid="{00000000-0005-0000-0000-00001C120000}"/>
    <cellStyle name="Percent 16 6 15 2" xfId="26065" xr:uid="{9EC97445-9A1C-4FEE-A6F7-30BBAF978698}"/>
    <cellStyle name="Percent 16 6 15 3" xfId="34107" xr:uid="{90CB2103-D771-4B3A-90B7-9B160C8088AB}"/>
    <cellStyle name="Percent 16 6 15 4" xfId="34108" xr:uid="{90567078-04DC-49E8-9ECC-3D87A663A445}"/>
    <cellStyle name="Percent 16 6 15 5" xfId="34109" xr:uid="{8B4FB38B-EC8D-4EEE-87DC-6BAAC7F0616B}"/>
    <cellStyle name="Percent 16 6 16" xfId="4633" xr:uid="{00000000-0005-0000-0000-00001D120000}"/>
    <cellStyle name="Percent 16 6 16 2" xfId="26066" xr:uid="{73F37F9D-DF7D-481C-A706-019EE7B9E44B}"/>
    <cellStyle name="Percent 16 6 16 3" xfId="34110" xr:uid="{62A7124B-4DFB-4937-ADCE-3CEC125EC658}"/>
    <cellStyle name="Percent 16 6 16 4" xfId="34111" xr:uid="{F5E834B6-0B84-4AB8-8FE4-D8CDBB26252C}"/>
    <cellStyle name="Percent 16 6 16 5" xfId="34112" xr:uid="{68273C47-622D-4529-AC9F-AC61265C969B}"/>
    <cellStyle name="Percent 16 6 17" xfId="4634" xr:uid="{00000000-0005-0000-0000-00001E120000}"/>
    <cellStyle name="Percent 16 6 17 2" xfId="26067" xr:uid="{DF15B4D6-E809-4C68-9722-B31194259B57}"/>
    <cellStyle name="Percent 16 6 17 3" xfId="34113" xr:uid="{D1696512-1874-4DF8-9415-4996DC84D3F9}"/>
    <cellStyle name="Percent 16 6 17 4" xfId="34114" xr:uid="{7AB44A2C-53F5-4CBF-9F2A-FA4DC0ECA7B0}"/>
    <cellStyle name="Percent 16 6 17 5" xfId="34115" xr:uid="{9E67AEAF-5615-46F2-9197-9FEEBF541142}"/>
    <cellStyle name="Percent 16 6 18" xfId="4626" xr:uid="{00000000-0005-0000-0000-000016120000}"/>
    <cellStyle name="Percent 16 6 18 2" xfId="34116" xr:uid="{2627D1CE-01D1-458E-B003-754E68DF14D3}"/>
    <cellStyle name="Percent 16 6 18 3" xfId="34117" xr:uid="{DAF999AC-1AE7-49AE-B37D-4A9D32B1DA0C}"/>
    <cellStyle name="Percent 16 6 18 4" xfId="34118" xr:uid="{385D223F-0C5B-4A16-BC1A-2B21F2F39A6F}"/>
    <cellStyle name="Percent 16 6 18 5" xfId="34119" xr:uid="{5C5D6FC4-93FE-4F75-9775-F27780468822}"/>
    <cellStyle name="Percent 16 6 18 6" xfId="42578" xr:uid="{284DB1B6-1412-4548-8F7B-E28B23CC776F}"/>
    <cellStyle name="Percent 16 6 18 7" xfId="26068" xr:uid="{E042586D-E6E4-4166-8BD0-3555F2F67786}"/>
    <cellStyle name="Percent 16 6 19" xfId="26069" xr:uid="{9FFC0165-0069-4781-9BF4-D90C3613477A}"/>
    <cellStyle name="Percent 16 6 19 2" xfId="34120" xr:uid="{7EDCF2B0-0062-4FB5-AFDB-6578B07777E5}"/>
    <cellStyle name="Percent 16 6 19 3" xfId="34121" xr:uid="{DDD57E96-AE39-402B-9D11-7BCEBC048918}"/>
    <cellStyle name="Percent 16 6 19 4" xfId="34122" xr:uid="{C36146F8-A63C-4FD5-8B81-D704846B42E2}"/>
    <cellStyle name="Percent 16 6 19 5" xfId="34123" xr:uid="{8D38569C-2408-43A9-B850-441B5B8BDDEA}"/>
    <cellStyle name="Percent 16 6 2" xfId="4635" xr:uid="{00000000-0005-0000-0000-00001F120000}"/>
    <cellStyle name="Percent 16 6 2 2" xfId="26070" xr:uid="{0B2A89A2-69CF-4AB5-B956-C6113E969EE2}"/>
    <cellStyle name="Percent 16 6 2 3" xfId="34124" xr:uid="{8CED99E8-98F6-443A-B90D-2EAB3FDC9A80}"/>
    <cellStyle name="Percent 16 6 2 4" xfId="34125" xr:uid="{2D7145AF-30F6-4233-9464-64C6A772C83F}"/>
    <cellStyle name="Percent 16 6 2 5" xfId="34126" xr:uid="{373BE8EE-5DB6-4588-ABE6-F56181E282EB}"/>
    <cellStyle name="Percent 16 6 20" xfId="26059" xr:uid="{B8484FB0-21C2-4763-AC4A-AF1F2B031899}"/>
    <cellStyle name="Percent 16 6 21" xfId="34127" xr:uid="{6AA65D28-FFFB-4BDA-804D-776DA7D28A58}"/>
    <cellStyle name="Percent 16 6 22" xfId="34128" xr:uid="{8CF2E564-7283-41F0-9BB7-D25CCACF726F}"/>
    <cellStyle name="Percent 16 6 23" xfId="34129" xr:uid="{B208FD46-BA99-45C1-9CDA-BCEC7CE151F9}"/>
    <cellStyle name="Percent 16 6 24" xfId="41617" xr:uid="{E9022FEE-F960-49DF-B329-FF7B140FD4D9}"/>
    <cellStyle name="Percent 16 6 3" xfId="4636" xr:uid="{00000000-0005-0000-0000-000020120000}"/>
    <cellStyle name="Percent 16 6 3 2" xfId="26071" xr:uid="{346CA906-1B80-4617-AFB1-5268860F451B}"/>
    <cellStyle name="Percent 16 6 3 3" xfId="34130" xr:uid="{2969EBB6-2760-4BB9-BB29-A624D82DD53E}"/>
    <cellStyle name="Percent 16 6 3 4" xfId="34131" xr:uid="{E3B5C1AD-241A-446A-A732-7311E77AEC01}"/>
    <cellStyle name="Percent 16 6 3 5" xfId="34132" xr:uid="{81F4C066-BFB2-42D5-A469-68CB98350811}"/>
    <cellStyle name="Percent 16 6 4" xfId="4637" xr:uid="{00000000-0005-0000-0000-000021120000}"/>
    <cellStyle name="Percent 16 6 4 2" xfId="26072" xr:uid="{88922428-31FB-4E23-BCF9-4BC00B64E2C6}"/>
    <cellStyle name="Percent 16 6 4 3" xfId="34133" xr:uid="{54111153-AA57-4418-8A73-491BB705296E}"/>
    <cellStyle name="Percent 16 6 4 4" xfId="34134" xr:uid="{8CAF97CA-BF33-4985-BA8A-22F5F7D50E2A}"/>
    <cellStyle name="Percent 16 6 4 5" xfId="34135" xr:uid="{E0D6A232-3800-4681-8F36-948358D89B41}"/>
    <cellStyle name="Percent 16 6 5" xfId="4638" xr:uid="{00000000-0005-0000-0000-000022120000}"/>
    <cellStyle name="Percent 16 6 5 2" xfId="26073" xr:uid="{87A652CF-FED2-4E3B-953E-395049C99374}"/>
    <cellStyle name="Percent 16 6 5 3" xfId="34136" xr:uid="{CE8B02A2-DA29-4CA9-82C0-F6DB6C7A49D4}"/>
    <cellStyle name="Percent 16 6 5 4" xfId="34137" xr:uid="{32AF9105-5851-43A1-9ACB-1CDC1DDEB1D6}"/>
    <cellStyle name="Percent 16 6 5 5" xfId="34138" xr:uid="{1AB3CF5A-9C8C-4FF7-82BD-3C4096742E23}"/>
    <cellStyle name="Percent 16 6 6" xfId="4639" xr:uid="{00000000-0005-0000-0000-000023120000}"/>
    <cellStyle name="Percent 16 6 6 2" xfId="26074" xr:uid="{3291854F-D8BD-48CB-B062-73DBB15BC569}"/>
    <cellStyle name="Percent 16 6 6 3" xfId="34139" xr:uid="{CABB4C94-E46D-40BB-B7C0-15238FCDCCC7}"/>
    <cellStyle name="Percent 16 6 6 4" xfId="34140" xr:uid="{C26C32DC-D97F-442C-BCF3-49E855402266}"/>
    <cellStyle name="Percent 16 6 6 5" xfId="34141" xr:uid="{FB8A0D89-283C-4D9A-8BFB-524BAFE0BFED}"/>
    <cellStyle name="Percent 16 6 7" xfId="4640" xr:uid="{00000000-0005-0000-0000-000024120000}"/>
    <cellStyle name="Percent 16 6 7 2" xfId="26075" xr:uid="{2AE631ED-7553-4494-A767-7121E623AFEB}"/>
    <cellStyle name="Percent 16 6 7 3" xfId="34142" xr:uid="{100E34A5-3668-4F4D-9573-2B95B59C16D0}"/>
    <cellStyle name="Percent 16 6 7 4" xfId="34143" xr:uid="{09CB4BE8-71ED-4AB6-B857-AAB0D56889C9}"/>
    <cellStyle name="Percent 16 6 7 5" xfId="34144" xr:uid="{975279C3-0E81-4B8C-A049-DAD3E3BFDB5E}"/>
    <cellStyle name="Percent 16 6 8" xfId="4641" xr:uid="{00000000-0005-0000-0000-000025120000}"/>
    <cellStyle name="Percent 16 6 8 2" xfId="26076" xr:uid="{3C3E5032-78CC-4876-A10C-16BFE86FEA3B}"/>
    <cellStyle name="Percent 16 6 8 3" xfId="34145" xr:uid="{A4FDA3C9-5345-4C20-8961-D29E60A6A245}"/>
    <cellStyle name="Percent 16 6 8 4" xfId="34146" xr:uid="{9481B573-3C75-4E81-855D-12F448E04760}"/>
    <cellStyle name="Percent 16 6 8 5" xfId="34147" xr:uid="{C5E55844-27A3-4DEF-A45A-E670E4F75B29}"/>
    <cellStyle name="Percent 16 6 9" xfId="4642" xr:uid="{00000000-0005-0000-0000-000026120000}"/>
    <cellStyle name="Percent 16 6 9 2" xfId="26077" xr:uid="{CDC1142F-E333-41F7-833F-3BDC03380890}"/>
    <cellStyle name="Percent 16 6 9 3" xfId="34148" xr:uid="{4161DC7F-B030-4571-AD0D-B24F3022AB78}"/>
    <cellStyle name="Percent 16 6 9 4" xfId="34149" xr:uid="{7C6540F9-BD0A-44DF-9238-A14362B28A46}"/>
    <cellStyle name="Percent 16 6 9 5" xfId="34150" xr:uid="{3FE9E6AB-8FA3-4B89-88F4-9B6CDCF00684}"/>
    <cellStyle name="Percent 16 7" xfId="2648" xr:uid="{00000000-0005-0000-0000-00005C0A0000}"/>
    <cellStyle name="Percent 16 7 10" xfId="4644" xr:uid="{00000000-0005-0000-0000-000028120000}"/>
    <cellStyle name="Percent 16 7 10 2" xfId="26079" xr:uid="{8FF6551F-6DD0-4C30-A9BC-15B1B30F5226}"/>
    <cellStyle name="Percent 16 7 10 3" xfId="34151" xr:uid="{B458880B-5CBE-4293-802F-BC5FB99245B5}"/>
    <cellStyle name="Percent 16 7 10 4" xfId="34152" xr:uid="{E0735C19-117C-452B-8472-EFB0F6A23313}"/>
    <cellStyle name="Percent 16 7 10 5" xfId="34153" xr:uid="{E72D8320-209D-4283-ADE0-93F1C5928857}"/>
    <cellStyle name="Percent 16 7 11" xfId="4645" xr:uid="{00000000-0005-0000-0000-000029120000}"/>
    <cellStyle name="Percent 16 7 11 2" xfId="26080" xr:uid="{2E988A3C-8E31-4FC1-BB5D-A124B4EA04F8}"/>
    <cellStyle name="Percent 16 7 11 3" xfId="34154" xr:uid="{4246B234-E0D7-4D04-8F14-A63007756FA7}"/>
    <cellStyle name="Percent 16 7 11 4" xfId="34155" xr:uid="{B8DE45A8-10C8-44D9-B98B-DAA2A9E55CFD}"/>
    <cellStyle name="Percent 16 7 11 5" xfId="34156" xr:uid="{9309B415-ED7B-4EEC-B7B0-271A9462021D}"/>
    <cellStyle name="Percent 16 7 12" xfId="4646" xr:uid="{00000000-0005-0000-0000-00002A120000}"/>
    <cellStyle name="Percent 16 7 12 2" xfId="26081" xr:uid="{7CFBCDBF-4EBD-400C-9B0E-E6E0385C976F}"/>
    <cellStyle name="Percent 16 7 12 3" xfId="34157" xr:uid="{37EB3B31-CB4A-46DB-A519-57AEE247F582}"/>
    <cellStyle name="Percent 16 7 12 4" xfId="34158" xr:uid="{0257F274-0B85-4BFF-96DE-E503740A4FAA}"/>
    <cellStyle name="Percent 16 7 12 5" xfId="34159" xr:uid="{E192755F-5D24-4D70-B76F-C508A448E416}"/>
    <cellStyle name="Percent 16 7 13" xfId="4647" xr:uid="{00000000-0005-0000-0000-00002B120000}"/>
    <cellStyle name="Percent 16 7 13 2" xfId="26082" xr:uid="{FFD9ED06-2891-4B8E-B70C-CCD997A17CC1}"/>
    <cellStyle name="Percent 16 7 13 3" xfId="34160" xr:uid="{60B94A15-7A11-4900-9C77-1207DBB00969}"/>
    <cellStyle name="Percent 16 7 13 4" xfId="34161" xr:uid="{0B889BEE-DDA5-444F-AB17-61DCAAE5F7BF}"/>
    <cellStyle name="Percent 16 7 13 5" xfId="34162" xr:uid="{6F7B6F9E-7A00-496B-9A14-FBDEB527F31A}"/>
    <cellStyle name="Percent 16 7 14" xfId="4648" xr:uid="{00000000-0005-0000-0000-00002C120000}"/>
    <cellStyle name="Percent 16 7 14 2" xfId="26083" xr:uid="{E3873252-CC3D-46F3-9FFD-375ECC81768E}"/>
    <cellStyle name="Percent 16 7 14 3" xfId="34163" xr:uid="{2F3D828F-E836-4031-9E4C-EC296AEE50C0}"/>
    <cellStyle name="Percent 16 7 14 4" xfId="34164" xr:uid="{F59E4510-146E-4FD9-BFF0-25ACE2D57D85}"/>
    <cellStyle name="Percent 16 7 14 5" xfId="34165" xr:uid="{B419F0EF-F1D8-48E5-86C4-7705EC95CB10}"/>
    <cellStyle name="Percent 16 7 15" xfId="4649" xr:uid="{00000000-0005-0000-0000-00002D120000}"/>
    <cellStyle name="Percent 16 7 15 2" xfId="26084" xr:uid="{C343009F-4BB1-4750-903B-B6ED51455E61}"/>
    <cellStyle name="Percent 16 7 15 3" xfId="34166" xr:uid="{A824CFE0-7F1B-40F3-ACBE-75B3FE1A5B3C}"/>
    <cellStyle name="Percent 16 7 15 4" xfId="34167" xr:uid="{9AAD1DED-B05E-4686-BD94-D0AA7314758F}"/>
    <cellStyle name="Percent 16 7 15 5" xfId="34168" xr:uid="{67903831-3D1F-4715-8F89-2D1AF48B39C5}"/>
    <cellStyle name="Percent 16 7 16" xfId="4650" xr:uid="{00000000-0005-0000-0000-00002E120000}"/>
    <cellStyle name="Percent 16 7 16 2" xfId="26085" xr:uid="{0B4DDBC3-B439-4FD5-B381-3E9DDEFDABF7}"/>
    <cellStyle name="Percent 16 7 16 3" xfId="34169" xr:uid="{D3C7A829-EAA4-4ECE-97CA-A33614E402E3}"/>
    <cellStyle name="Percent 16 7 16 4" xfId="34170" xr:uid="{D37263D3-A78F-4002-9AE7-7B50626AAA4A}"/>
    <cellStyle name="Percent 16 7 16 5" xfId="34171" xr:uid="{3A883554-13BC-4817-A013-13275E49A157}"/>
    <cellStyle name="Percent 16 7 17" xfId="4651" xr:uid="{00000000-0005-0000-0000-00002F120000}"/>
    <cellStyle name="Percent 16 7 17 2" xfId="26086" xr:uid="{0B00CDF6-8DCE-44FC-84DC-097D644EA471}"/>
    <cellStyle name="Percent 16 7 17 3" xfId="34172" xr:uid="{5A96EBAE-9505-47EC-83E0-894C25187BCB}"/>
    <cellStyle name="Percent 16 7 17 4" xfId="34173" xr:uid="{44181B01-F329-4021-9569-B390C89C8F3E}"/>
    <cellStyle name="Percent 16 7 17 5" xfId="34174" xr:uid="{CEA3BC5F-6D62-4529-B5DB-DCE0112DE686}"/>
    <cellStyle name="Percent 16 7 18" xfId="4643" xr:uid="{00000000-0005-0000-0000-000027120000}"/>
    <cellStyle name="Percent 16 7 18 2" xfId="34175" xr:uid="{D82490C7-9880-471B-B9B6-7E1BA4D92140}"/>
    <cellStyle name="Percent 16 7 18 3" xfId="34176" xr:uid="{584814A5-2438-420D-939A-C4C4FF63DE55}"/>
    <cellStyle name="Percent 16 7 18 4" xfId="34177" xr:uid="{6AF1D06E-1047-423B-A7D4-2FE1E32BE308}"/>
    <cellStyle name="Percent 16 7 18 5" xfId="34178" xr:uid="{29FB5060-BA7F-4F7D-9737-C53376169CB3}"/>
    <cellStyle name="Percent 16 7 18 6" xfId="42579" xr:uid="{B77F51EA-FFC6-4E8B-9693-0A318BFEE2B8}"/>
    <cellStyle name="Percent 16 7 18 7" xfId="26087" xr:uid="{0C346009-2D03-4510-9134-7A49FB60497F}"/>
    <cellStyle name="Percent 16 7 19" xfId="26088" xr:uid="{FBCF0231-89C5-4BD1-86F6-683AF997DC35}"/>
    <cellStyle name="Percent 16 7 19 2" xfId="34179" xr:uid="{CB6D8BA5-6B94-4DFB-B6FE-7AD0D2DFA5BE}"/>
    <cellStyle name="Percent 16 7 19 3" xfId="34180" xr:uid="{9127F00F-E1FA-44FA-BF74-EF825F074599}"/>
    <cellStyle name="Percent 16 7 19 4" xfId="34181" xr:uid="{7DAD072C-F857-45D8-A5E4-AB1FCB51E9F7}"/>
    <cellStyle name="Percent 16 7 19 5" xfId="34182" xr:uid="{38D096B1-BB7A-4D91-8BA8-CCFDD25E46EA}"/>
    <cellStyle name="Percent 16 7 2" xfId="2649" xr:uid="{00000000-0005-0000-0000-00005D0A0000}"/>
    <cellStyle name="Percent 16 7 2 2" xfId="4652" xr:uid="{00000000-0005-0000-0000-000030120000}"/>
    <cellStyle name="Percent 16 7 2 2 2" xfId="34183" xr:uid="{B114344F-1F6F-44BC-A323-CE821FA733FC}"/>
    <cellStyle name="Percent 16 7 2 2 3" xfId="34184" xr:uid="{E646EFA5-073E-480B-A1DB-66B52C5A864A}"/>
    <cellStyle name="Percent 16 7 2 2 4" xfId="34185" xr:uid="{CA41DA63-2A7B-4906-8007-E90F5D2C1BCA}"/>
    <cellStyle name="Percent 16 7 2 2 5" xfId="34186" xr:uid="{BFBEBD16-261A-4112-8037-5051C69D6026}"/>
    <cellStyle name="Percent 16 7 2 2 6" xfId="42580" xr:uid="{D4D71274-91D9-4953-9DC9-37244D19177B}"/>
    <cellStyle name="Percent 16 7 2 2 7" xfId="26090" xr:uid="{28E59A86-B4E6-4777-83B6-21CE395BDA5C}"/>
    <cellStyle name="Percent 16 7 2 3" xfId="26091" xr:uid="{D0849D5B-53E6-4CA6-B60B-8AED7ED2E9A5}"/>
    <cellStyle name="Percent 16 7 2 3 2" xfId="34187" xr:uid="{B20CFFFB-3190-4B3C-ABFF-1C7FAF736CD7}"/>
    <cellStyle name="Percent 16 7 2 3 3" xfId="34188" xr:uid="{0F482ED2-A445-4396-ABBA-89E670BE6EE4}"/>
    <cellStyle name="Percent 16 7 2 3 4" xfId="34189" xr:uid="{A84B4464-062A-42B3-A147-AD043353E48B}"/>
    <cellStyle name="Percent 16 7 2 3 5" xfId="34190" xr:uid="{C05FC8BF-D8EA-4F58-A8D1-7BBE16ABB127}"/>
    <cellStyle name="Percent 16 7 2 4" xfId="26089" xr:uid="{89A6149C-E654-489D-8993-4F4B7E2EA3DF}"/>
    <cellStyle name="Percent 16 7 2 5" xfId="34191" xr:uid="{6BD990AC-036F-4EA7-AA5A-F26612DB1FE2}"/>
    <cellStyle name="Percent 16 7 2 6" xfId="34192" xr:uid="{04125001-EC88-4084-AC6E-C156CB19FAFB}"/>
    <cellStyle name="Percent 16 7 2 7" xfId="34193" xr:uid="{17FA338C-4457-4DC2-9BCD-9A775FBAB529}"/>
    <cellStyle name="Percent 16 7 2 8" xfId="41619" xr:uid="{DE4CDB0E-19AA-4FA2-B747-0F90E6F76AE6}"/>
    <cellStyle name="Percent 16 7 20" xfId="26078" xr:uid="{1C1E0CB9-8267-4037-8917-A07717BAA97F}"/>
    <cellStyle name="Percent 16 7 21" xfId="34194" xr:uid="{3392C4F7-750A-42E1-BEB6-3010568E31C1}"/>
    <cellStyle name="Percent 16 7 22" xfId="34195" xr:uid="{A5BCDB9E-6402-4DCD-9D66-92A5D91B4DBA}"/>
    <cellStyle name="Percent 16 7 23" xfId="34196" xr:uid="{71630A21-2BEA-4250-ADB5-406F1BD75607}"/>
    <cellStyle name="Percent 16 7 24" xfId="41618" xr:uid="{A10DB008-F865-444B-B61A-EDF24228FF30}"/>
    <cellStyle name="Percent 16 7 3" xfId="2650" xr:uid="{00000000-0005-0000-0000-00005E0A0000}"/>
    <cellStyle name="Percent 16 7 3 2" xfId="4653" xr:uid="{00000000-0005-0000-0000-000031120000}"/>
    <cellStyle name="Percent 16 7 3 2 2" xfId="34197" xr:uid="{F8CC5E14-2F85-46C4-8C9C-F5E26848A87A}"/>
    <cellStyle name="Percent 16 7 3 2 3" xfId="34198" xr:uid="{2D1F663B-EFD7-4D0E-9954-221C9749D7B1}"/>
    <cellStyle name="Percent 16 7 3 2 4" xfId="34199" xr:uid="{CCAC9CC1-1AE3-4F0D-8381-8A6985367ED1}"/>
    <cellStyle name="Percent 16 7 3 2 5" xfId="34200" xr:uid="{AC0395E1-1F9A-412D-BBFD-298766FC7FDE}"/>
    <cellStyle name="Percent 16 7 3 2 6" xfId="42581" xr:uid="{8913D215-00DB-4D74-8027-0AC032ED3638}"/>
    <cellStyle name="Percent 16 7 3 2 7" xfId="26093" xr:uid="{94AB3679-5B6C-40A4-8C97-55FBE52D821B}"/>
    <cellStyle name="Percent 16 7 3 3" xfId="26094" xr:uid="{5A60B0D9-4412-4C35-99A2-47E967FFFD9B}"/>
    <cellStyle name="Percent 16 7 3 3 2" xfId="34201" xr:uid="{7CE5CA59-B4E3-48C3-A247-04762A1CDE18}"/>
    <cellStyle name="Percent 16 7 3 3 3" xfId="34202" xr:uid="{0B86B349-4593-466A-BC64-090770481190}"/>
    <cellStyle name="Percent 16 7 3 3 4" xfId="34203" xr:uid="{FB7DB343-E08E-4A49-B8C5-A7048AA40626}"/>
    <cellStyle name="Percent 16 7 3 3 5" xfId="34204" xr:uid="{D7405FCB-4C9A-4354-9DE4-03BED9BC1038}"/>
    <cellStyle name="Percent 16 7 3 4" xfId="26092" xr:uid="{2362004A-7C5E-40F6-BB95-2EB9369130F4}"/>
    <cellStyle name="Percent 16 7 3 5" xfId="34205" xr:uid="{821D1D29-45AD-424D-B626-2D5BFF63191B}"/>
    <cellStyle name="Percent 16 7 3 6" xfId="34206" xr:uid="{E6903E39-E705-43DA-B224-796E8B53F7E1}"/>
    <cellStyle name="Percent 16 7 3 7" xfId="34207" xr:uid="{C0DF6848-2E0B-436E-BEE8-CE681189C89C}"/>
    <cellStyle name="Percent 16 7 3 8" xfId="41620" xr:uid="{93A6CB09-3FE2-449C-BCB7-F51037F55042}"/>
    <cellStyle name="Percent 16 7 4" xfId="4654" xr:uid="{00000000-0005-0000-0000-000032120000}"/>
    <cellStyle name="Percent 16 7 4 2" xfId="26095" xr:uid="{6025E73F-8841-427C-B89C-1940EC434361}"/>
    <cellStyle name="Percent 16 7 4 3" xfId="34208" xr:uid="{C8656EF8-8163-4E8E-9865-FF927A601103}"/>
    <cellStyle name="Percent 16 7 4 4" xfId="34209" xr:uid="{D215B990-7723-4D3D-A720-261950E047A6}"/>
    <cellStyle name="Percent 16 7 4 5" xfId="34210" xr:uid="{CD7D1DC1-B74C-4C02-ADB4-247933E96730}"/>
    <cellStyle name="Percent 16 7 5" xfId="4655" xr:uid="{00000000-0005-0000-0000-000033120000}"/>
    <cellStyle name="Percent 16 7 5 2" xfId="26096" xr:uid="{D1A84E55-502C-4762-B486-C59B8649FC9A}"/>
    <cellStyle name="Percent 16 7 5 3" xfId="34211" xr:uid="{3926998C-5FB2-4243-8208-6BF0063AF354}"/>
    <cellStyle name="Percent 16 7 5 4" xfId="34212" xr:uid="{E94D7EA5-2BD3-4F7F-A0F1-1B3DDB13D28E}"/>
    <cellStyle name="Percent 16 7 5 5" xfId="34213" xr:uid="{D5F0A645-4B1F-4735-9542-3C53B39F390F}"/>
    <cellStyle name="Percent 16 7 6" xfId="4656" xr:uid="{00000000-0005-0000-0000-000034120000}"/>
    <cellStyle name="Percent 16 7 6 2" xfId="26097" xr:uid="{914A9D05-1D7E-4145-B10C-F2EF31A40B02}"/>
    <cellStyle name="Percent 16 7 6 3" xfId="34214" xr:uid="{8E2337B6-BC48-4939-B934-E860DA76C226}"/>
    <cellStyle name="Percent 16 7 6 4" xfId="34215" xr:uid="{D6261C6C-2DA3-4930-804F-7BC863B28E55}"/>
    <cellStyle name="Percent 16 7 6 5" xfId="34216" xr:uid="{922F95C8-7F33-4090-B66B-9BA044C15909}"/>
    <cellStyle name="Percent 16 7 7" xfId="4657" xr:uid="{00000000-0005-0000-0000-000035120000}"/>
    <cellStyle name="Percent 16 7 7 2" xfId="26098" xr:uid="{B9534FCE-B588-4963-B627-EA92CA8C48B4}"/>
    <cellStyle name="Percent 16 7 7 3" xfId="34217" xr:uid="{E5D8A666-9DEE-4CE0-8195-D27717A6BC54}"/>
    <cellStyle name="Percent 16 7 7 4" xfId="34218" xr:uid="{316F2ADC-872D-4F3A-86FB-C4B8AFEED375}"/>
    <cellStyle name="Percent 16 7 7 5" xfId="34219" xr:uid="{479F1554-7361-4A59-87F2-FEE286768830}"/>
    <cellStyle name="Percent 16 7 8" xfId="4658" xr:uid="{00000000-0005-0000-0000-000036120000}"/>
    <cellStyle name="Percent 16 7 8 2" xfId="26099" xr:uid="{75F85759-2128-4F12-980D-C74C169E13F3}"/>
    <cellStyle name="Percent 16 7 8 3" xfId="34220" xr:uid="{F7AB8F04-82C3-4B7F-A498-B1C70A2D917F}"/>
    <cellStyle name="Percent 16 7 8 4" xfId="34221" xr:uid="{8A7CB8A5-3693-4560-ADE4-08AA2FBB7A2E}"/>
    <cellStyle name="Percent 16 7 8 5" xfId="34222" xr:uid="{49B8B2DC-E6AD-4E6F-9EA8-53283712BDAC}"/>
    <cellStyle name="Percent 16 7 9" xfId="4659" xr:uid="{00000000-0005-0000-0000-000037120000}"/>
    <cellStyle name="Percent 16 7 9 2" xfId="26100" xr:uid="{CA2302A3-45C5-4B33-926D-950143B0C77D}"/>
    <cellStyle name="Percent 16 7 9 3" xfId="34223" xr:uid="{C0467A02-3005-40ED-B8F1-AAEFDE17E827}"/>
    <cellStyle name="Percent 16 7 9 4" xfId="34224" xr:uid="{9AB13799-32F7-4808-8797-384DEE12129C}"/>
    <cellStyle name="Percent 16 7 9 5" xfId="34225" xr:uid="{894022C1-FF1A-49DF-92FA-9017761DA4B1}"/>
    <cellStyle name="Percent 16 8" xfId="4660" xr:uid="{00000000-0005-0000-0000-000038120000}"/>
    <cellStyle name="Percent 16 8 10" xfId="4661" xr:uid="{00000000-0005-0000-0000-000039120000}"/>
    <cellStyle name="Percent 16 8 10 2" xfId="26102" xr:uid="{BAEEFF3B-DE72-40A5-A9A8-FA90BB0214DD}"/>
    <cellStyle name="Percent 16 8 10 3" xfId="34226" xr:uid="{E5D86E0E-10E6-44C2-B129-B523DDBFEED8}"/>
    <cellStyle name="Percent 16 8 10 4" xfId="34227" xr:uid="{08B6ADDD-0B28-40AD-A33A-D5CA9767B28D}"/>
    <cellStyle name="Percent 16 8 10 5" xfId="34228" xr:uid="{726D247C-043D-4DBF-AB2C-067B664DF7CA}"/>
    <cellStyle name="Percent 16 8 11" xfId="4662" xr:uid="{00000000-0005-0000-0000-00003A120000}"/>
    <cellStyle name="Percent 16 8 11 2" xfId="26103" xr:uid="{4C59681C-DB95-4E4F-82A2-DFAF40E31229}"/>
    <cellStyle name="Percent 16 8 11 3" xfId="34229" xr:uid="{D07F6FD6-DF5A-4B17-8EAE-0FDF6880421B}"/>
    <cellStyle name="Percent 16 8 11 4" xfId="34230" xr:uid="{C6E1E574-E0CB-4E30-B53A-A45B86285B8E}"/>
    <cellStyle name="Percent 16 8 11 5" xfId="34231" xr:uid="{0F3AAFCF-52F7-4EE9-BF98-AC7DD68134DD}"/>
    <cellStyle name="Percent 16 8 12" xfId="4663" xr:uid="{00000000-0005-0000-0000-00003B120000}"/>
    <cellStyle name="Percent 16 8 12 2" xfId="26104" xr:uid="{CEDDF43B-A8EC-4724-AA16-D45E84A31086}"/>
    <cellStyle name="Percent 16 8 12 3" xfId="34232" xr:uid="{BACAA4CF-8357-4C74-8B8F-A61A8C5D2442}"/>
    <cellStyle name="Percent 16 8 12 4" xfId="34233" xr:uid="{1D458282-C6C9-4AD6-8981-2AAD5D347383}"/>
    <cellStyle name="Percent 16 8 12 5" xfId="34234" xr:uid="{4435F61A-4EC8-4C15-B3B9-7E0FBA159064}"/>
    <cellStyle name="Percent 16 8 13" xfId="4664" xr:uid="{00000000-0005-0000-0000-00003C120000}"/>
    <cellStyle name="Percent 16 8 13 2" xfId="26105" xr:uid="{89B04939-D1EB-4745-859B-D9095C250DB6}"/>
    <cellStyle name="Percent 16 8 13 3" xfId="34235" xr:uid="{D1ECEFA7-1212-4619-88B6-D453586D8D22}"/>
    <cellStyle name="Percent 16 8 13 4" xfId="34236" xr:uid="{D4BAE2EB-980A-41B1-B6B5-6F9D43B26493}"/>
    <cellStyle name="Percent 16 8 13 5" xfId="34237" xr:uid="{978CD636-5144-4FB6-9A9F-670C94EA0CC1}"/>
    <cellStyle name="Percent 16 8 14" xfId="4665" xr:uid="{00000000-0005-0000-0000-00003D120000}"/>
    <cellStyle name="Percent 16 8 14 2" xfId="26106" xr:uid="{01514EBD-81F9-4883-A546-8DC7F7446ECF}"/>
    <cellStyle name="Percent 16 8 14 3" xfId="34238" xr:uid="{C7E9EB2D-75D5-437D-8393-495EA9948E03}"/>
    <cellStyle name="Percent 16 8 14 4" xfId="34239" xr:uid="{60A4D96B-5A95-459C-B5A2-89F063F6F8D3}"/>
    <cellStyle name="Percent 16 8 14 5" xfId="34240" xr:uid="{897AC2E9-1FB9-431C-A61D-EA33B639C365}"/>
    <cellStyle name="Percent 16 8 15" xfId="4666" xr:uid="{00000000-0005-0000-0000-00003E120000}"/>
    <cellStyle name="Percent 16 8 15 2" xfId="26107" xr:uid="{0A0A5CBE-190D-4058-B968-9C7BEE5CEF53}"/>
    <cellStyle name="Percent 16 8 15 3" xfId="34241" xr:uid="{F6C2F7E2-D9CD-4D19-969D-FB250AE1DBC8}"/>
    <cellStyle name="Percent 16 8 15 4" xfId="34242" xr:uid="{B8733FDB-B992-477D-BBF9-DAA994EA6C4B}"/>
    <cellStyle name="Percent 16 8 15 5" xfId="34243" xr:uid="{DA4A67F0-1BF7-4CF5-B5F7-929FA8A68FF7}"/>
    <cellStyle name="Percent 16 8 16" xfId="4667" xr:uid="{00000000-0005-0000-0000-00003F120000}"/>
    <cellStyle name="Percent 16 8 16 2" xfId="26108" xr:uid="{880B59E0-F4F7-43B3-BCD7-D41125DD2F68}"/>
    <cellStyle name="Percent 16 8 16 3" xfId="34244" xr:uid="{7A597849-88D5-455C-A66A-113CAA7CAB65}"/>
    <cellStyle name="Percent 16 8 16 4" xfId="34245" xr:uid="{5CE1B051-0620-48D8-AF2B-C22FD00A2FA8}"/>
    <cellStyle name="Percent 16 8 16 5" xfId="34246" xr:uid="{69C97D9C-3B47-4D28-8D8C-5C688FF5D1D3}"/>
    <cellStyle name="Percent 16 8 17" xfId="4668" xr:uid="{00000000-0005-0000-0000-000040120000}"/>
    <cellStyle name="Percent 16 8 17 2" xfId="26109" xr:uid="{67DBF47E-1E0D-450E-93EE-9E1EEAFD2765}"/>
    <cellStyle name="Percent 16 8 17 3" xfId="34247" xr:uid="{DEF659C8-D786-4D03-B32C-D46C52D1066D}"/>
    <cellStyle name="Percent 16 8 17 4" xfId="34248" xr:uid="{C5E7F27F-1533-4739-A628-7A528CA30967}"/>
    <cellStyle name="Percent 16 8 17 5" xfId="34249" xr:uid="{9C33F90F-D66A-4B8F-BD2A-AE7A744B60E6}"/>
    <cellStyle name="Percent 16 8 18" xfId="26101" xr:uid="{59606142-D22F-453E-9D82-5FCC71C81E0E}"/>
    <cellStyle name="Percent 16 8 19" xfId="34250" xr:uid="{A3469F8E-6CCC-436C-BD28-4344467F761C}"/>
    <cellStyle name="Percent 16 8 2" xfId="4669" xr:uid="{00000000-0005-0000-0000-000041120000}"/>
    <cellStyle name="Percent 16 8 2 2" xfId="26110" xr:uid="{C48CC219-7A10-4554-9C4E-6C0416B7522E}"/>
    <cellStyle name="Percent 16 8 2 3" xfId="34251" xr:uid="{6BFD9860-6D35-4365-BF0F-4B3BB50F23D5}"/>
    <cellStyle name="Percent 16 8 2 4" xfId="34252" xr:uid="{CA73DC0D-3E10-468B-902C-C4120007F8BA}"/>
    <cellStyle name="Percent 16 8 2 5" xfId="34253" xr:uid="{F48AEB76-263D-4591-9E48-17C94D837D55}"/>
    <cellStyle name="Percent 16 8 20" xfId="34254" xr:uid="{1B948D49-E019-4ABC-A99A-3ED297ED5028}"/>
    <cellStyle name="Percent 16 8 21" xfId="34255" xr:uid="{B3491996-AE5C-4CB4-B0BD-DCF8CE2716F2}"/>
    <cellStyle name="Percent 16 8 3" xfId="4670" xr:uid="{00000000-0005-0000-0000-000042120000}"/>
    <cellStyle name="Percent 16 8 3 2" xfId="26111" xr:uid="{891D929D-83CF-4A38-8343-E07D90E52823}"/>
    <cellStyle name="Percent 16 8 3 3" xfId="34256" xr:uid="{A5EACD74-498E-4028-BB03-A37EBDFCA13C}"/>
    <cellStyle name="Percent 16 8 3 4" xfId="34257" xr:uid="{B54B6AB9-47EF-4996-A5FC-8E9AE953A735}"/>
    <cellStyle name="Percent 16 8 3 5" xfId="34258" xr:uid="{26DFC8E8-0E36-43DF-83D6-FDFFB978D7F1}"/>
    <cellStyle name="Percent 16 8 4" xfId="4671" xr:uid="{00000000-0005-0000-0000-000043120000}"/>
    <cellStyle name="Percent 16 8 4 2" xfId="26112" xr:uid="{47845302-1709-45A8-91D1-AD57884AF176}"/>
    <cellStyle name="Percent 16 8 4 3" xfId="34259" xr:uid="{B7C7510F-D593-4A17-8BF4-B571EE824E04}"/>
    <cellStyle name="Percent 16 8 4 4" xfId="34260" xr:uid="{81C0ABED-667B-4FC4-A200-9DE9687836D2}"/>
    <cellStyle name="Percent 16 8 4 5" xfId="34261" xr:uid="{A20ACDA7-8584-470B-8013-0137FF5F5E36}"/>
    <cellStyle name="Percent 16 8 5" xfId="4672" xr:uid="{00000000-0005-0000-0000-000044120000}"/>
    <cellStyle name="Percent 16 8 5 2" xfId="26113" xr:uid="{871DC78C-30BD-495B-A628-93A0FE5E7268}"/>
    <cellStyle name="Percent 16 8 5 3" xfId="34262" xr:uid="{41C9C660-4118-4202-949B-3E28CDDEC7C7}"/>
    <cellStyle name="Percent 16 8 5 4" xfId="34263" xr:uid="{B4B00811-9AB3-4B00-8895-8546A5C0AE9F}"/>
    <cellStyle name="Percent 16 8 5 5" xfId="34264" xr:uid="{0C24F329-5A36-436A-BC12-F3DC8BABDC76}"/>
    <cellStyle name="Percent 16 8 6" xfId="4673" xr:uid="{00000000-0005-0000-0000-000045120000}"/>
    <cellStyle name="Percent 16 8 6 2" xfId="26114" xr:uid="{355394E0-D0D6-4E21-A7BC-C50682C885F1}"/>
    <cellStyle name="Percent 16 8 6 3" xfId="34265" xr:uid="{A071F7FC-86A2-4093-89E0-B4C5A7AC4E5E}"/>
    <cellStyle name="Percent 16 8 6 4" xfId="34266" xr:uid="{20692410-4894-4508-B35D-737DDFAC6102}"/>
    <cellStyle name="Percent 16 8 6 5" xfId="34267" xr:uid="{5434D4ED-222A-4E8D-A966-C68137B0F899}"/>
    <cellStyle name="Percent 16 8 7" xfId="4674" xr:uid="{00000000-0005-0000-0000-000046120000}"/>
    <cellStyle name="Percent 16 8 7 2" xfId="26115" xr:uid="{8277B951-542F-46CB-8ED5-617967BA467E}"/>
    <cellStyle name="Percent 16 8 7 3" xfId="34268" xr:uid="{DC8FDC26-EDA2-4D74-BDC0-3A3755328193}"/>
    <cellStyle name="Percent 16 8 7 4" xfId="34269" xr:uid="{D0ECDC8B-9227-4C17-820E-948BE21D0E26}"/>
    <cellStyle name="Percent 16 8 7 5" xfId="34270" xr:uid="{68930F10-8DD4-4F03-A85D-5046913FC95A}"/>
    <cellStyle name="Percent 16 8 8" xfId="4675" xr:uid="{00000000-0005-0000-0000-000047120000}"/>
    <cellStyle name="Percent 16 8 8 2" xfId="26116" xr:uid="{F3510F18-6F71-471C-A2D9-B06307ECF911}"/>
    <cellStyle name="Percent 16 8 8 3" xfId="34271" xr:uid="{91008A66-E32B-41ED-BC6A-6D67663765A6}"/>
    <cellStyle name="Percent 16 8 8 4" xfId="34272" xr:uid="{71F00C1C-08AD-4E27-9212-7FE72D64F3B6}"/>
    <cellStyle name="Percent 16 8 8 5" xfId="34273" xr:uid="{8D6F0725-79B5-41FE-9B0E-E5E86745653C}"/>
    <cellStyle name="Percent 16 8 9" xfId="4676" xr:uid="{00000000-0005-0000-0000-000048120000}"/>
    <cellStyle name="Percent 16 8 9 2" xfId="26117" xr:uid="{94A72EB6-4144-41C7-8CD4-0C40BA727A2B}"/>
    <cellStyle name="Percent 16 8 9 3" xfId="34274" xr:uid="{A4230A58-D53E-4706-8404-06ACFBACB60E}"/>
    <cellStyle name="Percent 16 8 9 4" xfId="34275" xr:uid="{A7206B3A-CFCD-4280-A53E-BC297370DE4E}"/>
    <cellStyle name="Percent 16 8 9 5" xfId="34276" xr:uid="{012127B6-B2E4-4FCD-8EA9-5F35865F9A8D}"/>
    <cellStyle name="Percent 16 9" xfId="4677" xr:uid="{00000000-0005-0000-0000-000049120000}"/>
    <cellStyle name="Percent 16 9 10" xfId="4678" xr:uid="{00000000-0005-0000-0000-00004A120000}"/>
    <cellStyle name="Percent 16 9 10 2" xfId="26119" xr:uid="{346D8C09-C011-40AE-9B9C-0F4D232EA191}"/>
    <cellStyle name="Percent 16 9 10 3" xfId="34277" xr:uid="{46D3D079-4894-41C3-9453-F1D373E97D05}"/>
    <cellStyle name="Percent 16 9 10 4" xfId="34278" xr:uid="{11283404-F70D-4887-8ABF-5C8803469BAA}"/>
    <cellStyle name="Percent 16 9 10 5" xfId="34279" xr:uid="{695770CB-4B2F-4191-B46F-D7B688AEA3E9}"/>
    <cellStyle name="Percent 16 9 11" xfId="4679" xr:uid="{00000000-0005-0000-0000-00004B120000}"/>
    <cellStyle name="Percent 16 9 11 2" xfId="26120" xr:uid="{D10058DE-0712-4EBA-AF42-303BE711C976}"/>
    <cellStyle name="Percent 16 9 11 3" xfId="34280" xr:uid="{74E9F9BF-3AAC-4008-8C0B-AB2B53F1C296}"/>
    <cellStyle name="Percent 16 9 11 4" xfId="34281" xr:uid="{CE58137E-28B6-4B1B-AB64-A83C69FA1F5A}"/>
    <cellStyle name="Percent 16 9 11 5" xfId="34282" xr:uid="{8E8B5832-B055-45C7-869D-074ECE8780E5}"/>
    <cellStyle name="Percent 16 9 12" xfId="4680" xr:uid="{00000000-0005-0000-0000-00004C120000}"/>
    <cellStyle name="Percent 16 9 12 2" xfId="26121" xr:uid="{C95AD495-8F5B-4E5D-8F61-9137E83ECDB5}"/>
    <cellStyle name="Percent 16 9 12 3" xfId="34283" xr:uid="{7DE3E280-84EA-40D6-ABFA-BB19E47B046A}"/>
    <cellStyle name="Percent 16 9 12 4" xfId="34284" xr:uid="{821B279F-3ED0-4446-B242-061B8929B54A}"/>
    <cellStyle name="Percent 16 9 12 5" xfId="34285" xr:uid="{1B6A537A-0F71-410A-B386-4A501F5C41D9}"/>
    <cellStyle name="Percent 16 9 13" xfId="4681" xr:uid="{00000000-0005-0000-0000-00004D120000}"/>
    <cellStyle name="Percent 16 9 13 2" xfId="26122" xr:uid="{930990BC-5684-4DFD-8BEC-BACE8744758D}"/>
    <cellStyle name="Percent 16 9 13 3" xfId="34286" xr:uid="{84747E37-A0E7-4A73-80CA-635284345D63}"/>
    <cellStyle name="Percent 16 9 13 4" xfId="34287" xr:uid="{5AA3E457-6CEB-42E6-9335-442FED9AF55C}"/>
    <cellStyle name="Percent 16 9 13 5" xfId="34288" xr:uid="{FCAE2236-4C96-4EA5-9321-6285A199E948}"/>
    <cellStyle name="Percent 16 9 14" xfId="4682" xr:uid="{00000000-0005-0000-0000-00004E120000}"/>
    <cellStyle name="Percent 16 9 14 2" xfId="26123" xr:uid="{DF8B6739-79CC-4712-8C77-8B24057D75B0}"/>
    <cellStyle name="Percent 16 9 14 3" xfId="34289" xr:uid="{8FED9693-C3EC-4EB8-AC31-A8B7AA6E51E3}"/>
    <cellStyle name="Percent 16 9 14 4" xfId="34290" xr:uid="{614DC7D6-D6AF-4E77-809A-DEF7BF8BF43A}"/>
    <cellStyle name="Percent 16 9 14 5" xfId="34291" xr:uid="{A588F904-8847-4B35-A2AC-E6A9E6C4606F}"/>
    <cellStyle name="Percent 16 9 15" xfId="4683" xr:uid="{00000000-0005-0000-0000-00004F120000}"/>
    <cellStyle name="Percent 16 9 15 2" xfId="26124" xr:uid="{5FA09E00-03AA-45A9-9CE1-885355798049}"/>
    <cellStyle name="Percent 16 9 15 3" xfId="34292" xr:uid="{AA8B8C75-7C0F-4D10-BE8B-3B7747BADE5F}"/>
    <cellStyle name="Percent 16 9 15 4" xfId="34293" xr:uid="{BE1049DC-CB0F-497F-900C-882C40BB8538}"/>
    <cellStyle name="Percent 16 9 15 5" xfId="34294" xr:uid="{8CF5D31F-483A-4EB3-8611-38D2C59FA9E2}"/>
    <cellStyle name="Percent 16 9 16" xfId="4684" xr:uid="{00000000-0005-0000-0000-000050120000}"/>
    <cellStyle name="Percent 16 9 16 2" xfId="26125" xr:uid="{922CE12B-DC3E-45D2-A3EE-E7C57A37EBFE}"/>
    <cellStyle name="Percent 16 9 16 3" xfId="34295" xr:uid="{00AEF5B3-4127-43D2-9860-8E762C966B37}"/>
    <cellStyle name="Percent 16 9 16 4" xfId="34296" xr:uid="{C468EE89-2619-4DCF-9A36-90F46A0F66B6}"/>
    <cellStyle name="Percent 16 9 16 5" xfId="34297" xr:uid="{9972FA0C-9C50-4DEA-9700-B46D4D0C5CDA}"/>
    <cellStyle name="Percent 16 9 17" xfId="4685" xr:uid="{00000000-0005-0000-0000-000051120000}"/>
    <cellStyle name="Percent 16 9 17 2" xfId="26126" xr:uid="{80F9681F-2738-4CFB-B162-D528304A66B6}"/>
    <cellStyle name="Percent 16 9 17 3" xfId="34298" xr:uid="{8D627EC5-C01D-47B1-BBA4-6FAEE553C68D}"/>
    <cellStyle name="Percent 16 9 17 4" xfId="34299" xr:uid="{5562D0C2-B7A1-4EC1-A6FE-7D579CB5B3AD}"/>
    <cellStyle name="Percent 16 9 17 5" xfId="34300" xr:uid="{75092DF8-4E36-4A95-A249-04D611C1AEAC}"/>
    <cellStyle name="Percent 16 9 18" xfId="26118" xr:uid="{5B9AE4A5-CBC5-4C10-B5A9-4C188D8437B8}"/>
    <cellStyle name="Percent 16 9 19" xfId="34301" xr:uid="{9541F7F4-82A8-4DD0-A2E6-FFE4BDC762A7}"/>
    <cellStyle name="Percent 16 9 2" xfId="4686" xr:uid="{00000000-0005-0000-0000-000052120000}"/>
    <cellStyle name="Percent 16 9 2 2" xfId="26127" xr:uid="{C5DA39A1-D031-4F32-BC38-11CEEF57AC2A}"/>
    <cellStyle name="Percent 16 9 2 3" xfId="34302" xr:uid="{B5F94FD0-2258-4613-A8BF-38F0AB2FDBBE}"/>
    <cellStyle name="Percent 16 9 2 4" xfId="34303" xr:uid="{43E6A583-9CC7-4831-A00A-D6DC291EB0EB}"/>
    <cellStyle name="Percent 16 9 2 5" xfId="34304" xr:uid="{8B38AB84-E6D2-46AF-8B4D-6B3D912B8EF5}"/>
    <cellStyle name="Percent 16 9 20" xfId="34305" xr:uid="{8D8DD848-1A42-45C4-9133-1C79DFB254A6}"/>
    <cellStyle name="Percent 16 9 21" xfId="34306" xr:uid="{E9A95ACE-ED53-4A98-BDF8-C7EF33747D8B}"/>
    <cellStyle name="Percent 16 9 3" xfId="4687" xr:uid="{00000000-0005-0000-0000-000053120000}"/>
    <cellStyle name="Percent 16 9 3 2" xfId="26128" xr:uid="{FEA8B0DC-2DFD-481A-9700-0E1ED96470E3}"/>
    <cellStyle name="Percent 16 9 3 3" xfId="34307" xr:uid="{4D45B173-BBB7-47EF-BA2C-6A85AD615532}"/>
    <cellStyle name="Percent 16 9 3 4" xfId="34308" xr:uid="{6E4448EC-61DD-4EAF-81BE-5E9575DBBB37}"/>
    <cellStyle name="Percent 16 9 3 5" xfId="34309" xr:uid="{F4D6AECA-779C-452A-95F5-5711C58FE1F7}"/>
    <cellStyle name="Percent 16 9 4" xfId="4688" xr:uid="{00000000-0005-0000-0000-000054120000}"/>
    <cellStyle name="Percent 16 9 4 2" xfId="26129" xr:uid="{672831AA-A788-4F44-95E4-D8C7E3413885}"/>
    <cellStyle name="Percent 16 9 4 3" xfId="34310" xr:uid="{C81A9AC6-049E-4F67-8C56-3FB9E314B84E}"/>
    <cellStyle name="Percent 16 9 4 4" xfId="34311" xr:uid="{E81A3796-E585-405F-85EC-7112B8AED591}"/>
    <cellStyle name="Percent 16 9 4 5" xfId="34312" xr:uid="{39C33C78-1E28-4465-9D34-7DA9887D8736}"/>
    <cellStyle name="Percent 16 9 5" xfId="4689" xr:uid="{00000000-0005-0000-0000-000055120000}"/>
    <cellStyle name="Percent 16 9 5 2" xfId="26130" xr:uid="{E90B84FE-4466-4541-8F79-0AF463812E0B}"/>
    <cellStyle name="Percent 16 9 5 3" xfId="34313" xr:uid="{4493A7FE-2881-49D5-A362-E127FC2298AB}"/>
    <cellStyle name="Percent 16 9 5 4" xfId="34314" xr:uid="{3CE427A8-682D-4EC9-A3BE-CB9AEE8FB2C8}"/>
    <cellStyle name="Percent 16 9 5 5" xfId="34315" xr:uid="{FA7AE1AD-BAC5-4E75-B8D2-7708D091F204}"/>
    <cellStyle name="Percent 16 9 6" xfId="4690" xr:uid="{00000000-0005-0000-0000-000056120000}"/>
    <cellStyle name="Percent 16 9 6 2" xfId="26131" xr:uid="{FFFA0149-1E3E-470E-AE90-2C1CCD9850E9}"/>
    <cellStyle name="Percent 16 9 6 3" xfId="34316" xr:uid="{45D556CF-A191-4B72-BE3A-707E6F745711}"/>
    <cellStyle name="Percent 16 9 6 4" xfId="34317" xr:uid="{166DC542-2AD9-4B64-A17A-097D559FEF91}"/>
    <cellStyle name="Percent 16 9 6 5" xfId="34318" xr:uid="{6C9A3962-CF84-4A1E-8A48-7CA1CDFB9BF3}"/>
    <cellStyle name="Percent 16 9 7" xfId="4691" xr:uid="{00000000-0005-0000-0000-000057120000}"/>
    <cellStyle name="Percent 16 9 7 2" xfId="26132" xr:uid="{AD96B416-EBFC-4ABD-8124-F91098E42A17}"/>
    <cellStyle name="Percent 16 9 7 3" xfId="34319" xr:uid="{F1C7B7FA-5DC6-419C-A60C-29B5D87DB725}"/>
    <cellStyle name="Percent 16 9 7 4" xfId="34320" xr:uid="{338932C2-EE5C-4CC0-888A-AA109441F33B}"/>
    <cellStyle name="Percent 16 9 7 5" xfId="34321" xr:uid="{F8B89B85-F20E-4409-8056-DE120A772D7B}"/>
    <cellStyle name="Percent 16 9 8" xfId="4692" xr:uid="{00000000-0005-0000-0000-000058120000}"/>
    <cellStyle name="Percent 16 9 8 2" xfId="26133" xr:uid="{83FEEF05-E414-402A-AA0D-B676A9E59728}"/>
    <cellStyle name="Percent 16 9 8 3" xfId="34322" xr:uid="{50E8C2B7-0F8F-4BEC-A313-AEA74060AF49}"/>
    <cellStyle name="Percent 16 9 8 4" xfId="34323" xr:uid="{4C3A6846-BCC7-47FC-B729-D8D67FAA22BC}"/>
    <cellStyle name="Percent 16 9 8 5" xfId="34324" xr:uid="{483CE9B4-3CB9-46F5-BAA3-331F0E852F67}"/>
    <cellStyle name="Percent 16 9 9" xfId="4693" xr:uid="{00000000-0005-0000-0000-000059120000}"/>
    <cellStyle name="Percent 16 9 9 2" xfId="26134" xr:uid="{156B864C-4363-44CC-9611-6D27FDE80623}"/>
    <cellStyle name="Percent 16 9 9 3" xfId="34325" xr:uid="{493FAD2C-4326-49C8-8154-D9D5CBDB923B}"/>
    <cellStyle name="Percent 16 9 9 4" xfId="34326" xr:uid="{39B260D3-90F0-49F0-A003-198B5B62BADD}"/>
    <cellStyle name="Percent 16 9 9 5" xfId="34327" xr:uid="{E0940271-8727-4C55-8744-361657C45B3D}"/>
    <cellStyle name="Percent 17" xfId="2651" xr:uid="{00000000-0005-0000-0000-00005F0A0000}"/>
    <cellStyle name="Percent 17 10" xfId="34328" xr:uid="{6EF1829F-8EA3-406B-B6A9-AE7A790952FE}"/>
    <cellStyle name="Percent 17 10 2" xfId="34329" xr:uid="{576A60AA-9489-41DB-97B9-96814A8B8A86}"/>
    <cellStyle name="Percent 17 10 3" xfId="34330" xr:uid="{AC2D78B7-FF2D-4D76-B1E8-2215C2D3BDDB}"/>
    <cellStyle name="Percent 17 11" xfId="34331" xr:uid="{E04A4399-DD3F-4A00-885C-13E0AC7908DD}"/>
    <cellStyle name="Percent 17 12" xfId="34332" xr:uid="{ACB11823-7D24-4B1C-9200-7CAAA6E9D7CD}"/>
    <cellStyle name="Percent 17 13" xfId="34333" xr:uid="{B54A6FE6-1915-4E68-9771-1512FDB24C4E}"/>
    <cellStyle name="Percent 17 14" xfId="41621" xr:uid="{D1A3BC7A-DFCE-4824-8B63-1BF6A14CF77A}"/>
    <cellStyle name="Percent 17 15" xfId="26135" xr:uid="{56A75BDF-03C2-46CA-8BE2-4E7A9B502A8B}"/>
    <cellStyle name="Percent 17 2" xfId="2652" xr:uid="{00000000-0005-0000-0000-0000600A0000}"/>
    <cellStyle name="Percent 17 2 2" xfId="5283" xr:uid="{00000000-0005-0000-0000-0000A7140000}"/>
    <cellStyle name="Percent 17 2 2 2" xfId="42680" xr:uid="{32DCDB80-0498-4494-8EAA-37A040A4ACB8}"/>
    <cellStyle name="Percent 17 2 2 3" xfId="34334" xr:uid="{992B6886-5DDB-4E18-B2E2-EBC14A703CF9}"/>
    <cellStyle name="Percent 17 2 3" xfId="34335" xr:uid="{C19CD51F-4F67-454D-971F-DD45050801BD}"/>
    <cellStyle name="Percent 17 2 4" xfId="34336" xr:uid="{88B2AE33-2143-4EB3-B429-BAF268863919}"/>
    <cellStyle name="Percent 17 2 5" xfId="34337" xr:uid="{EFFF0A58-B3E3-473F-BEB3-72DEA51D6893}"/>
    <cellStyle name="Percent 17 2 6" xfId="34338" xr:uid="{9A82181D-ED5D-431D-A8B2-FAEC193A2FDA}"/>
    <cellStyle name="Percent 17 2 7" xfId="41622" xr:uid="{A48A8E1B-EEE3-47B9-A1A7-A73CF6947195}"/>
    <cellStyle name="Percent 17 2 8" xfId="26136" xr:uid="{2369995D-1BCD-4072-B4EE-9FAE98BF5D52}"/>
    <cellStyle name="Percent 17 3" xfId="2653" xr:uid="{00000000-0005-0000-0000-0000610A0000}"/>
    <cellStyle name="Percent 17 3 2" xfId="34339" xr:uid="{9D634A5C-CC8A-4AE5-8B87-E91CE2768BA6}"/>
    <cellStyle name="Percent 17 3 3" xfId="34340" xr:uid="{DC5FB4E7-F643-4D41-96B1-606FEEE7D463}"/>
    <cellStyle name="Percent 17 3 4" xfId="34341" xr:uid="{E6F4C5C2-67FC-4876-80D5-48256287A80F}"/>
    <cellStyle name="Percent 17 3 5" xfId="34342" xr:uid="{B5CA0D64-385D-45A7-A56B-D5D724027EB0}"/>
    <cellStyle name="Percent 17 3 6" xfId="41623" xr:uid="{77E1F440-1000-4F2E-8680-BE5D36CDB008}"/>
    <cellStyle name="Percent 17 3 7" xfId="26137" xr:uid="{AC9605B2-8C21-41B8-8371-5AB1E5688162}"/>
    <cellStyle name="Percent 17 4" xfId="2654" xr:uid="{00000000-0005-0000-0000-0000620A0000}"/>
    <cellStyle name="Percent 17 4 2" xfId="34343" xr:uid="{A4510842-9A71-43CC-81B4-2F8D9CE8AAA8}"/>
    <cellStyle name="Percent 17 4 3" xfId="34344" xr:uid="{BE0B9A84-1B6E-4D41-8F55-7684445C3EAE}"/>
    <cellStyle name="Percent 17 4 4" xfId="34345" xr:uid="{56EB6D29-E265-40A0-8573-700F064C66A2}"/>
    <cellStyle name="Percent 17 4 5" xfId="34346" xr:uid="{93AC3C8D-E806-4DBA-8373-774F37D66F2A}"/>
    <cellStyle name="Percent 17 4 6" xfId="41624" xr:uid="{A7C06FDE-8C38-4708-BF90-AE10FC355F3E}"/>
    <cellStyle name="Percent 17 4 7" xfId="26138" xr:uid="{4AB2E929-4CE4-4A58-A701-FCDECFE97ADD}"/>
    <cellStyle name="Percent 17 5" xfId="2655" xr:uid="{00000000-0005-0000-0000-0000630A0000}"/>
    <cellStyle name="Percent 17 5 2" xfId="34347" xr:uid="{B0986424-E970-4A4F-A7F9-EDE36F479B14}"/>
    <cellStyle name="Percent 17 5 3" xfId="34348" xr:uid="{5DE1993D-3738-4F2B-94D3-2E730C1A6D3F}"/>
    <cellStyle name="Percent 17 5 4" xfId="34349" xr:uid="{479D0211-5017-4DA7-8204-5A24155CC863}"/>
    <cellStyle name="Percent 17 5 5" xfId="34350" xr:uid="{658DDE03-AFEF-4681-96EE-C3823F2D310E}"/>
    <cellStyle name="Percent 17 5 6" xfId="41625" xr:uid="{BD3CF0A9-8603-40A0-A0CE-728A4ACC6BDA}"/>
    <cellStyle name="Percent 17 5 7" xfId="26139" xr:uid="{13B1BE45-6727-4E15-A821-787A530653A3}"/>
    <cellStyle name="Percent 17 6" xfId="2656" xr:uid="{00000000-0005-0000-0000-0000640A0000}"/>
    <cellStyle name="Percent 17 6 2" xfId="34351" xr:uid="{E1B2A1D5-4923-41B3-B12F-42324B81C714}"/>
    <cellStyle name="Percent 17 6 3" xfId="34352" xr:uid="{6B43C548-B64C-43A1-84AC-6EB6EA469B69}"/>
    <cellStyle name="Percent 17 6 4" xfId="34353" xr:uid="{8BA17966-6371-4EFA-A8F4-7C2EC442DB02}"/>
    <cellStyle name="Percent 17 6 5" xfId="34354" xr:uid="{46EB0E3D-8D36-4356-85D3-F43B459F7340}"/>
    <cellStyle name="Percent 17 6 6" xfId="41626" xr:uid="{C8BED386-D547-41B3-BB43-D076548481BB}"/>
    <cellStyle name="Percent 17 6 7" xfId="26140" xr:uid="{1526CE1F-0759-4EE7-8876-8FDAEF92F174}"/>
    <cellStyle name="Percent 17 7" xfId="2657" xr:uid="{00000000-0005-0000-0000-0000650A0000}"/>
    <cellStyle name="Percent 17 7 2" xfId="2658" xr:uid="{00000000-0005-0000-0000-0000660A0000}"/>
    <cellStyle name="Percent 17 7 2 2" xfId="34355" xr:uid="{06FC6532-F12E-48F2-9F95-208BDC91851D}"/>
    <cellStyle name="Percent 17 7 2 3" xfId="34356" xr:uid="{30E3C13D-CDED-4910-9154-049739E1EFD2}"/>
    <cellStyle name="Percent 17 7 2 4" xfId="34357" xr:uid="{7F8D253B-BFE7-40A8-98B4-66952C316963}"/>
    <cellStyle name="Percent 17 7 2 5" xfId="34358" xr:uid="{913548C0-E586-4527-889B-418548B9E9F3}"/>
    <cellStyle name="Percent 17 7 2 6" xfId="41628" xr:uid="{41DC1559-EDA9-4DB7-AF34-D13584707A44}"/>
    <cellStyle name="Percent 17 7 2 7" xfId="26142" xr:uid="{48B35FBC-68F8-4CA0-97AF-148F3E197E05}"/>
    <cellStyle name="Percent 17 7 3" xfId="2659" xr:uid="{00000000-0005-0000-0000-0000670A0000}"/>
    <cellStyle name="Percent 17 7 3 2" xfId="34359" xr:uid="{7E88C436-202C-4A25-80B0-6E795461978B}"/>
    <cellStyle name="Percent 17 7 3 3" xfId="34360" xr:uid="{B77370BF-BDF1-4AB2-BFAD-73FBD040E2F0}"/>
    <cellStyle name="Percent 17 7 3 4" xfId="34361" xr:uid="{7955530D-B891-427F-A6EF-77DF3A30A8DC}"/>
    <cellStyle name="Percent 17 7 3 5" xfId="34362" xr:uid="{8D7391FB-A887-4CCF-8AE9-FC7B929FC9E4}"/>
    <cellStyle name="Percent 17 7 3 6" xfId="41629" xr:uid="{81EFFDDB-7236-40F3-BFF9-AEE42988EF2A}"/>
    <cellStyle name="Percent 17 7 3 7" xfId="26143" xr:uid="{F4A26D61-AFBA-49B8-9B8F-A0DCB157E3FB}"/>
    <cellStyle name="Percent 17 7 4" xfId="34363" xr:uid="{04F5D726-FD7D-448D-A933-153985EE98A4}"/>
    <cellStyle name="Percent 17 7 5" xfId="34364" xr:uid="{3DF08986-63B3-42C0-94B0-09C4BADA255F}"/>
    <cellStyle name="Percent 17 7 6" xfId="34365" xr:uid="{830DC7E3-5530-497B-9EC4-48AF5208D720}"/>
    <cellStyle name="Percent 17 7 7" xfId="34366" xr:uid="{E4BDA380-9D21-4B39-8CA9-88098282E979}"/>
    <cellStyle name="Percent 17 7 8" xfId="41627" xr:uid="{8FF71799-D800-4E48-99FC-BAD11BA9EAC6}"/>
    <cellStyle name="Percent 17 7 9" xfId="26141" xr:uid="{3EA841BF-214D-40F8-A5A9-53301E6174A0}"/>
    <cellStyle name="Percent 17 8" xfId="2660" xr:uid="{00000000-0005-0000-0000-0000680A0000}"/>
    <cellStyle name="Percent 17 8 2" xfId="2661" xr:uid="{00000000-0005-0000-0000-0000690A0000}"/>
    <cellStyle name="Percent 17 8 2 2" xfId="34367" xr:uid="{B2973823-0D09-4401-83E0-1DCAF558A887}"/>
    <cellStyle name="Percent 17 8 2 3" xfId="34368" xr:uid="{60991945-E693-42DC-872F-3B29D00EB9DA}"/>
    <cellStyle name="Percent 17 8 2 4" xfId="34369" xr:uid="{51DED94D-3DBD-43C4-9BD2-4BAF78A8CD8B}"/>
    <cellStyle name="Percent 17 8 2 5" xfId="34370" xr:uid="{87B8B3CF-2179-4BCC-836B-1F68B3CF4B5D}"/>
    <cellStyle name="Percent 17 8 2 6" xfId="41631" xr:uid="{C176AF46-43BA-4F7C-AD84-5294B02F1634}"/>
    <cellStyle name="Percent 17 8 2 7" xfId="26145" xr:uid="{C95B03F2-75E4-4D4F-8370-8A965E16890F}"/>
    <cellStyle name="Percent 17 8 3" xfId="34371" xr:uid="{65E9DB66-5F4F-484C-9C8A-93186C937F37}"/>
    <cellStyle name="Percent 17 8 4" xfId="34372" xr:uid="{5265E078-B05B-4CCE-8713-D79BC2143475}"/>
    <cellStyle name="Percent 17 8 5" xfId="34373" xr:uid="{D70220EE-2565-4DCC-821F-B4BFA955E0F4}"/>
    <cellStyle name="Percent 17 8 6" xfId="34374" xr:uid="{BCCB484F-5A27-4D00-9263-354D1E6E1A82}"/>
    <cellStyle name="Percent 17 8 7" xfId="41630" xr:uid="{B6E8F10F-0739-4C7F-824E-B024BDC49893}"/>
    <cellStyle name="Percent 17 8 8" xfId="26144" xr:uid="{2787A715-E2A9-4BA8-B4BA-3C1F5A10AE23}"/>
    <cellStyle name="Percent 17 9" xfId="5284" xr:uid="{00000000-0005-0000-0000-0000A8140000}"/>
    <cellStyle name="Percent 17 9 10" xfId="42681" xr:uid="{328E7608-8377-40EE-AED5-D35A83342640}"/>
    <cellStyle name="Percent 17 9 11" xfId="26146" xr:uid="{4B7F8FED-C9A6-48AE-A800-F6FDE96C4031}"/>
    <cellStyle name="Percent 17 9 2" xfId="5285" xr:uid="{00000000-0005-0000-0000-0000A9140000}"/>
    <cellStyle name="Percent 17 9 2 2" xfId="42682" xr:uid="{B498BA61-F596-4918-A289-1EB88DB80FED}"/>
    <cellStyle name="Percent 17 9 2 3" xfId="34375" xr:uid="{12CA00E8-DDE0-47CE-857E-361FEA7E0A38}"/>
    <cellStyle name="Percent 17 9 3" xfId="5286" xr:uid="{00000000-0005-0000-0000-0000AA140000}"/>
    <cellStyle name="Percent 17 9 3 2" xfId="5287" xr:uid="{00000000-0005-0000-0000-0000AB140000}"/>
    <cellStyle name="Percent 17 9 3 3" xfId="5288" xr:uid="{00000000-0005-0000-0000-0000AC140000}"/>
    <cellStyle name="Percent 17 9 3 4" xfId="42683" xr:uid="{FFA3902A-BE08-4ED2-B09B-A937848507C5}"/>
    <cellStyle name="Percent 17 9 3 5" xfId="34376" xr:uid="{A2822601-ACDA-4BCF-8118-71334D223C7C}"/>
    <cellStyle name="Percent 17 9 4" xfId="5289" xr:uid="{00000000-0005-0000-0000-0000AD140000}"/>
    <cellStyle name="Percent 17 9 4 2" xfId="42684" xr:uid="{2A6FC3DE-EF68-4191-8012-11FE8751E374}"/>
    <cellStyle name="Percent 17 9 4 3" xfId="34377" xr:uid="{39B19204-BB99-4204-B3B9-D429D613AFCF}"/>
    <cellStyle name="Percent 17 9 5" xfId="5290" xr:uid="{00000000-0005-0000-0000-0000AE140000}"/>
    <cellStyle name="Percent 17 9 5 2" xfId="42685" xr:uid="{AB34F827-79DD-44ED-BF51-5A74F3300F82}"/>
    <cellStyle name="Percent 17 9 5 3" xfId="34378" xr:uid="{B243F801-127F-4800-9FC2-3891E4B22C31}"/>
    <cellStyle name="Percent 17 9 6" xfId="34379" xr:uid="{D7FC4585-F844-452E-A73B-DCDF93D5B04E}"/>
    <cellStyle name="Percent 17 9 7" xfId="34380" xr:uid="{E40C2310-17A5-4F84-A9DC-2D3A2B181C7B}"/>
    <cellStyle name="Percent 17 9 8" xfId="34381" xr:uid="{1F3D2719-F3BF-43FD-ACB1-18A662E98559}"/>
    <cellStyle name="Percent 17 9 9" xfId="34382" xr:uid="{0B76BF34-A5AC-4662-A1F8-26E66AAABDF0}"/>
    <cellStyle name="Percent 18" xfId="4694" xr:uid="{00000000-0005-0000-0000-00005A120000}"/>
    <cellStyle name="Percent 18 2" xfId="5292" xr:uid="{00000000-0005-0000-0000-0000B0140000}"/>
    <cellStyle name="Percent 18 2 2" xfId="34383" xr:uid="{715EB6CB-8DA8-42DA-83D0-08E87082258F}"/>
    <cellStyle name="Percent 18 2 3" xfId="34384" xr:uid="{8F1192EC-3572-4AE2-832E-0466580B37F8}"/>
    <cellStyle name="Percent 18 2 4" xfId="42687" xr:uid="{E07A779A-DDB8-42C4-9E3A-F8C6B3703DE5}"/>
    <cellStyle name="Percent 18 2 5" xfId="26148" xr:uid="{059A13C8-96E2-4CBA-9FF1-D622321CAC32}"/>
    <cellStyle name="Percent 18 3" xfId="5291" xr:uid="{00000000-0005-0000-0000-0000AF140000}"/>
    <cellStyle name="Percent 18 3 2" xfId="42686" xr:uid="{9178EBCC-58BF-4D76-BE22-A995723C1C9A}"/>
    <cellStyle name="Percent 18 3 3" xfId="34385" xr:uid="{766B519C-A99D-4449-BCD7-35920FEFDBCF}"/>
    <cellStyle name="Percent 18 4" xfId="34386" xr:uid="{7673FDB1-E345-4684-AF41-0993D94093DE}"/>
    <cellStyle name="Percent 18 5" xfId="34387" xr:uid="{F31CCB4C-3D2D-4AD2-8406-447C6A44BAEF}"/>
    <cellStyle name="Percent 18 6" xfId="34388" xr:uid="{6480E59C-30A8-48C8-94C7-419769D29766}"/>
    <cellStyle name="Percent 18 7" xfId="34389" xr:uid="{FA498F55-0509-49D9-B495-6DAED7045AC7}"/>
    <cellStyle name="Percent 18 8" xfId="42582" xr:uid="{8DFB310F-342F-4927-A563-455720FF6414}"/>
    <cellStyle name="Percent 18 9" xfId="26147" xr:uid="{50956F5E-7481-4B30-9AC9-025DBFCB3CAC}"/>
    <cellStyle name="Percent 19" xfId="4516" xr:uid="{00000000-0005-0000-0000-0000A8110000}"/>
    <cellStyle name="Percent 19 2" xfId="26150" xr:uid="{9C5495F8-5790-458D-8ABC-5C6F19329058}"/>
    <cellStyle name="Percent 19 2 2" xfId="34390" xr:uid="{13D26258-2FA4-4189-A076-0B6B0380A151}"/>
    <cellStyle name="Percent 19 2 3" xfId="34391" xr:uid="{A65D425E-A7F7-4E6D-A505-C7FE772E3E2D}"/>
    <cellStyle name="Percent 19 2 4" xfId="34392" xr:uid="{6B2ABBB3-F4BB-4B4C-8D5E-8CBDF44F3C0C}"/>
    <cellStyle name="Percent 19 2 5" xfId="34393" xr:uid="{08438416-422E-4AC7-A173-AAA784532903}"/>
    <cellStyle name="Percent 19 3" xfId="34394" xr:uid="{5527B356-7668-4596-ACE6-FA22582D9AEF}"/>
    <cellStyle name="Percent 19 4" xfId="34395" xr:uid="{29E2FDDD-FE9C-4D6B-B3A8-97E467044AA7}"/>
    <cellStyle name="Percent 19 5" xfId="34396" xr:uid="{C7CFB181-FD24-4EFA-BC76-4A10BAEAA702}"/>
    <cellStyle name="Percent 19 6" xfId="34397" xr:uid="{6146EFFA-0126-46F5-9AAA-D0FEFB6FAE41}"/>
    <cellStyle name="Percent 19 7" xfId="42528" xr:uid="{0F61BCBD-8FFF-4D80-A924-5B2EA05A8966}"/>
    <cellStyle name="Percent 19 8" xfId="26149" xr:uid="{56404B4C-7A6B-4CA0-B7BA-EF089CC44C78}"/>
    <cellStyle name="Percent 2" xfId="275" xr:uid="{00000000-0005-0000-0000-000017010000}"/>
    <cellStyle name="Percent 2 10" xfId="2662" xr:uid="{00000000-0005-0000-0000-00006A0A0000}"/>
    <cellStyle name="Percent 2 10 10" xfId="34398" xr:uid="{48C25069-CBAF-4041-AFBB-1BB7A2C7DB82}"/>
    <cellStyle name="Percent 2 10 11" xfId="34399" xr:uid="{6BE3BD04-30A9-4226-ADE9-2597387054C8}"/>
    <cellStyle name="Percent 2 10 12" xfId="34400" xr:uid="{DD90BAC4-4BDE-483E-A699-CE83FE5BAB66}"/>
    <cellStyle name="Percent 2 10 2" xfId="2663" xr:uid="{00000000-0005-0000-0000-00006B0A0000}"/>
    <cellStyle name="Percent 2 10 2 2" xfId="26152" xr:uid="{1F11AC5E-7996-4EE5-AC91-77C2F6ABA3BA}"/>
    <cellStyle name="Percent 2 10 2 3" xfId="34401" xr:uid="{94C0E42F-0DEA-4EA4-B88F-FB50EAA2C7A5}"/>
    <cellStyle name="Percent 2 10 2 4" xfId="34402" xr:uid="{513C3ADE-2686-4DA7-BCE7-A81690F0E6A5}"/>
    <cellStyle name="Percent 2 10 2 5" xfId="34403" xr:uid="{B1CD509C-BE5A-4267-A01C-8C7C99F3B750}"/>
    <cellStyle name="Percent 2 10 3" xfId="4695" xr:uid="{00000000-0005-0000-0000-00005B120000}"/>
    <cellStyle name="Percent 2 10 3 2" xfId="26153" xr:uid="{3435DCF2-FAA4-48ED-9B0B-66DFAAF84C5A}"/>
    <cellStyle name="Percent 2 10 3 3" xfId="34404" xr:uid="{9F34ED2E-77AF-42A2-8DDE-537C878D0FE7}"/>
    <cellStyle name="Percent 2 10 3 4" xfId="34405" xr:uid="{EF5578C3-3A87-49CD-BEE4-E4904E168E96}"/>
    <cellStyle name="Percent 2 10 3 5" xfId="34406" xr:uid="{538A67F9-EFB7-4D9F-A600-F4E36DA46CC8}"/>
    <cellStyle name="Percent 2 10 4" xfId="4696" xr:uid="{00000000-0005-0000-0000-00005C120000}"/>
    <cellStyle name="Percent 2 10 4 2" xfId="26154" xr:uid="{0C8A8340-FD8E-42BA-AD46-5420576B0D70}"/>
    <cellStyle name="Percent 2 10 4 3" xfId="34407" xr:uid="{028A69E9-DC35-401B-951E-598C2A15F83B}"/>
    <cellStyle name="Percent 2 10 4 4" xfId="34408" xr:uid="{F5FF701C-9D45-411C-852F-CE5CA47E311D}"/>
    <cellStyle name="Percent 2 10 4 5" xfId="34409" xr:uid="{87924E26-FD2C-49A0-AC38-E933DAB16B54}"/>
    <cellStyle name="Percent 2 10 5" xfId="4697" xr:uid="{00000000-0005-0000-0000-00005D120000}"/>
    <cellStyle name="Percent 2 10 5 2" xfId="26155" xr:uid="{19AFA7BD-3003-48AA-BFF4-5B4E5C33A157}"/>
    <cellStyle name="Percent 2 10 5 3" xfId="34410" xr:uid="{429775AD-03B3-456D-818A-9AD241A54FFE}"/>
    <cellStyle name="Percent 2 10 5 4" xfId="34411" xr:uid="{7EDCC1AD-29BF-436C-AB90-C73B5F4C74FA}"/>
    <cellStyle name="Percent 2 10 5 5" xfId="34412" xr:uid="{9EA45AE3-32EE-42A8-AAB4-132A1DCF3B1E}"/>
    <cellStyle name="Percent 2 10 6" xfId="4698" xr:uid="{00000000-0005-0000-0000-00005E120000}"/>
    <cellStyle name="Percent 2 10 6 2" xfId="26156" xr:uid="{933F0899-B951-45E4-BDA8-8759FE71DF8E}"/>
    <cellStyle name="Percent 2 10 6 3" xfId="34413" xr:uid="{70DF8F2A-FC9F-478A-A0E9-6F7367C98193}"/>
    <cellStyle name="Percent 2 10 6 4" xfId="34414" xr:uid="{A5F6295C-3C4F-4CF4-9B23-63D5B7177A2D}"/>
    <cellStyle name="Percent 2 10 6 5" xfId="34415" xr:uid="{A2046752-94BC-471D-A5DE-23F910EDE0DB}"/>
    <cellStyle name="Percent 2 10 7" xfId="4699" xr:uid="{00000000-0005-0000-0000-00005F120000}"/>
    <cellStyle name="Percent 2 10 7 2" xfId="26157" xr:uid="{216628AE-D3A4-43E6-A44D-956955CFF0CD}"/>
    <cellStyle name="Percent 2 10 7 3" xfId="34416" xr:uid="{44F6FE8C-8D31-4570-9D82-D13F6B0349F7}"/>
    <cellStyle name="Percent 2 10 7 4" xfId="34417" xr:uid="{F80B9FFC-34EE-4B26-A901-CAD05134D7A2}"/>
    <cellStyle name="Percent 2 10 7 5" xfId="34418" xr:uid="{D233A3B3-D7AE-4E0A-AE16-72E2D49BAE42}"/>
    <cellStyle name="Percent 2 10 8" xfId="4700" xr:uid="{00000000-0005-0000-0000-000060120000}"/>
    <cellStyle name="Percent 2 10 8 2" xfId="26158" xr:uid="{9AA23E93-7E14-4BC2-85F4-30ED6838A251}"/>
    <cellStyle name="Percent 2 10 8 3" xfId="34419" xr:uid="{F35B4C47-4CB2-4594-B8BA-314F794DBB63}"/>
    <cellStyle name="Percent 2 10 8 4" xfId="34420" xr:uid="{D2F0F16D-5E23-459A-A3FB-3D874B28CB9B}"/>
    <cellStyle name="Percent 2 10 8 5" xfId="34421" xr:uid="{9DC5421A-55FB-46D0-A836-6C630C91ACD1}"/>
    <cellStyle name="Percent 2 10 9" xfId="26151" xr:uid="{E7A1BDC7-AA58-4AC9-AAC0-D6E6080E76D5}"/>
    <cellStyle name="Percent 2 11" xfId="2664" xr:uid="{00000000-0005-0000-0000-00006C0A0000}"/>
    <cellStyle name="Percent 2 11 10" xfId="34422" xr:uid="{E669203F-D1C7-4E15-931F-FA8821924349}"/>
    <cellStyle name="Percent 2 11 11" xfId="34423" xr:uid="{6FC15A0D-CE85-4F3B-BEF7-6407A14195A3}"/>
    <cellStyle name="Percent 2 11 12" xfId="34424" xr:uid="{2FB5D7AF-A17C-4877-86ED-0FA7F89B7140}"/>
    <cellStyle name="Percent 2 11 2" xfId="2665" xr:uid="{00000000-0005-0000-0000-00006D0A0000}"/>
    <cellStyle name="Percent 2 11 2 2" xfId="26160" xr:uid="{2C71E887-D445-4CD8-88BD-D378C3E98CE3}"/>
    <cellStyle name="Percent 2 11 2 3" xfId="34425" xr:uid="{4DD8A359-240C-4B89-98D6-D2ECAE9C4AA4}"/>
    <cellStyle name="Percent 2 11 2 4" xfId="34426" xr:uid="{A0C8FD8F-BA88-4B89-8F5A-1D538C848CC8}"/>
    <cellStyle name="Percent 2 11 2 5" xfId="34427" xr:uid="{17862F18-2062-4BCF-87FA-E564A7C6D7DE}"/>
    <cellStyle name="Percent 2 11 3" xfId="4701" xr:uid="{00000000-0005-0000-0000-000061120000}"/>
    <cellStyle name="Percent 2 11 3 2" xfId="26161" xr:uid="{9FFA220F-3F28-44F2-933B-9A05C078B569}"/>
    <cellStyle name="Percent 2 11 3 3" xfId="34428" xr:uid="{2D0FCF0A-0155-46B3-B539-E08DCCC6E379}"/>
    <cellStyle name="Percent 2 11 3 4" xfId="34429" xr:uid="{C7D01DA0-5802-47D2-9FA8-6BA646103014}"/>
    <cellStyle name="Percent 2 11 3 5" xfId="34430" xr:uid="{48A66F2E-3668-42E6-848E-2EF7609D596A}"/>
    <cellStyle name="Percent 2 11 4" xfId="4702" xr:uid="{00000000-0005-0000-0000-000062120000}"/>
    <cellStyle name="Percent 2 11 4 2" xfId="26162" xr:uid="{77596445-07CE-4A87-98C6-856B27DD79E7}"/>
    <cellStyle name="Percent 2 11 4 3" xfId="34431" xr:uid="{7CB5B5FC-D38D-4CED-A29D-6BF23A95115F}"/>
    <cellStyle name="Percent 2 11 4 4" xfId="34432" xr:uid="{09228799-3D0A-4137-BF1C-ABFA4521B7A1}"/>
    <cellStyle name="Percent 2 11 4 5" xfId="34433" xr:uid="{BED2EE39-39BF-4602-878B-82C1FBE5BFBE}"/>
    <cellStyle name="Percent 2 11 5" xfId="4703" xr:uid="{00000000-0005-0000-0000-000063120000}"/>
    <cellStyle name="Percent 2 11 5 2" xfId="26163" xr:uid="{75C3BF74-C487-4B2A-AE0B-E965EEBEFFDF}"/>
    <cellStyle name="Percent 2 11 5 3" xfId="34434" xr:uid="{9BFCE307-C77D-4D83-8BF1-A827615920B4}"/>
    <cellStyle name="Percent 2 11 5 4" xfId="34435" xr:uid="{1ED1E840-D85B-4F84-9C26-252BF1D3AD6C}"/>
    <cellStyle name="Percent 2 11 5 5" xfId="34436" xr:uid="{2AD4AD66-CC61-4438-A117-08073785EE77}"/>
    <cellStyle name="Percent 2 11 6" xfId="4704" xr:uid="{00000000-0005-0000-0000-000064120000}"/>
    <cellStyle name="Percent 2 11 6 2" xfId="26164" xr:uid="{6CAFC579-E9C7-4495-9891-71DEE94324FF}"/>
    <cellStyle name="Percent 2 11 6 3" xfId="34437" xr:uid="{AA048561-7B17-4F90-8537-B13D984752B4}"/>
    <cellStyle name="Percent 2 11 6 4" xfId="34438" xr:uid="{7EBA049B-E22A-4B6E-8054-359165248615}"/>
    <cellStyle name="Percent 2 11 6 5" xfId="34439" xr:uid="{11AD51F9-AE1D-46FE-885B-C70B93B5EF7B}"/>
    <cellStyle name="Percent 2 11 7" xfId="4705" xr:uid="{00000000-0005-0000-0000-000065120000}"/>
    <cellStyle name="Percent 2 11 7 2" xfId="26165" xr:uid="{C41B43DB-0D61-480E-9FA0-8A0797A94428}"/>
    <cellStyle name="Percent 2 11 7 3" xfId="34440" xr:uid="{8BF2E727-B25D-4CF7-AB89-44DB81E89F42}"/>
    <cellStyle name="Percent 2 11 7 4" xfId="34441" xr:uid="{9E7E108C-4D12-4BF7-AAA0-6E06FF4A0E3D}"/>
    <cellStyle name="Percent 2 11 7 5" xfId="34442" xr:uid="{06DB410D-6903-452F-972B-6E6FD9F9BDBC}"/>
    <cellStyle name="Percent 2 11 8" xfId="4706" xr:uid="{00000000-0005-0000-0000-000066120000}"/>
    <cellStyle name="Percent 2 11 8 2" xfId="26166" xr:uid="{CE5B00E0-E72A-4068-B5AE-5661EBB70AEF}"/>
    <cellStyle name="Percent 2 11 8 3" xfId="34443" xr:uid="{07E8F388-8597-4DE9-873D-08C097F50F4F}"/>
    <cellStyle name="Percent 2 11 8 4" xfId="34444" xr:uid="{FEE5CB59-0A66-4EB7-8902-9A3C753C7C0A}"/>
    <cellStyle name="Percent 2 11 8 5" xfId="34445" xr:uid="{57E5DB39-87C7-4961-B121-06D750AABEEE}"/>
    <cellStyle name="Percent 2 11 9" xfId="26159" xr:uid="{873688D6-47A8-4C6F-BD48-85299342EC4B}"/>
    <cellStyle name="Percent 2 12" xfId="2666" xr:uid="{00000000-0005-0000-0000-00006E0A0000}"/>
    <cellStyle name="Percent 2 12 2" xfId="26167" xr:uid="{9C7DD476-5861-428D-843F-30DF5FB21984}"/>
    <cellStyle name="Percent 2 12 3" xfId="34446" xr:uid="{CB739EF8-08E2-43DD-A90D-3B924BAEDF1F}"/>
    <cellStyle name="Percent 2 12 4" xfId="34447" xr:uid="{45B38C56-9E7C-4C2E-ABAE-AD9796FBA0DB}"/>
    <cellStyle name="Percent 2 12 5" xfId="34448" xr:uid="{2FAFE37F-631B-4E52-BE7A-A707A60AD858}"/>
    <cellStyle name="Percent 2 13" xfId="2667" xr:uid="{00000000-0005-0000-0000-00006F0A0000}"/>
    <cellStyle name="Percent 2 13 2" xfId="26168" xr:uid="{B9543A4F-2C0E-4DED-863A-62387B22DE4B}"/>
    <cellStyle name="Percent 2 13 3" xfId="34449" xr:uid="{BE42BD3D-A88B-4DC3-AF03-7631C52DE421}"/>
    <cellStyle name="Percent 2 13 4" xfId="34450" xr:uid="{0B97F911-3C92-411D-B7DC-8BE2033E7376}"/>
    <cellStyle name="Percent 2 13 5" xfId="34451" xr:uid="{1F731392-B350-4E76-B158-0D23907FED76}"/>
    <cellStyle name="Percent 2 14" xfId="2668" xr:uid="{00000000-0005-0000-0000-0000700A0000}"/>
    <cellStyle name="Percent 2 14 2" xfId="26169" xr:uid="{42E86B7E-4CFC-4B2D-AC8A-2C084897B2A6}"/>
    <cellStyle name="Percent 2 14 3" xfId="34452" xr:uid="{8CA1DF24-41B8-4F1B-AFD9-C678D3B86885}"/>
    <cellStyle name="Percent 2 14 4" xfId="34453" xr:uid="{DC3634B9-DB43-4515-890A-05D9DC3B5F20}"/>
    <cellStyle name="Percent 2 14 5" xfId="34454" xr:uid="{9F49F798-4CE3-48CA-B011-480FCA0E6C7F}"/>
    <cellStyle name="Percent 2 15" xfId="2669" xr:uid="{00000000-0005-0000-0000-0000710A0000}"/>
    <cellStyle name="Percent 2 15 2" xfId="26170" xr:uid="{A1A6997D-7D8C-4F91-A741-7C17507CD518}"/>
    <cellStyle name="Percent 2 15 3" xfId="34455" xr:uid="{FA89BB15-AB80-4A02-B2AA-5F032EFD5081}"/>
    <cellStyle name="Percent 2 15 4" xfId="34456" xr:uid="{30B9168F-339A-4FE9-8597-14A7B30E1917}"/>
    <cellStyle name="Percent 2 15 5" xfId="34457" xr:uid="{50CC619A-CE0F-450C-9E1E-0071971B3390}"/>
    <cellStyle name="Percent 2 16" xfId="2670" xr:uid="{00000000-0005-0000-0000-0000720A0000}"/>
    <cellStyle name="Percent 2 16 2" xfId="26171" xr:uid="{A9213A7A-02DC-4985-BBF7-0F0BB374F7CA}"/>
    <cellStyle name="Percent 2 16 3" xfId="34458" xr:uid="{E5E3F29D-222D-4414-AE0D-5B60169CA4DF}"/>
    <cellStyle name="Percent 2 16 4" xfId="34459" xr:uid="{823BEB15-F39F-4543-9AE1-126834215AF7}"/>
    <cellStyle name="Percent 2 16 5" xfId="34460" xr:uid="{A61C5B6D-D1C8-402F-95E0-E6E01E9D0706}"/>
    <cellStyle name="Percent 2 17" xfId="2671" xr:uid="{00000000-0005-0000-0000-0000730A0000}"/>
    <cellStyle name="Percent 2 17 2" xfId="26172" xr:uid="{700DA352-1AF6-4CBF-8643-C901204EBE53}"/>
    <cellStyle name="Percent 2 17 3" xfId="34461" xr:uid="{DD9B9B5E-05F5-4347-B3A7-3981784567C3}"/>
    <cellStyle name="Percent 2 17 4" xfId="34462" xr:uid="{5EA21DA1-3E1A-4633-B1C0-62378959F417}"/>
    <cellStyle name="Percent 2 17 5" xfId="34463" xr:uid="{3A9B4478-FC60-4415-BAF9-7B07458C571D}"/>
    <cellStyle name="Percent 2 18" xfId="2672" xr:uid="{00000000-0005-0000-0000-0000740A0000}"/>
    <cellStyle name="Percent 2 18 2" xfId="26173" xr:uid="{9ABD0203-9D86-4FF2-B29E-05BB9F958D33}"/>
    <cellStyle name="Percent 2 18 3" xfId="34464" xr:uid="{EFC593EF-546C-475B-B029-7522FAAA4DAF}"/>
    <cellStyle name="Percent 2 18 4" xfId="34465" xr:uid="{50118FEC-6599-4978-B467-CCBECF8B334A}"/>
    <cellStyle name="Percent 2 18 5" xfId="34466" xr:uid="{1B9ADAFC-ADC2-4163-972E-23DD38999F5E}"/>
    <cellStyle name="Percent 2 19" xfId="2673" xr:uid="{00000000-0005-0000-0000-0000750A0000}"/>
    <cellStyle name="Percent 2 19 2" xfId="34467" xr:uid="{098750DC-22AC-4FB9-837F-C77971B4D068}"/>
    <cellStyle name="Percent 2 19 2 2" xfId="34468" xr:uid="{791E7737-0226-407C-88C2-2575824B8B43}"/>
    <cellStyle name="Percent 2 19 3" xfId="34469" xr:uid="{AF398741-5438-465A-9FF5-08DB1CE8DBE4}"/>
    <cellStyle name="Percent 2 19 4" xfId="34470" xr:uid="{8277D0EC-C652-4263-A377-64C0995F9079}"/>
    <cellStyle name="Percent 2 19 5" xfId="34471" xr:uid="{92445001-24A5-4D9D-9DCF-9AA301DD4752}"/>
    <cellStyle name="Percent 2 19 6" xfId="34472" xr:uid="{E517D5B4-D4AA-4A6C-A804-78041D74DC16}"/>
    <cellStyle name="Percent 2 19 7" xfId="41632" xr:uid="{B7D98A20-3ED6-4507-A876-B3C5E93373E3}"/>
    <cellStyle name="Percent 2 19 8" xfId="26174" xr:uid="{13FF8BC7-E999-41FB-A7BB-433F8E4069BE}"/>
    <cellStyle name="Percent 2 2" xfId="276" xr:uid="{00000000-0005-0000-0000-000018010000}"/>
    <cellStyle name="Percent 2 2 10" xfId="27375" xr:uid="{9F75C168-A0DA-49CF-AA11-1E67C54507DB}"/>
    <cellStyle name="Percent 2 2 10 2" xfId="34473" xr:uid="{ED7E8F6B-0B32-4B48-B9C6-91ABB0BC4B8B}"/>
    <cellStyle name="Percent 2 2 11" xfId="26175" xr:uid="{2A8A7605-7561-46CE-A6BF-4C9D16694A6D}"/>
    <cellStyle name="Percent 2 2 12" xfId="34474" xr:uid="{8C23A600-9428-471F-A746-56D636BE569C}"/>
    <cellStyle name="Percent 2 2 13" xfId="34475" xr:uid="{07233685-B90A-4B49-98E0-C0C96AD066C2}"/>
    <cellStyle name="Percent 2 2 2" xfId="277" xr:uid="{00000000-0005-0000-0000-000019010000}"/>
    <cellStyle name="Percent 2 2 2 2" xfId="27377" xr:uid="{939BB6A7-747D-45C0-A3CE-A8C1EABF951E}"/>
    <cellStyle name="Percent 2 2 2 2 2" xfId="34476" xr:uid="{7C521884-743A-4511-9F72-04E39E4BEE3A}"/>
    <cellStyle name="Percent 2 2 2 3" xfId="27378" xr:uid="{33951E93-2DEA-499D-AF57-8DA1643340B8}"/>
    <cellStyle name="Percent 2 2 2 3 2" xfId="34477" xr:uid="{C7C46A91-788B-4897-B380-B64EF58588BC}"/>
    <cellStyle name="Percent 2 2 2 4" xfId="27376" xr:uid="{71E34C43-8879-4B12-9C29-95C957AAD479}"/>
    <cellStyle name="Percent 2 2 2 4 2" xfId="34478" xr:uid="{C5F408D4-1EF4-4E98-A614-4DFEBD39D13A}"/>
    <cellStyle name="Percent 2 2 2 5" xfId="26176" xr:uid="{F5B49A65-2623-488A-B757-6AA1F0340B86}"/>
    <cellStyle name="Percent 2 2 3" xfId="278" xr:uid="{00000000-0005-0000-0000-00001A010000}"/>
    <cellStyle name="Percent 2 2 3 2" xfId="279" xr:uid="{00000000-0005-0000-0000-00001B010000}"/>
    <cellStyle name="Percent 2 2 3 2 2" xfId="34479" xr:uid="{7FCC5088-F7B6-4CAD-9148-38F1B74772E7}"/>
    <cellStyle name="Percent 2 2 3 2 3" xfId="34480" xr:uid="{A7C4BA03-A742-4FE9-B58F-3918C876EEFB}"/>
    <cellStyle name="Percent 2 2 3 2 4" xfId="34481" xr:uid="{116753FC-33A7-4278-A83B-4A1731C45E0A}"/>
    <cellStyle name="Percent 2 2 3 2 5" xfId="34482" xr:uid="{3BB61F7D-219E-487A-B61B-1F7D0B0CB194}"/>
    <cellStyle name="Percent 2 2 3 2 6" xfId="41446" xr:uid="{EABBA26A-9409-47AD-A87B-EDCFA6109FF9}"/>
    <cellStyle name="Percent 2 2 3 2 7" xfId="26178" xr:uid="{BB3DD090-1164-4DBE-9CDC-141DAE9D1AA4}"/>
    <cellStyle name="Percent 2 2 3 3" xfId="420" xr:uid="{00000000-0005-0000-0000-0000A8010000}"/>
    <cellStyle name="Percent 2 2 3 3 2" xfId="34483" xr:uid="{1C663CE4-C8A9-429B-9763-23D3A6DD6995}"/>
    <cellStyle name="Percent 2 2 3 3 3" xfId="34484" xr:uid="{2EA45389-70B0-4371-9A09-7209A86FB6D2}"/>
    <cellStyle name="Percent 2 2 3 3 4" xfId="34485" xr:uid="{07253C62-BF0E-4966-A361-8294533965E3}"/>
    <cellStyle name="Percent 2 2 3 3 5" xfId="34486" xr:uid="{F8F5937A-B98B-461A-9F14-D80DE77ACA68}"/>
    <cellStyle name="Percent 2 2 3 3 6" xfId="41447" xr:uid="{7FD715E3-BF9D-4DFE-93D7-6DB99A69154E}"/>
    <cellStyle name="Percent 2 2 3 3 7" xfId="26179" xr:uid="{2715FA95-44E8-4D3F-BFCD-61B7BC992F36}"/>
    <cellStyle name="Percent 2 2 3 4" xfId="479" xr:uid="{00000000-0005-0000-0000-0000E3010000}"/>
    <cellStyle name="Percent 2 2 3 4 2" xfId="26181" xr:uid="{64D9862D-F9C3-4BEF-A214-D5313EB228DF}"/>
    <cellStyle name="Percent 2 2 3 4 2 2" xfId="34487" xr:uid="{AD9B7FA8-7661-4C63-AC6B-391D93E0D5DC}"/>
    <cellStyle name="Percent 2 2 3 4 2 3" xfId="34488" xr:uid="{9D6B8DB2-42C3-4FDA-9E67-E940A6847498}"/>
    <cellStyle name="Percent 2 2 3 4 2 4" xfId="34489" xr:uid="{6201CF1F-462B-4CC4-8A5D-F8B476D76D11}"/>
    <cellStyle name="Percent 2 2 3 4 2 5" xfId="34490" xr:uid="{A7C4EAD6-E634-43B7-AD31-DFFB297A4B9D}"/>
    <cellStyle name="Percent 2 2 3 4 3" xfId="34491" xr:uid="{97CF46A6-B3EA-41C0-93E3-1B74D0F74F1C}"/>
    <cellStyle name="Percent 2 2 3 4 4" xfId="34492" xr:uid="{6D94450E-F284-4F26-A533-E3CBA8DF9621}"/>
    <cellStyle name="Percent 2 2 3 4 5" xfId="34493" xr:uid="{F9D3D35C-0F03-481B-89EB-41146846E315}"/>
    <cellStyle name="Percent 2 2 3 4 6" xfId="34494" xr:uid="{58D56705-8891-432E-A9AB-E5CDC256F064}"/>
    <cellStyle name="Percent 2 2 3 4 7" xfId="41494" xr:uid="{735F58B3-40EC-4CC8-B8A3-0DC40EC91ABB}"/>
    <cellStyle name="Percent 2 2 3 4 8" xfId="26180" xr:uid="{087D1099-E357-4BF1-AA97-9631D70DE1D6}"/>
    <cellStyle name="Percent 2 2 3 5" xfId="27379" xr:uid="{BC8FE19B-4BA1-4989-9C15-32C2CF0AF35B}"/>
    <cellStyle name="Percent 2 2 3 5 2" xfId="34495" xr:uid="{8FA7087F-5242-4D4D-8D9B-FB12E99E4665}"/>
    <cellStyle name="Percent 2 2 3 6" xfId="26177" xr:uid="{0217A3D1-C0CE-468D-A505-844DCEE9B859}"/>
    <cellStyle name="Percent 2 2 3 7" xfId="34496" xr:uid="{8696EEDD-0B9D-4453-B416-4D29878AABA9}"/>
    <cellStyle name="Percent 2 2 3 8" xfId="34497" xr:uid="{E630D028-44BE-47C4-BBC8-6879C3C37D1B}"/>
    <cellStyle name="Percent 2 2 4" xfId="421" xr:uid="{00000000-0005-0000-0000-0000A9010000}"/>
    <cellStyle name="Percent 2 2 4 2" xfId="2675" xr:uid="{00000000-0005-0000-0000-0000770A0000}"/>
    <cellStyle name="Percent 2 2 4 2 2" xfId="34498" xr:uid="{70E89611-EDA3-4860-A7FD-5D42060D6D59}"/>
    <cellStyle name="Percent 2 2 4 2 3" xfId="34499" xr:uid="{FC0B4F24-28AB-4DE3-A467-EC7726C68FDC}"/>
    <cellStyle name="Percent 2 2 4 2 4" xfId="34500" xr:uid="{CFC8E4CA-1944-4446-9D73-1B008495DF7C}"/>
    <cellStyle name="Percent 2 2 4 2 5" xfId="34501" xr:uid="{FCFEED41-0A5F-499C-B78B-D40496990491}"/>
    <cellStyle name="Percent 2 2 4 2 6" xfId="41634" xr:uid="{679943C8-E2A3-4165-891A-9B4293F950C0}"/>
    <cellStyle name="Percent 2 2 4 2 7" xfId="26183" xr:uid="{7051C93B-AD74-4DB9-AAB3-ED9E63D78820}"/>
    <cellStyle name="Percent 2 2 4 3" xfId="26184" xr:uid="{9E80748E-B0A9-4A4C-AD6B-292F8E32097F}"/>
    <cellStyle name="Percent 2 2 4 3 2" xfId="34502" xr:uid="{23DA2380-0331-4EB2-B785-27D3815C85D5}"/>
    <cellStyle name="Percent 2 2 4 3 3" xfId="34503" xr:uid="{D9546A6C-E4EE-46CA-81BB-0D035E4D3083}"/>
    <cellStyle name="Percent 2 2 4 3 4" xfId="34504" xr:uid="{91DC1BD9-BC7F-4613-8CF9-69570DE4D7B3}"/>
    <cellStyle name="Percent 2 2 4 3 5" xfId="34505" xr:uid="{D72BED6C-F153-461B-8CD7-8BF1A01C55F7}"/>
    <cellStyle name="Percent 2 2 4 4" xfId="26182" xr:uid="{7BBF992B-69E5-4C90-8550-D985C4C75A16}"/>
    <cellStyle name="Percent 2 2 4 5" xfId="34506" xr:uid="{B15CE0EA-AAF7-4FB4-A371-579683D4AA5F}"/>
    <cellStyle name="Percent 2 2 4 6" xfId="34507" xr:uid="{70DA07D8-86E7-4AFA-AF89-76B6A5852E73}"/>
    <cellStyle name="Percent 2 2 4 7" xfId="34508" xr:uid="{0B06B1FC-BEE4-4260-B01A-D84731830676}"/>
    <cellStyle name="Percent 2 2 4 8" xfId="34509" xr:uid="{D99F3094-23A8-4F2B-B43C-8A86A4920C34}"/>
    <cellStyle name="Percent 2 2 4 9" xfId="41448" xr:uid="{908A9607-A581-43E6-9937-305128861077}"/>
    <cellStyle name="Percent 2 2 5" xfId="2676" xr:uid="{00000000-0005-0000-0000-0000780A0000}"/>
    <cellStyle name="Percent 2 2 5 2" xfId="26185" xr:uid="{C6F69504-A8A1-4B65-B932-FCCE2CF667EE}"/>
    <cellStyle name="Percent 2 2 5 3" xfId="34510" xr:uid="{A0AD4F0D-B300-4914-AAEA-B9EE11699EF0}"/>
    <cellStyle name="Percent 2 2 5 4" xfId="34511" xr:uid="{07A13F54-C525-4793-A1B0-0E91B1A8F4D2}"/>
    <cellStyle name="Percent 2 2 5 5" xfId="34512" xr:uid="{9EA8110C-137B-4A11-AB71-0BCE2DCFEC87}"/>
    <cellStyle name="Percent 2 2 6" xfId="2677" xr:uid="{00000000-0005-0000-0000-0000790A0000}"/>
    <cellStyle name="Percent 2 2 6 2" xfId="4707" xr:uid="{00000000-0005-0000-0000-000067120000}"/>
    <cellStyle name="Percent 2 2 6 2 2" xfId="34513" xr:uid="{D11CBF1F-604C-49E1-B21D-CDDCA048AE11}"/>
    <cellStyle name="Percent 2 2 6 2 3" xfId="34514" xr:uid="{64A2D84B-D964-4502-96F3-B227DC5F4676}"/>
    <cellStyle name="Percent 2 2 6 2 4" xfId="34515" xr:uid="{009DB993-836F-41EB-ADF3-0769B46AA2FD}"/>
    <cellStyle name="Percent 2 2 6 2 5" xfId="34516" xr:uid="{A6ED936D-6297-48D8-8B73-FEAF23393985}"/>
    <cellStyle name="Percent 2 2 6 2 6" xfId="42583" xr:uid="{155E6EBB-72E0-4572-AB78-62296FB81B0C}"/>
    <cellStyle name="Percent 2 2 6 2 7" xfId="26187" xr:uid="{ECB484EA-9516-4740-B832-FD221EDC0515}"/>
    <cellStyle name="Percent 2 2 6 3" xfId="26188" xr:uid="{EC53651B-443B-4E45-960A-524717FFFA52}"/>
    <cellStyle name="Percent 2 2 6 3 2" xfId="34517" xr:uid="{7762D906-7C14-44EC-BD1B-148EDDE1FB93}"/>
    <cellStyle name="Percent 2 2 6 3 3" xfId="34518" xr:uid="{D78C3569-C8DC-40D5-A1DD-DB720FDB8C60}"/>
    <cellStyle name="Percent 2 2 6 3 4" xfId="34519" xr:uid="{7EEA3FF5-FCF0-4C74-89FA-58EEAE8DB0AA}"/>
    <cellStyle name="Percent 2 2 6 3 5" xfId="34520" xr:uid="{8E0F9117-193D-41E5-95E4-551AC23827AC}"/>
    <cellStyle name="Percent 2 2 6 4" xfId="26186" xr:uid="{D9992F39-6B89-489A-946F-0D487D3E4956}"/>
    <cellStyle name="Percent 2 2 6 5" xfId="34521" xr:uid="{5B4D2D5F-FE1B-4D44-A331-2236A53EBCD7}"/>
    <cellStyle name="Percent 2 2 6 6" xfId="34522" xr:uid="{1D72A8C3-B3CB-4D35-B385-FD6DCE3CF84E}"/>
    <cellStyle name="Percent 2 2 6 7" xfId="34523" xr:uid="{D4299815-9D52-4C11-96B3-B97F5C1A0141}"/>
    <cellStyle name="Percent 2 2 6 8" xfId="34524" xr:uid="{173C62A3-64E8-4FD9-9EB1-0B8F384CA422}"/>
    <cellStyle name="Percent 2 2 6 9" xfId="41635" xr:uid="{3F0CF77F-8E63-4BD2-8F6A-4DDA0D4B8A23}"/>
    <cellStyle name="Percent 2 2 7" xfId="2674" xr:uid="{00000000-0005-0000-0000-0000760A0000}"/>
    <cellStyle name="Percent 2 2 7 2" xfId="4708" xr:uid="{00000000-0005-0000-0000-000068120000}"/>
    <cellStyle name="Percent 2 2 7 2 2" xfId="34525" xr:uid="{772C6BB6-6931-48D9-927F-D914751CB2DF}"/>
    <cellStyle name="Percent 2 2 7 2 3" xfId="34526" xr:uid="{4605C459-DBA3-4452-962F-DC6E41016441}"/>
    <cellStyle name="Percent 2 2 7 2 4" xfId="34527" xr:uid="{7FDACBB1-D2D1-45F9-A9C9-980CAC6CD75B}"/>
    <cellStyle name="Percent 2 2 7 2 5" xfId="34528" xr:uid="{83B7BC4D-35B6-40F3-BC3D-0712FDE5F450}"/>
    <cellStyle name="Percent 2 2 7 2 6" xfId="42584" xr:uid="{D3DB0F0B-F0E7-4D8C-BCB8-7F3780CACF26}"/>
    <cellStyle name="Percent 2 2 7 2 7" xfId="26190" xr:uid="{9F58A6CA-AC9B-4AD1-AEAA-87DE494AAA43}"/>
    <cellStyle name="Percent 2 2 7 3" xfId="26191" xr:uid="{BA8B637B-FDC4-4239-8002-D339AA5E2A60}"/>
    <cellStyle name="Percent 2 2 7 3 2" xfId="34529" xr:uid="{12F4893D-3998-4BB8-8D8C-8243DFB261C1}"/>
    <cellStyle name="Percent 2 2 7 3 3" xfId="34530" xr:uid="{C0B0D8AC-9EBA-45A0-85D7-DF22512A29B3}"/>
    <cellStyle name="Percent 2 2 7 3 4" xfId="34531" xr:uid="{91338FFB-93B3-4523-B3C3-6807FEDEED66}"/>
    <cellStyle name="Percent 2 2 7 3 5" xfId="34532" xr:uid="{4B9A0B4A-CAA3-4AE9-B18D-89C2436407D8}"/>
    <cellStyle name="Percent 2 2 7 4" xfId="26189" xr:uid="{F7D5DAEC-EEEE-4459-85A5-3BF6DBC04D57}"/>
    <cellStyle name="Percent 2 2 7 5" xfId="34533" xr:uid="{2F7229FF-5594-4316-8E79-FCD784010D70}"/>
    <cellStyle name="Percent 2 2 7 6" xfId="34534" xr:uid="{C5075D6C-6970-4E82-AC70-21AE83BF6855}"/>
    <cellStyle name="Percent 2 2 7 7" xfId="34535" xr:uid="{D25F8DD1-4B51-4CEC-838F-0B2C17126FA1}"/>
    <cellStyle name="Percent 2 2 7 8" xfId="34536" xr:uid="{CAFF4098-BF5C-4207-9F6C-3CF772DC2092}"/>
    <cellStyle name="Percent 2 2 7 9" xfId="41633" xr:uid="{BF936898-6285-4136-9692-2DD0B396AF98}"/>
    <cellStyle name="Percent 2 2 8" xfId="4709" xr:uid="{00000000-0005-0000-0000-000069120000}"/>
    <cellStyle name="Percent 2 2 8 2" xfId="26192" xr:uid="{D9E528BD-F100-4C0C-BEDA-AA53387C851D}"/>
    <cellStyle name="Percent 2 2 8 3" xfId="34537" xr:uid="{E132BCC3-6510-4648-A7F5-A21A6AC813B8}"/>
    <cellStyle name="Percent 2 2 8 4" xfId="34538" xr:uid="{DF909FDD-C985-4C95-A44B-C781B94A2462}"/>
    <cellStyle name="Percent 2 2 8 5" xfId="34539" xr:uid="{F9E6DEA1-B157-4B08-A332-59782445146C}"/>
    <cellStyle name="Percent 2 2 9" xfId="4710" xr:uid="{00000000-0005-0000-0000-00006A120000}"/>
    <cellStyle name="Percent 2 2 9 2" xfId="34540" xr:uid="{6EAC6CAF-846E-4D11-8DAE-778CD99F0386}"/>
    <cellStyle name="Percent 2 2 9 3" xfId="34541" xr:uid="{ADC819EB-31DD-4B2C-8B1A-3FCB1D8A6DF5}"/>
    <cellStyle name="Percent 2 2 9 4" xfId="34542" xr:uid="{3B5F1ADB-17E7-41D8-B225-8D7563B91C74}"/>
    <cellStyle name="Percent 2 2 9 5" xfId="34543" xr:uid="{E6F335E0-D4F4-484B-9CAC-327886ED7491}"/>
    <cellStyle name="Percent 2 2 9 6" xfId="42585" xr:uid="{74B1A5FD-7987-4EDE-B530-7F624A390FDE}"/>
    <cellStyle name="Percent 2 2 9 7" xfId="26193" xr:uid="{6D9BBAE5-339D-4157-BE8A-9EC085684CCB}"/>
    <cellStyle name="Percent 2 20" xfId="2678" xr:uid="{00000000-0005-0000-0000-00007A0A0000}"/>
    <cellStyle name="Percent 2 20 2" xfId="5293" xr:uid="{00000000-0005-0000-0000-0000B1140000}"/>
    <cellStyle name="Percent 2 20 2 2" xfId="5294" xr:uid="{00000000-0005-0000-0000-0000B2140000}"/>
    <cellStyle name="Percent 2 20 2 2 2" xfId="42689" xr:uid="{04CEC0FF-AF35-414A-8514-FAC8EA0F2404}"/>
    <cellStyle name="Percent 2 20 2 2 3" xfId="34545" xr:uid="{1A0C8AD5-1A0B-4E33-948B-CBC2E686B51C}"/>
    <cellStyle name="Percent 2 20 2 3" xfId="5295" xr:uid="{00000000-0005-0000-0000-0000B3140000}"/>
    <cellStyle name="Percent 2 20 2 3 2" xfId="5296" xr:uid="{00000000-0005-0000-0000-0000B4140000}"/>
    <cellStyle name="Percent 2 20 2 3 3" xfId="5297" xr:uid="{00000000-0005-0000-0000-0000B5140000}"/>
    <cellStyle name="Percent 2 20 2 3 4" xfId="42690" xr:uid="{F2AE3FD6-2E22-4182-B70E-6933CF3CE3A4}"/>
    <cellStyle name="Percent 2 20 2 3 5" xfId="34546" xr:uid="{40AED4A0-B968-41D4-889B-5CD92243FA41}"/>
    <cellStyle name="Percent 2 20 2 4" xfId="5298" xr:uid="{00000000-0005-0000-0000-0000B6140000}"/>
    <cellStyle name="Percent 2 20 2 4 2" xfId="42691" xr:uid="{C216C6A7-9841-4520-8213-4C2F767A1672}"/>
    <cellStyle name="Percent 2 20 2 4 3" xfId="34547" xr:uid="{A7AD3FC3-2129-4213-AFB7-202FADF96828}"/>
    <cellStyle name="Percent 2 20 2 5" xfId="5299" xr:uid="{00000000-0005-0000-0000-0000B7140000}"/>
    <cellStyle name="Percent 2 20 2 6" xfId="42688" xr:uid="{86F9DBC3-2B66-40CA-99DA-865B45884B39}"/>
    <cellStyle name="Percent 2 20 2 7" xfId="34544" xr:uid="{F6137AF0-0A5C-41C5-BF14-C92A68698CFB}"/>
    <cellStyle name="Percent 2 20 3" xfId="34548" xr:uid="{C65CC355-22FF-43DE-82C9-F793F92D0A28}"/>
    <cellStyle name="Percent 2 20 4" xfId="34549" xr:uid="{269E40D4-55FA-457F-9938-A826FE2061D1}"/>
    <cellStyle name="Percent 2 20 5" xfId="34550" xr:uid="{4F4B7BE1-0ED2-4291-9836-3C3C95DC30D6}"/>
    <cellStyle name="Percent 2 20 6" xfId="34551" xr:uid="{96193C80-052A-4F9A-9636-939C4A0091B2}"/>
    <cellStyle name="Percent 2 20 7" xfId="41636" xr:uid="{13BCA2DB-B119-4E7A-AD9F-7DEC5E905750}"/>
    <cellStyle name="Percent 2 20 8" xfId="26194" xr:uid="{DF6E9FB5-DE5B-4279-BCA1-231085003A57}"/>
    <cellStyle name="Percent 2 21" xfId="2679" xr:uid="{00000000-0005-0000-0000-00007B0A0000}"/>
    <cellStyle name="Percent 2 21 2" xfId="34552" xr:uid="{248152D4-AF19-4CEE-A403-37235014F180}"/>
    <cellStyle name="Percent 2 21 3" xfId="34553" xr:uid="{6FD21E85-6E24-46D7-94BF-9AABC1BC0260}"/>
    <cellStyle name="Percent 2 21 4" xfId="34554" xr:uid="{07A9F2BD-3ABD-4FDC-ADB8-27FB6129B3C4}"/>
    <cellStyle name="Percent 2 21 5" xfId="34555" xr:uid="{600EB35F-31A3-4971-9A9F-44265B60616D}"/>
    <cellStyle name="Percent 2 21 6" xfId="41637" xr:uid="{2886BD43-213C-415A-86CC-C45D0BAE7031}"/>
    <cellStyle name="Percent 2 21 7" xfId="26195" xr:uid="{6948ED62-C29D-4FF2-B139-5FA10A55DEA5}"/>
    <cellStyle name="Percent 2 22" xfId="2680" xr:uid="{00000000-0005-0000-0000-00007C0A0000}"/>
    <cellStyle name="Percent 2 22 2" xfId="34556" xr:uid="{47501BC5-67CC-4A94-B26B-B0F94FF62A0D}"/>
    <cellStyle name="Percent 2 22 3" xfId="34557" xr:uid="{54DA7414-BC01-4AB1-9087-2DA0963EC388}"/>
    <cellStyle name="Percent 2 22 4" xfId="34558" xr:uid="{F01671EF-21B8-4823-8531-F712CAB480B9}"/>
    <cellStyle name="Percent 2 22 5" xfId="34559" xr:uid="{698B7C65-3D5A-419C-81CF-ADA21744003F}"/>
    <cellStyle name="Percent 2 22 6" xfId="41638" xr:uid="{C61A35A7-F9DA-4F3D-8D4E-CEBDF9D2B89D}"/>
    <cellStyle name="Percent 2 22 7" xfId="26196" xr:uid="{3BC157C4-E9E8-45D2-8874-C5D74E8BDFA9}"/>
    <cellStyle name="Percent 2 23" xfId="2681" xr:uid="{00000000-0005-0000-0000-00007D0A0000}"/>
    <cellStyle name="Percent 2 23 2" xfId="34560" xr:uid="{D16B54BF-7E89-457A-8966-61C73A14815F}"/>
    <cellStyle name="Percent 2 23 3" xfId="34561" xr:uid="{F49C9617-00A7-467D-BFDE-0FFE403FA164}"/>
    <cellStyle name="Percent 2 23 4" xfId="34562" xr:uid="{98CD431C-453D-45F4-9425-4411282E30BB}"/>
    <cellStyle name="Percent 2 23 5" xfId="34563" xr:uid="{8780407B-D6FD-4163-B4EB-2AA76F4B5321}"/>
    <cellStyle name="Percent 2 23 6" xfId="41639" xr:uid="{94963F16-E4E2-4AE5-85C1-44E7AF89924C}"/>
    <cellStyle name="Percent 2 23 7" xfId="26197" xr:uid="{6E544959-AF33-4B59-8B87-DCA242FE633D}"/>
    <cellStyle name="Percent 2 24" xfId="2682" xr:uid="{00000000-0005-0000-0000-00007E0A0000}"/>
    <cellStyle name="Percent 2 24 2" xfId="34564" xr:uid="{0EB801F3-E6B2-4B00-AFC5-B78523B17D9E}"/>
    <cellStyle name="Percent 2 24 3" xfId="34565" xr:uid="{7A4B5528-671C-47E2-9C1B-432E713A6E4B}"/>
    <cellStyle name="Percent 2 24 4" xfId="34566" xr:uid="{AC984633-BDED-4093-B456-44DD501AE355}"/>
    <cellStyle name="Percent 2 24 5" xfId="34567" xr:uid="{FACE1F13-D997-424D-91DD-FF7B0729E6EF}"/>
    <cellStyle name="Percent 2 24 6" xfId="41640" xr:uid="{D90A5EAB-D39B-4F76-AE69-55BD7A70BF4E}"/>
    <cellStyle name="Percent 2 24 7" xfId="26198" xr:uid="{C9C11D4B-5185-4ADF-9B72-9C867A321279}"/>
    <cellStyle name="Percent 2 25" xfId="2683" xr:uid="{00000000-0005-0000-0000-00007F0A0000}"/>
    <cellStyle name="Percent 2 25 2" xfId="34568" xr:uid="{7ADF920F-06FB-4B27-B5BC-4E22F3A551CD}"/>
    <cellStyle name="Percent 2 25 3" xfId="34569" xr:uid="{74DE3A0F-E4B2-47AE-A629-F1DB46320DA2}"/>
    <cellStyle name="Percent 2 25 4" xfId="34570" xr:uid="{8355B3DC-42C7-4D42-BC38-981435E3EB63}"/>
    <cellStyle name="Percent 2 25 5" xfId="34571" xr:uid="{3F43481A-0882-4C2A-B6F7-0822F1FF08D4}"/>
    <cellStyle name="Percent 2 25 6" xfId="41641" xr:uid="{E6B3E8EB-3DCC-486C-A1EA-9D111BDF5AF7}"/>
    <cellStyle name="Percent 2 25 7" xfId="26199" xr:uid="{0692EFA6-7ED1-4797-94C4-F9F7E883DF63}"/>
    <cellStyle name="Percent 2 26" xfId="2684" xr:uid="{00000000-0005-0000-0000-0000800A0000}"/>
    <cellStyle name="Percent 2 26 2" xfId="34572" xr:uid="{C3B631DF-68AA-4FB1-BF0D-9587B17F4F2D}"/>
    <cellStyle name="Percent 2 26 3" xfId="34573" xr:uid="{2E3B27C6-757A-4FB8-8BC9-5DDBF49A5DA0}"/>
    <cellStyle name="Percent 2 26 4" xfId="34574" xr:uid="{E5A4282D-4DA1-4EF8-8A5C-57D70B7D7003}"/>
    <cellStyle name="Percent 2 26 5" xfId="34575" xr:uid="{8C23A2CD-197D-46B0-92A6-6C106AAF1E1E}"/>
    <cellStyle name="Percent 2 26 6" xfId="41642" xr:uid="{58A607DA-B747-4843-A4FA-6D7D0DD4CD6C}"/>
    <cellStyle name="Percent 2 26 7" xfId="26200" xr:uid="{20654D99-E378-46EB-9A8F-8FA6778D73CC}"/>
    <cellStyle name="Percent 2 27" xfId="2685" xr:uid="{00000000-0005-0000-0000-0000810A0000}"/>
    <cellStyle name="Percent 2 27 2" xfId="34576" xr:uid="{0494492A-FFB0-40D5-8E0E-CDEA0BA2D9D8}"/>
    <cellStyle name="Percent 2 27 3" xfId="34577" xr:uid="{2669D419-5E2E-4FDD-A6E9-8AB46158014B}"/>
    <cellStyle name="Percent 2 27 4" xfId="34578" xr:uid="{E096BDB3-DD41-47B8-999B-E5D732B0C02D}"/>
    <cellStyle name="Percent 2 27 5" xfId="34579" xr:uid="{2F01FB1D-B1F3-48AA-9DC5-F4451C6FB80B}"/>
    <cellStyle name="Percent 2 27 6" xfId="41643" xr:uid="{7FDFC82C-A05B-4F40-9996-35832528509E}"/>
    <cellStyle name="Percent 2 27 7" xfId="26201" xr:uid="{F1A932C6-DA13-4608-BCF7-0D32E53F8364}"/>
    <cellStyle name="Percent 2 28" xfId="2686" xr:uid="{00000000-0005-0000-0000-0000820A0000}"/>
    <cellStyle name="Percent 2 28 2" xfId="34580" xr:uid="{74D697AD-67BE-47A1-8F88-A17306220079}"/>
    <cellStyle name="Percent 2 28 3" xfId="34581" xr:uid="{317AFC68-BF13-465A-9CC8-AB285ECC678B}"/>
    <cellStyle name="Percent 2 28 4" xfId="34582" xr:uid="{17B151F0-FAE7-4B1F-84DB-D7114A6C09B1}"/>
    <cellStyle name="Percent 2 28 5" xfId="34583" xr:uid="{8845B23F-DF69-4831-8F16-2649FDAFAC34}"/>
    <cellStyle name="Percent 2 28 6" xfId="41644" xr:uid="{27147B00-B3F9-41A8-95A4-7F77DB1A8D97}"/>
    <cellStyle name="Percent 2 28 7" xfId="26202" xr:uid="{658D6800-BCFC-48A2-AC65-F70DAA3F211B}"/>
    <cellStyle name="Percent 2 29" xfId="2687" xr:uid="{00000000-0005-0000-0000-0000830A0000}"/>
    <cellStyle name="Percent 2 29 2" xfId="34584" xr:uid="{217181EE-D8B1-48F6-9541-39C7323BD880}"/>
    <cellStyle name="Percent 2 29 3" xfId="34585" xr:uid="{68BACA14-79BF-4D3C-B4A3-5D9A7624B502}"/>
    <cellStyle name="Percent 2 29 4" xfId="34586" xr:uid="{F0AA6BDC-9E7A-47B1-8A0E-690EFFC32BF6}"/>
    <cellStyle name="Percent 2 29 5" xfId="34587" xr:uid="{0F72C502-8750-4DD4-B299-C6D13A9CF59C}"/>
    <cellStyle name="Percent 2 29 6" xfId="41645" xr:uid="{B7692E76-B91C-4FB1-83F7-7414EE98F3FA}"/>
    <cellStyle name="Percent 2 29 7" xfId="26203" xr:uid="{6BA998C7-7D05-4310-88B2-F06E8172BFBB}"/>
    <cellStyle name="Percent 2 3" xfId="280" xr:uid="{00000000-0005-0000-0000-00001C010000}"/>
    <cellStyle name="Percent 2 3 10" xfId="2688" xr:uid="{00000000-0005-0000-0000-0000840A0000}"/>
    <cellStyle name="Percent 2 3 10 2" xfId="34588" xr:uid="{DFEFD01B-823A-41F7-8878-0EFB2206B0EC}"/>
    <cellStyle name="Percent 2 3 10 3" xfId="34589" xr:uid="{C2063112-B0D4-413B-9536-ECF93E9581CE}"/>
    <cellStyle name="Percent 2 3 10 4" xfId="34590" xr:uid="{97DCA0E6-B551-41E8-A2B8-2F005E38CC76}"/>
    <cellStyle name="Percent 2 3 10 5" xfId="34591" xr:uid="{4AE2744C-FA98-4664-95F9-218D1A42EBA8}"/>
    <cellStyle name="Percent 2 3 10 6" xfId="41646" xr:uid="{39589887-899A-4FE4-B90E-40B68C6DF33C}"/>
    <cellStyle name="Percent 2 3 10 7" xfId="26205" xr:uid="{B1A1BACD-63FE-4E35-92ED-BE3B576EDF51}"/>
    <cellStyle name="Percent 2 3 11" xfId="2689" xr:uid="{00000000-0005-0000-0000-0000850A0000}"/>
    <cellStyle name="Percent 2 3 11 2" xfId="34592" xr:uid="{129F5AEE-FA38-4B92-85FA-43639DE109C1}"/>
    <cellStyle name="Percent 2 3 11 3" xfId="34593" xr:uid="{78B8D901-81DA-4652-B129-679241ED8A2A}"/>
    <cellStyle name="Percent 2 3 11 4" xfId="34594" xr:uid="{4C29EF7F-7F8B-4984-AA51-295D1154980D}"/>
    <cellStyle name="Percent 2 3 11 5" xfId="34595" xr:uid="{A485AEAE-4C7A-4AF7-98A3-9097132E127B}"/>
    <cellStyle name="Percent 2 3 11 6" xfId="41647" xr:uid="{1AB259E3-F24D-4742-9314-5BC3C3CBF38B}"/>
    <cellStyle name="Percent 2 3 11 7" xfId="26206" xr:uid="{3181A37B-CD8B-4931-BF96-BF38D740A540}"/>
    <cellStyle name="Percent 2 3 12" xfId="2690" xr:uid="{00000000-0005-0000-0000-0000860A0000}"/>
    <cellStyle name="Percent 2 3 12 2" xfId="34596" xr:uid="{BF6653D1-3EE4-4E8A-B856-EA01F3EB3AEE}"/>
    <cellStyle name="Percent 2 3 12 3" xfId="34597" xr:uid="{48EC35A0-33B1-433F-A675-6B95FAC7E26D}"/>
    <cellStyle name="Percent 2 3 12 4" xfId="34598" xr:uid="{E9498E07-E875-4D12-A2D2-A7B7CCCE042A}"/>
    <cellStyle name="Percent 2 3 12 5" xfId="34599" xr:uid="{31E03474-D72E-4D4D-AD69-DFBD0376DD54}"/>
    <cellStyle name="Percent 2 3 12 6" xfId="41648" xr:uid="{D7B44FB3-D1A3-4441-81EB-419BAEB49D3D}"/>
    <cellStyle name="Percent 2 3 12 7" xfId="26207" xr:uid="{28EF847E-AAA4-446A-BD31-C6EC9527F488}"/>
    <cellStyle name="Percent 2 3 13" xfId="2691" xr:uid="{00000000-0005-0000-0000-0000870A0000}"/>
    <cellStyle name="Percent 2 3 13 2" xfId="34600" xr:uid="{4DB9415D-CDFA-4490-8FBE-B3D7D6955334}"/>
    <cellStyle name="Percent 2 3 13 3" xfId="34601" xr:uid="{DAFF2261-4BAD-4102-B8F6-0F011725D447}"/>
    <cellStyle name="Percent 2 3 13 4" xfId="34602" xr:uid="{2E8A926A-2CED-483E-82E3-B13DD1CA8C40}"/>
    <cellStyle name="Percent 2 3 13 5" xfId="34603" xr:uid="{0155F70E-6291-43D0-A2BA-9E79DDF54A9B}"/>
    <cellStyle name="Percent 2 3 13 6" xfId="41649" xr:uid="{86D44503-8671-4C6A-882B-BC22EBF60781}"/>
    <cellStyle name="Percent 2 3 13 7" xfId="26208" xr:uid="{E3963E56-9CD4-479D-A70A-B43E5D157F3F}"/>
    <cellStyle name="Percent 2 3 14" xfId="2692" xr:uid="{00000000-0005-0000-0000-0000880A0000}"/>
    <cellStyle name="Percent 2 3 14 2" xfId="34604" xr:uid="{00CD8C61-BDCD-41D8-B1D4-549D306301C6}"/>
    <cellStyle name="Percent 2 3 14 3" xfId="34605" xr:uid="{0756F8E5-B435-4C7A-ACDC-7D6909C57080}"/>
    <cellStyle name="Percent 2 3 14 4" xfId="34606" xr:uid="{F61ECE3C-043C-4E55-A1F3-A2F7A725D98B}"/>
    <cellStyle name="Percent 2 3 14 5" xfId="34607" xr:uid="{B4998FA5-ADCD-475A-B7DB-11CDE419518C}"/>
    <cellStyle name="Percent 2 3 14 6" xfId="41650" xr:uid="{8C9F9ABB-3A6F-4363-B75B-733083C559B9}"/>
    <cellStyle name="Percent 2 3 14 7" xfId="26209" xr:uid="{540BDBF1-E9A0-4A2A-84E4-6AC59C9A34D3}"/>
    <cellStyle name="Percent 2 3 15" xfId="2693" xr:uid="{00000000-0005-0000-0000-0000890A0000}"/>
    <cellStyle name="Percent 2 3 15 2" xfId="34608" xr:uid="{0E56D4FC-F7E4-4BC9-8972-E9C7C003C20A}"/>
    <cellStyle name="Percent 2 3 15 3" xfId="34609" xr:uid="{EB8EC335-6A84-4726-8165-84E05698EF87}"/>
    <cellStyle name="Percent 2 3 15 4" xfId="34610" xr:uid="{BC7840BA-1492-4517-8DF9-616D7B52796C}"/>
    <cellStyle name="Percent 2 3 15 5" xfId="34611" xr:uid="{7BD2C7FD-F1F1-492F-A853-3AA285DD4A42}"/>
    <cellStyle name="Percent 2 3 15 6" xfId="41651" xr:uid="{618BDBAE-A0C8-4C0D-83B1-3585D7735DEE}"/>
    <cellStyle name="Percent 2 3 15 7" xfId="26210" xr:uid="{239EC1E3-B0AB-4490-B762-EF0E9CCCA68D}"/>
    <cellStyle name="Percent 2 3 16" xfId="2694" xr:uid="{00000000-0005-0000-0000-00008A0A0000}"/>
    <cellStyle name="Percent 2 3 16 2" xfId="34612" xr:uid="{8379AAFF-D173-4759-B8F0-06C00555F2E8}"/>
    <cellStyle name="Percent 2 3 16 3" xfId="34613" xr:uid="{C1F8CED8-B7C1-4D6E-99ED-D22C2F3F8A66}"/>
    <cellStyle name="Percent 2 3 16 4" xfId="34614" xr:uid="{0238E82E-1F81-4B6B-92D7-1F8E454D6EFA}"/>
    <cellStyle name="Percent 2 3 16 5" xfId="34615" xr:uid="{75D03F14-DC0B-4C34-B88D-7552F005A215}"/>
    <cellStyle name="Percent 2 3 16 6" xfId="41652" xr:uid="{EA9F63FF-BC10-4E7A-BB27-622481DD9551}"/>
    <cellStyle name="Percent 2 3 16 7" xfId="26211" xr:uid="{D7A4B271-EC02-447A-AB30-85653CC67089}"/>
    <cellStyle name="Percent 2 3 17" xfId="27380" xr:uid="{646CBA1D-847A-474E-9E11-B2ACB58E5A60}"/>
    <cellStyle name="Percent 2 3 17 2" xfId="34616" xr:uid="{993B49AD-F5EB-4098-8D09-FDDFD6D0394B}"/>
    <cellStyle name="Percent 2 3 18" xfId="26204" xr:uid="{9294651D-1D79-4823-8DC8-39748B93F6A4}"/>
    <cellStyle name="Percent 2 3 19" xfId="34617" xr:uid="{998DC988-1ABA-4B34-B923-C5881275CC63}"/>
    <cellStyle name="Percent 2 3 2" xfId="281" xr:uid="{00000000-0005-0000-0000-00001D010000}"/>
    <cellStyle name="Percent 2 3 2 2" xfId="27381" xr:uid="{60A0512E-9C28-4D11-BD0F-94782E0298F6}"/>
    <cellStyle name="Percent 2 3 2 2 2" xfId="34618" xr:uid="{08B3D74F-6D63-460E-B779-80E9882AA262}"/>
    <cellStyle name="Percent 2 3 2 3" xfId="26212" xr:uid="{E45ECF50-EB23-4518-AE16-3CFE1E40B053}"/>
    <cellStyle name="Percent 2 3 2 4" xfId="34619" xr:uid="{C6CABA65-49AA-4B2F-8DEB-A09350B3914B}"/>
    <cellStyle name="Percent 2 3 2 5" xfId="34620" xr:uid="{F619FCA5-E9F1-4791-8EC0-25E71B28629A}"/>
    <cellStyle name="Percent 2 3 20" xfId="34621" xr:uid="{89BC7246-657F-4572-9BAE-9F1A19CB7783}"/>
    <cellStyle name="Percent 2 3 3" xfId="282" xr:uid="{00000000-0005-0000-0000-00001E010000}"/>
    <cellStyle name="Percent 2 3 3 2" xfId="283" xr:uid="{00000000-0005-0000-0000-00001F010000}"/>
    <cellStyle name="Percent 2 3 3 2 2" xfId="34622" xr:uid="{3EB3052E-41B2-44E1-A513-4DF4BFA680D0}"/>
    <cellStyle name="Percent 2 3 3 2 3" xfId="34623" xr:uid="{412923D6-C8BD-4B6A-AAE7-BD363CA72CFA}"/>
    <cellStyle name="Percent 2 3 3 2 4" xfId="34624" xr:uid="{00A17209-282D-4F04-9501-F640F2B9D14D}"/>
    <cellStyle name="Percent 2 3 3 2 5" xfId="34625" xr:uid="{0010EFAF-8C8A-4D32-B61E-B432AE1BE14D}"/>
    <cellStyle name="Percent 2 3 3 2 6" xfId="41449" xr:uid="{25E92FBB-8EE4-4D9B-91FF-CBB09F581EDD}"/>
    <cellStyle name="Percent 2 3 3 2 7" xfId="26214" xr:uid="{F6FBC6C7-F27A-444B-AC22-FE501D9D7C5A}"/>
    <cellStyle name="Percent 2 3 3 3" xfId="422" xr:uid="{00000000-0005-0000-0000-0000AA010000}"/>
    <cellStyle name="Percent 2 3 3 3 10" xfId="26215" xr:uid="{F72B006B-340F-419D-9D3F-F333F6135568}"/>
    <cellStyle name="Percent 2 3 3 3 2" xfId="423" xr:uid="{00000000-0005-0000-0000-0000AB010000}"/>
    <cellStyle name="Percent 2 3 3 3 2 2" xfId="34626" xr:uid="{5F43C1A1-7552-4FB1-9642-BA1EF2A652B9}"/>
    <cellStyle name="Percent 2 3 3 3 2 3" xfId="34627" xr:uid="{366362C0-20C3-4CAE-9789-C09B2C93C645}"/>
    <cellStyle name="Percent 2 3 3 3 2 4" xfId="34628" xr:uid="{C347048E-FABF-4F4B-BED1-8415DA653906}"/>
    <cellStyle name="Percent 2 3 3 3 2 5" xfId="34629" xr:uid="{FDB17E9B-4538-4C03-829E-A05FC0A042F8}"/>
    <cellStyle name="Percent 2 3 3 3 2 6" xfId="41451" xr:uid="{4680FCE0-A609-4D12-A389-D470A8C1E588}"/>
    <cellStyle name="Percent 2 3 3 3 2 7" xfId="26216" xr:uid="{5436C67F-5464-4F11-A394-CAB0CA36A819}"/>
    <cellStyle name="Percent 2 3 3 3 3" xfId="424" xr:uid="{00000000-0005-0000-0000-0000AC010000}"/>
    <cellStyle name="Percent 2 3 3 3 3 2" xfId="34630" xr:uid="{AF59517F-97C3-4BB6-A453-40BF25749757}"/>
    <cellStyle name="Percent 2 3 3 3 3 3" xfId="34631" xr:uid="{7C054FA7-2DBB-4BF8-BDAA-26DEC69DA48E}"/>
    <cellStyle name="Percent 2 3 3 3 3 4" xfId="34632" xr:uid="{18430CD9-053C-432C-A1C5-6CC822A43A69}"/>
    <cellStyle name="Percent 2 3 3 3 3 5" xfId="34633" xr:uid="{A8EC7082-7521-4D82-861D-94AFCEBEA221}"/>
    <cellStyle name="Percent 2 3 3 3 3 6" xfId="41452" xr:uid="{C56F06C4-735A-41DD-83A7-05AA06E773E7}"/>
    <cellStyle name="Percent 2 3 3 3 3 7" xfId="26217" xr:uid="{068EC9EA-7326-499F-9AA9-BF0D56FF387B}"/>
    <cellStyle name="Percent 2 3 3 3 4" xfId="481" xr:uid="{00000000-0005-0000-0000-0000E5010000}"/>
    <cellStyle name="Percent 2 3 3 3 4 2" xfId="2695" xr:uid="{00000000-0005-0000-0000-00008B0A0000}"/>
    <cellStyle name="Percent 2 3 3 3 4 2 2" xfId="34634" xr:uid="{6E93C975-2CA0-41ED-976C-0DD7EDC74A1F}"/>
    <cellStyle name="Percent 2 3 3 3 4 2 3" xfId="34635" xr:uid="{3AC1551B-D63C-48AB-9DB2-8224150E4DCC}"/>
    <cellStyle name="Percent 2 3 3 3 4 2 4" xfId="34636" xr:uid="{58C91834-C82D-4A7E-A1F3-D63A8E2DBFC4}"/>
    <cellStyle name="Percent 2 3 3 3 4 2 5" xfId="34637" xr:uid="{85D477F8-7EB8-40EC-9F56-B64C75E4D125}"/>
    <cellStyle name="Percent 2 3 3 3 4 2 6" xfId="41653" xr:uid="{2C200660-1ABA-4F8C-BB0D-EA344AE7A856}"/>
    <cellStyle name="Percent 2 3 3 3 4 2 7" xfId="26219" xr:uid="{79FC577D-D233-4364-917F-CDC0DBE5E068}"/>
    <cellStyle name="Percent 2 3 3 3 4 3" xfId="34638" xr:uid="{F871ECD4-0A28-4381-BD01-F57C707D5EF1}"/>
    <cellStyle name="Percent 2 3 3 3 4 4" xfId="34639" xr:uid="{D3278FBA-07C4-4DE2-ABB7-D9C5C3E54B58}"/>
    <cellStyle name="Percent 2 3 3 3 4 5" xfId="34640" xr:uid="{B25BA227-7937-4528-BC8C-B12C6787B5FB}"/>
    <cellStyle name="Percent 2 3 3 3 4 6" xfId="34641" xr:uid="{2FB6A224-C34C-4266-9B02-4679F778344B}"/>
    <cellStyle name="Percent 2 3 3 3 4 7" xfId="41495" xr:uid="{E81DE762-A042-4A05-853B-7C9B72A95E8B}"/>
    <cellStyle name="Percent 2 3 3 3 4 8" xfId="26218" xr:uid="{2153FF02-60F1-4DFE-BC49-CE00A21B5ED3}"/>
    <cellStyle name="Percent 2 3 3 3 5" xfId="34642" xr:uid="{EB24D57D-891F-48B3-BA2E-C815FD6D93EF}"/>
    <cellStyle name="Percent 2 3 3 3 6" xfId="34643" xr:uid="{F53C9218-7E4C-4495-9754-6898BEF1497D}"/>
    <cellStyle name="Percent 2 3 3 3 7" xfId="34644" xr:uid="{BD20C53D-2B4F-4A5A-B4CA-867503FFD91A}"/>
    <cellStyle name="Percent 2 3 3 3 8" xfId="34645" xr:uid="{1F4ED8CF-0DF5-4681-96E7-A6AEFF0035F7}"/>
    <cellStyle name="Percent 2 3 3 3 9" xfId="41450" xr:uid="{CDA58CE5-2752-4D9F-A394-BDA620047200}"/>
    <cellStyle name="Percent 2 3 3 4" xfId="27382" xr:uid="{C6489CDA-07F8-430A-8F60-F004F75FDC56}"/>
    <cellStyle name="Percent 2 3 3 4 2" xfId="34646" xr:uid="{191E1A1A-5624-4481-B06B-7472C5AA6700}"/>
    <cellStyle name="Percent 2 3 3 5" xfId="26213" xr:uid="{CA9EA174-5223-478F-BBC5-CCADC5D061C3}"/>
    <cellStyle name="Percent 2 3 3 6" xfId="34647" xr:uid="{182A1F86-4165-44F1-AC86-865782DDC1A9}"/>
    <cellStyle name="Percent 2 3 3 7" xfId="34648" xr:uid="{EB826A3B-3F33-4FFA-894B-5B90512D395A}"/>
    <cellStyle name="Percent 2 3 4" xfId="425" xr:uid="{00000000-0005-0000-0000-0000AD010000}"/>
    <cellStyle name="Percent 2 3 4 2" xfId="26220" xr:uid="{CD4F0C1C-0117-4266-B590-6AAA47B01934}"/>
    <cellStyle name="Percent 2 3 4 3" xfId="34649" xr:uid="{19A67A44-0B4F-44AF-AEE8-CBB2CEA05613}"/>
    <cellStyle name="Percent 2 3 4 4" xfId="34650" xr:uid="{598F7301-E489-45AC-8D80-023AE3028807}"/>
    <cellStyle name="Percent 2 3 4 5" xfId="34651" xr:uid="{76042828-085F-4CD0-9E73-9749F970BE7D}"/>
    <cellStyle name="Percent 2 3 5" xfId="480" xr:uid="{00000000-0005-0000-0000-0000E4010000}"/>
    <cellStyle name="Percent 2 3 5 2" xfId="2696" xr:uid="{00000000-0005-0000-0000-00008C0A0000}"/>
    <cellStyle name="Percent 2 3 5 2 2" xfId="34652" xr:uid="{AFB0AB67-1536-402F-9409-3ACB3D4A41FF}"/>
    <cellStyle name="Percent 2 3 5 2 3" xfId="34653" xr:uid="{8EF1CEB7-E349-44E8-9440-DDC3FAD7D41F}"/>
    <cellStyle name="Percent 2 3 5 2 4" xfId="34654" xr:uid="{4C0E26A4-D2E2-479C-9492-F8E451F3FF7E}"/>
    <cellStyle name="Percent 2 3 5 2 5" xfId="34655" xr:uid="{9DBBF07D-59DC-4585-B28A-9A7BDC5B81E4}"/>
    <cellStyle name="Percent 2 3 5 2 6" xfId="41654" xr:uid="{8B70E59B-9F05-434D-8E6D-87A2CFC9AEA9}"/>
    <cellStyle name="Percent 2 3 5 2 7" xfId="26222" xr:uid="{A1F1281A-F625-4605-8A86-7BF56DDC50D1}"/>
    <cellStyle name="Percent 2 3 5 3" xfId="26221" xr:uid="{BC5FBCA4-CBC1-44EF-A869-3927A618B5B8}"/>
    <cellStyle name="Percent 2 3 5 4" xfId="34656" xr:uid="{A0863055-4DB5-4567-A7EE-FAE746488C7D}"/>
    <cellStyle name="Percent 2 3 5 5" xfId="34657" xr:uid="{368B8F91-C85A-4CC8-B885-EB9AE431EE8E}"/>
    <cellStyle name="Percent 2 3 5 6" xfId="34658" xr:uid="{8B116D66-053A-4FC4-BA65-18462908DF33}"/>
    <cellStyle name="Percent 2 3 6" xfId="2697" xr:uid="{00000000-0005-0000-0000-00008D0A0000}"/>
    <cellStyle name="Percent 2 3 6 2" xfId="26223" xr:uid="{EF14A7C6-8368-45BF-8C3C-010A9CB15A7C}"/>
    <cellStyle name="Percent 2 3 6 3" xfId="34659" xr:uid="{6DEA7192-42A6-4342-BD3A-4FA1F2D066A8}"/>
    <cellStyle name="Percent 2 3 6 4" xfId="34660" xr:uid="{8C1F3656-D9CE-4EAF-B40A-DF3EDB7E1710}"/>
    <cellStyle name="Percent 2 3 6 5" xfId="34661" xr:uid="{5D6C6C67-BBBA-4856-B891-EBD67184A009}"/>
    <cellStyle name="Percent 2 3 7" xfId="2698" xr:uid="{00000000-0005-0000-0000-00008E0A0000}"/>
    <cellStyle name="Percent 2 3 7 2" xfId="26224" xr:uid="{4BF87771-2249-45E6-85E1-781B5F181238}"/>
    <cellStyle name="Percent 2 3 7 3" xfId="34662" xr:uid="{B3D96C9F-F201-4FFC-93D4-BEB7E48E1101}"/>
    <cellStyle name="Percent 2 3 7 4" xfId="34663" xr:uid="{F24534B0-11CB-47DE-97DE-FB61B03B0C55}"/>
    <cellStyle name="Percent 2 3 7 5" xfId="34664" xr:uid="{4275198F-2115-4C6D-AF56-95D821C1D1E1}"/>
    <cellStyle name="Percent 2 3 8" xfId="2699" xr:uid="{00000000-0005-0000-0000-00008F0A0000}"/>
    <cellStyle name="Percent 2 3 8 2" xfId="26225" xr:uid="{A191D403-62BB-4064-89DE-4F2F9E2E2EB8}"/>
    <cellStyle name="Percent 2 3 8 3" xfId="34665" xr:uid="{D5960152-EC50-4E1C-A92C-A7756D57BCB8}"/>
    <cellStyle name="Percent 2 3 8 4" xfId="34666" xr:uid="{FC5E4A27-07F5-4664-93BC-E8B06815EFD5}"/>
    <cellStyle name="Percent 2 3 8 5" xfId="34667" xr:uid="{4AF2E71C-DCF5-43A9-A321-404A33243397}"/>
    <cellStyle name="Percent 2 3 9" xfId="2700" xr:uid="{00000000-0005-0000-0000-0000900A0000}"/>
    <cellStyle name="Percent 2 3 9 2" xfId="34668" xr:uid="{072AFE17-4323-4836-8053-D50441C96C0C}"/>
    <cellStyle name="Percent 2 3 9 3" xfId="34669" xr:uid="{FBE47A61-1187-43D1-BAA4-268939CD9582}"/>
    <cellStyle name="Percent 2 3 9 4" xfId="34670" xr:uid="{8222BB42-B5D3-4543-8367-037F0B4024E7}"/>
    <cellStyle name="Percent 2 3 9 5" xfId="34671" xr:uid="{69C9EB33-B0E5-421B-95A4-753B4295E75C}"/>
    <cellStyle name="Percent 2 3 9 6" xfId="41655" xr:uid="{F6270846-6147-47E7-82B0-A7ED5DE242AD}"/>
    <cellStyle name="Percent 2 3 9 7" xfId="26226" xr:uid="{2FECB2EE-8391-4E89-9311-F89D347A4F09}"/>
    <cellStyle name="Percent 2 30" xfId="2701" xr:uid="{00000000-0005-0000-0000-0000910A0000}"/>
    <cellStyle name="Percent 2 30 2" xfId="34672" xr:uid="{78FF2E31-129A-4425-B82F-7E46B873A804}"/>
    <cellStyle name="Percent 2 30 3" xfId="34673" xr:uid="{242E93B6-4A58-40A6-83F2-E58962BD47A7}"/>
    <cellStyle name="Percent 2 30 4" xfId="34674" xr:uid="{1024A4F2-4118-4271-AA2A-DB09E3858A2E}"/>
    <cellStyle name="Percent 2 30 5" xfId="34675" xr:uid="{DD20951E-86CF-405B-831D-B2318A5E20D5}"/>
    <cellStyle name="Percent 2 30 6" xfId="41656" xr:uid="{05D08DBB-4DA3-481B-BC0C-B8FD95170906}"/>
    <cellStyle name="Percent 2 30 7" xfId="26227" xr:uid="{D245B499-1B33-41F6-9023-224ED0462859}"/>
    <cellStyle name="Percent 2 31" xfId="2702" xr:uid="{00000000-0005-0000-0000-0000920A0000}"/>
    <cellStyle name="Percent 2 31 2" xfId="34676" xr:uid="{6CE751FC-4A7A-48F5-9F3B-9234972D01C7}"/>
    <cellStyle name="Percent 2 31 3" xfId="34677" xr:uid="{FB2E0B48-1D47-4598-9CDC-C54D796B581E}"/>
    <cellStyle name="Percent 2 31 4" xfId="34678" xr:uid="{B8C27273-AFA7-4D15-8D3C-50F127B4F9A1}"/>
    <cellStyle name="Percent 2 31 5" xfId="34679" xr:uid="{5ABA39C6-024D-4556-90F1-86928985ED07}"/>
    <cellStyle name="Percent 2 31 6" xfId="41657" xr:uid="{C586AE1E-EE43-4231-A2A5-A949E187C975}"/>
    <cellStyle name="Percent 2 31 7" xfId="26228" xr:uid="{1E430D43-2640-4DD9-B54D-90FBE9DC7AF5}"/>
    <cellStyle name="Percent 2 32" xfId="2703" xr:uid="{00000000-0005-0000-0000-0000930A0000}"/>
    <cellStyle name="Percent 2 32 2" xfId="34680" xr:uid="{5665274E-9928-44A7-93D8-0C86A060D098}"/>
    <cellStyle name="Percent 2 32 3" xfId="34681" xr:uid="{B59D401F-B211-471E-A8C4-914585490236}"/>
    <cellStyle name="Percent 2 32 4" xfId="34682" xr:uid="{D6247E8F-22B4-4C2E-8E53-D17C60D3DBBA}"/>
    <cellStyle name="Percent 2 32 5" xfId="34683" xr:uid="{C034EF0A-8A01-487C-81BB-F8871C6DE54E}"/>
    <cellStyle name="Percent 2 32 6" xfId="41658" xr:uid="{88231F57-86EB-464F-96FC-49D9B709E7C0}"/>
    <cellStyle name="Percent 2 32 7" xfId="26229" xr:uid="{4EAB43A6-7B8A-4BA4-A72C-CF054071394B}"/>
    <cellStyle name="Percent 2 33" xfId="2704" xr:uid="{00000000-0005-0000-0000-0000940A0000}"/>
    <cellStyle name="Percent 2 33 2" xfId="5300" xr:uid="{00000000-0005-0000-0000-0000B8140000}"/>
    <cellStyle name="Percent 2 33 2 2" xfId="42692" xr:uid="{5939D6C3-3581-413A-A983-4738750FA684}"/>
    <cellStyle name="Percent 2 33 2 3" xfId="34684" xr:uid="{ACB3A1BA-0B93-4E8E-AB32-F3E94F6E3FE7}"/>
    <cellStyle name="Percent 2 33 3" xfId="34685" xr:uid="{53FC2384-FBD3-40BF-9E2E-8596B23E0D89}"/>
    <cellStyle name="Percent 2 33 4" xfId="34686" xr:uid="{C4FB63D5-C853-4FCE-AA51-9447BC34D7BD}"/>
    <cellStyle name="Percent 2 33 5" xfId="34687" xr:uid="{92A92445-DEAE-4B22-B85F-37132745A955}"/>
    <cellStyle name="Percent 2 33 6" xfId="41659" xr:uid="{D91C3100-E3A3-4A10-9833-9AAFFE5FEC97}"/>
    <cellStyle name="Percent 2 33 7" xfId="26230" xr:uid="{251C8C4E-F291-4F72-A19C-D29EE7819F36}"/>
    <cellStyle name="Percent 2 34" xfId="2705" xr:uid="{00000000-0005-0000-0000-0000950A0000}"/>
    <cellStyle name="Percent 2 34 2" xfId="5301" xr:uid="{00000000-0005-0000-0000-0000B9140000}"/>
    <cellStyle name="Percent 2 34 2 2" xfId="42693" xr:uid="{3D9258A1-639D-4D18-B195-3A1EB27C407F}"/>
    <cellStyle name="Percent 2 34 2 3" xfId="34688" xr:uid="{7BBD7F09-1046-411A-94EA-7AB7D3C0D579}"/>
    <cellStyle name="Percent 2 34 3" xfId="34689" xr:uid="{4CBF4447-FE5D-4A34-BF74-9E304EB8010A}"/>
    <cellStyle name="Percent 2 34 4" xfId="34690" xr:uid="{61778585-A299-4125-8B0F-C57856F8C92C}"/>
    <cellStyle name="Percent 2 34 5" xfId="34691" xr:uid="{8478A5FE-88C1-405B-B760-CE75464C8D9E}"/>
    <cellStyle name="Percent 2 34 6" xfId="41660" xr:uid="{3ECF9BC5-7C42-431B-A30F-B2465C74DAC8}"/>
    <cellStyle name="Percent 2 34 7" xfId="26231" xr:uid="{DDE0222D-A710-4712-B87A-0EF6B1176708}"/>
    <cellStyle name="Percent 2 35" xfId="2706" xr:uid="{00000000-0005-0000-0000-0000960A0000}"/>
    <cellStyle name="Percent 2 35 2" xfId="5302" xr:uid="{00000000-0005-0000-0000-0000BA140000}"/>
    <cellStyle name="Percent 2 35 2 2" xfId="42694" xr:uid="{F4324F1A-ED3B-4728-8570-9D9A0073E62A}"/>
    <cellStyle name="Percent 2 35 2 3" xfId="34692" xr:uid="{10EC1802-3308-40E6-909F-A6F16535F5DB}"/>
    <cellStyle name="Percent 2 35 3" xfId="34693" xr:uid="{27A7EAB9-241E-4121-B210-20423B18C09D}"/>
    <cellStyle name="Percent 2 35 4" xfId="34694" xr:uid="{340E4C83-9962-4053-9DE8-3CB417F65141}"/>
    <cellStyle name="Percent 2 35 5" xfId="34695" xr:uid="{936D842E-9924-4EC9-93AB-6086789E3259}"/>
    <cellStyle name="Percent 2 35 6" xfId="41661" xr:uid="{1043D113-C0D8-4EA4-A032-04D807DF3984}"/>
    <cellStyle name="Percent 2 35 7" xfId="26232" xr:uid="{9E06E633-09B2-4A01-A303-4D6B6EE35DF5}"/>
    <cellStyle name="Percent 2 36" xfId="2707" xr:uid="{00000000-0005-0000-0000-0000970A0000}"/>
    <cellStyle name="Percent 2 36 2" xfId="5303" xr:uid="{00000000-0005-0000-0000-0000BB140000}"/>
    <cellStyle name="Percent 2 36 2 2" xfId="42695" xr:uid="{A033B45D-B936-4ED5-BDE3-33477E3F33B6}"/>
    <cellStyle name="Percent 2 36 2 3" xfId="34696" xr:uid="{020A1ED3-A744-4F09-9026-E048902DBDE7}"/>
    <cellStyle name="Percent 2 36 3" xfId="34697" xr:uid="{76CBDA9A-844E-4B41-9816-64D5DAFAF03A}"/>
    <cellStyle name="Percent 2 36 4" xfId="34698" xr:uid="{E511F61C-2545-40D7-9D39-BEDE5CAA4403}"/>
    <cellStyle name="Percent 2 36 5" xfId="34699" xr:uid="{4B964267-25D9-48A3-B1C5-D5AFAD2B5A6A}"/>
    <cellStyle name="Percent 2 36 6" xfId="41662" xr:uid="{B734C9D6-A1B9-4773-AA2D-DD3451D07C45}"/>
    <cellStyle name="Percent 2 36 7" xfId="26233" xr:uid="{AF80C5FF-9F84-494A-A808-138A5B3FFCC5}"/>
    <cellStyle name="Percent 2 37" xfId="2708" xr:uid="{00000000-0005-0000-0000-0000980A0000}"/>
    <cellStyle name="Percent 2 37 2" xfId="5304" xr:uid="{00000000-0005-0000-0000-0000BC140000}"/>
    <cellStyle name="Percent 2 37 2 2" xfId="42696" xr:uid="{E394477B-26EC-4C39-8CB3-60C63EEF50C4}"/>
    <cellStyle name="Percent 2 37 2 3" xfId="34700" xr:uid="{0B833AFC-E545-4E32-8850-4E6F00C8B70D}"/>
    <cellStyle name="Percent 2 37 3" xfId="34701" xr:uid="{C781EE3D-8AA9-4A5A-B0BD-B87510B7A676}"/>
    <cellStyle name="Percent 2 37 4" xfId="34702" xr:uid="{67303046-B978-45D9-ABAA-590F3097181A}"/>
    <cellStyle name="Percent 2 37 5" xfId="34703" xr:uid="{086B7559-ABD3-4248-8877-8DCBBA6469D1}"/>
    <cellStyle name="Percent 2 37 6" xfId="41663" xr:uid="{62737191-9D82-4BBE-AFAC-769E05BE52E3}"/>
    <cellStyle name="Percent 2 37 7" xfId="26234" xr:uid="{50EFCC6D-B50E-4CE0-A72E-0E0A3C99814C}"/>
    <cellStyle name="Percent 2 38" xfId="2709" xr:uid="{00000000-0005-0000-0000-0000990A0000}"/>
    <cellStyle name="Percent 2 38 2" xfId="5305" xr:uid="{00000000-0005-0000-0000-0000BD140000}"/>
    <cellStyle name="Percent 2 38 2 2" xfId="42697" xr:uid="{7224B029-7BAC-4C84-BA03-406CFFA9034A}"/>
    <cellStyle name="Percent 2 38 2 3" xfId="34704" xr:uid="{82EF459D-79FF-4C48-B932-A0D123D005A6}"/>
    <cellStyle name="Percent 2 38 3" xfId="34705" xr:uid="{3B2EAA27-5EB1-493D-BC9F-D011EE76EF95}"/>
    <cellStyle name="Percent 2 38 4" xfId="34706" xr:uid="{B4219E78-EA34-4C47-8E0D-0555B42E8720}"/>
    <cellStyle name="Percent 2 38 5" xfId="34707" xr:uid="{5F0C1B3F-BED6-4CE4-B85E-D4A6DC16637C}"/>
    <cellStyle name="Percent 2 38 6" xfId="41664" xr:uid="{0B969959-E5A3-4378-A8DB-0F1599584257}"/>
    <cellStyle name="Percent 2 38 7" xfId="26235" xr:uid="{83E14E28-CD02-40D2-8E82-92EDF50C7CF5}"/>
    <cellStyle name="Percent 2 39" xfId="2710" xr:uid="{00000000-0005-0000-0000-00009A0A0000}"/>
    <cellStyle name="Percent 2 39 2" xfId="5306" xr:uid="{00000000-0005-0000-0000-0000BE140000}"/>
    <cellStyle name="Percent 2 39 2 2" xfId="42698" xr:uid="{C237F09F-4251-47D4-84FC-EED31DA4AB8F}"/>
    <cellStyle name="Percent 2 39 2 3" xfId="34708" xr:uid="{DBE7ED69-C83E-4719-B3FB-1E1EBE6D35F1}"/>
    <cellStyle name="Percent 2 39 3" xfId="34709" xr:uid="{2829BA5E-3C81-4E7B-8B82-5EB4863C00DC}"/>
    <cellStyle name="Percent 2 39 4" xfId="34710" xr:uid="{6961890C-AB17-4BE0-9961-A4415596EBDA}"/>
    <cellStyle name="Percent 2 39 5" xfId="34711" xr:uid="{F0806984-C46E-4C7E-9038-5628F0BEB8B4}"/>
    <cellStyle name="Percent 2 39 6" xfId="41665" xr:uid="{DD6CE873-FCE2-4188-BC50-2918B575ED3C}"/>
    <cellStyle name="Percent 2 39 7" xfId="26236" xr:uid="{921EAAB4-FB6E-456C-B5D0-BB25FE34626D}"/>
    <cellStyle name="Percent 2 4" xfId="284" xr:uid="{00000000-0005-0000-0000-000020010000}"/>
    <cellStyle name="Percent 2 4 10" xfId="2711" xr:uid="{00000000-0005-0000-0000-00009B0A0000}"/>
    <cellStyle name="Percent 2 4 10 2" xfId="5308" xr:uid="{00000000-0005-0000-0000-0000C0140000}"/>
    <cellStyle name="Percent 2 4 10 2 2" xfId="42700" xr:uid="{302CCCEF-54A5-41BE-92E1-4E218475DC40}"/>
    <cellStyle name="Percent 2 4 10 2 3" xfId="34712" xr:uid="{60F2F9FA-FF8A-4922-A04F-9610DB5D25AE}"/>
    <cellStyle name="Percent 2 4 10 3" xfId="34713" xr:uid="{A9919A6C-88EB-4394-A75B-90F4799ED470}"/>
    <cellStyle name="Percent 2 4 10 4" xfId="34714" xr:uid="{DD19D88C-3F35-40C0-BFFD-45BB2EAE371F}"/>
    <cellStyle name="Percent 2 4 10 5" xfId="34715" xr:uid="{F85EFF05-4D7F-4CBA-A5EE-3A3D5B3F4D2D}"/>
    <cellStyle name="Percent 2 4 10 6" xfId="41666" xr:uid="{E621D54B-771E-4EA6-9245-7CA9B374E699}"/>
    <cellStyle name="Percent 2 4 10 7" xfId="26238" xr:uid="{0B28E30A-60E9-4A85-AA72-F10BE25D2579}"/>
    <cellStyle name="Percent 2 4 11" xfId="2712" xr:uid="{00000000-0005-0000-0000-00009C0A0000}"/>
    <cellStyle name="Percent 2 4 11 2" xfId="5309" xr:uid="{00000000-0005-0000-0000-0000C1140000}"/>
    <cellStyle name="Percent 2 4 11 2 2" xfId="42701" xr:uid="{A5066F40-E09C-4D2A-9EAD-E7475453759B}"/>
    <cellStyle name="Percent 2 4 11 2 3" xfId="34716" xr:uid="{2FB98A63-FC64-4E3E-90C8-93C2D1ED0CEE}"/>
    <cellStyle name="Percent 2 4 11 3" xfId="34717" xr:uid="{A28D5088-5A84-4FC6-B624-3764953CADC7}"/>
    <cellStyle name="Percent 2 4 11 4" xfId="34718" xr:uid="{E383CDF3-3526-419B-8185-53FF6AD7AA44}"/>
    <cellStyle name="Percent 2 4 11 5" xfId="34719" xr:uid="{56BE8393-D4E7-4AE1-B7C9-02C1C92FC79A}"/>
    <cellStyle name="Percent 2 4 11 6" xfId="41667" xr:uid="{23EA4E44-F9BA-498E-A7C9-0645F8EC2D8C}"/>
    <cellStyle name="Percent 2 4 11 7" xfId="26239" xr:uid="{7A7044E6-3556-4AE5-BEEA-42D92945120B}"/>
    <cellStyle name="Percent 2 4 12" xfId="2713" xr:uid="{00000000-0005-0000-0000-00009D0A0000}"/>
    <cellStyle name="Percent 2 4 12 2" xfId="5310" xr:uid="{00000000-0005-0000-0000-0000C2140000}"/>
    <cellStyle name="Percent 2 4 12 2 2" xfId="42702" xr:uid="{0E5AC761-9BFD-4CE9-8390-6D66393406BD}"/>
    <cellStyle name="Percent 2 4 12 2 3" xfId="34720" xr:uid="{B99DE708-211E-4E04-9143-EEC99D2A9EAA}"/>
    <cellStyle name="Percent 2 4 12 3" xfId="34721" xr:uid="{62184982-BD6C-4322-8DC4-A10A8F65D9B7}"/>
    <cellStyle name="Percent 2 4 12 4" xfId="34722" xr:uid="{49D7BEFB-1C36-4E6A-A0A3-2E0D690FDAEB}"/>
    <cellStyle name="Percent 2 4 12 5" xfId="34723" xr:uid="{AF2CCB9D-5C5F-4002-9F94-98691E934C0D}"/>
    <cellStyle name="Percent 2 4 12 6" xfId="41668" xr:uid="{71ABF4B4-28B4-4315-A3E7-C022CDDE8BBD}"/>
    <cellStyle name="Percent 2 4 12 7" xfId="26240" xr:uid="{1BE40D86-3BD2-42A5-BE68-ECCF96AEAFDF}"/>
    <cellStyle name="Percent 2 4 13" xfId="2714" xr:uid="{00000000-0005-0000-0000-00009E0A0000}"/>
    <cellStyle name="Percent 2 4 13 2" xfId="5311" xr:uid="{00000000-0005-0000-0000-0000C3140000}"/>
    <cellStyle name="Percent 2 4 13 2 2" xfId="42703" xr:uid="{CF313910-2784-47E6-878A-BA2E24CC88A5}"/>
    <cellStyle name="Percent 2 4 13 2 3" xfId="34724" xr:uid="{53E84976-9D9E-4147-A8FF-32881BF14541}"/>
    <cellStyle name="Percent 2 4 13 3" xfId="34725" xr:uid="{63C0E86B-95E2-4959-9050-6C1E27756F33}"/>
    <cellStyle name="Percent 2 4 13 4" xfId="34726" xr:uid="{CC5EC2E0-DA98-4693-BB66-F147AC2F28AF}"/>
    <cellStyle name="Percent 2 4 13 5" xfId="34727" xr:uid="{1203913B-0EB9-4CD1-AB02-B8FCF09D1009}"/>
    <cellStyle name="Percent 2 4 13 6" xfId="41669" xr:uid="{96F04474-D8A6-4212-8BF4-4EDF58FE9BC8}"/>
    <cellStyle name="Percent 2 4 13 7" xfId="26241" xr:uid="{1845EE80-D1B4-41B0-8E99-71D04EF90698}"/>
    <cellStyle name="Percent 2 4 14" xfId="2715" xr:uid="{00000000-0005-0000-0000-00009F0A0000}"/>
    <cellStyle name="Percent 2 4 14 2" xfId="5312" xr:uid="{00000000-0005-0000-0000-0000C4140000}"/>
    <cellStyle name="Percent 2 4 14 2 2" xfId="42704" xr:uid="{DB5ECC82-3750-4964-B83B-29CA750B9AD7}"/>
    <cellStyle name="Percent 2 4 14 2 3" xfId="34728" xr:uid="{5B6E534D-757D-43FE-B86C-D034933655A3}"/>
    <cellStyle name="Percent 2 4 14 3" xfId="34729" xr:uid="{F85FA46F-85EE-448C-91FD-44684C0A149D}"/>
    <cellStyle name="Percent 2 4 14 4" xfId="34730" xr:uid="{5AD52A57-F381-4696-8BC0-C014560872B5}"/>
    <cellStyle name="Percent 2 4 14 5" xfId="34731" xr:uid="{A90DFABC-5073-4354-A5AE-7CA5F87E6271}"/>
    <cellStyle name="Percent 2 4 14 6" xfId="41670" xr:uid="{A55D0731-5F16-496A-B9D2-915AEFCCAA84}"/>
    <cellStyle name="Percent 2 4 14 7" xfId="26242" xr:uid="{C4AC3E7F-EDA4-473C-8687-C1EFA766BAFE}"/>
    <cellStyle name="Percent 2 4 15" xfId="2716" xr:uid="{00000000-0005-0000-0000-0000A00A0000}"/>
    <cellStyle name="Percent 2 4 15 2" xfId="5313" xr:uid="{00000000-0005-0000-0000-0000C5140000}"/>
    <cellStyle name="Percent 2 4 15 2 2" xfId="42705" xr:uid="{7CE02004-515A-45E3-90E2-B617C7EF506E}"/>
    <cellStyle name="Percent 2 4 15 2 3" xfId="34732" xr:uid="{A74DC20B-DABC-42FE-9CEF-2D0BE00F16F5}"/>
    <cellStyle name="Percent 2 4 15 3" xfId="34733" xr:uid="{302F9C8D-B0CB-4A55-8731-19B85E70B347}"/>
    <cellStyle name="Percent 2 4 15 4" xfId="34734" xr:uid="{52803455-A388-4D8F-9236-01F1D092D5A4}"/>
    <cellStyle name="Percent 2 4 15 5" xfId="34735" xr:uid="{20DE7CE9-D12C-4625-A976-DFEA2A10A2FE}"/>
    <cellStyle name="Percent 2 4 15 6" xfId="41671" xr:uid="{B12CE74F-B742-4EE7-B317-F69AEE01C791}"/>
    <cellStyle name="Percent 2 4 15 7" xfId="26243" xr:uid="{EF1E8055-59B0-4B69-A546-9B8457BA82B2}"/>
    <cellStyle name="Percent 2 4 16" xfId="2717" xr:uid="{00000000-0005-0000-0000-0000A10A0000}"/>
    <cellStyle name="Percent 2 4 16 2" xfId="5314" xr:uid="{00000000-0005-0000-0000-0000C6140000}"/>
    <cellStyle name="Percent 2 4 16 2 2" xfId="42706" xr:uid="{5E54F5F3-80F0-4151-97B6-FD90944DC721}"/>
    <cellStyle name="Percent 2 4 16 2 3" xfId="34736" xr:uid="{EC590B8D-3E96-4C10-874A-30C3AD3E262B}"/>
    <cellStyle name="Percent 2 4 16 3" xfId="34737" xr:uid="{DC4EB59D-EB52-4EDF-B686-AE9DD8C68071}"/>
    <cellStyle name="Percent 2 4 16 4" xfId="34738" xr:uid="{A9B4111B-5E38-45F3-A51F-E7CE7A09CEA3}"/>
    <cellStyle name="Percent 2 4 16 5" xfId="34739" xr:uid="{66BAA4AC-A42F-44A8-9B48-2CDF895BEF36}"/>
    <cellStyle name="Percent 2 4 16 6" xfId="41672" xr:uid="{7E43418F-183F-4AF5-85DD-AF0B026DF82D}"/>
    <cellStyle name="Percent 2 4 16 7" xfId="26244" xr:uid="{BB19C9E1-A912-40FD-9620-C54B818AD231}"/>
    <cellStyle name="Percent 2 4 17" xfId="5307" xr:uid="{00000000-0005-0000-0000-0000BF140000}"/>
    <cellStyle name="Percent 2 4 17 2" xfId="34740" xr:uid="{9906E3C0-40D4-4118-ADEE-337FBA856BCD}"/>
    <cellStyle name="Percent 2 4 17 3" xfId="34741" xr:uid="{0C9AFFC0-88B0-4643-A4E5-9A4CE28686C5}"/>
    <cellStyle name="Percent 2 4 17 4" xfId="34742" xr:uid="{590A29F6-23E3-4E6F-B61A-CCA5BE23608D}"/>
    <cellStyle name="Percent 2 4 17 5" xfId="34743" xr:uid="{C8280EBB-4537-4F07-913D-52DCCDBD7E42}"/>
    <cellStyle name="Percent 2 4 17 6" xfId="42699" xr:uid="{76E8CB3A-5A40-46DF-BA34-092154681893}"/>
    <cellStyle name="Percent 2 4 17 7" xfId="26245" xr:uid="{8D13DEEC-B614-4BE8-A7A8-B2303DBCE3F9}"/>
    <cellStyle name="Percent 2 4 18" xfId="27383" xr:uid="{9EB8D26E-E68C-4585-8164-F9BF80576041}"/>
    <cellStyle name="Percent 2 4 18 2" xfId="34744" xr:uid="{AA075994-3B69-4E36-B034-ABCA8052754E}"/>
    <cellStyle name="Percent 2 4 19" xfId="26237" xr:uid="{812688AA-921E-4C76-AA17-BD8E82F0D290}"/>
    <cellStyle name="Percent 2 4 2" xfId="2718" xr:uid="{00000000-0005-0000-0000-0000A20A0000}"/>
    <cellStyle name="Percent 2 4 2 2" xfId="5315" xr:uid="{00000000-0005-0000-0000-0000C7140000}"/>
    <cellStyle name="Percent 2 4 2 2 2" xfId="42707" xr:uid="{6FB81C0D-7E91-42FC-8A53-8A889834C8E1}"/>
    <cellStyle name="Percent 2 4 2 2 3" xfId="26246" xr:uid="{B9677901-EDE9-4FD6-92E9-033E51497B31}"/>
    <cellStyle name="Percent 2 4 2 3" xfId="34745" xr:uid="{87C3AA9A-559D-4BD3-8125-573F288D7932}"/>
    <cellStyle name="Percent 2 4 2 4" xfId="34746" xr:uid="{3209E46D-21F0-4935-9F0B-04F8056999D8}"/>
    <cellStyle name="Percent 2 4 2 5" xfId="34747" xr:uid="{C50CABFD-B370-4F48-B7A4-DDF67133EA31}"/>
    <cellStyle name="Percent 2 4 20" xfId="34748" xr:uid="{3BD96211-6A98-4355-817C-D286C0CA0A87}"/>
    <cellStyle name="Percent 2 4 21" xfId="34749" xr:uid="{CB09F24C-7F5C-4AEE-8A28-4CCA0180D988}"/>
    <cellStyle name="Percent 2 4 22" xfId="34750" xr:uid="{247DA31C-2E16-4B7A-95CF-06E870A21DD0}"/>
    <cellStyle name="Percent 2 4 23" xfId="41453" xr:uid="{3BFC7B77-E3A0-4B37-892A-F5B4DC4EC829}"/>
    <cellStyle name="Percent 2 4 3" xfId="2719" xr:uid="{00000000-0005-0000-0000-0000A30A0000}"/>
    <cellStyle name="Percent 2 4 3 2" xfId="5316" xr:uid="{00000000-0005-0000-0000-0000C8140000}"/>
    <cellStyle name="Percent 2 4 3 2 2" xfId="42708" xr:uid="{2D56A4DE-E6E1-4F1F-AE0C-C2CEC8B5ACC1}"/>
    <cellStyle name="Percent 2 4 3 2 3" xfId="26247" xr:uid="{9D2D73A3-A254-46A7-A0BE-BAFDD486EE0D}"/>
    <cellStyle name="Percent 2 4 3 3" xfId="34751" xr:uid="{4BBD861C-0C83-4647-BA04-7F04F1830229}"/>
    <cellStyle name="Percent 2 4 3 4" xfId="34752" xr:uid="{3FE4C317-297A-43FA-B181-A788E6BEBF82}"/>
    <cellStyle name="Percent 2 4 3 5" xfId="34753" xr:uid="{C71EC689-AD1B-4D08-A0FB-A5C2C30F0DD5}"/>
    <cellStyle name="Percent 2 4 4" xfId="2720" xr:uid="{00000000-0005-0000-0000-0000A40A0000}"/>
    <cellStyle name="Percent 2 4 4 2" xfId="5317" xr:uid="{00000000-0005-0000-0000-0000C9140000}"/>
    <cellStyle name="Percent 2 4 4 2 2" xfId="42709" xr:uid="{89F932A6-C734-44CC-B493-F2A09B6A22F8}"/>
    <cellStyle name="Percent 2 4 4 2 3" xfId="26248" xr:uid="{FED4A7E7-AA14-4B2E-80C4-E348957FB2F8}"/>
    <cellStyle name="Percent 2 4 4 3" xfId="34754" xr:uid="{F4ECC5CA-5D41-4797-A8DE-5B83D8DAA827}"/>
    <cellStyle name="Percent 2 4 4 4" xfId="34755" xr:uid="{5330C325-7D0C-4AD4-A2E7-92498304566B}"/>
    <cellStyle name="Percent 2 4 4 5" xfId="34756" xr:uid="{36C0C105-539B-46EC-823E-3BB4730D28AE}"/>
    <cellStyle name="Percent 2 4 5" xfId="2721" xr:uid="{00000000-0005-0000-0000-0000A50A0000}"/>
    <cellStyle name="Percent 2 4 5 2" xfId="5318" xr:uid="{00000000-0005-0000-0000-0000CA140000}"/>
    <cellStyle name="Percent 2 4 5 2 2" xfId="42710" xr:uid="{376385CB-607E-4F63-956A-B05D7676D148}"/>
    <cellStyle name="Percent 2 4 5 2 3" xfId="26249" xr:uid="{182BFE06-2D84-4D87-81F9-EA211963F5FB}"/>
    <cellStyle name="Percent 2 4 5 3" xfId="34757" xr:uid="{C6C3780E-D9D4-40A8-BF41-51EF172FA093}"/>
    <cellStyle name="Percent 2 4 5 4" xfId="34758" xr:uid="{2CAE9D8A-A1F0-4936-A234-D75DB14E6DE9}"/>
    <cellStyle name="Percent 2 4 5 5" xfId="34759" xr:uid="{5424F361-3867-4910-ABB3-812C99B7290D}"/>
    <cellStyle name="Percent 2 4 6" xfId="2722" xr:uid="{00000000-0005-0000-0000-0000A60A0000}"/>
    <cellStyle name="Percent 2 4 6 2" xfId="5319" xr:uid="{00000000-0005-0000-0000-0000CB140000}"/>
    <cellStyle name="Percent 2 4 6 2 2" xfId="42711" xr:uid="{2D3088D8-E785-40B2-8297-98F50F211800}"/>
    <cellStyle name="Percent 2 4 6 2 3" xfId="26250" xr:uid="{798B0BE2-BDBE-4FBE-A03B-2EB8FCC0C455}"/>
    <cellStyle name="Percent 2 4 6 3" xfId="34760" xr:uid="{D05D4E93-5A98-49CF-8973-A739224896B8}"/>
    <cellStyle name="Percent 2 4 6 4" xfId="34761" xr:uid="{9D85F3E4-38AD-4D47-BFF7-075A977CC1AD}"/>
    <cellStyle name="Percent 2 4 6 5" xfId="34762" xr:uid="{273D80A2-7E32-41FD-BD0D-9755834FB525}"/>
    <cellStyle name="Percent 2 4 7" xfId="2723" xr:uid="{00000000-0005-0000-0000-0000A70A0000}"/>
    <cellStyle name="Percent 2 4 7 2" xfId="5320" xr:uid="{00000000-0005-0000-0000-0000CC140000}"/>
    <cellStyle name="Percent 2 4 7 2 2" xfId="42712" xr:uid="{7AD5A883-341C-4723-8FF8-8B573A945FA3}"/>
    <cellStyle name="Percent 2 4 7 2 3" xfId="26251" xr:uid="{6D2187EA-DD3D-4859-A80C-0E8913D0F328}"/>
    <cellStyle name="Percent 2 4 7 3" xfId="34763" xr:uid="{BE85F029-CB8A-4003-AEF4-C72CB661DE63}"/>
    <cellStyle name="Percent 2 4 7 4" xfId="34764" xr:uid="{7F658053-A309-4696-B579-27CFEFFEE547}"/>
    <cellStyle name="Percent 2 4 7 5" xfId="34765" xr:uid="{785BAE7E-936A-4B2A-9BEC-832D0CD34C5D}"/>
    <cellStyle name="Percent 2 4 8" xfId="2724" xr:uid="{00000000-0005-0000-0000-0000A80A0000}"/>
    <cellStyle name="Percent 2 4 8 2" xfId="5321" xr:uid="{00000000-0005-0000-0000-0000CD140000}"/>
    <cellStyle name="Percent 2 4 8 2 2" xfId="42713" xr:uid="{8A1F7922-02FD-47D8-AD46-C6742A8A9B74}"/>
    <cellStyle name="Percent 2 4 8 2 3" xfId="26252" xr:uid="{1584F1AA-0031-4BC5-B28F-A5F790F5E8EC}"/>
    <cellStyle name="Percent 2 4 8 3" xfId="34766" xr:uid="{E1389106-1742-4DA8-97A5-C9DF847FA016}"/>
    <cellStyle name="Percent 2 4 8 4" xfId="34767" xr:uid="{1C71825A-CB2D-4F02-ADC6-8934A818E3DC}"/>
    <cellStyle name="Percent 2 4 8 5" xfId="34768" xr:uid="{6DB3BCDB-7BE7-468F-A554-192CB9718127}"/>
    <cellStyle name="Percent 2 4 9" xfId="2725" xr:uid="{00000000-0005-0000-0000-0000A90A0000}"/>
    <cellStyle name="Percent 2 4 9 2" xfId="5322" xr:uid="{00000000-0005-0000-0000-0000CE140000}"/>
    <cellStyle name="Percent 2 4 9 2 2" xfId="42714" xr:uid="{59742FBD-127D-43ED-8ED0-1FEEB662AD82}"/>
    <cellStyle name="Percent 2 4 9 2 3" xfId="34769" xr:uid="{0399CD72-01A0-4D6B-820A-1D1BAC8DC7F8}"/>
    <cellStyle name="Percent 2 4 9 3" xfId="34770" xr:uid="{677EE768-2C72-44F7-84FA-3CB648329FF1}"/>
    <cellStyle name="Percent 2 4 9 4" xfId="34771" xr:uid="{80C0695C-D781-4066-89FD-C3C09E767864}"/>
    <cellStyle name="Percent 2 4 9 5" xfId="34772" xr:uid="{35A677CF-C127-4920-9612-50CE9B4CCF60}"/>
    <cellStyle name="Percent 2 4 9 6" xfId="41673" xr:uid="{6C6EABA2-4A35-4749-AB0A-5D73F350A110}"/>
    <cellStyle name="Percent 2 4 9 7" xfId="26253" xr:uid="{EB026E21-3342-4632-94E5-C1822BB31272}"/>
    <cellStyle name="Percent 2 40" xfId="2726" xr:uid="{00000000-0005-0000-0000-0000AA0A0000}"/>
    <cellStyle name="Percent 2 40 2" xfId="5323" xr:uid="{00000000-0005-0000-0000-0000CF140000}"/>
    <cellStyle name="Percent 2 40 2 2" xfId="42715" xr:uid="{BC3E8D43-8C41-4585-A28A-C5102A16F19D}"/>
    <cellStyle name="Percent 2 40 2 3" xfId="34773" xr:uid="{55815A07-F603-43B1-BB32-EE55CC55C3FC}"/>
    <cellStyle name="Percent 2 40 3" xfId="34774" xr:uid="{D04376F4-C365-4DC8-857F-C248B96354C8}"/>
    <cellStyle name="Percent 2 40 4" xfId="34775" xr:uid="{FAB383FB-B648-45B4-981C-405A627B91F1}"/>
    <cellStyle name="Percent 2 40 5" xfId="34776" xr:uid="{56402722-8E64-4F4A-8CE4-F8BDBC00D8A6}"/>
    <cellStyle name="Percent 2 40 6" xfId="41674" xr:uid="{3B9A6B07-D8EA-4404-904E-280B3DD3F27A}"/>
    <cellStyle name="Percent 2 40 7" xfId="26254" xr:uid="{7D690D8A-5021-4539-A4A2-FC3693F65974}"/>
    <cellStyle name="Percent 2 41" xfId="2727" xr:uid="{00000000-0005-0000-0000-0000AB0A0000}"/>
    <cellStyle name="Percent 2 41 2" xfId="5324" xr:uid="{00000000-0005-0000-0000-0000D0140000}"/>
    <cellStyle name="Percent 2 41 2 2" xfId="42716" xr:uid="{4590927E-A5C8-428A-A222-231545A55D17}"/>
    <cellStyle name="Percent 2 41 2 3" xfId="34777" xr:uid="{AD860548-6386-4FE4-9BB2-E2484D6E57A8}"/>
    <cellStyle name="Percent 2 41 3" xfId="34778" xr:uid="{CEC8355B-C713-41E3-ADAB-3C8079C4C810}"/>
    <cellStyle name="Percent 2 41 4" xfId="34779" xr:uid="{682ADE59-FEF0-403C-BDEF-A6CA7FDC74ED}"/>
    <cellStyle name="Percent 2 41 5" xfId="34780" xr:uid="{4C69D37C-8189-438B-89C1-191B18F09F87}"/>
    <cellStyle name="Percent 2 41 6" xfId="41675" xr:uid="{81ECDF16-1FE2-411A-99C1-C6F05AD9B461}"/>
    <cellStyle name="Percent 2 41 7" xfId="26255" xr:uid="{A751B284-2334-4B23-9CFD-827374943BE7}"/>
    <cellStyle name="Percent 2 42" xfId="2728" xr:uid="{00000000-0005-0000-0000-0000AC0A0000}"/>
    <cellStyle name="Percent 2 42 2" xfId="5325" xr:uid="{00000000-0005-0000-0000-0000D1140000}"/>
    <cellStyle name="Percent 2 42 2 2" xfId="42717" xr:uid="{60BE9644-284C-4557-A363-FE972133643B}"/>
    <cellStyle name="Percent 2 42 2 3" xfId="34781" xr:uid="{E0DDED30-275A-4387-9BEE-A508A5D81713}"/>
    <cellStyle name="Percent 2 42 3" xfId="34782" xr:uid="{4D6763F5-59B2-4397-8E89-91C514A494EC}"/>
    <cellStyle name="Percent 2 42 4" xfId="34783" xr:uid="{7AF72B77-8100-4548-A425-596DA1798565}"/>
    <cellStyle name="Percent 2 42 5" xfId="34784" xr:uid="{05AA841A-DFBD-4422-8C27-E972CFF063A5}"/>
    <cellStyle name="Percent 2 42 6" xfId="41676" xr:uid="{04E70701-4C11-48D1-85C3-261424F75D45}"/>
    <cellStyle name="Percent 2 42 7" xfId="26256" xr:uid="{4F05DE78-443C-4D8D-8A9C-EBE5CE367B9E}"/>
    <cellStyle name="Percent 2 43" xfId="2729" xr:uid="{00000000-0005-0000-0000-0000AD0A0000}"/>
    <cellStyle name="Percent 2 43 2" xfId="5326" xr:uid="{00000000-0005-0000-0000-0000D2140000}"/>
    <cellStyle name="Percent 2 43 2 2" xfId="42718" xr:uid="{2A94A3A7-2921-41B3-B5D8-261F658CBC1B}"/>
    <cellStyle name="Percent 2 43 2 3" xfId="34785" xr:uid="{F7B05FAB-B74B-4CCC-8C93-73518349612D}"/>
    <cellStyle name="Percent 2 43 3" xfId="34786" xr:uid="{8A2C704D-B91A-4AD3-A008-D76715F22848}"/>
    <cellStyle name="Percent 2 43 4" xfId="34787" xr:uid="{056FED6B-3B48-4071-97B6-CA2519C703D8}"/>
    <cellStyle name="Percent 2 43 5" xfId="34788" xr:uid="{96EECEDD-E494-4872-AD9E-83458BB4A842}"/>
    <cellStyle name="Percent 2 43 6" xfId="41677" xr:uid="{69937782-F6BE-42EE-81CA-924E7D071AEE}"/>
    <cellStyle name="Percent 2 43 7" xfId="26257" xr:uid="{37029C6F-74FE-47AF-A3DB-E82BBDFCC6F4}"/>
    <cellStyle name="Percent 2 44" xfId="2730" xr:uid="{00000000-0005-0000-0000-0000AE0A0000}"/>
    <cellStyle name="Percent 2 44 2" xfId="5327" xr:uid="{00000000-0005-0000-0000-0000D3140000}"/>
    <cellStyle name="Percent 2 44 2 2" xfId="42719" xr:uid="{C6A651BF-A746-4BE6-AA9B-3FF319624E2D}"/>
    <cellStyle name="Percent 2 44 2 3" xfId="34789" xr:uid="{03C7237C-24F1-458E-B3B9-286E395EC801}"/>
    <cellStyle name="Percent 2 44 3" xfId="34790" xr:uid="{7D248A5F-E52C-4C29-A1FE-F134EE1A9661}"/>
    <cellStyle name="Percent 2 44 4" xfId="34791" xr:uid="{3413E3A7-3739-4E02-A26A-C4C29521221E}"/>
    <cellStyle name="Percent 2 44 5" xfId="34792" xr:uid="{0FE71E87-FAC9-425F-BA3E-3B3B95E4EE5F}"/>
    <cellStyle name="Percent 2 44 6" xfId="41678" xr:uid="{B187BA9B-23E4-468E-AB30-63B3C958C875}"/>
    <cellStyle name="Percent 2 44 7" xfId="26258" xr:uid="{68335DCF-85D7-4EA3-9CC2-93CDF3B363E4}"/>
    <cellStyle name="Percent 2 45" xfId="2731" xr:uid="{00000000-0005-0000-0000-0000AF0A0000}"/>
    <cellStyle name="Percent 2 45 2" xfId="5328" xr:uid="{00000000-0005-0000-0000-0000D4140000}"/>
    <cellStyle name="Percent 2 45 2 2" xfId="42720" xr:uid="{68829554-7BB0-4D5C-AE1A-20D7688EB677}"/>
    <cellStyle name="Percent 2 45 2 3" xfId="34793" xr:uid="{5CE2A302-7F7B-43E1-B5FD-AFCB0A8C53F8}"/>
    <cellStyle name="Percent 2 45 3" xfId="34794" xr:uid="{F384B5E7-084D-4C85-B7CA-50161F70C2D9}"/>
    <cellStyle name="Percent 2 45 4" xfId="34795" xr:uid="{109C43AF-E740-4A0E-9444-5E6FD7EFEC41}"/>
    <cellStyle name="Percent 2 45 5" xfId="34796" xr:uid="{11072605-8C52-49B0-9382-3167C7B0F939}"/>
    <cellStyle name="Percent 2 45 6" xfId="41679" xr:uid="{E27945A5-8C6E-4B14-9BF6-3552FD2B9441}"/>
    <cellStyle name="Percent 2 45 7" xfId="26259" xr:uid="{AD1E2BD5-9485-4AAA-9154-8149A347C66C}"/>
    <cellStyle name="Percent 2 46" xfId="2732" xr:uid="{00000000-0005-0000-0000-0000B00A0000}"/>
    <cellStyle name="Percent 2 46 2" xfId="5329" xr:uid="{00000000-0005-0000-0000-0000D5140000}"/>
    <cellStyle name="Percent 2 46 2 2" xfId="42721" xr:uid="{B194EBAF-D337-4F41-A488-AF861F44F243}"/>
    <cellStyle name="Percent 2 46 2 3" xfId="34797" xr:uid="{7D59BB0E-7EBE-470C-B969-0F6AB7DCDB46}"/>
    <cellStyle name="Percent 2 46 3" xfId="34798" xr:uid="{69062BEC-8E35-4280-BEED-7EED692805AF}"/>
    <cellStyle name="Percent 2 46 4" xfId="34799" xr:uid="{A87F9AE8-D1EE-4F2E-B5CB-515B69C482E5}"/>
    <cellStyle name="Percent 2 46 5" xfId="34800" xr:uid="{4E6DDAA4-F9AE-49F7-BC37-3909640AC278}"/>
    <cellStyle name="Percent 2 46 6" xfId="41680" xr:uid="{46501262-1B93-4144-BF4D-1872DADF4340}"/>
    <cellStyle name="Percent 2 46 7" xfId="26260" xr:uid="{8259EE74-60DD-4023-A995-A6248055019F}"/>
    <cellStyle name="Percent 2 47" xfId="2733" xr:uid="{00000000-0005-0000-0000-0000B10A0000}"/>
    <cellStyle name="Percent 2 47 2" xfId="5330" xr:uid="{00000000-0005-0000-0000-0000D6140000}"/>
    <cellStyle name="Percent 2 47 2 2" xfId="42722" xr:uid="{5A925CFC-6DEF-4069-BC39-6269A48574A6}"/>
    <cellStyle name="Percent 2 47 2 3" xfId="34801" xr:uid="{0189B607-1B09-4543-83CE-273FCD6BD768}"/>
    <cellStyle name="Percent 2 47 3" xfId="34802" xr:uid="{57F6C1FC-31C4-4D79-B1D2-9A345094C3BF}"/>
    <cellStyle name="Percent 2 47 4" xfId="34803" xr:uid="{8EAD64A4-CC28-4AE7-B5BC-35BFCC363720}"/>
    <cellStyle name="Percent 2 47 5" xfId="34804" xr:uid="{EABE6649-F022-41E5-84C6-83B608BF844F}"/>
    <cellStyle name="Percent 2 47 6" xfId="41681" xr:uid="{9E4A4711-0BDA-4242-AB94-324A54592A97}"/>
    <cellStyle name="Percent 2 47 7" xfId="26261" xr:uid="{AE17FCC8-5956-44CC-A66E-AF9A7E0E84E7}"/>
    <cellStyle name="Percent 2 48" xfId="2734" xr:uid="{00000000-0005-0000-0000-0000B20A0000}"/>
    <cellStyle name="Percent 2 48 2" xfId="2735" xr:uid="{00000000-0005-0000-0000-0000B30A0000}"/>
    <cellStyle name="Percent 2 48 2 2" xfId="5332" xr:uid="{00000000-0005-0000-0000-0000D8140000}"/>
    <cellStyle name="Percent 2 48 2 2 2" xfId="42724" xr:uid="{94CFDDE2-0E33-4C93-A3BF-75B95F5C3158}"/>
    <cellStyle name="Percent 2 48 2 2 3" xfId="34805" xr:uid="{F550A1FD-7044-4E28-9AFB-738279C98F4D}"/>
    <cellStyle name="Percent 2 48 2 3" xfId="34806" xr:uid="{A5961544-2C05-4A5E-8886-041C418B2B0C}"/>
    <cellStyle name="Percent 2 48 2 4" xfId="34807" xr:uid="{5E5C5A9F-B87B-468A-8953-3CCA3F6B60E5}"/>
    <cellStyle name="Percent 2 48 2 5" xfId="34808" xr:uid="{74E00401-0B90-48CE-9252-D6B5C5950DC9}"/>
    <cellStyle name="Percent 2 48 2 6" xfId="41683" xr:uid="{3CA42B50-222E-41E1-B365-3DA915DBA8D0}"/>
    <cellStyle name="Percent 2 48 2 7" xfId="26263" xr:uid="{0CD9B1AB-B63B-4783-8CA5-4DCCC3BD4F81}"/>
    <cellStyle name="Percent 2 48 3" xfId="5333" xr:uid="{00000000-0005-0000-0000-0000D9140000}"/>
    <cellStyle name="Percent 2 48 3 2" xfId="42725" xr:uid="{B3D64174-50CE-4067-BC09-BA36EF1480FC}"/>
    <cellStyle name="Percent 2 48 3 3" xfId="34809" xr:uid="{B829D1AC-1936-43BE-BE3F-D2D02F4A6836}"/>
    <cellStyle name="Percent 2 48 4" xfId="5331" xr:uid="{00000000-0005-0000-0000-0000D7140000}"/>
    <cellStyle name="Percent 2 48 4 2" xfId="42723" xr:uid="{93972206-D03E-4D52-8B8E-C3F8E9112ACD}"/>
    <cellStyle name="Percent 2 48 4 3" xfId="34810" xr:uid="{DBEF7CA7-52C7-4530-8540-18B54B1DC3E8}"/>
    <cellStyle name="Percent 2 48 5" xfId="34811" xr:uid="{E9BCBDB7-C99E-426B-9C5E-FC52EC3E5A31}"/>
    <cellStyle name="Percent 2 48 6" xfId="34812" xr:uid="{71D2F60B-2BCE-42C4-92B4-326871DFF444}"/>
    <cellStyle name="Percent 2 48 7" xfId="34813" xr:uid="{5CBD166A-9EA6-4CE2-80D3-7D673CCCC42B}"/>
    <cellStyle name="Percent 2 48 8" xfId="41682" xr:uid="{0B7EB8D7-0F50-4F88-AD65-8772EAF5B615}"/>
    <cellStyle name="Percent 2 48 9" xfId="26262" xr:uid="{7FFAD0F7-1CEF-491E-AF19-F733EEF3D331}"/>
    <cellStyle name="Percent 2 49" xfId="2736" xr:uid="{00000000-0005-0000-0000-0000B40A0000}"/>
    <cellStyle name="Percent 2 49 2" xfId="5335" xr:uid="{00000000-0005-0000-0000-0000DB140000}"/>
    <cellStyle name="Percent 2 49 2 2" xfId="42727" xr:uid="{08FCCC8B-545C-4124-9145-ED9D9E567A87}"/>
    <cellStyle name="Percent 2 49 2 3" xfId="34814" xr:uid="{F0CE11AF-4A9B-4296-8A8D-AE0574A4FD1D}"/>
    <cellStyle name="Percent 2 49 3" xfId="5334" xr:uid="{00000000-0005-0000-0000-0000DA140000}"/>
    <cellStyle name="Percent 2 49 3 2" xfId="42726" xr:uid="{EF391181-D0C4-4D12-83AF-FE48376EB43D}"/>
    <cellStyle name="Percent 2 49 3 3" xfId="34815" xr:uid="{CFCCDC27-DEEF-4556-A469-EBA6F9E83B41}"/>
    <cellStyle name="Percent 2 49 4" xfId="34816" xr:uid="{BB979364-93E1-4DAB-ACFF-C8881FA8A896}"/>
    <cellStyle name="Percent 2 49 5" xfId="34817" xr:uid="{AB3B4B2C-0A18-4860-B432-E0CE41C80062}"/>
    <cellStyle name="Percent 2 49 6" xfId="34818" xr:uid="{28FFA036-EB3D-4838-90BE-E8DA76B67A32}"/>
    <cellStyle name="Percent 2 49 7" xfId="41684" xr:uid="{9E06CDFC-7F5D-4670-AC29-3CD7A59EA707}"/>
    <cellStyle name="Percent 2 49 8" xfId="26264" xr:uid="{AEF2B355-6C00-4011-A936-1339F9735A64}"/>
    <cellStyle name="Percent 2 5" xfId="285" xr:uid="{00000000-0005-0000-0000-000021010000}"/>
    <cellStyle name="Percent 2 5 10" xfId="2737" xr:uid="{00000000-0005-0000-0000-0000B50A0000}"/>
    <cellStyle name="Percent 2 5 10 2" xfId="5337" xr:uid="{00000000-0005-0000-0000-0000DD140000}"/>
    <cellStyle name="Percent 2 5 10 2 2" xfId="42729" xr:uid="{87884771-3D23-4785-BFFC-AFD23DED58D6}"/>
    <cellStyle name="Percent 2 5 10 2 3" xfId="34819" xr:uid="{0194C64F-9F6B-4F06-8EED-656FA158212E}"/>
    <cellStyle name="Percent 2 5 10 3" xfId="34820" xr:uid="{63133148-BEFA-4088-A921-16C5CFBA5A6F}"/>
    <cellStyle name="Percent 2 5 10 4" xfId="34821" xr:uid="{9096C5C2-1214-44F2-8DF4-432CE5BE77AC}"/>
    <cellStyle name="Percent 2 5 10 5" xfId="34822" xr:uid="{8BEA4A4F-CE70-4BA6-87A8-B110461EA9E5}"/>
    <cellStyle name="Percent 2 5 10 6" xfId="41685" xr:uid="{369466D3-A9D1-449C-BF14-57A803A71BA9}"/>
    <cellStyle name="Percent 2 5 10 7" xfId="26266" xr:uid="{064487A8-B180-4286-AA53-0EC3E2FD7702}"/>
    <cellStyle name="Percent 2 5 11" xfId="2738" xr:uid="{00000000-0005-0000-0000-0000B60A0000}"/>
    <cellStyle name="Percent 2 5 11 2" xfId="5338" xr:uid="{00000000-0005-0000-0000-0000DE140000}"/>
    <cellStyle name="Percent 2 5 11 2 2" xfId="42730" xr:uid="{F159B435-4C30-4F52-819C-FB821E7CE9F9}"/>
    <cellStyle name="Percent 2 5 11 2 3" xfId="34823" xr:uid="{020BF210-17A4-4536-8431-B17E2B39EA47}"/>
    <cellStyle name="Percent 2 5 11 3" xfId="34824" xr:uid="{B5809511-2385-4F60-B8E1-9ACBECB705BD}"/>
    <cellStyle name="Percent 2 5 11 4" xfId="34825" xr:uid="{A2A66AE3-8766-4B49-9B67-C744D723DB28}"/>
    <cellStyle name="Percent 2 5 11 5" xfId="34826" xr:uid="{0EAF51F4-E0AF-41D8-AC0D-810E1825ED7B}"/>
    <cellStyle name="Percent 2 5 11 6" xfId="41686" xr:uid="{C8454C50-1095-406D-8985-F46D2B8E112D}"/>
    <cellStyle name="Percent 2 5 11 7" xfId="26267" xr:uid="{A6547342-CC59-4C46-A455-75013A52588E}"/>
    <cellStyle name="Percent 2 5 12" xfId="2739" xr:uid="{00000000-0005-0000-0000-0000B70A0000}"/>
    <cellStyle name="Percent 2 5 12 2" xfId="5339" xr:uid="{00000000-0005-0000-0000-0000DF140000}"/>
    <cellStyle name="Percent 2 5 12 2 2" xfId="42731" xr:uid="{3D00204F-17F5-4041-8B22-296BF81935C8}"/>
    <cellStyle name="Percent 2 5 12 2 3" xfId="34827" xr:uid="{2E00F197-4A4D-415F-9C3C-935CB261A47C}"/>
    <cellStyle name="Percent 2 5 12 3" xfId="34828" xr:uid="{CC223889-4FD8-4985-B920-74973253FF5D}"/>
    <cellStyle name="Percent 2 5 12 4" xfId="34829" xr:uid="{1FB18597-7341-43D7-A2F8-368E6AA417C3}"/>
    <cellStyle name="Percent 2 5 12 5" xfId="34830" xr:uid="{9D45D936-8BE0-4AF2-8DE4-CB8111CEE74F}"/>
    <cellStyle name="Percent 2 5 12 6" xfId="41687" xr:uid="{545EE0BF-8242-4FF8-8ADE-B1FD7AFB8B93}"/>
    <cellStyle name="Percent 2 5 12 7" xfId="26268" xr:uid="{8C1D761B-5697-47A4-8457-2FF4B72EE81E}"/>
    <cellStyle name="Percent 2 5 13" xfId="2740" xr:uid="{00000000-0005-0000-0000-0000B80A0000}"/>
    <cellStyle name="Percent 2 5 13 2" xfId="5340" xr:uid="{00000000-0005-0000-0000-0000E0140000}"/>
    <cellStyle name="Percent 2 5 13 2 2" xfId="42732" xr:uid="{5F272181-E256-4070-90C5-B4D3505F01C9}"/>
    <cellStyle name="Percent 2 5 13 2 3" xfId="34831" xr:uid="{A9B76E1D-4313-47D7-A292-9DEECF367499}"/>
    <cellStyle name="Percent 2 5 13 3" xfId="34832" xr:uid="{C3587053-DDD5-4F41-9EB9-B6782C1179F2}"/>
    <cellStyle name="Percent 2 5 13 4" xfId="34833" xr:uid="{CB784065-6490-4D1A-88A7-E8A35E9E345B}"/>
    <cellStyle name="Percent 2 5 13 5" xfId="34834" xr:uid="{415AE3D3-4A5C-40A3-845B-8B48D6616FC7}"/>
    <cellStyle name="Percent 2 5 13 6" xfId="41688" xr:uid="{73EBBB82-50E3-4046-AD1E-36B3DBED3BD9}"/>
    <cellStyle name="Percent 2 5 13 7" xfId="26269" xr:uid="{C3DCD46D-00AE-4141-A086-7452F176B951}"/>
    <cellStyle name="Percent 2 5 14" xfId="2741" xr:uid="{00000000-0005-0000-0000-0000B90A0000}"/>
    <cellStyle name="Percent 2 5 14 2" xfId="5341" xr:uid="{00000000-0005-0000-0000-0000E1140000}"/>
    <cellStyle name="Percent 2 5 14 2 2" xfId="42733" xr:uid="{108017A8-11F9-480E-8EB1-26B984893FDA}"/>
    <cellStyle name="Percent 2 5 14 2 3" xfId="34835" xr:uid="{F6270FC5-24E2-45E6-BFF8-293F4A9E8CF4}"/>
    <cellStyle name="Percent 2 5 14 3" xfId="34836" xr:uid="{3B7D6C08-2634-40AE-80E7-E1AF2736E5C4}"/>
    <cellStyle name="Percent 2 5 14 4" xfId="34837" xr:uid="{A45F7109-4516-4463-88E8-8B00CC6A37EC}"/>
    <cellStyle name="Percent 2 5 14 5" xfId="34838" xr:uid="{949E9093-7F20-49D4-BD88-E780BBC6B31F}"/>
    <cellStyle name="Percent 2 5 14 6" xfId="41689" xr:uid="{360E5554-BC38-48D0-9E17-FBCD90CF040F}"/>
    <cellStyle name="Percent 2 5 14 7" xfId="26270" xr:uid="{D8EFD077-9A78-44DE-8CE7-E3F288CAA193}"/>
    <cellStyle name="Percent 2 5 15" xfId="2742" xr:uid="{00000000-0005-0000-0000-0000BA0A0000}"/>
    <cellStyle name="Percent 2 5 15 2" xfId="5342" xr:uid="{00000000-0005-0000-0000-0000E2140000}"/>
    <cellStyle name="Percent 2 5 15 2 2" xfId="42734" xr:uid="{D62CD506-ECC4-40BB-898A-4D9A11593600}"/>
    <cellStyle name="Percent 2 5 15 2 3" xfId="34839" xr:uid="{EC23FB52-552B-4A68-91D8-4A407E8E1997}"/>
    <cellStyle name="Percent 2 5 15 3" xfId="34840" xr:uid="{F72CD417-730E-4C58-9938-56F697B75885}"/>
    <cellStyle name="Percent 2 5 15 4" xfId="34841" xr:uid="{F13A2F56-8BB4-4641-B7EA-57A7BEE63605}"/>
    <cellStyle name="Percent 2 5 15 5" xfId="34842" xr:uid="{FB5E1074-F282-4827-965A-11C55364340A}"/>
    <cellStyle name="Percent 2 5 15 6" xfId="41690" xr:uid="{551445F7-9619-4AE1-9C34-157AEB02427D}"/>
    <cellStyle name="Percent 2 5 15 7" xfId="26271" xr:uid="{D568C99D-7210-4096-9B8B-DEB422B72E28}"/>
    <cellStyle name="Percent 2 5 16" xfId="5336" xr:uid="{00000000-0005-0000-0000-0000DC140000}"/>
    <cellStyle name="Percent 2 5 16 2" xfId="34843" xr:uid="{1CA91E84-5416-4CD0-9DCE-7BD6A29519F8}"/>
    <cellStyle name="Percent 2 5 16 3" xfId="42728" xr:uid="{87F5C597-D434-41D3-B47B-22174DEB228B}"/>
    <cellStyle name="Percent 2 5 16 4" xfId="27384" xr:uid="{3F54E5BA-9AC4-46EC-8580-E144DE1630A6}"/>
    <cellStyle name="Percent 2 5 17" xfId="26265" xr:uid="{C41EB058-FE1E-457B-9896-547C79E632A5}"/>
    <cellStyle name="Percent 2 5 18" xfId="34844" xr:uid="{361D96B2-04D0-4EE6-999C-ED764DEF55DE}"/>
    <cellStyle name="Percent 2 5 19" xfId="34845" xr:uid="{DBFE37CE-E55F-4590-8AFD-4A77C1CFBC8E}"/>
    <cellStyle name="Percent 2 5 2" xfId="286" xr:uid="{00000000-0005-0000-0000-000022010000}"/>
    <cellStyle name="Percent 2 5 2 2" xfId="5343" xr:uid="{00000000-0005-0000-0000-0000E3140000}"/>
    <cellStyle name="Percent 2 5 2 2 2" xfId="42735" xr:uid="{8D81B053-398B-4C18-992D-C9E9B2F01C5C}"/>
    <cellStyle name="Percent 2 5 2 2 3" xfId="26272" xr:uid="{461EF6B0-D6C6-4AF8-A1EA-9A4BC4962954}"/>
    <cellStyle name="Percent 2 5 2 3" xfId="34846" xr:uid="{E7820150-6C77-4D3A-A22B-10414187F6F6}"/>
    <cellStyle name="Percent 2 5 2 4" xfId="34847" xr:uid="{92AB2C40-CA2E-430D-90FD-293D88DF4350}"/>
    <cellStyle name="Percent 2 5 2 5" xfId="34848" xr:uid="{7F653EE1-7C8A-4964-9296-3DE09C8FA9D4}"/>
    <cellStyle name="Percent 2 5 3" xfId="287" xr:uid="{00000000-0005-0000-0000-000023010000}"/>
    <cellStyle name="Percent 2 5 3 2" xfId="5344" xr:uid="{00000000-0005-0000-0000-0000E4140000}"/>
    <cellStyle name="Percent 2 5 3 2 2" xfId="42736" xr:uid="{03B7C09A-A752-45CD-8F5D-E14D38D160A0}"/>
    <cellStyle name="Percent 2 5 3 2 3" xfId="26273" xr:uid="{EE864A4D-E18D-4FEC-A524-ACDBFE30F1C9}"/>
    <cellStyle name="Percent 2 5 3 3" xfId="34849" xr:uid="{1E47BC1E-3C0C-491B-BEAD-710E5096BF9A}"/>
    <cellStyle name="Percent 2 5 3 4" xfId="34850" xr:uid="{95095C96-8C23-4350-BDD4-D5FBC957120A}"/>
    <cellStyle name="Percent 2 5 3 5" xfId="34851" xr:uid="{91260DAE-6533-45E4-B4F3-47B882A83A21}"/>
    <cellStyle name="Percent 2 5 4" xfId="2743" xr:uid="{00000000-0005-0000-0000-0000BB0A0000}"/>
    <cellStyle name="Percent 2 5 4 2" xfId="5345" xr:uid="{00000000-0005-0000-0000-0000E5140000}"/>
    <cellStyle name="Percent 2 5 4 2 2" xfId="42737" xr:uid="{57702264-3288-4D41-AD34-73BAFBF8DAFC}"/>
    <cellStyle name="Percent 2 5 4 2 3" xfId="26274" xr:uid="{891ECCC1-AB72-4A92-81A6-269872DB7363}"/>
    <cellStyle name="Percent 2 5 4 3" xfId="34852" xr:uid="{AB5104D8-1CFD-4ADC-ACC0-0943EE64BB14}"/>
    <cellStyle name="Percent 2 5 4 4" xfId="34853" xr:uid="{C6F5F16E-61B2-4A51-A042-B6303CD7790D}"/>
    <cellStyle name="Percent 2 5 4 5" xfId="34854" xr:uid="{47116983-49DE-4592-AD9D-D7C2114A32EA}"/>
    <cellStyle name="Percent 2 5 5" xfId="2744" xr:uid="{00000000-0005-0000-0000-0000BC0A0000}"/>
    <cellStyle name="Percent 2 5 5 2" xfId="5346" xr:uid="{00000000-0005-0000-0000-0000E6140000}"/>
    <cellStyle name="Percent 2 5 5 2 2" xfId="42738" xr:uid="{F50306EC-A995-4A1D-8865-232736000EF0}"/>
    <cellStyle name="Percent 2 5 5 2 3" xfId="26275" xr:uid="{14814505-D12B-41A4-BC49-64DC2B3EB8E8}"/>
    <cellStyle name="Percent 2 5 5 3" xfId="34855" xr:uid="{2D3AB803-6175-4537-B2A0-486A1FD7B16A}"/>
    <cellStyle name="Percent 2 5 5 4" xfId="34856" xr:uid="{A0775961-75B5-4517-85A5-8422CE50275D}"/>
    <cellStyle name="Percent 2 5 5 5" xfId="34857" xr:uid="{811622D3-778E-4E64-AFCC-318A1AE84802}"/>
    <cellStyle name="Percent 2 5 6" xfId="2745" xr:uid="{00000000-0005-0000-0000-0000BD0A0000}"/>
    <cellStyle name="Percent 2 5 6 2" xfId="5347" xr:uid="{00000000-0005-0000-0000-0000E7140000}"/>
    <cellStyle name="Percent 2 5 6 2 2" xfId="42739" xr:uid="{9D192F12-52BE-42A4-B9D0-CA1C110053BE}"/>
    <cellStyle name="Percent 2 5 6 2 3" xfId="26276" xr:uid="{07AFAEFA-AC38-48DA-AFCD-4D922E1C4AEF}"/>
    <cellStyle name="Percent 2 5 6 3" xfId="34858" xr:uid="{D7BB4312-2AA2-4E45-9C8F-FA64FC92D298}"/>
    <cellStyle name="Percent 2 5 6 4" xfId="34859" xr:uid="{9810B0B2-E04E-4E82-97E0-4BC29E70844C}"/>
    <cellStyle name="Percent 2 5 6 5" xfId="34860" xr:uid="{FAC5EEA4-FA8C-413C-8BA4-25EB301ED32B}"/>
    <cellStyle name="Percent 2 5 7" xfId="2746" xr:uid="{00000000-0005-0000-0000-0000BE0A0000}"/>
    <cellStyle name="Percent 2 5 7 2" xfId="5348" xr:uid="{00000000-0005-0000-0000-0000E8140000}"/>
    <cellStyle name="Percent 2 5 7 2 2" xfId="42740" xr:uid="{6A508854-1B85-4BF8-B0B6-B492DF0C179E}"/>
    <cellStyle name="Percent 2 5 7 2 3" xfId="26277" xr:uid="{EA0B8D13-E8C8-46C4-A68F-50E5626FB628}"/>
    <cellStyle name="Percent 2 5 7 3" xfId="34861" xr:uid="{8498F376-7D34-4DBD-93A0-EC8A9D18CCE2}"/>
    <cellStyle name="Percent 2 5 7 4" xfId="34862" xr:uid="{54B74185-15CB-450D-B7CE-4A817C48EEFD}"/>
    <cellStyle name="Percent 2 5 7 5" xfId="34863" xr:uid="{739ECE22-3AB6-4C2C-B601-24F608BFDA31}"/>
    <cellStyle name="Percent 2 5 8" xfId="2747" xr:uid="{00000000-0005-0000-0000-0000BF0A0000}"/>
    <cellStyle name="Percent 2 5 8 2" xfId="5349" xr:uid="{00000000-0005-0000-0000-0000E9140000}"/>
    <cellStyle name="Percent 2 5 8 2 2" xfId="42741" xr:uid="{26C4839F-C187-4A2E-A70E-DCBFADD3B007}"/>
    <cellStyle name="Percent 2 5 8 2 3" xfId="26278" xr:uid="{D9292A6B-D9B6-40C5-B0D7-BFB807AD4F40}"/>
    <cellStyle name="Percent 2 5 8 3" xfId="34864" xr:uid="{353011A0-F7E8-4909-A4BA-0DDDD2F69C97}"/>
    <cellStyle name="Percent 2 5 8 4" xfId="34865" xr:uid="{0EDBFBE9-023A-4247-BCA1-1504C1C7B2D0}"/>
    <cellStyle name="Percent 2 5 8 5" xfId="34866" xr:uid="{27811A38-5B8C-4388-A286-AD43A5B4D354}"/>
    <cellStyle name="Percent 2 5 9" xfId="2748" xr:uid="{00000000-0005-0000-0000-0000C00A0000}"/>
    <cellStyle name="Percent 2 5 9 2" xfId="5350" xr:uid="{00000000-0005-0000-0000-0000EA140000}"/>
    <cellStyle name="Percent 2 5 9 2 2" xfId="42742" xr:uid="{7287A49F-CFC2-4145-84E9-25AEB2B9BF8E}"/>
    <cellStyle name="Percent 2 5 9 2 3" xfId="34867" xr:uid="{840F27D0-31C7-4291-95F6-E3400A983310}"/>
    <cellStyle name="Percent 2 5 9 3" xfId="34868" xr:uid="{123AAB1E-F231-441E-99D5-436147FACE47}"/>
    <cellStyle name="Percent 2 5 9 4" xfId="34869" xr:uid="{A0AE1CB0-2A83-4F25-93C8-82614BCA1347}"/>
    <cellStyle name="Percent 2 5 9 5" xfId="34870" xr:uid="{111F1893-CCD8-478E-917C-1A9E420114E5}"/>
    <cellStyle name="Percent 2 5 9 6" xfId="41691" xr:uid="{A3C456CE-ABF8-4F7A-9F5D-5999D48DF084}"/>
    <cellStyle name="Percent 2 5 9 7" xfId="26279" xr:uid="{DB09F3F2-40BE-488C-880E-DF9D05A71DA5}"/>
    <cellStyle name="Percent 2 50" xfId="27374" xr:uid="{4A97EF3B-C0BC-4B8F-AC83-D4780337E09E}"/>
    <cellStyle name="Percent 2 50 2" xfId="34871" xr:uid="{CEE73BD6-8EDE-4C24-9F34-1FD3F2E215D7}"/>
    <cellStyle name="Percent 2 51" xfId="40208" xr:uid="{8BAC2550-C9B4-4FC9-9A14-9531ACD2BE27}"/>
    <cellStyle name="Percent 2 52" xfId="22523" xr:uid="{3A07902C-1E4D-41F3-8C24-F61410DF7850}"/>
    <cellStyle name="Percent 2 6" xfId="288" xr:uid="{00000000-0005-0000-0000-000024010000}"/>
    <cellStyle name="Percent 2 6 10" xfId="2749" xr:uid="{00000000-0005-0000-0000-0000C10A0000}"/>
    <cellStyle name="Percent 2 6 10 2" xfId="5352" xr:uid="{00000000-0005-0000-0000-0000EC140000}"/>
    <cellStyle name="Percent 2 6 10 2 2" xfId="42744" xr:uid="{EA3D4ACA-1EFF-42A2-9379-B17B35330FF8}"/>
    <cellStyle name="Percent 2 6 10 2 3" xfId="34872" xr:uid="{25405840-EF26-49D6-8F67-455D4B9D914C}"/>
    <cellStyle name="Percent 2 6 10 3" xfId="34873" xr:uid="{B7F3F9BB-CD73-475D-A7EE-C6D1F9D182F8}"/>
    <cellStyle name="Percent 2 6 10 4" xfId="34874" xr:uid="{AE5429BF-375A-44F5-9D1A-A0FBEE1C5921}"/>
    <cellStyle name="Percent 2 6 10 5" xfId="34875" xr:uid="{EE8E1331-7AFE-4203-8568-A1A00FCBEC60}"/>
    <cellStyle name="Percent 2 6 10 6" xfId="41692" xr:uid="{37AF1885-7871-4483-9AA5-7945A5B6741F}"/>
    <cellStyle name="Percent 2 6 10 7" xfId="26281" xr:uid="{6B15B0BE-2ED9-490A-934F-AB62BF614298}"/>
    <cellStyle name="Percent 2 6 11" xfId="2750" xr:uid="{00000000-0005-0000-0000-0000C20A0000}"/>
    <cellStyle name="Percent 2 6 11 2" xfId="5353" xr:uid="{00000000-0005-0000-0000-0000ED140000}"/>
    <cellStyle name="Percent 2 6 11 2 2" xfId="42745" xr:uid="{823B55CB-BE7A-486B-A386-EF183AE6879C}"/>
    <cellStyle name="Percent 2 6 11 2 3" xfId="34876" xr:uid="{F56E9A46-A464-432B-97FE-BA576DC813BE}"/>
    <cellStyle name="Percent 2 6 11 3" xfId="34877" xr:uid="{20538DFA-5132-4DC3-B1FC-91A5E43F5DE5}"/>
    <cellStyle name="Percent 2 6 11 4" xfId="34878" xr:uid="{FCBB1C26-9DF5-4584-BE62-B4546460C904}"/>
    <cellStyle name="Percent 2 6 11 5" xfId="34879" xr:uid="{8B63225C-6BA8-44DA-AB5E-D54555A3DDF6}"/>
    <cellStyle name="Percent 2 6 11 6" xfId="41693" xr:uid="{0696FF12-8E56-4CDD-9C9C-BC3DE8D39B53}"/>
    <cellStyle name="Percent 2 6 11 7" xfId="26282" xr:uid="{12F5986D-A5E5-49F6-96EE-08009DCDFBE5}"/>
    <cellStyle name="Percent 2 6 12" xfId="2751" xr:uid="{00000000-0005-0000-0000-0000C30A0000}"/>
    <cellStyle name="Percent 2 6 12 2" xfId="5354" xr:uid="{00000000-0005-0000-0000-0000EE140000}"/>
    <cellStyle name="Percent 2 6 12 2 2" xfId="42746" xr:uid="{F945A736-B6FD-4E32-9FB2-480C8C02A89A}"/>
    <cellStyle name="Percent 2 6 12 2 3" xfId="34880" xr:uid="{5895D370-3D10-42C3-A718-44299A9F979A}"/>
    <cellStyle name="Percent 2 6 12 3" xfId="34881" xr:uid="{37D1EDA3-5D27-4FDB-A237-CE5D1D74912C}"/>
    <cellStyle name="Percent 2 6 12 4" xfId="34882" xr:uid="{805F62BC-3832-4D17-AE3C-B31169A8DA91}"/>
    <cellStyle name="Percent 2 6 12 5" xfId="34883" xr:uid="{43BDC5C2-CAF9-4C2F-A4C9-7A99846D4A05}"/>
    <cellStyle name="Percent 2 6 12 6" xfId="41694" xr:uid="{67B6787A-3C02-488F-B005-2CD45F992779}"/>
    <cellStyle name="Percent 2 6 12 7" xfId="26283" xr:uid="{8071E18C-CE2E-4AEF-BA46-6E99FEA0D16B}"/>
    <cellStyle name="Percent 2 6 13" xfId="2752" xr:uid="{00000000-0005-0000-0000-0000C40A0000}"/>
    <cellStyle name="Percent 2 6 13 2" xfId="5355" xr:uid="{00000000-0005-0000-0000-0000EF140000}"/>
    <cellStyle name="Percent 2 6 13 2 2" xfId="42747" xr:uid="{5AAD9155-418B-4FE7-9104-4D2990A5AAA8}"/>
    <cellStyle name="Percent 2 6 13 2 3" xfId="34884" xr:uid="{05CD3B19-05DD-4AE6-9022-6AC1ED4C3339}"/>
    <cellStyle name="Percent 2 6 13 3" xfId="34885" xr:uid="{55B0AC5D-56E2-4586-9E4C-E308C0FB9F5B}"/>
    <cellStyle name="Percent 2 6 13 4" xfId="34886" xr:uid="{28FBE5E4-C83F-4BBF-B924-2DDF8AA089D2}"/>
    <cellStyle name="Percent 2 6 13 5" xfId="34887" xr:uid="{3C8E7A86-2234-47DF-BB54-559168D96DF7}"/>
    <cellStyle name="Percent 2 6 13 6" xfId="41695" xr:uid="{DCB01E75-85E7-4B28-B526-C80457D01AB8}"/>
    <cellStyle name="Percent 2 6 13 7" xfId="26284" xr:uid="{BE82FA22-EB01-4C8D-9AD9-B4E4AD2DA953}"/>
    <cellStyle name="Percent 2 6 14" xfId="2753" xr:uid="{00000000-0005-0000-0000-0000C50A0000}"/>
    <cellStyle name="Percent 2 6 14 2" xfId="5356" xr:uid="{00000000-0005-0000-0000-0000F0140000}"/>
    <cellStyle name="Percent 2 6 14 2 2" xfId="42748" xr:uid="{539A3B57-9725-4405-B49C-E5EDF07B6448}"/>
    <cellStyle name="Percent 2 6 14 2 3" xfId="34888" xr:uid="{ACCD9F1D-E3A9-4DF5-A7B8-9E4D933EE14B}"/>
    <cellStyle name="Percent 2 6 14 3" xfId="34889" xr:uid="{2B4C1ACE-C891-485A-9E1D-AB407D923C30}"/>
    <cellStyle name="Percent 2 6 14 4" xfId="34890" xr:uid="{FD6F6645-C040-4981-9465-2FB8071B98FA}"/>
    <cellStyle name="Percent 2 6 14 5" xfId="34891" xr:uid="{B5E438C3-B668-485A-A43A-E0EA529AD6D3}"/>
    <cellStyle name="Percent 2 6 14 6" xfId="41696" xr:uid="{53BE3E37-9883-4324-A19F-FA5240AC71EE}"/>
    <cellStyle name="Percent 2 6 14 7" xfId="26285" xr:uid="{19C68ECC-9B2C-4450-95F1-566C3EBDD004}"/>
    <cellStyle name="Percent 2 6 15" xfId="2754" xr:uid="{00000000-0005-0000-0000-0000C60A0000}"/>
    <cellStyle name="Percent 2 6 15 2" xfId="5357" xr:uid="{00000000-0005-0000-0000-0000F1140000}"/>
    <cellStyle name="Percent 2 6 15 2 2" xfId="42749" xr:uid="{FC9FC21A-9368-4776-AF66-BEFAE8E30B18}"/>
    <cellStyle name="Percent 2 6 15 2 3" xfId="34892" xr:uid="{49A8008D-9B97-42B7-946F-8C8B1672DFE3}"/>
    <cellStyle name="Percent 2 6 15 3" xfId="34893" xr:uid="{94736980-6F4B-43B7-B4AB-CF06F2D07A55}"/>
    <cellStyle name="Percent 2 6 15 4" xfId="34894" xr:uid="{D0A7067C-A7CB-4E65-84F2-5944C80878DB}"/>
    <cellStyle name="Percent 2 6 15 5" xfId="34895" xr:uid="{76D4E874-5D2D-4BC6-B83C-5933FE90E07E}"/>
    <cellStyle name="Percent 2 6 15 6" xfId="41697" xr:uid="{2B87EB36-4ACA-40D6-A8F0-3E7FF888B20E}"/>
    <cellStyle name="Percent 2 6 15 7" xfId="26286" xr:uid="{4CAF3BF1-3921-4666-82C6-40745B4E43F9}"/>
    <cellStyle name="Percent 2 6 16" xfId="5351" xr:uid="{00000000-0005-0000-0000-0000EB140000}"/>
    <cellStyle name="Percent 2 6 16 2" xfId="42743" xr:uid="{8CE93647-FC5A-4AE5-BFF5-9B1AE784DA24}"/>
    <cellStyle name="Percent 2 6 16 3" xfId="26280" xr:uid="{B6CDC41B-71E7-4E8A-A077-ACA4421E230C}"/>
    <cellStyle name="Percent 2 6 17" xfId="34896" xr:uid="{64373217-3F10-455D-8D7F-649F7BDBBD33}"/>
    <cellStyle name="Percent 2 6 18" xfId="34897" xr:uid="{121A3504-B569-4952-9717-00F09101A694}"/>
    <cellStyle name="Percent 2 6 19" xfId="34898" xr:uid="{72790183-5DDC-4CBE-91A7-405288484ED8}"/>
    <cellStyle name="Percent 2 6 2" xfId="2755" xr:uid="{00000000-0005-0000-0000-0000C70A0000}"/>
    <cellStyle name="Percent 2 6 2 2" xfId="5358" xr:uid="{00000000-0005-0000-0000-0000F2140000}"/>
    <cellStyle name="Percent 2 6 2 2 2" xfId="42750" xr:uid="{2A982A33-4B78-4B2A-8FBF-1DF891693B2B}"/>
    <cellStyle name="Percent 2 6 2 2 3" xfId="26287" xr:uid="{C199D5D7-28FD-4D4D-9849-A5706B4D49EB}"/>
    <cellStyle name="Percent 2 6 2 3" xfId="34899" xr:uid="{11242345-E485-49BF-8CE1-DA09F74E7981}"/>
    <cellStyle name="Percent 2 6 2 4" xfId="34900" xr:uid="{C1443ACC-A480-466B-9530-A79714845055}"/>
    <cellStyle name="Percent 2 6 2 5" xfId="34901" xr:uid="{9CCC119C-1A07-4FF3-BD18-3ACE27A209E5}"/>
    <cellStyle name="Percent 2 6 3" xfId="2756" xr:uid="{00000000-0005-0000-0000-0000C80A0000}"/>
    <cellStyle name="Percent 2 6 3 2" xfId="5359" xr:uid="{00000000-0005-0000-0000-0000F3140000}"/>
    <cellStyle name="Percent 2 6 3 2 2" xfId="42751" xr:uid="{85DA9FE0-D823-4961-BDC8-6D7BA4A1E6E9}"/>
    <cellStyle name="Percent 2 6 3 2 3" xfId="26288" xr:uid="{D4BD167B-EB62-4A4A-AA7C-E44A29780E70}"/>
    <cellStyle name="Percent 2 6 3 3" xfId="34902" xr:uid="{F61F16EC-133D-4109-9675-6115BA6091CB}"/>
    <cellStyle name="Percent 2 6 3 4" xfId="34903" xr:uid="{6D9754A7-7C24-4040-90BF-9BE94080338E}"/>
    <cellStyle name="Percent 2 6 3 5" xfId="34904" xr:uid="{65AE34D8-EF42-40FC-B9C6-8DB26AF718C9}"/>
    <cellStyle name="Percent 2 6 4" xfId="2757" xr:uid="{00000000-0005-0000-0000-0000C90A0000}"/>
    <cellStyle name="Percent 2 6 4 2" xfId="5360" xr:uid="{00000000-0005-0000-0000-0000F4140000}"/>
    <cellStyle name="Percent 2 6 4 2 2" xfId="42752" xr:uid="{809F777D-5F76-428B-974B-3A232ED2D2A9}"/>
    <cellStyle name="Percent 2 6 4 2 3" xfId="26289" xr:uid="{137BCE6C-EA3C-459B-81B6-664269103DF0}"/>
    <cellStyle name="Percent 2 6 4 3" xfId="34905" xr:uid="{73277BA2-9288-4CDC-B216-430E2815EBD2}"/>
    <cellStyle name="Percent 2 6 4 4" xfId="34906" xr:uid="{6A19E16D-1984-4AF2-9455-21E364F60407}"/>
    <cellStyle name="Percent 2 6 4 5" xfId="34907" xr:uid="{37F640A2-778F-4A6A-8709-59AE99F3C52B}"/>
    <cellStyle name="Percent 2 6 5" xfId="2758" xr:uid="{00000000-0005-0000-0000-0000CA0A0000}"/>
    <cellStyle name="Percent 2 6 5 2" xfId="5361" xr:uid="{00000000-0005-0000-0000-0000F5140000}"/>
    <cellStyle name="Percent 2 6 5 2 2" xfId="42753" xr:uid="{CCBAFB91-A86D-4C12-9369-B70906E8D31A}"/>
    <cellStyle name="Percent 2 6 5 2 3" xfId="26290" xr:uid="{7F2FAE45-D849-4682-9C3B-0518862201E6}"/>
    <cellStyle name="Percent 2 6 5 3" xfId="34908" xr:uid="{05345D41-FB0F-4F93-9F9E-E236F4CEF8C8}"/>
    <cellStyle name="Percent 2 6 5 4" xfId="34909" xr:uid="{CC04E187-D78E-4F8C-BF8C-57C4DE846615}"/>
    <cellStyle name="Percent 2 6 5 5" xfId="34910" xr:uid="{83743074-F185-42D9-B849-A6B6BEE8217C}"/>
    <cellStyle name="Percent 2 6 6" xfId="2759" xr:uid="{00000000-0005-0000-0000-0000CB0A0000}"/>
    <cellStyle name="Percent 2 6 6 2" xfId="5362" xr:uid="{00000000-0005-0000-0000-0000F6140000}"/>
    <cellStyle name="Percent 2 6 6 2 2" xfId="42754" xr:uid="{4C84057C-809A-40DF-80F9-C1120CC6FB81}"/>
    <cellStyle name="Percent 2 6 6 2 3" xfId="26291" xr:uid="{FF8B8D3C-FFF5-4841-9B55-D65B083564FA}"/>
    <cellStyle name="Percent 2 6 6 3" xfId="34911" xr:uid="{D712C1BF-F238-41F2-9DF1-3366C094709E}"/>
    <cellStyle name="Percent 2 6 6 4" xfId="34912" xr:uid="{D17B9745-8E17-4954-A086-B0A94B211C21}"/>
    <cellStyle name="Percent 2 6 6 5" xfId="34913" xr:uid="{86451DDD-8477-4BDB-9755-7DCD2A73672C}"/>
    <cellStyle name="Percent 2 6 7" xfId="2760" xr:uid="{00000000-0005-0000-0000-0000CC0A0000}"/>
    <cellStyle name="Percent 2 6 7 2" xfId="5363" xr:uid="{00000000-0005-0000-0000-0000F7140000}"/>
    <cellStyle name="Percent 2 6 7 2 2" xfId="42755" xr:uid="{E44D1B65-0A38-4BED-B0F9-FE3BC30EA308}"/>
    <cellStyle name="Percent 2 6 7 2 3" xfId="26292" xr:uid="{53EE4AE5-9605-42A4-B358-DAB761261337}"/>
    <cellStyle name="Percent 2 6 7 3" xfId="34914" xr:uid="{9BF8DAC2-B016-4530-A82A-6543CA96DB33}"/>
    <cellStyle name="Percent 2 6 7 4" xfId="34915" xr:uid="{D59F3878-4F2B-4138-B9F8-12115B5A549D}"/>
    <cellStyle name="Percent 2 6 7 5" xfId="34916" xr:uid="{A5137F7C-F708-4873-BD3E-9D7BC067E49E}"/>
    <cellStyle name="Percent 2 6 8" xfId="2761" xr:uid="{00000000-0005-0000-0000-0000CD0A0000}"/>
    <cellStyle name="Percent 2 6 8 2" xfId="5364" xr:uid="{00000000-0005-0000-0000-0000F8140000}"/>
    <cellStyle name="Percent 2 6 8 2 2" xfId="42756" xr:uid="{0D5A5283-2D47-41EB-BADB-7E42BD464FD5}"/>
    <cellStyle name="Percent 2 6 8 2 3" xfId="26293" xr:uid="{B1F3DDE2-E906-4C19-81E0-7EC89F44BF91}"/>
    <cellStyle name="Percent 2 6 8 3" xfId="34917" xr:uid="{387A035C-ECE6-49CE-9EFD-14CCDBB18C9F}"/>
    <cellStyle name="Percent 2 6 8 4" xfId="34918" xr:uid="{7354E37A-BADC-433D-AD3C-4800893226FF}"/>
    <cellStyle name="Percent 2 6 8 5" xfId="34919" xr:uid="{FA64EE91-A30C-4292-B349-8F7613782309}"/>
    <cellStyle name="Percent 2 6 9" xfId="2762" xr:uid="{00000000-0005-0000-0000-0000CE0A0000}"/>
    <cellStyle name="Percent 2 6 9 2" xfId="5365" xr:uid="{00000000-0005-0000-0000-0000F9140000}"/>
    <cellStyle name="Percent 2 6 9 2 2" xfId="42757" xr:uid="{5818FFB3-7E1B-4BB7-BC97-AFF145CAA02A}"/>
    <cellStyle name="Percent 2 6 9 2 3" xfId="34920" xr:uid="{B8970C5B-EEEF-4104-AF54-7269239234FF}"/>
    <cellStyle name="Percent 2 6 9 3" xfId="34921" xr:uid="{35F1BCCE-A63A-4AB2-B08B-6352B88296D4}"/>
    <cellStyle name="Percent 2 6 9 4" xfId="34922" xr:uid="{ADB9CA3E-8C69-4F59-8A6C-179F89ED0D46}"/>
    <cellStyle name="Percent 2 6 9 5" xfId="34923" xr:uid="{74767360-2C53-4FBB-B308-633F002EE792}"/>
    <cellStyle name="Percent 2 6 9 6" xfId="41698" xr:uid="{ADFB5937-3DAE-4A79-AE4F-1AFBC9313828}"/>
    <cellStyle name="Percent 2 6 9 7" xfId="26294" xr:uid="{A8E8341B-94A9-4D26-9381-1DC40364CF08}"/>
    <cellStyle name="Percent 2 7" xfId="2763" xr:uid="{00000000-0005-0000-0000-0000CF0A0000}"/>
    <cellStyle name="Percent 2 7 10" xfId="34924" xr:uid="{482690E6-55C0-41C1-8523-B39D10B7209B}"/>
    <cellStyle name="Percent 2 7 11" xfId="34925" xr:uid="{9E58B4DD-13B8-4800-8C4A-4D6DAA795DF7}"/>
    <cellStyle name="Percent 2 7 12" xfId="34926" xr:uid="{8A91F824-0DC5-4DFA-BBCA-78C92A68AF97}"/>
    <cellStyle name="Percent 2 7 2" xfId="2764" xr:uid="{00000000-0005-0000-0000-0000D00A0000}"/>
    <cellStyle name="Percent 2 7 2 2" xfId="5367" xr:uid="{00000000-0005-0000-0000-0000FB140000}"/>
    <cellStyle name="Percent 2 7 2 2 2" xfId="42759" xr:uid="{F63AEB8B-C24F-4BAB-8E18-73183C9AE801}"/>
    <cellStyle name="Percent 2 7 2 2 3" xfId="26296" xr:uid="{6C31680C-4EA8-443E-A355-62AAADD240C9}"/>
    <cellStyle name="Percent 2 7 2 3" xfId="34927" xr:uid="{FEC0DCD3-B676-47EE-892D-BEBEF30E9431}"/>
    <cellStyle name="Percent 2 7 2 4" xfId="34928" xr:uid="{6F22B0BA-7CF0-423C-9FD4-6E896E139E21}"/>
    <cellStyle name="Percent 2 7 2 5" xfId="34929" xr:uid="{934396C6-5FFB-439E-8490-66E0271D3424}"/>
    <cellStyle name="Percent 2 7 3" xfId="4711" xr:uid="{00000000-0005-0000-0000-00006B120000}"/>
    <cellStyle name="Percent 2 7 3 2" xfId="5368" xr:uid="{00000000-0005-0000-0000-0000FC140000}"/>
    <cellStyle name="Percent 2 7 3 2 2" xfId="42760" xr:uid="{1EF4822C-4382-448D-B9F5-5C1EB9AAEDA2}"/>
    <cellStyle name="Percent 2 7 3 2 3" xfId="26297" xr:uid="{DB30B186-F5AE-424D-8739-480AA9994F61}"/>
    <cellStyle name="Percent 2 7 3 3" xfId="34930" xr:uid="{039C3F39-4A39-4C5F-851C-6CE7312764AA}"/>
    <cellStyle name="Percent 2 7 3 4" xfId="34931" xr:uid="{8745152A-D847-458D-8F3A-77B099171F9C}"/>
    <cellStyle name="Percent 2 7 3 5" xfId="34932" xr:uid="{2380E0C7-6F46-4FB9-87EC-9E112F11CF29}"/>
    <cellStyle name="Percent 2 7 4" xfId="4712" xr:uid="{00000000-0005-0000-0000-00006C120000}"/>
    <cellStyle name="Percent 2 7 4 2" xfId="5369" xr:uid="{00000000-0005-0000-0000-0000FD140000}"/>
    <cellStyle name="Percent 2 7 4 2 2" xfId="42761" xr:uid="{5734FE46-62D2-45D4-8764-DCDD48DB72FC}"/>
    <cellStyle name="Percent 2 7 4 2 3" xfId="26298" xr:uid="{3F19A7A3-9E46-4B67-B44A-36B2F280F5A0}"/>
    <cellStyle name="Percent 2 7 4 3" xfId="34933" xr:uid="{8D0699C8-360F-40CA-B1F4-77548186502A}"/>
    <cellStyle name="Percent 2 7 4 4" xfId="34934" xr:uid="{60051D81-BEC2-400E-B114-CFB98BEDB1CC}"/>
    <cellStyle name="Percent 2 7 4 5" xfId="34935" xr:uid="{0319D742-1796-4181-9047-6A9D92D91CC0}"/>
    <cellStyle name="Percent 2 7 5" xfId="4713" xr:uid="{00000000-0005-0000-0000-00006D120000}"/>
    <cellStyle name="Percent 2 7 5 2" xfId="5370" xr:uid="{00000000-0005-0000-0000-0000FE140000}"/>
    <cellStyle name="Percent 2 7 5 2 2" xfId="42762" xr:uid="{28FB08D4-4D72-426F-8746-D7B8D785C9F2}"/>
    <cellStyle name="Percent 2 7 5 2 3" xfId="26299" xr:uid="{875D945B-97B5-4FB9-BC6C-13EBEA89E725}"/>
    <cellStyle name="Percent 2 7 5 3" xfId="34936" xr:uid="{26583C1F-7C2A-4B7D-B439-2270D8421560}"/>
    <cellStyle name="Percent 2 7 5 4" xfId="34937" xr:uid="{31D4D8E8-0508-4108-A2D1-80DCAEABD781}"/>
    <cellStyle name="Percent 2 7 5 5" xfId="34938" xr:uid="{93340628-E235-4348-B019-477130C55A78}"/>
    <cellStyle name="Percent 2 7 6" xfId="4714" xr:uid="{00000000-0005-0000-0000-00006E120000}"/>
    <cellStyle name="Percent 2 7 6 2" xfId="5371" xr:uid="{00000000-0005-0000-0000-0000FF140000}"/>
    <cellStyle name="Percent 2 7 6 2 2" xfId="42763" xr:uid="{EA386B6F-8C67-460C-8FE3-56C846E675CE}"/>
    <cellStyle name="Percent 2 7 6 2 3" xfId="26300" xr:uid="{915AE3A5-BDF4-4609-87B5-2FAC6306394D}"/>
    <cellStyle name="Percent 2 7 6 3" xfId="34939" xr:uid="{8AB3A13C-A439-4CC9-B52C-27E24F172BAA}"/>
    <cellStyle name="Percent 2 7 6 4" xfId="34940" xr:uid="{A42A3453-AF9F-48FD-AD2F-6E21FED9073F}"/>
    <cellStyle name="Percent 2 7 6 5" xfId="34941" xr:uid="{E7A0C5C1-C7FC-4EF1-899B-7430A75A65FC}"/>
    <cellStyle name="Percent 2 7 7" xfId="4715" xr:uid="{00000000-0005-0000-0000-00006F120000}"/>
    <cellStyle name="Percent 2 7 7 2" xfId="5372" xr:uid="{00000000-0005-0000-0000-000000150000}"/>
    <cellStyle name="Percent 2 7 7 2 2" xfId="42764" xr:uid="{73ACBFA7-D648-45C0-A280-913B7DE4D81C}"/>
    <cellStyle name="Percent 2 7 7 2 3" xfId="26301" xr:uid="{607B4A66-0C9D-4BB8-9221-14D54D0A5458}"/>
    <cellStyle name="Percent 2 7 7 3" xfId="34942" xr:uid="{AD5A99CA-74E7-449E-B4AB-A6E93DFA281F}"/>
    <cellStyle name="Percent 2 7 7 4" xfId="34943" xr:uid="{8AB3B06C-5E0F-4C3D-BD9E-0A610B9E357E}"/>
    <cellStyle name="Percent 2 7 7 5" xfId="34944" xr:uid="{7F59C446-D717-41A6-B1CA-5842B6D55E40}"/>
    <cellStyle name="Percent 2 7 8" xfId="4716" xr:uid="{00000000-0005-0000-0000-000070120000}"/>
    <cellStyle name="Percent 2 7 8 2" xfId="5373" xr:uid="{00000000-0005-0000-0000-000001150000}"/>
    <cellStyle name="Percent 2 7 8 2 2" xfId="42765" xr:uid="{D14CB4CD-897B-431F-AA0C-8368EBB000A5}"/>
    <cellStyle name="Percent 2 7 8 2 3" xfId="26302" xr:uid="{DDD7C0F8-1CF0-43DC-ACD6-C6FBD67C8097}"/>
    <cellStyle name="Percent 2 7 8 3" xfId="34945" xr:uid="{B7299F3C-9790-4FE7-989F-09AE147CD951}"/>
    <cellStyle name="Percent 2 7 8 4" xfId="34946" xr:uid="{8BE155EE-0B1A-4355-B6D6-AB4563AD032A}"/>
    <cellStyle name="Percent 2 7 8 5" xfId="34947" xr:uid="{543D7D27-0F60-4AB4-BCDF-C2AD10444B3D}"/>
    <cellStyle name="Percent 2 7 9" xfId="5366" xr:uid="{00000000-0005-0000-0000-0000FA140000}"/>
    <cellStyle name="Percent 2 7 9 2" xfId="42758" xr:uid="{D4FC8298-B930-4442-BDE8-06973C1B4EC7}"/>
    <cellStyle name="Percent 2 7 9 3" xfId="26295" xr:uid="{22D683B9-9951-40BE-BE4A-571590C5021D}"/>
    <cellStyle name="Percent 2 8" xfId="2765" xr:uid="{00000000-0005-0000-0000-0000D10A0000}"/>
    <cellStyle name="Percent 2 8 10" xfId="5374" xr:uid="{00000000-0005-0000-0000-000002150000}"/>
    <cellStyle name="Percent 2 8 10 2" xfId="42766" xr:uid="{6E2EB056-E659-481E-B8BA-6A0042C1F5F2}"/>
    <cellStyle name="Percent 2 8 10 3" xfId="34948" xr:uid="{5E81E5DC-70F4-4FC9-99E3-2F857570EB05}"/>
    <cellStyle name="Percent 2 8 11" xfId="34949" xr:uid="{6DD66C6D-604D-435F-AD97-D41A45643298}"/>
    <cellStyle name="Percent 2 8 12" xfId="34950" xr:uid="{9B3F13AC-A0FD-4D24-9A4E-CF735213576B}"/>
    <cellStyle name="Percent 2 8 2" xfId="2766" xr:uid="{00000000-0005-0000-0000-0000D20A0000}"/>
    <cellStyle name="Percent 2 8 2 2" xfId="5376" xr:uid="{00000000-0005-0000-0000-000004150000}"/>
    <cellStyle name="Percent 2 8 2 2 2" xfId="42768" xr:uid="{A7EE979F-0E7B-4266-B979-41E9E94B06CD}"/>
    <cellStyle name="Percent 2 8 2 2 3" xfId="26304" xr:uid="{F4F305A7-9C2E-4E8B-8631-D959F5A877B7}"/>
    <cellStyle name="Percent 2 8 2 3" xfId="5375" xr:uid="{00000000-0005-0000-0000-000003150000}"/>
    <cellStyle name="Percent 2 8 2 3 2" xfId="42767" xr:uid="{BEB037CB-7188-4C02-B55F-DBD25A1B015E}"/>
    <cellStyle name="Percent 2 8 2 3 3" xfId="34951" xr:uid="{77EC8B9F-FAB6-42C9-A96F-B312B23422AD}"/>
    <cellStyle name="Percent 2 8 2 4" xfId="34952" xr:uid="{6F999947-48A8-4AD6-BDFE-593ACB6B3343}"/>
    <cellStyle name="Percent 2 8 2 5" xfId="34953" xr:uid="{4C21FB3A-95FE-4B98-A9E1-AF9C75339574}"/>
    <cellStyle name="Percent 2 8 3" xfId="4717" xr:uid="{00000000-0005-0000-0000-000071120000}"/>
    <cellStyle name="Percent 2 8 3 2" xfId="5378" xr:uid="{00000000-0005-0000-0000-000006150000}"/>
    <cellStyle name="Percent 2 8 3 2 2" xfId="42770" xr:uid="{FBE07875-22CA-4C43-AD5E-EEAF8ECC0027}"/>
    <cellStyle name="Percent 2 8 3 2 3" xfId="26305" xr:uid="{A908C2EA-C81B-467B-A2DB-DB652ED50151}"/>
    <cellStyle name="Percent 2 8 3 3" xfId="5377" xr:uid="{00000000-0005-0000-0000-000005150000}"/>
    <cellStyle name="Percent 2 8 3 3 2" xfId="42769" xr:uid="{3A243704-93CA-4B4A-94AC-CE9075FC021C}"/>
    <cellStyle name="Percent 2 8 3 3 3" xfId="34954" xr:uid="{8BCF1BD6-76BB-4F34-B3F9-2C4CA950FAC2}"/>
    <cellStyle name="Percent 2 8 3 4" xfId="34955" xr:uid="{B7EB88B9-6F19-4BC4-A782-B27F01BB9918}"/>
    <cellStyle name="Percent 2 8 3 5" xfId="34956" xr:uid="{01054F84-DC87-4648-A10D-28E8D444E985}"/>
    <cellStyle name="Percent 2 8 4" xfId="4718" xr:uid="{00000000-0005-0000-0000-000072120000}"/>
    <cellStyle name="Percent 2 8 4 2" xfId="5380" xr:uid="{00000000-0005-0000-0000-000008150000}"/>
    <cellStyle name="Percent 2 8 4 2 2" xfId="42772" xr:uid="{6DF8BD85-F391-464B-BDB4-13A70B65FE08}"/>
    <cellStyle name="Percent 2 8 4 2 3" xfId="26306" xr:uid="{3769D602-D991-4030-BC05-13612FFAB0EF}"/>
    <cellStyle name="Percent 2 8 4 3" xfId="5379" xr:uid="{00000000-0005-0000-0000-000007150000}"/>
    <cellStyle name="Percent 2 8 4 3 2" xfId="42771" xr:uid="{2EE02A16-AA81-47C7-8F01-7541F2AFA17C}"/>
    <cellStyle name="Percent 2 8 4 3 3" xfId="34957" xr:uid="{D7EEDB0E-D078-4FCF-8960-2CC95F1B07C1}"/>
    <cellStyle name="Percent 2 8 4 4" xfId="34958" xr:uid="{0C122CF3-B982-4116-B370-7562450E93B3}"/>
    <cellStyle name="Percent 2 8 4 5" xfId="34959" xr:uid="{AB5B8E64-1044-4016-8C56-1A2721EF0132}"/>
    <cellStyle name="Percent 2 8 5" xfId="4719" xr:uid="{00000000-0005-0000-0000-000073120000}"/>
    <cellStyle name="Percent 2 8 5 2" xfId="5382" xr:uid="{00000000-0005-0000-0000-00000A150000}"/>
    <cellStyle name="Percent 2 8 5 2 2" xfId="42774" xr:uid="{B995560C-8CFB-4632-9D5C-D2878DE066F3}"/>
    <cellStyle name="Percent 2 8 5 2 3" xfId="26307" xr:uid="{0C01BE15-0AEC-4B27-8247-4D980B2EB784}"/>
    <cellStyle name="Percent 2 8 5 3" xfId="5381" xr:uid="{00000000-0005-0000-0000-000009150000}"/>
    <cellStyle name="Percent 2 8 5 3 2" xfId="42773" xr:uid="{62BE796E-4804-4EC8-A63A-A7D0AA4E07E8}"/>
    <cellStyle name="Percent 2 8 5 3 3" xfId="34960" xr:uid="{954C6631-E8ED-471A-9AC2-9D3C1ED7FB4D}"/>
    <cellStyle name="Percent 2 8 5 4" xfId="34961" xr:uid="{02BCC6B3-F3FD-48F0-A44B-F03627E47677}"/>
    <cellStyle name="Percent 2 8 5 5" xfId="34962" xr:uid="{8202D577-5B24-4ED3-98E5-0D9F5886E6AA}"/>
    <cellStyle name="Percent 2 8 6" xfId="4720" xr:uid="{00000000-0005-0000-0000-000074120000}"/>
    <cellStyle name="Percent 2 8 6 2" xfId="5384" xr:uid="{00000000-0005-0000-0000-00000C150000}"/>
    <cellStyle name="Percent 2 8 6 2 2" xfId="42776" xr:uid="{B0F79D1C-2ACE-4D1E-B158-6250A01CFFE4}"/>
    <cellStyle name="Percent 2 8 6 2 3" xfId="26308" xr:uid="{CF9EFE12-F9E4-4CAB-83AB-95D28EDBB335}"/>
    <cellStyle name="Percent 2 8 6 3" xfId="5383" xr:uid="{00000000-0005-0000-0000-00000B150000}"/>
    <cellStyle name="Percent 2 8 6 3 2" xfId="42775" xr:uid="{C04E91F5-9413-445D-956A-CBCFB9E568BC}"/>
    <cellStyle name="Percent 2 8 6 3 3" xfId="34963" xr:uid="{D52043E4-9C57-4A66-8162-838D76A937B9}"/>
    <cellStyle name="Percent 2 8 6 4" xfId="34964" xr:uid="{0B5856C9-6330-4ADF-AF73-9D87D1192A54}"/>
    <cellStyle name="Percent 2 8 6 5" xfId="34965" xr:uid="{A23D7A41-EC9A-45A4-AA46-C90945140669}"/>
    <cellStyle name="Percent 2 8 7" xfId="4721" xr:uid="{00000000-0005-0000-0000-000075120000}"/>
    <cellStyle name="Percent 2 8 7 2" xfId="5386" xr:uid="{00000000-0005-0000-0000-00000E150000}"/>
    <cellStyle name="Percent 2 8 7 2 2" xfId="42778" xr:uid="{8C736DD1-EC71-44C3-9DFA-B53106DCB1E0}"/>
    <cellStyle name="Percent 2 8 7 2 3" xfId="26309" xr:uid="{3F20964D-798A-435C-ACCA-E994120F8B8A}"/>
    <cellStyle name="Percent 2 8 7 3" xfId="5385" xr:uid="{00000000-0005-0000-0000-00000D150000}"/>
    <cellStyle name="Percent 2 8 7 3 2" xfId="42777" xr:uid="{D51FF69A-231A-4480-A255-6612B1590E5C}"/>
    <cellStyle name="Percent 2 8 7 3 3" xfId="34966" xr:uid="{39781C6F-BA6B-400B-B59A-525A3E4E93D5}"/>
    <cellStyle name="Percent 2 8 7 4" xfId="34967" xr:uid="{989AE84D-F804-4DB6-BDCE-A4557185353E}"/>
    <cellStyle name="Percent 2 8 7 5" xfId="34968" xr:uid="{E4D1AB0F-ACFD-4FE3-83F5-57F17BC3DE9B}"/>
    <cellStyle name="Percent 2 8 8" xfId="4722" xr:uid="{00000000-0005-0000-0000-000076120000}"/>
    <cellStyle name="Percent 2 8 8 2" xfId="5388" xr:uid="{00000000-0005-0000-0000-000010150000}"/>
    <cellStyle name="Percent 2 8 8 2 2" xfId="42780" xr:uid="{EC445D6F-4F2D-4841-AF88-37E6B4BFA59F}"/>
    <cellStyle name="Percent 2 8 8 2 3" xfId="26310" xr:uid="{97FE92D0-67CB-449B-BA4D-7414E4F21264}"/>
    <cellStyle name="Percent 2 8 8 3" xfId="5387" xr:uid="{00000000-0005-0000-0000-00000F150000}"/>
    <cellStyle name="Percent 2 8 8 3 2" xfId="42779" xr:uid="{37BE806E-80EB-46A9-A34D-64553183B86C}"/>
    <cellStyle name="Percent 2 8 8 3 3" xfId="34969" xr:uid="{DD9D2C23-BA5A-4127-9EBE-BA5AD8B2EB01}"/>
    <cellStyle name="Percent 2 8 8 4" xfId="34970" xr:uid="{E199672D-7639-4077-BAC1-B90E0264E3A0}"/>
    <cellStyle name="Percent 2 8 8 5" xfId="34971" xr:uid="{E9E2A242-2A87-4B79-86F3-5D0CFE840547}"/>
    <cellStyle name="Percent 2 8 9" xfId="5389" xr:uid="{00000000-0005-0000-0000-000011150000}"/>
    <cellStyle name="Percent 2 8 9 2" xfId="42781" xr:uid="{CCCB8E52-D217-433A-B760-343B37C9AE87}"/>
    <cellStyle name="Percent 2 8 9 3" xfId="26303" xr:uid="{91BA1442-3C05-4193-9FB9-2FEDB8D4206A}"/>
    <cellStyle name="Percent 2 9" xfId="2767" xr:uid="{00000000-0005-0000-0000-0000D30A0000}"/>
    <cellStyle name="Percent 2 9 10" xfId="5390" xr:uid="{00000000-0005-0000-0000-000012150000}"/>
    <cellStyle name="Percent 2 9 10 2" xfId="42782" xr:uid="{F7998E61-577A-4F8A-8F2D-48EFB6A7A1F0}"/>
    <cellStyle name="Percent 2 9 10 3" xfId="34972" xr:uid="{CEB63248-31E7-425C-ADFD-C7EBB79C4739}"/>
    <cellStyle name="Percent 2 9 11" xfId="34973" xr:uid="{67C63255-2987-4C1A-955D-001D21616848}"/>
    <cellStyle name="Percent 2 9 12" xfId="34974" xr:uid="{0844EAC9-B3A5-456D-95FA-8775FB136987}"/>
    <cellStyle name="Percent 2 9 2" xfId="2768" xr:uid="{00000000-0005-0000-0000-0000D40A0000}"/>
    <cellStyle name="Percent 2 9 2 2" xfId="5392" xr:uid="{00000000-0005-0000-0000-000014150000}"/>
    <cellStyle name="Percent 2 9 2 2 2" xfId="42784" xr:uid="{10A5C31C-154E-484F-B9F7-017050FAE995}"/>
    <cellStyle name="Percent 2 9 2 2 3" xfId="26312" xr:uid="{AA9C3028-FCD7-4DB2-B708-FC468651867B}"/>
    <cellStyle name="Percent 2 9 2 3" xfId="5391" xr:uid="{00000000-0005-0000-0000-000013150000}"/>
    <cellStyle name="Percent 2 9 2 3 2" xfId="42783" xr:uid="{0F3E495A-7C31-40A4-89C7-1D8EA9536693}"/>
    <cellStyle name="Percent 2 9 2 3 3" xfId="34975" xr:uid="{2A9F24CD-45FD-4852-A291-D01477034D9A}"/>
    <cellStyle name="Percent 2 9 2 4" xfId="34976" xr:uid="{AC2BDDA3-37B7-4A14-8044-F837D74FE298}"/>
    <cellStyle name="Percent 2 9 2 5" xfId="34977" xr:uid="{2987355F-EDC0-4BE2-B071-35AE5A6C51B7}"/>
    <cellStyle name="Percent 2 9 3" xfId="4723" xr:uid="{00000000-0005-0000-0000-000077120000}"/>
    <cellStyle name="Percent 2 9 3 2" xfId="5394" xr:uid="{00000000-0005-0000-0000-000016150000}"/>
    <cellStyle name="Percent 2 9 3 2 2" xfId="42786" xr:uid="{F910270C-E438-4285-BE93-B89BCADD30C4}"/>
    <cellStyle name="Percent 2 9 3 2 3" xfId="26313" xr:uid="{C1B4048D-9FE7-40D2-9AEC-25D439C4F564}"/>
    <cellStyle name="Percent 2 9 3 3" xfId="5393" xr:uid="{00000000-0005-0000-0000-000015150000}"/>
    <cellStyle name="Percent 2 9 3 3 2" xfId="42785" xr:uid="{8B67A7D3-1497-4089-ACA9-2783CD868967}"/>
    <cellStyle name="Percent 2 9 3 3 3" xfId="34978" xr:uid="{C802D8E2-8F69-475D-8D79-F2FC98DF7A37}"/>
    <cellStyle name="Percent 2 9 3 4" xfId="34979" xr:uid="{9CD8B789-0388-4DB8-9E93-84DC7BF3456A}"/>
    <cellStyle name="Percent 2 9 3 5" xfId="34980" xr:uid="{1CD94C0C-B384-4EBF-9576-446144E7085A}"/>
    <cellStyle name="Percent 2 9 4" xfId="4724" xr:uid="{00000000-0005-0000-0000-000078120000}"/>
    <cellStyle name="Percent 2 9 4 2" xfId="5396" xr:uid="{00000000-0005-0000-0000-000018150000}"/>
    <cellStyle name="Percent 2 9 4 2 2" xfId="42788" xr:uid="{7F5EF370-29B7-4710-8128-69CF83056245}"/>
    <cellStyle name="Percent 2 9 4 2 3" xfId="26314" xr:uid="{41EEC60E-7138-4DFB-A4D4-97A3321BF897}"/>
    <cellStyle name="Percent 2 9 4 3" xfId="5395" xr:uid="{00000000-0005-0000-0000-000017150000}"/>
    <cellStyle name="Percent 2 9 4 3 2" xfId="42787" xr:uid="{604B2326-9305-49A7-BD15-4B37F8B682A3}"/>
    <cellStyle name="Percent 2 9 4 3 3" xfId="34981" xr:uid="{8B739922-F6A4-4459-9F6B-7486D97DF092}"/>
    <cellStyle name="Percent 2 9 4 4" xfId="34982" xr:uid="{1A7BCB9C-3524-4954-A1D2-B872EED8FAB1}"/>
    <cellStyle name="Percent 2 9 4 5" xfId="34983" xr:uid="{15EA9FEF-40B0-4F51-ADA0-446D39E68B5E}"/>
    <cellStyle name="Percent 2 9 5" xfId="4725" xr:uid="{00000000-0005-0000-0000-000079120000}"/>
    <cellStyle name="Percent 2 9 5 2" xfId="5398" xr:uid="{00000000-0005-0000-0000-00001A150000}"/>
    <cellStyle name="Percent 2 9 5 2 2" xfId="42790" xr:uid="{1807C3D8-A5C3-4EDA-A266-BD95B6CB1239}"/>
    <cellStyle name="Percent 2 9 5 2 3" xfId="26315" xr:uid="{BCB64BE9-45C9-4014-99E6-575C6559C8E2}"/>
    <cellStyle name="Percent 2 9 5 3" xfId="5397" xr:uid="{00000000-0005-0000-0000-000019150000}"/>
    <cellStyle name="Percent 2 9 5 3 2" xfId="42789" xr:uid="{3A0D3AB8-B89A-44CC-B36F-6EFAF82A02EC}"/>
    <cellStyle name="Percent 2 9 5 3 3" xfId="34984" xr:uid="{E88E70EB-4DDC-40F7-825C-2D75324D60D6}"/>
    <cellStyle name="Percent 2 9 5 4" xfId="34985" xr:uid="{03AA0F0F-652F-4ED9-BB7C-E6636B5A440A}"/>
    <cellStyle name="Percent 2 9 5 5" xfId="34986" xr:uid="{69CFF2FE-D45F-4E0B-A025-DE6B55500B5F}"/>
    <cellStyle name="Percent 2 9 6" xfId="4726" xr:uid="{00000000-0005-0000-0000-00007A120000}"/>
    <cellStyle name="Percent 2 9 6 2" xfId="5400" xr:uid="{00000000-0005-0000-0000-00001C150000}"/>
    <cellStyle name="Percent 2 9 6 2 2" xfId="42792" xr:uid="{969551A2-B4F8-4167-B1AD-DC96A61AB1A0}"/>
    <cellStyle name="Percent 2 9 6 2 3" xfId="26316" xr:uid="{35EE7542-25ED-43F2-802B-9BA07920865F}"/>
    <cellStyle name="Percent 2 9 6 3" xfId="5399" xr:uid="{00000000-0005-0000-0000-00001B150000}"/>
    <cellStyle name="Percent 2 9 6 3 2" xfId="42791" xr:uid="{A1EBD08C-149A-45FD-831E-1EB2653F2493}"/>
    <cellStyle name="Percent 2 9 6 3 3" xfId="34987" xr:uid="{AF6B2DF7-305D-43E4-877D-4F9C376C62BB}"/>
    <cellStyle name="Percent 2 9 6 4" xfId="34988" xr:uid="{219A5936-070A-4294-8D05-9A3455B5A4A0}"/>
    <cellStyle name="Percent 2 9 6 5" xfId="34989" xr:uid="{587558BA-5ECE-4359-9F96-B9470FC94425}"/>
    <cellStyle name="Percent 2 9 7" xfId="4727" xr:uid="{00000000-0005-0000-0000-00007B120000}"/>
    <cellStyle name="Percent 2 9 7 2" xfId="5402" xr:uid="{00000000-0005-0000-0000-00001E150000}"/>
    <cellStyle name="Percent 2 9 7 2 2" xfId="42794" xr:uid="{29E7C877-6A93-455E-A35D-9F33B88BDB1A}"/>
    <cellStyle name="Percent 2 9 7 2 3" xfId="26317" xr:uid="{95E34D8C-C277-4D3E-ACB9-AC3AFF728D9F}"/>
    <cellStyle name="Percent 2 9 7 3" xfId="5401" xr:uid="{00000000-0005-0000-0000-00001D150000}"/>
    <cellStyle name="Percent 2 9 7 3 2" xfId="42793" xr:uid="{9AB92385-E564-47A8-ABEA-C22FBE2E86B2}"/>
    <cellStyle name="Percent 2 9 7 3 3" xfId="34990" xr:uid="{CE0B1EFA-0FA6-4CBB-9D6A-FB295661B347}"/>
    <cellStyle name="Percent 2 9 7 4" xfId="34991" xr:uid="{D2A5A73A-E1EC-4C36-87F6-19D577BA86C2}"/>
    <cellStyle name="Percent 2 9 7 5" xfId="34992" xr:uid="{2D4AEFFC-5274-41ED-BDA8-9060B5531D67}"/>
    <cellStyle name="Percent 2 9 8" xfId="4728" xr:uid="{00000000-0005-0000-0000-00007C120000}"/>
    <cellStyle name="Percent 2 9 8 2" xfId="5404" xr:uid="{00000000-0005-0000-0000-000020150000}"/>
    <cellStyle name="Percent 2 9 8 2 2" xfId="42796" xr:uid="{C3CAA825-C941-486D-A449-2A085F1B30BD}"/>
    <cellStyle name="Percent 2 9 8 2 3" xfId="26318" xr:uid="{08C8109B-5280-4A89-AA3A-BB97EBE17B95}"/>
    <cellStyle name="Percent 2 9 8 3" xfId="5403" xr:uid="{00000000-0005-0000-0000-00001F150000}"/>
    <cellStyle name="Percent 2 9 8 3 2" xfId="42795" xr:uid="{3542D36C-9377-40C2-ACE1-8F7C871C9CD2}"/>
    <cellStyle name="Percent 2 9 8 3 3" xfId="34993" xr:uid="{4CDD274A-A28D-42BB-A07D-AE72843B85BF}"/>
    <cellStyle name="Percent 2 9 8 4" xfId="34994" xr:uid="{3E49760D-E1E8-4020-965B-C963683221FF}"/>
    <cellStyle name="Percent 2 9 8 5" xfId="34995" xr:uid="{840DC56C-1030-47D3-975C-8CE851FCAFA9}"/>
    <cellStyle name="Percent 2 9 9" xfId="5405" xr:uid="{00000000-0005-0000-0000-000021150000}"/>
    <cellStyle name="Percent 2 9 9 2" xfId="42797" xr:uid="{C73A1C4F-51C3-4934-AF5E-469502E1404C}"/>
    <cellStyle name="Percent 2 9 9 3" xfId="26311" xr:uid="{09807070-3578-4EC1-9CAD-11CA1156BDBB}"/>
    <cellStyle name="Percent 20" xfId="2769" xr:uid="{00000000-0005-0000-0000-0000D50A0000}"/>
    <cellStyle name="Percent 20 10" xfId="5406" xr:uid="{00000000-0005-0000-0000-000022150000}"/>
    <cellStyle name="Percent 20 10 2" xfId="42798" xr:uid="{B5F3F94D-6B98-4F73-B281-0D2164191D67}"/>
    <cellStyle name="Percent 20 10 3" xfId="34996" xr:uid="{A2B6756F-E613-444E-85ED-51ACD34156E3}"/>
    <cellStyle name="Percent 20 11" xfId="34997" xr:uid="{C943D6B9-E9B2-4710-BD8B-447A9853CE7A}"/>
    <cellStyle name="Percent 20 12" xfId="34998" xr:uid="{32893497-17E9-44C2-81B0-60A03D5A4E52}"/>
    <cellStyle name="Percent 20 13" xfId="41699" xr:uid="{3EEA3F23-EE80-494C-94FC-382CE302F97A}"/>
    <cellStyle name="Percent 20 14" xfId="26319" xr:uid="{E9997257-D6BD-4B6E-9B8B-D89884830E9C}"/>
    <cellStyle name="Percent 20 2" xfId="2770" xr:uid="{00000000-0005-0000-0000-0000D60A0000}"/>
    <cellStyle name="Percent 20 2 2" xfId="5408" xr:uid="{00000000-0005-0000-0000-000024150000}"/>
    <cellStyle name="Percent 20 2 2 2" xfId="5409" xr:uid="{00000000-0005-0000-0000-000025150000}"/>
    <cellStyle name="Percent 20 2 2 3" xfId="42800" xr:uid="{461CCED5-F615-4347-A698-8BAED42C11D8}"/>
    <cellStyle name="Percent 20 2 2 4" xfId="34999" xr:uid="{1179FA0C-7F45-4C79-A3B9-6B9FA5887A92}"/>
    <cellStyle name="Percent 20 2 3" xfId="5410" xr:uid="{00000000-0005-0000-0000-000026150000}"/>
    <cellStyle name="Percent 20 2 3 2" xfId="42801" xr:uid="{F45CE2D5-3322-4415-8494-9F1EF8DEEAAE}"/>
    <cellStyle name="Percent 20 2 3 3" xfId="35000" xr:uid="{BE0730C5-FDDC-4EB4-9512-7339E4000DAB}"/>
    <cellStyle name="Percent 20 2 4" xfId="5407" xr:uid="{00000000-0005-0000-0000-000023150000}"/>
    <cellStyle name="Percent 20 2 4 2" xfId="42799" xr:uid="{EB4C93F5-8B66-48C6-9E85-F400C765E2BD}"/>
    <cellStyle name="Percent 20 2 4 3" xfId="35001" xr:uid="{CF099370-E3CE-47EF-BC72-ABDB76B5E5C2}"/>
    <cellStyle name="Percent 20 2 5" xfId="35002" xr:uid="{935C8C70-AEB7-4293-8F08-DF72868F5A0A}"/>
    <cellStyle name="Percent 20 2 6" xfId="35003" xr:uid="{65CAA722-2331-4008-A681-7FF3FA996EBD}"/>
    <cellStyle name="Percent 20 2 7" xfId="41700" xr:uid="{F657400C-52AE-47D3-A8B1-BE1D28686207}"/>
    <cellStyle name="Percent 20 2 8" xfId="26320" xr:uid="{4402A85E-0DF8-4E13-9DEA-B174C5AA40BF}"/>
    <cellStyle name="Percent 20 3" xfId="2771" xr:uid="{00000000-0005-0000-0000-0000D70A0000}"/>
    <cellStyle name="Percent 20 3 2" xfId="5412" xr:uid="{00000000-0005-0000-0000-000028150000}"/>
    <cellStyle name="Percent 20 3 2 2" xfId="42803" xr:uid="{AAC1C922-0824-48C6-A3C0-82791E3F965F}"/>
    <cellStyle name="Percent 20 3 2 3" xfId="35004" xr:uid="{39B379DE-7A99-485E-9C62-D6AD5E8AAFE1}"/>
    <cellStyle name="Percent 20 3 3" xfId="5411" xr:uid="{00000000-0005-0000-0000-000027150000}"/>
    <cellStyle name="Percent 20 3 3 2" xfId="42802" xr:uid="{99E8DD45-35C1-4F4D-AD88-1709D212CE10}"/>
    <cellStyle name="Percent 20 3 3 3" xfId="35005" xr:uid="{27A61849-629D-4E1D-A0B8-92FD0E99207A}"/>
    <cellStyle name="Percent 20 3 4" xfId="35006" xr:uid="{F17E0445-CE16-40EF-87A2-38AB92C28A14}"/>
    <cellStyle name="Percent 20 3 5" xfId="35007" xr:uid="{5C4EF819-00B4-4E86-B9EB-02E1AE14ECB0}"/>
    <cellStyle name="Percent 20 3 6" xfId="41701" xr:uid="{08F97AF3-8E60-4B60-981D-091C4F337821}"/>
    <cellStyle name="Percent 20 3 7" xfId="26321" xr:uid="{D26C8B7D-15BF-4EAF-8769-55011B74BBD0}"/>
    <cellStyle name="Percent 20 4" xfId="2772" xr:uid="{00000000-0005-0000-0000-0000D80A0000}"/>
    <cellStyle name="Percent 20 4 2" xfId="5414" xr:uid="{00000000-0005-0000-0000-00002A150000}"/>
    <cellStyle name="Percent 20 4 2 2" xfId="42805" xr:uid="{A1BE3824-73BC-4212-B9DE-1B0BAC500FF6}"/>
    <cellStyle name="Percent 20 4 2 3" xfId="35008" xr:uid="{F8DA86F4-707B-4271-810F-69D54F972161}"/>
    <cellStyle name="Percent 20 4 3" xfId="5413" xr:uid="{00000000-0005-0000-0000-000029150000}"/>
    <cellStyle name="Percent 20 4 3 2" xfId="42804" xr:uid="{F358600F-D1E5-4599-8D79-49C21A637B06}"/>
    <cellStyle name="Percent 20 4 3 3" xfId="35009" xr:uid="{2FD289FF-5E40-4FD7-B9C3-51A469DA3BB6}"/>
    <cellStyle name="Percent 20 4 4" xfId="35010" xr:uid="{67D2D72F-8D9B-4611-AC1F-60B9E46BF32A}"/>
    <cellStyle name="Percent 20 4 5" xfId="35011" xr:uid="{E55A5368-9347-469E-BAC8-B62B4349BF57}"/>
    <cellStyle name="Percent 20 4 6" xfId="41702" xr:uid="{79ABFABF-FA31-4D0B-A969-7775844E7F9C}"/>
    <cellStyle name="Percent 20 4 7" xfId="26322" xr:uid="{BBADDC76-80EF-47D2-A189-84B3DBD9E6E7}"/>
    <cellStyle name="Percent 20 5" xfId="2773" xr:uid="{00000000-0005-0000-0000-0000D90A0000}"/>
    <cellStyle name="Percent 20 5 2" xfId="5416" xr:uid="{00000000-0005-0000-0000-00002C150000}"/>
    <cellStyle name="Percent 20 5 2 2" xfId="42807" xr:uid="{1AA69221-9A38-4B88-B850-0BEEB70462B5}"/>
    <cellStyle name="Percent 20 5 2 3" xfId="35012" xr:uid="{E42A27A7-8692-40CB-940E-175E13AC14AA}"/>
    <cellStyle name="Percent 20 5 3" xfId="5415" xr:uid="{00000000-0005-0000-0000-00002B150000}"/>
    <cellStyle name="Percent 20 5 3 2" xfId="42806" xr:uid="{7553BB58-D4FF-4D7C-9F65-264FADA36199}"/>
    <cellStyle name="Percent 20 5 3 3" xfId="35013" xr:uid="{3AF61424-9501-44F9-B03A-568F5E6A72F2}"/>
    <cellStyle name="Percent 20 5 4" xfId="35014" xr:uid="{C1431B45-BF6E-4D8E-A680-B9F34DF9A364}"/>
    <cellStyle name="Percent 20 5 5" xfId="35015" xr:uid="{40FFD34C-4823-4D21-B84D-8952B9DB7D01}"/>
    <cellStyle name="Percent 20 5 6" xfId="41703" xr:uid="{6E385DFC-2BD0-45C6-91D6-D11B86DD8E1F}"/>
    <cellStyle name="Percent 20 5 7" xfId="26323" xr:uid="{F2D3EC6C-DA3F-4E81-9CC2-F6D217878BBF}"/>
    <cellStyle name="Percent 20 6" xfId="2774" xr:uid="{00000000-0005-0000-0000-0000DA0A0000}"/>
    <cellStyle name="Percent 20 6 2" xfId="5418" xr:uid="{00000000-0005-0000-0000-00002E150000}"/>
    <cellStyle name="Percent 20 6 2 2" xfId="42809" xr:uid="{4C8859ED-FAAB-4A24-8683-65C9EB063E72}"/>
    <cellStyle name="Percent 20 6 2 3" xfId="35016" xr:uid="{B9D69EF3-1A25-432B-B584-1B323F7ED7D0}"/>
    <cellStyle name="Percent 20 6 3" xfId="5417" xr:uid="{00000000-0005-0000-0000-00002D150000}"/>
    <cellStyle name="Percent 20 6 3 2" xfId="42808" xr:uid="{E4E4FCC6-9CA1-405A-856F-CB06CEA2D4A1}"/>
    <cellStyle name="Percent 20 6 3 3" xfId="35017" xr:uid="{641CAE89-E31E-447F-958B-752D647E6B7D}"/>
    <cellStyle name="Percent 20 6 4" xfId="35018" xr:uid="{66DFD0A8-1A47-4BEA-9B22-E927E9080370}"/>
    <cellStyle name="Percent 20 6 5" xfId="35019" xr:uid="{8CBA1859-6ADF-43EE-A5A9-525867FCDAA5}"/>
    <cellStyle name="Percent 20 6 6" xfId="41704" xr:uid="{32509156-240A-4840-B7C5-6EE6E3E247F1}"/>
    <cellStyle name="Percent 20 6 7" xfId="26324" xr:uid="{F6E34314-2534-4975-BAD5-EFC667BB20E5}"/>
    <cellStyle name="Percent 20 7" xfId="2775" xr:uid="{00000000-0005-0000-0000-0000DB0A0000}"/>
    <cellStyle name="Percent 20 7 2" xfId="2776" xr:uid="{00000000-0005-0000-0000-0000DC0A0000}"/>
    <cellStyle name="Percent 20 7 2 2" xfId="5421" xr:uid="{00000000-0005-0000-0000-000031150000}"/>
    <cellStyle name="Percent 20 7 2 2 2" xfId="42812" xr:uid="{3265AEE7-8973-4462-B14B-7F79E2A4F367}"/>
    <cellStyle name="Percent 20 7 2 2 3" xfId="35020" xr:uid="{D07F8F35-F350-4F9A-8FE1-AB27DA66B6DB}"/>
    <cellStyle name="Percent 20 7 2 3" xfId="5420" xr:uid="{00000000-0005-0000-0000-000030150000}"/>
    <cellStyle name="Percent 20 7 2 3 2" xfId="42811" xr:uid="{3E630238-B5DC-4B45-A537-EDF5C3400BBB}"/>
    <cellStyle name="Percent 20 7 2 3 3" xfId="35021" xr:uid="{93900AA7-01B7-4AC2-AB30-9F181D736949}"/>
    <cellStyle name="Percent 20 7 2 4" xfId="35022" xr:uid="{C5766766-19AB-4AA4-B932-4EBEAA7240AE}"/>
    <cellStyle name="Percent 20 7 2 5" xfId="35023" xr:uid="{D3103F08-E34D-49F4-8BB0-A5BD5646FC4B}"/>
    <cellStyle name="Percent 20 7 2 6" xfId="41706" xr:uid="{14B40BDD-BE67-4BCA-A7C5-0B478AA69811}"/>
    <cellStyle name="Percent 20 7 2 7" xfId="26326" xr:uid="{B044B979-CF20-4F84-87F9-2A126321146A}"/>
    <cellStyle name="Percent 20 7 3" xfId="2777" xr:uid="{00000000-0005-0000-0000-0000DD0A0000}"/>
    <cellStyle name="Percent 20 7 3 2" xfId="5423" xr:uid="{00000000-0005-0000-0000-000033150000}"/>
    <cellStyle name="Percent 20 7 3 2 2" xfId="42814" xr:uid="{15060F61-D8C1-4A06-B631-2FA9FB3B293E}"/>
    <cellStyle name="Percent 20 7 3 2 3" xfId="35024" xr:uid="{6032C0D1-7DAE-4F68-8FF3-9DA70DDEBA00}"/>
    <cellStyle name="Percent 20 7 3 3" xfId="5422" xr:uid="{00000000-0005-0000-0000-000032150000}"/>
    <cellStyle name="Percent 20 7 3 3 2" xfId="42813" xr:uid="{E7D7E530-3E44-414B-9E78-6F3EE9271372}"/>
    <cellStyle name="Percent 20 7 3 3 3" xfId="35025" xr:uid="{DAE367C0-4821-46AD-AB03-1CFA819E00E8}"/>
    <cellStyle name="Percent 20 7 3 4" xfId="35026" xr:uid="{E5DE8964-701D-4213-A11E-18BF684729A3}"/>
    <cellStyle name="Percent 20 7 3 5" xfId="35027" xr:uid="{C817E83D-A056-4B99-A2A6-0358DFAEDC53}"/>
    <cellStyle name="Percent 20 7 3 6" xfId="41707" xr:uid="{29670A6A-989F-4417-BCC8-66190C00B25B}"/>
    <cellStyle name="Percent 20 7 3 7" xfId="26327" xr:uid="{0CF91A8B-3FFE-40AE-8257-D0E3678787A8}"/>
    <cellStyle name="Percent 20 7 4" xfId="5424" xr:uid="{00000000-0005-0000-0000-000034150000}"/>
    <cellStyle name="Percent 20 7 4 2" xfId="42815" xr:uid="{E2E750E5-C615-4BE9-90D0-CA8B1D30EBDD}"/>
    <cellStyle name="Percent 20 7 4 3" xfId="35028" xr:uid="{261FB513-B00A-486A-A619-1DD20BCCC59E}"/>
    <cellStyle name="Percent 20 7 5" xfId="5419" xr:uid="{00000000-0005-0000-0000-00002F150000}"/>
    <cellStyle name="Percent 20 7 5 2" xfId="42810" xr:uid="{411E63E3-CBD2-4E61-8099-328289DD22EB}"/>
    <cellStyle name="Percent 20 7 5 3" xfId="35029" xr:uid="{0F553CFC-AE4E-4EA9-88C1-2F907A657CF7}"/>
    <cellStyle name="Percent 20 7 6" xfId="35030" xr:uid="{1D111136-CA22-441F-8BD6-32BA602300DD}"/>
    <cellStyle name="Percent 20 7 7" xfId="35031" xr:uid="{92CDCD74-BE4D-4AE0-9FDB-3823BB6B153F}"/>
    <cellStyle name="Percent 20 7 8" xfId="41705" xr:uid="{7AD7A8C2-08E7-41FD-ADA7-411105AA8AFB}"/>
    <cellStyle name="Percent 20 7 9" xfId="26325" xr:uid="{23BED844-C36A-426C-AA17-FD06E9B4CCCF}"/>
    <cellStyle name="Percent 20 8" xfId="5425" xr:uid="{00000000-0005-0000-0000-000035150000}"/>
    <cellStyle name="Percent 20 8 2" xfId="5426" xr:uid="{00000000-0005-0000-0000-000036150000}"/>
    <cellStyle name="Percent 20 8 3" xfId="42816" xr:uid="{EC9A18A4-1FC1-4F9F-B26D-B8555233D9ED}"/>
    <cellStyle name="Percent 20 8 4" xfId="35032" xr:uid="{4B332788-0FE8-4D66-9BE4-320178EF660A}"/>
    <cellStyle name="Percent 20 9" xfId="5427" xr:uid="{00000000-0005-0000-0000-000037150000}"/>
    <cellStyle name="Percent 20 9 2" xfId="42817" xr:uid="{7742E5EE-4591-4A9B-9453-43CC0B4EFB39}"/>
    <cellStyle name="Percent 20 9 3" xfId="35033" xr:uid="{1366CEC9-F0D6-45B3-86B8-0040BDAA772E}"/>
    <cellStyle name="Percent 21" xfId="2778" xr:uid="{00000000-0005-0000-0000-0000DE0A0000}"/>
    <cellStyle name="Percent 21 10" xfId="35034" xr:uid="{8C390A90-5354-4FF9-8C25-2D66331FB297}"/>
    <cellStyle name="Percent 21 11" xfId="35035" xr:uid="{CB7D0DD4-725E-4D4D-A2C0-761DD64E5F33}"/>
    <cellStyle name="Percent 21 12" xfId="41708" xr:uid="{66D24E6B-23C6-4EA7-9476-68B360D28A05}"/>
    <cellStyle name="Percent 21 13" xfId="26328" xr:uid="{32F20C72-CDF6-4A6C-9CC6-F3B348CBFC08}"/>
    <cellStyle name="Percent 21 2" xfId="2779" xr:uid="{00000000-0005-0000-0000-0000DF0A0000}"/>
    <cellStyle name="Percent 21 2 2" xfId="5430" xr:uid="{00000000-0005-0000-0000-00003A150000}"/>
    <cellStyle name="Percent 21 2 2 2" xfId="42820" xr:uid="{F32683C7-858C-4A71-9353-64EAF13C109F}"/>
    <cellStyle name="Percent 21 2 2 3" xfId="35036" xr:uid="{C35F0BD6-FFAD-4DD1-89AF-3D9D19E2836D}"/>
    <cellStyle name="Percent 21 2 3" xfId="5429" xr:uid="{00000000-0005-0000-0000-000039150000}"/>
    <cellStyle name="Percent 21 2 3 2" xfId="42819" xr:uid="{44EA26B5-8524-4280-89BB-71DC5D59E1E9}"/>
    <cellStyle name="Percent 21 2 3 3" xfId="35037" xr:uid="{F0408663-F9DE-4546-8294-84BC73F280FD}"/>
    <cellStyle name="Percent 21 2 4" xfId="35038" xr:uid="{0B444AF6-D85A-4DC7-9D95-2F4C6AD21BD9}"/>
    <cellStyle name="Percent 21 2 5" xfId="35039" xr:uid="{B8683ADC-707F-4D0D-89D7-A7A269E83A67}"/>
    <cellStyle name="Percent 21 2 6" xfId="41709" xr:uid="{79F99D11-F974-4938-974F-2E69C1275818}"/>
    <cellStyle name="Percent 21 2 7" xfId="26329" xr:uid="{510780AD-396C-44FE-B30E-EFA15D608ED7}"/>
    <cellStyle name="Percent 21 3" xfId="2780" xr:uid="{00000000-0005-0000-0000-0000E00A0000}"/>
    <cellStyle name="Percent 21 3 2" xfId="5432" xr:uid="{00000000-0005-0000-0000-00003C150000}"/>
    <cellStyle name="Percent 21 3 2 2" xfId="42822" xr:uid="{5C0AF4AB-DBCC-46F5-A644-82F1C5183F1D}"/>
    <cellStyle name="Percent 21 3 2 3" xfId="35040" xr:uid="{475A0420-EE22-454B-BD3A-6D8F84186212}"/>
    <cellStyle name="Percent 21 3 3" xfId="5431" xr:uid="{00000000-0005-0000-0000-00003B150000}"/>
    <cellStyle name="Percent 21 3 3 2" xfId="42821" xr:uid="{817B6DA4-D3F4-48E3-9E35-6290744BCB82}"/>
    <cellStyle name="Percent 21 3 3 3" xfId="35041" xr:uid="{F0E6C196-7C40-4455-946E-825F4176BB55}"/>
    <cellStyle name="Percent 21 3 4" xfId="35042" xr:uid="{7B784550-E4D2-4D92-85E9-1AA9E2E0D52B}"/>
    <cellStyle name="Percent 21 3 5" xfId="35043" xr:uid="{B6AE9ADE-C0F9-4A54-88E8-5843DC1AEE6A}"/>
    <cellStyle name="Percent 21 3 6" xfId="41710" xr:uid="{24DD6F24-A980-4F42-855D-A821A9AD69E8}"/>
    <cellStyle name="Percent 21 3 7" xfId="26330" xr:uid="{BE780952-92A4-4B90-9439-1857CD7E620B}"/>
    <cellStyle name="Percent 21 4" xfId="2781" xr:uid="{00000000-0005-0000-0000-0000E10A0000}"/>
    <cellStyle name="Percent 21 4 2" xfId="5434" xr:uid="{00000000-0005-0000-0000-00003E150000}"/>
    <cellStyle name="Percent 21 4 2 2" xfId="42824" xr:uid="{A79E25A2-FE17-4B17-9316-110147326910}"/>
    <cellStyle name="Percent 21 4 2 3" xfId="35044" xr:uid="{3766D05D-E2BA-494F-BB70-DFC1C28BAA9A}"/>
    <cellStyle name="Percent 21 4 3" xfId="5433" xr:uid="{00000000-0005-0000-0000-00003D150000}"/>
    <cellStyle name="Percent 21 4 3 2" xfId="42823" xr:uid="{66E04CFE-F913-4F56-941C-9F25E1129886}"/>
    <cellStyle name="Percent 21 4 3 3" xfId="35045" xr:uid="{CA6AF755-573B-4EDB-BA34-6A7C1865BD03}"/>
    <cellStyle name="Percent 21 4 4" xfId="35046" xr:uid="{8741C1D2-7F25-40F0-9753-60069D1223B6}"/>
    <cellStyle name="Percent 21 4 5" xfId="35047" xr:uid="{C4B06442-238C-4FA9-BD22-BFF735625187}"/>
    <cellStyle name="Percent 21 4 6" xfId="41711" xr:uid="{532CE4B2-FAC7-4156-AB68-950DDF71EC72}"/>
    <cellStyle name="Percent 21 4 7" xfId="26331" xr:uid="{35C243E3-F5DD-48F9-A4F3-038A6C6143B2}"/>
    <cellStyle name="Percent 21 5" xfId="2782" xr:uid="{00000000-0005-0000-0000-0000E20A0000}"/>
    <cellStyle name="Percent 21 5 2" xfId="5436" xr:uid="{00000000-0005-0000-0000-000040150000}"/>
    <cellStyle name="Percent 21 5 2 2" xfId="42826" xr:uid="{F2A46138-D5B1-430C-94D3-96E56F13F0C2}"/>
    <cellStyle name="Percent 21 5 2 3" xfId="35048" xr:uid="{F302DCE7-C5E0-4146-BDD4-2A48A6E12959}"/>
    <cellStyle name="Percent 21 5 3" xfId="5435" xr:uid="{00000000-0005-0000-0000-00003F150000}"/>
    <cellStyle name="Percent 21 5 3 2" xfId="42825" xr:uid="{3656F82C-CFFB-47ED-BD1F-137DEB06B225}"/>
    <cellStyle name="Percent 21 5 3 3" xfId="35049" xr:uid="{83F94667-FE68-4999-B902-EFAEC00843CA}"/>
    <cellStyle name="Percent 21 5 4" xfId="35050" xr:uid="{984368EF-207F-48F4-AF97-48124C4A713C}"/>
    <cellStyle name="Percent 21 5 5" xfId="35051" xr:uid="{FD122330-EA22-4C8E-AA06-99EAB94ED04C}"/>
    <cellStyle name="Percent 21 5 6" xfId="41712" xr:uid="{27CE6AD9-24B9-4C67-B341-494FE3C80830}"/>
    <cellStyle name="Percent 21 5 7" xfId="26332" xr:uid="{1DD5D0DC-2EE8-4979-BF10-5423AC26F295}"/>
    <cellStyle name="Percent 21 6" xfId="2783" xr:uid="{00000000-0005-0000-0000-0000E30A0000}"/>
    <cellStyle name="Percent 21 6 2" xfId="5438" xr:uid="{00000000-0005-0000-0000-000042150000}"/>
    <cellStyle name="Percent 21 6 2 2" xfId="42828" xr:uid="{15618B2A-F6BA-48D2-8EAF-3489DC43EAE1}"/>
    <cellStyle name="Percent 21 6 2 3" xfId="35052" xr:uid="{39496A8B-F9D3-42F1-A869-DC2185F41CF1}"/>
    <cellStyle name="Percent 21 6 3" xfId="5437" xr:uid="{00000000-0005-0000-0000-000041150000}"/>
    <cellStyle name="Percent 21 6 3 2" xfId="42827" xr:uid="{087212F4-0470-4160-AD2B-108D568E392C}"/>
    <cellStyle name="Percent 21 6 3 3" xfId="35053" xr:uid="{6EACFB18-7C1E-44A6-B7F8-D8B2290260F4}"/>
    <cellStyle name="Percent 21 6 4" xfId="35054" xr:uid="{E3586502-75EB-4F62-9440-895D9DE74AA4}"/>
    <cellStyle name="Percent 21 6 5" xfId="35055" xr:uid="{50FD898C-A908-414C-B7F0-035AF232A435}"/>
    <cellStyle name="Percent 21 6 6" xfId="41713" xr:uid="{F2AC3AE8-6E3B-41B6-B810-2103D57E9EBF}"/>
    <cellStyle name="Percent 21 6 7" xfId="26333" xr:uid="{54BA658A-0C4F-448F-B019-D44F5F61D325}"/>
    <cellStyle name="Percent 21 7" xfId="2784" xr:uid="{00000000-0005-0000-0000-0000E40A0000}"/>
    <cellStyle name="Percent 21 7 2" xfId="2785" xr:uid="{00000000-0005-0000-0000-0000E50A0000}"/>
    <cellStyle name="Percent 21 7 2 2" xfId="5441" xr:uid="{00000000-0005-0000-0000-000045150000}"/>
    <cellStyle name="Percent 21 7 2 2 2" xfId="42831" xr:uid="{FE711AF6-411D-4D3C-9ADE-1A5DF2598EA5}"/>
    <cellStyle name="Percent 21 7 2 2 3" xfId="35056" xr:uid="{875201C0-47B7-4852-97F3-E3B2517CA180}"/>
    <cellStyle name="Percent 21 7 2 3" xfId="5440" xr:uid="{00000000-0005-0000-0000-000044150000}"/>
    <cellStyle name="Percent 21 7 2 3 2" xfId="42830" xr:uid="{27C16BAD-22EA-433E-99E0-201FC5D2869C}"/>
    <cellStyle name="Percent 21 7 2 3 3" xfId="35057" xr:uid="{2EBCFFD3-EB81-474B-AB3C-7F93FA71EAB9}"/>
    <cellStyle name="Percent 21 7 2 4" xfId="35058" xr:uid="{2F000F22-29D2-4ED8-9BC9-7A960F676ABF}"/>
    <cellStyle name="Percent 21 7 2 5" xfId="35059" xr:uid="{5C987812-D7F8-43B3-95E0-EADE01A035A5}"/>
    <cellStyle name="Percent 21 7 2 6" xfId="41715" xr:uid="{D6858690-BA42-42D3-89D8-C39ED34BF03A}"/>
    <cellStyle name="Percent 21 7 2 7" xfId="26335" xr:uid="{4C608EFF-08F1-4010-8A91-8BBC3DEED4AA}"/>
    <cellStyle name="Percent 21 7 3" xfId="2786" xr:uid="{00000000-0005-0000-0000-0000E60A0000}"/>
    <cellStyle name="Percent 21 7 3 2" xfId="5443" xr:uid="{00000000-0005-0000-0000-000047150000}"/>
    <cellStyle name="Percent 21 7 3 2 2" xfId="42833" xr:uid="{5B529C22-15E7-422B-B2A5-5513162459AB}"/>
    <cellStyle name="Percent 21 7 3 2 3" xfId="35060" xr:uid="{2CDCC349-1699-47C5-8CDA-556B6860B099}"/>
    <cellStyle name="Percent 21 7 3 3" xfId="5442" xr:uid="{00000000-0005-0000-0000-000046150000}"/>
    <cellStyle name="Percent 21 7 3 3 2" xfId="42832" xr:uid="{311DE36A-507F-4B04-BCA8-5472DE9871F1}"/>
    <cellStyle name="Percent 21 7 3 3 3" xfId="35061" xr:uid="{018681F4-5509-4D46-838F-2470513CA6FE}"/>
    <cellStyle name="Percent 21 7 3 4" xfId="35062" xr:uid="{1588A51C-8A01-4D8A-83A1-666EEE3C923F}"/>
    <cellStyle name="Percent 21 7 3 5" xfId="35063" xr:uid="{97AAAA60-6836-47F5-893B-3B13E9F06AA3}"/>
    <cellStyle name="Percent 21 7 3 6" xfId="41716" xr:uid="{181A5612-FAD7-4C05-9815-3948E1589CAD}"/>
    <cellStyle name="Percent 21 7 3 7" xfId="26336" xr:uid="{B43A63ED-6446-49C7-83D2-87084C9B1B63}"/>
    <cellStyle name="Percent 21 7 4" xfId="5444" xr:uid="{00000000-0005-0000-0000-000048150000}"/>
    <cellStyle name="Percent 21 7 4 2" xfId="42834" xr:uid="{E31D3B53-76E3-4571-96CC-F3EE6509D2AA}"/>
    <cellStyle name="Percent 21 7 4 3" xfId="35064" xr:uid="{99D58020-B627-461F-8A3F-E593D5346665}"/>
    <cellStyle name="Percent 21 7 5" xfId="5439" xr:uid="{00000000-0005-0000-0000-000043150000}"/>
    <cellStyle name="Percent 21 7 5 2" xfId="42829" xr:uid="{2DE841BE-7CC3-4484-8D27-ECFC8E0011CF}"/>
    <cellStyle name="Percent 21 7 5 3" xfId="35065" xr:uid="{E04DF602-234D-4CA2-878A-622391758294}"/>
    <cellStyle name="Percent 21 7 6" xfId="35066" xr:uid="{7A728C0C-19D0-4889-8B0E-9DB9810B67AC}"/>
    <cellStyle name="Percent 21 7 7" xfId="35067" xr:uid="{4A62E668-E983-449F-B7CD-2AA606242220}"/>
    <cellStyle name="Percent 21 7 8" xfId="41714" xr:uid="{07FD8E88-6D7D-41F6-A2AE-3B36BFA10EC6}"/>
    <cellStyle name="Percent 21 7 9" xfId="26334" xr:uid="{44325A90-929B-41E1-835A-F8D094B4AED6}"/>
    <cellStyle name="Percent 21 8" xfId="5445" xr:uid="{00000000-0005-0000-0000-000049150000}"/>
    <cellStyle name="Percent 21 8 2" xfId="42835" xr:uid="{1B6237DD-7C4F-4D5E-BFE9-2CEFFF39DB5A}"/>
    <cellStyle name="Percent 21 8 3" xfId="35068" xr:uid="{F6EBC155-A425-48F3-818E-3EA1F67FB465}"/>
    <cellStyle name="Percent 21 9" xfId="5428" xr:uid="{00000000-0005-0000-0000-000038150000}"/>
    <cellStyle name="Percent 21 9 2" xfId="42818" xr:uid="{8F68BCB2-4ADE-45F7-9F88-1E6F1A4DD178}"/>
    <cellStyle name="Percent 21 9 3" xfId="35069" xr:uid="{F9F59029-059B-43DC-BDAB-3064E92D8C03}"/>
    <cellStyle name="Percent 22" xfId="2787" xr:uid="{00000000-0005-0000-0000-0000E70A0000}"/>
    <cellStyle name="Percent 22 10" xfId="35070" xr:uid="{EFA37796-52E3-4AEE-B539-F16ACB1C24EF}"/>
    <cellStyle name="Percent 22 11" xfId="35071" xr:uid="{7A598EFA-8174-436D-AF60-E5587004A94E}"/>
    <cellStyle name="Percent 22 12" xfId="41717" xr:uid="{5BBD8B73-6341-44BA-951F-BFAB0B742C76}"/>
    <cellStyle name="Percent 22 13" xfId="26337" xr:uid="{83C2DAB5-9C1C-49FF-908D-CF117A5CC932}"/>
    <cellStyle name="Percent 22 2" xfId="2788" xr:uid="{00000000-0005-0000-0000-0000E80A0000}"/>
    <cellStyle name="Percent 22 2 2" xfId="5448" xr:uid="{00000000-0005-0000-0000-00004C150000}"/>
    <cellStyle name="Percent 22 2 2 2" xfId="42838" xr:uid="{ECF9BA0A-00A6-4B73-9D42-6965E9516064}"/>
    <cellStyle name="Percent 22 2 2 3" xfId="35072" xr:uid="{CA0FDCF0-A0ED-499B-B5F8-36A12A9A218B}"/>
    <cellStyle name="Percent 22 2 3" xfId="5447" xr:uid="{00000000-0005-0000-0000-00004B150000}"/>
    <cellStyle name="Percent 22 2 3 2" xfId="42837" xr:uid="{1D5133B8-016A-4395-A5C8-DCD4B0B7DEDD}"/>
    <cellStyle name="Percent 22 2 3 3" xfId="35073" xr:uid="{6015240E-D373-4443-9026-26EEE26939F0}"/>
    <cellStyle name="Percent 22 2 4" xfId="35074" xr:uid="{38C66F53-AC19-4EF4-A674-2051796C01C5}"/>
    <cellStyle name="Percent 22 2 5" xfId="35075" xr:uid="{085E3F3C-CC54-4E88-949A-78CDCC7D353B}"/>
    <cellStyle name="Percent 22 2 6" xfId="41718" xr:uid="{A269B98A-01DA-4051-83A1-86041CD88F65}"/>
    <cellStyle name="Percent 22 2 7" xfId="26338" xr:uid="{21BA8B70-C540-4CCC-8584-F1B572889B62}"/>
    <cellStyle name="Percent 22 3" xfId="2789" xr:uid="{00000000-0005-0000-0000-0000E90A0000}"/>
    <cellStyle name="Percent 22 3 2" xfId="5450" xr:uid="{00000000-0005-0000-0000-00004E150000}"/>
    <cellStyle name="Percent 22 3 2 2" xfId="42840" xr:uid="{2A32DCAE-78DD-4399-90AC-F72C5E43BB83}"/>
    <cellStyle name="Percent 22 3 2 3" xfId="35076" xr:uid="{BCF824FE-BB8D-4777-BA8E-DE7652D70133}"/>
    <cellStyle name="Percent 22 3 3" xfId="5449" xr:uid="{00000000-0005-0000-0000-00004D150000}"/>
    <cellStyle name="Percent 22 3 3 2" xfId="42839" xr:uid="{702AA835-B3B2-46B1-9061-9700ED13845D}"/>
    <cellStyle name="Percent 22 3 3 3" xfId="35077" xr:uid="{25883DC0-6A9E-447C-9892-B132EDC161F0}"/>
    <cellStyle name="Percent 22 3 4" xfId="35078" xr:uid="{64D0C079-D2F7-44A0-9BD4-61731D96E97A}"/>
    <cellStyle name="Percent 22 3 5" xfId="35079" xr:uid="{94896069-92AB-485A-AAAF-BB2DBD6058D6}"/>
    <cellStyle name="Percent 22 3 6" xfId="41719" xr:uid="{38F2F204-D82E-4795-BC88-30E5BA8B3995}"/>
    <cellStyle name="Percent 22 3 7" xfId="26339" xr:uid="{977CF871-2207-413A-8D5F-441BF93532CD}"/>
    <cellStyle name="Percent 22 4" xfId="2790" xr:uid="{00000000-0005-0000-0000-0000EA0A0000}"/>
    <cellStyle name="Percent 22 4 2" xfId="5452" xr:uid="{00000000-0005-0000-0000-000050150000}"/>
    <cellStyle name="Percent 22 4 2 2" xfId="42842" xr:uid="{39F6010D-28A8-4D85-916B-845356A156AB}"/>
    <cellStyle name="Percent 22 4 2 3" xfId="35080" xr:uid="{4301A607-874C-4285-B714-A9A8418C1BA6}"/>
    <cellStyle name="Percent 22 4 3" xfId="5451" xr:uid="{00000000-0005-0000-0000-00004F150000}"/>
    <cellStyle name="Percent 22 4 3 2" xfId="42841" xr:uid="{EDA0D40B-199E-4657-8624-D6F21CB733E8}"/>
    <cellStyle name="Percent 22 4 3 3" xfId="35081" xr:uid="{9ABFDAD3-ED68-4F2C-82C4-2A18EF6863BE}"/>
    <cellStyle name="Percent 22 4 4" xfId="35082" xr:uid="{35CD126F-FB4C-4094-90C8-FF8C61C752DC}"/>
    <cellStyle name="Percent 22 4 5" xfId="35083" xr:uid="{40FD9A58-C6C8-4AB2-A0EA-69D71A6617EC}"/>
    <cellStyle name="Percent 22 4 6" xfId="41720" xr:uid="{63C49B77-EDBE-40EE-A1AE-549E5BC0D32F}"/>
    <cellStyle name="Percent 22 4 7" xfId="26340" xr:uid="{A8A9975C-7F62-4DF7-9B9B-9F16339D9AA4}"/>
    <cellStyle name="Percent 22 5" xfId="2791" xr:uid="{00000000-0005-0000-0000-0000EB0A0000}"/>
    <cellStyle name="Percent 22 5 2" xfId="5454" xr:uid="{00000000-0005-0000-0000-000052150000}"/>
    <cellStyle name="Percent 22 5 2 2" xfId="42844" xr:uid="{1147F3CD-5B6E-4921-AF03-9E00C1ADD639}"/>
    <cellStyle name="Percent 22 5 2 3" xfId="35084" xr:uid="{249AC4D8-ADBC-4731-BFEA-4C952A5CC844}"/>
    <cellStyle name="Percent 22 5 3" xfId="5453" xr:uid="{00000000-0005-0000-0000-000051150000}"/>
    <cellStyle name="Percent 22 5 3 2" xfId="42843" xr:uid="{345611C5-0F21-4CD9-A943-D19E735E5398}"/>
    <cellStyle name="Percent 22 5 3 3" xfId="35085" xr:uid="{B5C1E091-C6B1-41C2-9272-D6C49F1FA80D}"/>
    <cellStyle name="Percent 22 5 4" xfId="35086" xr:uid="{C772AC97-D47D-49C1-AFF8-7B8CF27CA27B}"/>
    <cellStyle name="Percent 22 5 5" xfId="35087" xr:uid="{9B98687D-6D26-428D-878E-9EDE88C080B7}"/>
    <cellStyle name="Percent 22 5 6" xfId="41721" xr:uid="{80C41849-0BDD-4048-88EF-455CB657B0F0}"/>
    <cellStyle name="Percent 22 5 7" xfId="26341" xr:uid="{D68CED18-3C4B-4B13-83A8-81485BF856EE}"/>
    <cellStyle name="Percent 22 6" xfId="2792" xr:uid="{00000000-0005-0000-0000-0000EC0A0000}"/>
    <cellStyle name="Percent 22 6 2" xfId="5456" xr:uid="{00000000-0005-0000-0000-000054150000}"/>
    <cellStyle name="Percent 22 6 2 2" xfId="42846" xr:uid="{150D8734-4973-46FB-A0C0-E6B3003C8DBA}"/>
    <cellStyle name="Percent 22 6 2 3" xfId="35088" xr:uid="{D9392FFC-027A-4EE0-BDC1-51175E4E8CA9}"/>
    <cellStyle name="Percent 22 6 3" xfId="5455" xr:uid="{00000000-0005-0000-0000-000053150000}"/>
    <cellStyle name="Percent 22 6 3 2" xfId="42845" xr:uid="{A097BB94-722C-4E42-87D5-50D297A696CD}"/>
    <cellStyle name="Percent 22 6 3 3" xfId="35089" xr:uid="{395A520D-F3A3-4D5C-B71F-550A7C793A49}"/>
    <cellStyle name="Percent 22 6 4" xfId="35090" xr:uid="{71251CD7-28ED-45BB-91A7-89CF42D0512C}"/>
    <cellStyle name="Percent 22 6 5" xfId="35091" xr:uid="{F1F6CA37-D6E2-4F8A-B93F-267F8E33A079}"/>
    <cellStyle name="Percent 22 6 6" xfId="41722" xr:uid="{D4FAE6B3-3299-4108-AEFB-8F21FF59D973}"/>
    <cellStyle name="Percent 22 6 7" xfId="26342" xr:uid="{1814589D-9410-46B4-BB7F-C65EA41E3746}"/>
    <cellStyle name="Percent 22 7" xfId="2793" xr:uid="{00000000-0005-0000-0000-0000ED0A0000}"/>
    <cellStyle name="Percent 22 7 2" xfId="2794" xr:uid="{00000000-0005-0000-0000-0000EE0A0000}"/>
    <cellStyle name="Percent 22 7 2 2" xfId="5459" xr:uid="{00000000-0005-0000-0000-000057150000}"/>
    <cellStyle name="Percent 22 7 2 2 2" xfId="42849" xr:uid="{4D911124-36E1-4DA6-9F58-F146A5C4DFF2}"/>
    <cellStyle name="Percent 22 7 2 2 3" xfId="35092" xr:uid="{AEA136B1-77DD-404E-BAF1-F40AAF5EB234}"/>
    <cellStyle name="Percent 22 7 2 3" xfId="5458" xr:uid="{00000000-0005-0000-0000-000056150000}"/>
    <cellStyle name="Percent 22 7 2 3 2" xfId="42848" xr:uid="{90E92D5B-B639-4B7F-96E4-B89643EF8502}"/>
    <cellStyle name="Percent 22 7 2 3 3" xfId="35093" xr:uid="{800072C7-FDD3-4326-8672-6B204BA081FC}"/>
    <cellStyle name="Percent 22 7 2 4" xfId="35094" xr:uid="{3727A26C-0884-4D76-908C-60975A004A1F}"/>
    <cellStyle name="Percent 22 7 2 5" xfId="35095" xr:uid="{1E42B944-A286-4F1E-862B-331C397A62AE}"/>
    <cellStyle name="Percent 22 7 2 6" xfId="41724" xr:uid="{7EE7244F-6CF0-48AC-8518-773837F0C242}"/>
    <cellStyle name="Percent 22 7 2 7" xfId="26344" xr:uid="{D8B8E943-4C90-4AF2-9AA7-7C51ADAA9BB0}"/>
    <cellStyle name="Percent 22 7 3" xfId="2795" xr:uid="{00000000-0005-0000-0000-0000EF0A0000}"/>
    <cellStyle name="Percent 22 7 3 2" xfId="5461" xr:uid="{00000000-0005-0000-0000-000059150000}"/>
    <cellStyle name="Percent 22 7 3 2 2" xfId="42851" xr:uid="{4478E0E1-B883-415F-85DB-74A7B3FAACF5}"/>
    <cellStyle name="Percent 22 7 3 2 3" xfId="35096" xr:uid="{95E0CB4A-A4F2-45B2-86BB-808C427288C0}"/>
    <cellStyle name="Percent 22 7 3 3" xfId="5460" xr:uid="{00000000-0005-0000-0000-000058150000}"/>
    <cellStyle name="Percent 22 7 3 3 2" xfId="42850" xr:uid="{7B15F955-0C9D-496B-906B-ACCE793A71C2}"/>
    <cellStyle name="Percent 22 7 3 3 3" xfId="35097" xr:uid="{BDC02267-A9FF-4F46-8641-D51E7165CBCD}"/>
    <cellStyle name="Percent 22 7 3 4" xfId="35098" xr:uid="{11218763-5E60-4AD9-B5D6-AFFEDF83E035}"/>
    <cellStyle name="Percent 22 7 3 5" xfId="35099" xr:uid="{2AA933D7-1458-4321-981F-71F459AC940B}"/>
    <cellStyle name="Percent 22 7 3 6" xfId="41725" xr:uid="{E9F11180-779E-4BB5-B051-8D41ADFCA944}"/>
    <cellStyle name="Percent 22 7 3 7" xfId="26345" xr:uid="{22D0774E-BF52-44FD-8D91-DB6F130B8C86}"/>
    <cellStyle name="Percent 22 7 4" xfId="5462" xr:uid="{00000000-0005-0000-0000-00005A150000}"/>
    <cellStyle name="Percent 22 7 4 2" xfId="42852" xr:uid="{3105F405-272C-4528-90F0-BE6CF3D8AE40}"/>
    <cellStyle name="Percent 22 7 4 3" xfId="35100" xr:uid="{976A2077-CD34-4C30-8D11-616B5D6ED05E}"/>
    <cellStyle name="Percent 22 7 5" xfId="5457" xr:uid="{00000000-0005-0000-0000-000055150000}"/>
    <cellStyle name="Percent 22 7 5 2" xfId="42847" xr:uid="{6DF39C3E-F2A5-4811-AB55-2605847514D8}"/>
    <cellStyle name="Percent 22 7 5 3" xfId="35101" xr:uid="{0A8E4C4B-7C9A-4F51-8DBF-106A8F67F33B}"/>
    <cellStyle name="Percent 22 7 6" xfId="35102" xr:uid="{BED2F32A-5A6F-4833-A61B-793276636032}"/>
    <cellStyle name="Percent 22 7 7" xfId="35103" xr:uid="{EF1A2A06-7E98-4E50-AA01-02729D10D431}"/>
    <cellStyle name="Percent 22 7 8" xfId="41723" xr:uid="{B2A17617-030B-41F6-A670-F3449C1A127B}"/>
    <cellStyle name="Percent 22 7 9" xfId="26343" xr:uid="{DBBFC6CC-DDD3-4AB9-887C-613BB16EF753}"/>
    <cellStyle name="Percent 22 8" xfId="5463" xr:uid="{00000000-0005-0000-0000-00005B150000}"/>
    <cellStyle name="Percent 22 8 2" xfId="42853" xr:uid="{4A780715-8BA4-409B-BBA6-267B980F79FA}"/>
    <cellStyle name="Percent 22 8 3" xfId="35104" xr:uid="{7B5BB73C-BFC0-4C2A-9A7F-E75A2B6C5987}"/>
    <cellStyle name="Percent 22 9" xfId="5446" xr:uid="{00000000-0005-0000-0000-00004A150000}"/>
    <cellStyle name="Percent 22 9 2" xfId="42836" xr:uid="{B09B9F02-FF48-42CB-8654-447F89071CC4}"/>
    <cellStyle name="Percent 22 9 3" xfId="35105" xr:uid="{F88BB27E-F049-4B48-932A-54A57FF24573}"/>
    <cellStyle name="Percent 23" xfId="2796" xr:uid="{00000000-0005-0000-0000-0000F00A0000}"/>
    <cellStyle name="Percent 23 10" xfId="35106" xr:uid="{5FE50D41-E54D-4D94-B661-F7A3DF2FA186}"/>
    <cellStyle name="Percent 23 11" xfId="35107" xr:uid="{953EE735-2518-430B-9E31-092D68ED6799}"/>
    <cellStyle name="Percent 23 12" xfId="41726" xr:uid="{75041E84-51E6-4BF3-834F-739180819991}"/>
    <cellStyle name="Percent 23 13" xfId="26346" xr:uid="{8D59BA86-5F18-42D1-ACEC-3BB144E77688}"/>
    <cellStyle name="Percent 23 2" xfId="2797" xr:uid="{00000000-0005-0000-0000-0000F10A0000}"/>
    <cellStyle name="Percent 23 2 2" xfId="5466" xr:uid="{00000000-0005-0000-0000-00005E150000}"/>
    <cellStyle name="Percent 23 2 2 2" xfId="42856" xr:uid="{6D2D560F-1933-47DC-AC5E-069ECC115ABC}"/>
    <cellStyle name="Percent 23 2 2 3" xfId="35108" xr:uid="{AE39200B-F70A-4573-AAB9-ABF2E3E5A5CC}"/>
    <cellStyle name="Percent 23 2 3" xfId="5465" xr:uid="{00000000-0005-0000-0000-00005D150000}"/>
    <cellStyle name="Percent 23 2 3 2" xfId="42855" xr:uid="{FA73EDED-300C-479D-96CD-5EF6FBA0ECAA}"/>
    <cellStyle name="Percent 23 2 3 3" xfId="35109" xr:uid="{999C8CF4-1EA8-4903-A395-018E801FF5B1}"/>
    <cellStyle name="Percent 23 2 4" xfId="35110" xr:uid="{CB669AFD-7941-4662-9C1C-ED8B55EDEE9B}"/>
    <cellStyle name="Percent 23 2 5" xfId="35111" xr:uid="{FF24FB5C-D490-411F-AFF1-0E6CDED409AE}"/>
    <cellStyle name="Percent 23 2 6" xfId="41727" xr:uid="{622A5CC3-8679-4CFC-9A65-E5003C23EABD}"/>
    <cellStyle name="Percent 23 2 7" xfId="26347" xr:uid="{903E300E-8A12-4B86-A0A1-898F26C2FD49}"/>
    <cellStyle name="Percent 23 3" xfId="2798" xr:uid="{00000000-0005-0000-0000-0000F20A0000}"/>
    <cellStyle name="Percent 23 3 2" xfId="5468" xr:uid="{00000000-0005-0000-0000-000060150000}"/>
    <cellStyle name="Percent 23 3 2 2" xfId="42858" xr:uid="{C6CC5368-EC7F-40C7-B8DA-B92A07A4B6DB}"/>
    <cellStyle name="Percent 23 3 2 3" xfId="35112" xr:uid="{AD0F7229-CEA4-457C-BD01-F4651D1E88FE}"/>
    <cellStyle name="Percent 23 3 3" xfId="5467" xr:uid="{00000000-0005-0000-0000-00005F150000}"/>
    <cellStyle name="Percent 23 3 3 2" xfId="42857" xr:uid="{F42DDCB2-6E7B-4A53-B22B-3F3CD892011A}"/>
    <cellStyle name="Percent 23 3 3 3" xfId="35113" xr:uid="{51C4AC08-1BE4-4DEC-8BD6-4F45C3A58B90}"/>
    <cellStyle name="Percent 23 3 4" xfId="35114" xr:uid="{888132F3-08C4-4B92-A8E0-4D1E1DCC8C76}"/>
    <cellStyle name="Percent 23 3 5" xfId="35115" xr:uid="{B969CA50-2115-45B2-BD02-7C94323E9E1B}"/>
    <cellStyle name="Percent 23 3 6" xfId="41728" xr:uid="{2A02E73A-2D33-491A-9F46-9B5D99CE65A0}"/>
    <cellStyle name="Percent 23 3 7" xfId="26348" xr:uid="{93FC5388-2F88-4CAA-8DDF-C477A8472A02}"/>
    <cellStyle name="Percent 23 4" xfId="2799" xr:uid="{00000000-0005-0000-0000-0000F30A0000}"/>
    <cellStyle name="Percent 23 4 2" xfId="5470" xr:uid="{00000000-0005-0000-0000-000062150000}"/>
    <cellStyle name="Percent 23 4 2 2" xfId="42860" xr:uid="{A3C02F63-C4B7-4C5F-9F18-4D618B31A3BE}"/>
    <cellStyle name="Percent 23 4 2 3" xfId="35116" xr:uid="{E542C87E-82D7-4976-935A-65188F18F601}"/>
    <cellStyle name="Percent 23 4 3" xfId="5469" xr:uid="{00000000-0005-0000-0000-000061150000}"/>
    <cellStyle name="Percent 23 4 3 2" xfId="42859" xr:uid="{F670E519-5F5B-4078-8A90-99A175189F2A}"/>
    <cellStyle name="Percent 23 4 3 3" xfId="35117" xr:uid="{B760D076-E129-43E5-A526-644DAC727D9B}"/>
    <cellStyle name="Percent 23 4 4" xfId="35118" xr:uid="{4A35160C-4C57-4692-BAAD-79167D0DEFB2}"/>
    <cellStyle name="Percent 23 4 5" xfId="35119" xr:uid="{80118664-6229-4444-BC6A-485342B74D4A}"/>
    <cellStyle name="Percent 23 4 6" xfId="41729" xr:uid="{72A465E4-E27D-4D4A-AD58-060F9575372B}"/>
    <cellStyle name="Percent 23 4 7" xfId="26349" xr:uid="{5F4DCE04-A6C0-4ADD-8999-558960328569}"/>
    <cellStyle name="Percent 23 5" xfId="2800" xr:uid="{00000000-0005-0000-0000-0000F40A0000}"/>
    <cellStyle name="Percent 23 5 2" xfId="5472" xr:uid="{00000000-0005-0000-0000-000064150000}"/>
    <cellStyle name="Percent 23 5 2 2" xfId="42862" xr:uid="{4B736424-C3F2-4F59-81CE-E64E97AAF472}"/>
    <cellStyle name="Percent 23 5 2 3" xfId="35120" xr:uid="{B5F459E1-BF3A-4FA4-AE8F-12A11F6BE64B}"/>
    <cellStyle name="Percent 23 5 3" xfId="5471" xr:uid="{00000000-0005-0000-0000-000063150000}"/>
    <cellStyle name="Percent 23 5 3 2" xfId="42861" xr:uid="{EBC72941-FB4E-4057-AE46-C791C77011A4}"/>
    <cellStyle name="Percent 23 5 3 3" xfId="35121" xr:uid="{939F2B71-AE5E-4B0E-B8B4-FCA254A6EBC2}"/>
    <cellStyle name="Percent 23 5 4" xfId="35122" xr:uid="{E48B064E-C2D0-4C69-9C89-DE76E23FF3E5}"/>
    <cellStyle name="Percent 23 5 5" xfId="35123" xr:uid="{2D6AD855-576C-4E99-B473-779B2FB6BABC}"/>
    <cellStyle name="Percent 23 5 6" xfId="41730" xr:uid="{E112E30C-389D-446D-A10A-B72FCB621DDA}"/>
    <cellStyle name="Percent 23 5 7" xfId="26350" xr:uid="{74C10E69-D93F-401E-98EA-C47A7C382D9B}"/>
    <cellStyle name="Percent 23 6" xfId="2801" xr:uid="{00000000-0005-0000-0000-0000F50A0000}"/>
    <cellStyle name="Percent 23 6 2" xfId="5474" xr:uid="{00000000-0005-0000-0000-000066150000}"/>
    <cellStyle name="Percent 23 6 2 2" xfId="42864" xr:uid="{890104D3-6857-44B9-81D0-8987CCB56B31}"/>
    <cellStyle name="Percent 23 6 2 3" xfId="35124" xr:uid="{EC3D2BD0-48B8-4A67-9D1D-A58BF74D3DB7}"/>
    <cellStyle name="Percent 23 6 3" xfId="5473" xr:uid="{00000000-0005-0000-0000-000065150000}"/>
    <cellStyle name="Percent 23 6 3 2" xfId="42863" xr:uid="{4BD8A616-BD37-4B84-9F45-771C4684ACA4}"/>
    <cellStyle name="Percent 23 6 3 3" xfId="35125" xr:uid="{1E3C195A-6A20-4990-805E-ACB568B63739}"/>
    <cellStyle name="Percent 23 6 4" xfId="35126" xr:uid="{D5132243-396A-4404-9205-0E7EA25EBF91}"/>
    <cellStyle name="Percent 23 6 5" xfId="35127" xr:uid="{1B004332-92E3-45FA-A125-5329AC90BAEF}"/>
    <cellStyle name="Percent 23 6 6" xfId="41731" xr:uid="{4C7092D6-186F-4ADE-B9BD-8818036F056D}"/>
    <cellStyle name="Percent 23 6 7" xfId="26351" xr:uid="{16D8509E-E1E0-496D-9D36-E135D814D77F}"/>
    <cellStyle name="Percent 23 7" xfId="2802" xr:uid="{00000000-0005-0000-0000-0000F60A0000}"/>
    <cellStyle name="Percent 23 7 2" xfId="2803" xr:uid="{00000000-0005-0000-0000-0000F70A0000}"/>
    <cellStyle name="Percent 23 7 2 2" xfId="5477" xr:uid="{00000000-0005-0000-0000-000069150000}"/>
    <cellStyle name="Percent 23 7 2 2 2" xfId="42867" xr:uid="{2B8B177E-953F-4CE7-B420-FC7B6681FBBB}"/>
    <cellStyle name="Percent 23 7 2 2 3" xfId="35128" xr:uid="{970CC598-732C-4B2C-950F-6F221334DA5E}"/>
    <cellStyle name="Percent 23 7 2 3" xfId="5476" xr:uid="{00000000-0005-0000-0000-000068150000}"/>
    <cellStyle name="Percent 23 7 2 3 2" xfId="42866" xr:uid="{772D7DD8-2567-4110-9261-A82B2685452F}"/>
    <cellStyle name="Percent 23 7 2 3 3" xfId="35129" xr:uid="{08A76531-13DE-4047-B944-CEDA80BA2BC1}"/>
    <cellStyle name="Percent 23 7 2 4" xfId="35130" xr:uid="{5ABB4417-E548-483F-AF1E-D820A220E544}"/>
    <cellStyle name="Percent 23 7 2 5" xfId="35131" xr:uid="{DB7D2FF0-EEBF-4A6F-AE14-A2BDF5BA2CEC}"/>
    <cellStyle name="Percent 23 7 2 6" xfId="41733" xr:uid="{36747CD0-55C4-4FD0-813E-40A2C174F412}"/>
    <cellStyle name="Percent 23 7 2 7" xfId="26353" xr:uid="{A3BE3E33-009E-4C77-8ADF-A83D9275B0E5}"/>
    <cellStyle name="Percent 23 7 3" xfId="2804" xr:uid="{00000000-0005-0000-0000-0000F80A0000}"/>
    <cellStyle name="Percent 23 7 3 2" xfId="5479" xr:uid="{00000000-0005-0000-0000-00006B150000}"/>
    <cellStyle name="Percent 23 7 3 2 2" xfId="42869" xr:uid="{FBA41B25-AD78-428D-8C93-FDC0758BC015}"/>
    <cellStyle name="Percent 23 7 3 2 3" xfId="35132" xr:uid="{6ABA2E14-E33C-4DA8-B87A-20B91372D6F8}"/>
    <cellStyle name="Percent 23 7 3 3" xfId="5478" xr:uid="{00000000-0005-0000-0000-00006A150000}"/>
    <cellStyle name="Percent 23 7 3 3 2" xfId="42868" xr:uid="{1A3CA08C-A893-436A-A3A4-5B8318A1FCE2}"/>
    <cellStyle name="Percent 23 7 3 3 3" xfId="35133" xr:uid="{C38E94BD-2D15-48CB-BFC4-B9E498B88ACE}"/>
    <cellStyle name="Percent 23 7 3 4" xfId="35134" xr:uid="{B201571A-EF71-4912-B03B-D83D3C482148}"/>
    <cellStyle name="Percent 23 7 3 5" xfId="35135" xr:uid="{CDCD3D73-7C3D-4D98-96E1-5DF1FCA3C098}"/>
    <cellStyle name="Percent 23 7 3 6" xfId="41734" xr:uid="{02D848FC-B392-4BB2-B6CE-21A922806C7A}"/>
    <cellStyle name="Percent 23 7 3 7" xfId="26354" xr:uid="{844E59B1-3465-4939-9896-313A7CB9A6EC}"/>
    <cellStyle name="Percent 23 7 4" xfId="5480" xr:uid="{00000000-0005-0000-0000-00006C150000}"/>
    <cellStyle name="Percent 23 7 4 2" xfId="42870" xr:uid="{480D0AF9-A980-4645-9924-EB6FA24B9BB6}"/>
    <cellStyle name="Percent 23 7 4 3" xfId="35136" xr:uid="{0F1A5B2E-C0DB-4E49-8FE1-3F47F3D09869}"/>
    <cellStyle name="Percent 23 7 5" xfId="5475" xr:uid="{00000000-0005-0000-0000-000067150000}"/>
    <cellStyle name="Percent 23 7 5 2" xfId="42865" xr:uid="{D67C7A9E-3058-452D-BBA0-1C9471434FAB}"/>
    <cellStyle name="Percent 23 7 5 3" xfId="35137" xr:uid="{343AA4F0-3567-418E-811C-877E3E033388}"/>
    <cellStyle name="Percent 23 7 6" xfId="35138" xr:uid="{0F711313-B3BD-4ADA-A70F-44B9C8B93FEA}"/>
    <cellStyle name="Percent 23 7 7" xfId="35139" xr:uid="{D79DFE7E-523B-4754-999A-6025440F4471}"/>
    <cellStyle name="Percent 23 7 8" xfId="41732" xr:uid="{09138739-359A-4311-A22D-D0C5EDE69504}"/>
    <cellStyle name="Percent 23 7 9" xfId="26352" xr:uid="{1556CB00-D7C1-4EFA-9C0D-C77470F55AB4}"/>
    <cellStyle name="Percent 23 8" xfId="5481" xr:uid="{00000000-0005-0000-0000-00006D150000}"/>
    <cellStyle name="Percent 23 8 2" xfId="42871" xr:uid="{2AB4737D-BB74-47BD-9E4B-557517F8EA76}"/>
    <cellStyle name="Percent 23 8 3" xfId="35140" xr:uid="{84FB34DF-9803-46D1-8CC0-C012FBC1AF84}"/>
    <cellStyle name="Percent 23 9" xfId="5464" xr:uid="{00000000-0005-0000-0000-00005C150000}"/>
    <cellStyle name="Percent 23 9 2" xfId="42854" xr:uid="{802509A0-C2A1-4D64-8EE9-0A6F4397135D}"/>
    <cellStyle name="Percent 23 9 3" xfId="35141" xr:uid="{92FA625D-41E3-402E-9948-3A2A0924FC11}"/>
    <cellStyle name="Percent 24" xfId="22488" xr:uid="{00000000-0005-0000-0000-0000DC570000}"/>
    <cellStyle name="Percent 24 10" xfId="35142" xr:uid="{F715E1F9-9DAF-43CC-A502-5B87F04FE27A}"/>
    <cellStyle name="Percent 24 10 2" xfId="35143" xr:uid="{7446840A-49A2-427D-84A8-B7374BCC8C87}"/>
    <cellStyle name="Percent 24 10 2 2" xfId="35144" xr:uid="{B48BC7BA-E352-4AF8-9E7F-45C490814A85}"/>
    <cellStyle name="Percent 24 10 3" xfId="35145" xr:uid="{EF224765-5D59-4EBF-84A7-FE0D4DF5BEAD}"/>
    <cellStyle name="Percent 24 11" xfId="35146" xr:uid="{F1AD9248-BAF8-4F7D-AE4D-4765CFD2CC71}"/>
    <cellStyle name="Percent 24 11 2" xfId="35147" xr:uid="{321DDC80-4F73-4533-9512-5D81B1800023}"/>
    <cellStyle name="Percent 24 12" xfId="35148" xr:uid="{E149D520-F8D5-41C5-85C3-6740C6D933C0}"/>
    <cellStyle name="Percent 24 13" xfId="35149" xr:uid="{4A5F3F71-611C-4672-8E73-8D46653B3DF8}"/>
    <cellStyle name="Percent 24 14" xfId="35150" xr:uid="{F69BDB56-DB22-45B5-A7FB-94732C2F8811}"/>
    <cellStyle name="Percent 24 15" xfId="35151" xr:uid="{A7E8F70E-E4B3-4014-831E-A015C99D2D31}"/>
    <cellStyle name="Percent 24 16" xfId="47061" xr:uid="{F47B468E-8018-47CB-81C3-8C03B97932FB}"/>
    <cellStyle name="Percent 24 17" xfId="26355" xr:uid="{D556E9AA-DC25-49A3-A3F2-9543E17AF019}"/>
    <cellStyle name="Percent 24 2" xfId="2805" xr:uid="{00000000-0005-0000-0000-0000F90A0000}"/>
    <cellStyle name="Percent 24 2 2" xfId="5483" xr:uid="{00000000-0005-0000-0000-00006F150000}"/>
    <cellStyle name="Percent 24 2 2 2" xfId="42873" xr:uid="{6DA78DD7-8F3E-49AB-8F54-2E602D4B7805}"/>
    <cellStyle name="Percent 24 2 2 3" xfId="35152" xr:uid="{BC192564-43E8-4277-B457-66851D0E34BD}"/>
    <cellStyle name="Percent 24 2 3" xfId="5482" xr:uid="{00000000-0005-0000-0000-00006E150000}"/>
    <cellStyle name="Percent 24 2 3 2" xfId="42872" xr:uid="{65B23BAF-C621-4E0D-B8E1-43FC7A170D5E}"/>
    <cellStyle name="Percent 24 2 3 3" xfId="35153" xr:uid="{1768F7C9-4B72-4FF1-92FB-345330EE6E70}"/>
    <cellStyle name="Percent 24 2 4" xfId="35154" xr:uid="{2BD2B0BE-2812-44BC-8BEB-5A6406F84441}"/>
    <cellStyle name="Percent 24 2 5" xfId="35155" xr:uid="{A38A9286-7A25-4206-9DEF-2BFB7C5D9FA7}"/>
    <cellStyle name="Percent 24 2 6" xfId="41735" xr:uid="{40DEFA1C-091A-44A9-BE6A-928CCB5E170E}"/>
    <cellStyle name="Percent 24 2 7" xfId="26356" xr:uid="{178E98C7-A4BC-47FA-B20E-850ECA77686B}"/>
    <cellStyle name="Percent 24 3" xfId="2806" xr:uid="{00000000-0005-0000-0000-0000FA0A0000}"/>
    <cellStyle name="Percent 24 3 2" xfId="5485" xr:uid="{00000000-0005-0000-0000-000071150000}"/>
    <cellStyle name="Percent 24 3 2 2" xfId="42875" xr:uid="{FF78D5F2-34C5-4A5B-A426-B50985A3C780}"/>
    <cellStyle name="Percent 24 3 2 3" xfId="35156" xr:uid="{C7F21EC6-47E0-4F05-BEED-15301C989F17}"/>
    <cellStyle name="Percent 24 3 3" xfId="5484" xr:uid="{00000000-0005-0000-0000-000070150000}"/>
    <cellStyle name="Percent 24 3 3 2" xfId="42874" xr:uid="{4C6AB929-8F69-43DF-9A40-012C63522D23}"/>
    <cellStyle name="Percent 24 3 3 3" xfId="35157" xr:uid="{547B109E-76B3-409F-8370-BAD6C45F156F}"/>
    <cellStyle name="Percent 24 3 4" xfId="35158" xr:uid="{8FA25257-AEBA-4292-A5EA-12F726A9D439}"/>
    <cellStyle name="Percent 24 3 5" xfId="35159" xr:uid="{040CD48D-E22E-4B68-B2A5-FD926A775C91}"/>
    <cellStyle name="Percent 24 3 6" xfId="41736" xr:uid="{12AC5D3D-F5DA-423E-97A5-727AA995A8A1}"/>
    <cellStyle name="Percent 24 3 7" xfId="26357" xr:uid="{29218213-9240-4D42-9DCC-B234F5261E3B}"/>
    <cellStyle name="Percent 24 4" xfId="2807" xr:uid="{00000000-0005-0000-0000-0000FB0A0000}"/>
    <cellStyle name="Percent 24 4 2" xfId="5487" xr:uid="{00000000-0005-0000-0000-000073150000}"/>
    <cellStyle name="Percent 24 4 2 2" xfId="42877" xr:uid="{CEB8BE2B-F767-4FC2-AB34-FB0FD599D34B}"/>
    <cellStyle name="Percent 24 4 2 3" xfId="35160" xr:uid="{B6892D9F-06AB-47D5-9FF5-78B374C2526E}"/>
    <cellStyle name="Percent 24 4 3" xfId="5486" xr:uid="{00000000-0005-0000-0000-000072150000}"/>
    <cellStyle name="Percent 24 4 3 2" xfId="42876" xr:uid="{9C89EB19-F7AC-404A-B1FD-2DF9CA9842C1}"/>
    <cellStyle name="Percent 24 4 3 3" xfId="35161" xr:uid="{D676CED4-45CC-4219-8E05-C66414ABE70E}"/>
    <cellStyle name="Percent 24 4 4" xfId="35162" xr:uid="{88818F86-AED8-41CF-B1C5-5FD591D78273}"/>
    <cellStyle name="Percent 24 4 5" xfId="35163" xr:uid="{194883DB-3AB6-4EC2-BFDF-0E16DE83ACAC}"/>
    <cellStyle name="Percent 24 4 6" xfId="41737" xr:uid="{46F2BEB7-4E84-4591-B91A-D5EE0A98D5D9}"/>
    <cellStyle name="Percent 24 4 7" xfId="26358" xr:uid="{5BDB2C40-A10C-4A97-9421-05882A6ADC36}"/>
    <cellStyle name="Percent 24 5" xfId="2808" xr:uid="{00000000-0005-0000-0000-0000FC0A0000}"/>
    <cellStyle name="Percent 24 5 2" xfId="5489" xr:uid="{00000000-0005-0000-0000-000075150000}"/>
    <cellStyle name="Percent 24 5 2 2" xfId="42879" xr:uid="{7D0D87A9-6467-42A7-89E8-8D2350AEA8FC}"/>
    <cellStyle name="Percent 24 5 2 3" xfId="35164" xr:uid="{CB7A7C74-2C50-497A-A7C2-744E0726D966}"/>
    <cellStyle name="Percent 24 5 3" xfId="5488" xr:uid="{00000000-0005-0000-0000-000074150000}"/>
    <cellStyle name="Percent 24 5 3 2" xfId="42878" xr:uid="{88239FFD-D521-44AB-95C0-3A6308390BD5}"/>
    <cellStyle name="Percent 24 5 3 3" xfId="35165" xr:uid="{5AC3C4A6-763C-4815-B485-5393BA4586EE}"/>
    <cellStyle name="Percent 24 5 4" xfId="35166" xr:uid="{BEA89407-290F-4817-92C9-A756CDFB23DE}"/>
    <cellStyle name="Percent 24 5 5" xfId="35167" xr:uid="{6805640D-7524-4719-9720-9DDD6C6923B7}"/>
    <cellStyle name="Percent 24 5 6" xfId="41738" xr:uid="{EB90CB94-0950-4C1F-BB38-C69E1AA850F4}"/>
    <cellStyle name="Percent 24 5 7" xfId="26359" xr:uid="{3A7F355C-1B4E-4B73-964C-A105B2898B44}"/>
    <cellStyle name="Percent 24 6" xfId="2809" xr:uid="{00000000-0005-0000-0000-0000FD0A0000}"/>
    <cellStyle name="Percent 24 6 2" xfId="5491" xr:uid="{00000000-0005-0000-0000-000077150000}"/>
    <cellStyle name="Percent 24 6 2 2" xfId="42881" xr:uid="{0710F800-701F-4EB8-9453-2F211F769737}"/>
    <cellStyle name="Percent 24 6 2 3" xfId="35168" xr:uid="{1ACBA8CB-1923-4F07-A4EB-10E49E65DBAD}"/>
    <cellStyle name="Percent 24 6 3" xfId="5490" xr:uid="{00000000-0005-0000-0000-000076150000}"/>
    <cellStyle name="Percent 24 6 3 2" xfId="42880" xr:uid="{707D427B-05A0-47DF-AF91-7724B782B57A}"/>
    <cellStyle name="Percent 24 6 3 3" xfId="35169" xr:uid="{CD704781-88E7-41FC-9357-D3CE7DD145E2}"/>
    <cellStyle name="Percent 24 6 4" xfId="35170" xr:uid="{46DAED9F-50E4-49CB-B8B3-0C5B99B6B93C}"/>
    <cellStyle name="Percent 24 6 5" xfId="35171" xr:uid="{8537C58F-AAB5-4997-9BD7-D3DCC53AC274}"/>
    <cellStyle name="Percent 24 6 6" xfId="41739" xr:uid="{2733D2CB-0380-4062-B8EF-E800674F8F76}"/>
    <cellStyle name="Percent 24 6 7" xfId="26360" xr:uid="{C76C7A57-14BD-4DB9-9421-07E6E67CCCDD}"/>
    <cellStyle name="Percent 24 7" xfId="2810" xr:uid="{00000000-0005-0000-0000-0000FE0A0000}"/>
    <cellStyle name="Percent 24 7 2" xfId="2811" xr:uid="{00000000-0005-0000-0000-0000FF0A0000}"/>
    <cellStyle name="Percent 24 7 2 2" xfId="5494" xr:uid="{00000000-0005-0000-0000-00007A150000}"/>
    <cellStyle name="Percent 24 7 2 2 2" xfId="42884" xr:uid="{C5672C2B-834C-4BCC-9DB2-FBE7291F8E59}"/>
    <cellStyle name="Percent 24 7 2 2 3" xfId="35172" xr:uid="{5F65F95C-1948-49E1-A451-665BAD933DE9}"/>
    <cellStyle name="Percent 24 7 2 3" xfId="5493" xr:uid="{00000000-0005-0000-0000-000079150000}"/>
    <cellStyle name="Percent 24 7 2 3 2" xfId="42883" xr:uid="{C57B67BA-C05F-49CE-A37D-12CC0A511D13}"/>
    <cellStyle name="Percent 24 7 2 3 3" xfId="35173" xr:uid="{87FA8712-5D18-4DF5-BCD2-7F945EAF88BD}"/>
    <cellStyle name="Percent 24 7 2 4" xfId="35174" xr:uid="{BC51D754-7F4D-4506-9E60-A08FA83B2EF5}"/>
    <cellStyle name="Percent 24 7 2 5" xfId="35175" xr:uid="{579605CA-71E1-4BD0-9121-D25A2C6D2B02}"/>
    <cellStyle name="Percent 24 7 2 6" xfId="41741" xr:uid="{CE800D09-9280-4E7C-80B6-D98E33EF5BB4}"/>
    <cellStyle name="Percent 24 7 2 7" xfId="26362" xr:uid="{5E3A3172-9056-4537-8F4D-8906D76A2187}"/>
    <cellStyle name="Percent 24 7 3" xfId="2812" xr:uid="{00000000-0005-0000-0000-0000000B0000}"/>
    <cellStyle name="Percent 24 7 3 2" xfId="5496" xr:uid="{00000000-0005-0000-0000-00007C150000}"/>
    <cellStyle name="Percent 24 7 3 2 2" xfId="42886" xr:uid="{68998825-2E8F-4BDA-81CF-8037D89C00F8}"/>
    <cellStyle name="Percent 24 7 3 2 3" xfId="35176" xr:uid="{4ADE2E2D-765C-466F-8EEF-01795EC44DA9}"/>
    <cellStyle name="Percent 24 7 3 3" xfId="5495" xr:uid="{00000000-0005-0000-0000-00007B150000}"/>
    <cellStyle name="Percent 24 7 3 3 2" xfId="42885" xr:uid="{425D3D79-7F40-452A-A64F-2FB7F66C3754}"/>
    <cellStyle name="Percent 24 7 3 3 3" xfId="35177" xr:uid="{AB85C619-AF94-4D01-9579-E878F5897078}"/>
    <cellStyle name="Percent 24 7 3 4" xfId="35178" xr:uid="{E1E5185B-70B7-448D-A83F-F23184CE4BE1}"/>
    <cellStyle name="Percent 24 7 3 5" xfId="35179" xr:uid="{ECD2959B-D3DD-4FBB-A552-0F76E6DB37F3}"/>
    <cellStyle name="Percent 24 7 3 6" xfId="41742" xr:uid="{E4E564C6-CB8C-4DC9-82B4-5C30DA849751}"/>
    <cellStyle name="Percent 24 7 3 7" xfId="26363" xr:uid="{8F72A3A8-6056-4F84-B3CA-2392A209F622}"/>
    <cellStyle name="Percent 24 7 4" xfId="5497" xr:uid="{00000000-0005-0000-0000-00007D150000}"/>
    <cellStyle name="Percent 24 7 4 2" xfId="42887" xr:uid="{B44DC136-3843-426D-981A-B1722B96A5A5}"/>
    <cellStyle name="Percent 24 7 4 3" xfId="35180" xr:uid="{20FBB779-ECF0-4CF4-A8A5-5D55E8970C62}"/>
    <cellStyle name="Percent 24 7 5" xfId="5492" xr:uid="{00000000-0005-0000-0000-000078150000}"/>
    <cellStyle name="Percent 24 7 5 2" xfId="42882" xr:uid="{C65A31CE-EB9C-4EC0-97E8-16CE46C2848B}"/>
    <cellStyle name="Percent 24 7 5 3" xfId="35181" xr:uid="{B2ECA24F-3C6A-47DB-94AC-A048E919681C}"/>
    <cellStyle name="Percent 24 7 6" xfId="35182" xr:uid="{ACC7654A-BFC0-4E00-9CD8-D1B84F2C04A4}"/>
    <cellStyle name="Percent 24 7 7" xfId="35183" xr:uid="{21DDBB7A-416C-464C-ACC4-9741E31BF045}"/>
    <cellStyle name="Percent 24 7 8" xfId="41740" xr:uid="{2D0EAA3C-F8A6-4532-8893-2E5C4D12A699}"/>
    <cellStyle name="Percent 24 7 9" xfId="26361" xr:uid="{F5E8FBFA-9E36-4820-B7D0-D918259079A3}"/>
    <cellStyle name="Percent 24 8" xfId="26364" xr:uid="{6FBED7C9-452A-4397-9F94-8F5D386C3699}"/>
    <cellStyle name="Percent 24 8 2" xfId="35184" xr:uid="{66E19B64-16C9-4B29-94A1-B0950AC25246}"/>
    <cellStyle name="Percent 24 8 2 2" xfId="35185" xr:uid="{8FDCBFF1-359C-4C7A-9E29-C06C1B868CEB}"/>
    <cellStyle name="Percent 24 8 2 2 2" xfId="35186" xr:uid="{984F4AC7-1138-4EBC-A11B-B82DCFBBC41D}"/>
    <cellStyle name="Percent 24 8 2 3" xfId="35187" xr:uid="{0B32320C-BB71-444B-840E-AC69852329F6}"/>
    <cellStyle name="Percent 24 8 3" xfId="35188" xr:uid="{AA8AC1CD-EEED-4578-9575-331CD4F1415D}"/>
    <cellStyle name="Percent 24 8 3 2" xfId="35189" xr:uid="{7466C577-DC8F-4502-9678-0DEDB15CCEE6}"/>
    <cellStyle name="Percent 24 8 3 2 2" xfId="35190" xr:uid="{AFD8BB3F-A702-4EDF-9C0D-3F6B4811D04C}"/>
    <cellStyle name="Percent 24 8 3 3" xfId="35191" xr:uid="{B23D3924-1447-41FF-9BA8-B38327E221EC}"/>
    <cellStyle name="Percent 24 8 4" xfId="35192" xr:uid="{43E3159E-DED6-42E5-8395-8D1E7DCAA40C}"/>
    <cellStyle name="Percent 24 8 4 2" xfId="35193" xr:uid="{01E37156-4DDB-410F-B31F-A102FCB30AB9}"/>
    <cellStyle name="Percent 24 8 5" xfId="35194" xr:uid="{F463B224-AA25-4E69-BC94-98E14E836143}"/>
    <cellStyle name="Percent 24 8 6" xfId="35195" xr:uid="{890329B2-C242-45BE-B840-951E8A13ACAE}"/>
    <cellStyle name="Percent 24 8 7" xfId="35196" xr:uid="{6ED6E71B-D28D-4273-8865-DA284F41F5B8}"/>
    <cellStyle name="Percent 24 8 8" xfId="35197" xr:uid="{6CBB7EE8-9077-4F86-821E-3E6C880FD149}"/>
    <cellStyle name="Percent 24 9" xfId="35198" xr:uid="{1B7B6993-4127-46A9-99E3-21AFE0BDA7E1}"/>
    <cellStyle name="Percent 24 9 2" xfId="35199" xr:uid="{2A1E424C-F14F-4ABD-B3B3-D28BF481328E}"/>
    <cellStyle name="Percent 24 9 2 2" xfId="35200" xr:uid="{FA199EA5-054B-4E26-A45E-AD393FCC534B}"/>
    <cellStyle name="Percent 24 9 3" xfId="35201" xr:uid="{1975AA5E-CEB2-4632-9FA3-0AF91BA805B5}"/>
    <cellStyle name="Percent 25" xfId="2813" xr:uid="{00000000-0005-0000-0000-0000010B0000}"/>
    <cellStyle name="Percent 25 10" xfId="35202" xr:uid="{960CA148-4D40-4D81-B7BE-6D8F1D6E51C9}"/>
    <cellStyle name="Percent 25 11" xfId="35203" xr:uid="{CBECF674-2733-4670-82BD-01783E171B33}"/>
    <cellStyle name="Percent 25 12" xfId="41743" xr:uid="{67C67644-39AD-439E-9FD1-87645A03A3FC}"/>
    <cellStyle name="Percent 25 13" xfId="26365" xr:uid="{6DF3F1F8-2120-4B54-A319-9BE08BEB6F63}"/>
    <cellStyle name="Percent 25 2" xfId="2814" xr:uid="{00000000-0005-0000-0000-0000020B0000}"/>
    <cellStyle name="Percent 25 2 2" xfId="5500" xr:uid="{00000000-0005-0000-0000-000080150000}"/>
    <cellStyle name="Percent 25 2 2 2" xfId="42890" xr:uid="{DA629F53-1F0D-490C-8994-CF482CE4C0A6}"/>
    <cellStyle name="Percent 25 2 2 3" xfId="35204" xr:uid="{F03C248E-A565-44A6-AB1F-C29AA1B432DC}"/>
    <cellStyle name="Percent 25 2 3" xfId="5499" xr:uid="{00000000-0005-0000-0000-00007F150000}"/>
    <cellStyle name="Percent 25 2 3 2" xfId="42889" xr:uid="{3B702465-14F8-4706-A443-45D896E7F912}"/>
    <cellStyle name="Percent 25 2 3 3" xfId="35205" xr:uid="{EA0FC6F4-C536-463D-9A1B-2D8232147D5A}"/>
    <cellStyle name="Percent 25 2 4" xfId="35206" xr:uid="{3C4CE2E1-3001-448F-AD54-A9BD41E76F9A}"/>
    <cellStyle name="Percent 25 2 5" xfId="35207" xr:uid="{7DA0DC94-A375-4887-8318-EA94E3BC151A}"/>
    <cellStyle name="Percent 25 2 6" xfId="41744" xr:uid="{921C91A4-72DC-488C-8F04-AF014E1F2E4F}"/>
    <cellStyle name="Percent 25 2 7" xfId="26366" xr:uid="{CB72CB40-2B8E-463B-BEE1-7FD0BB7952E3}"/>
    <cellStyle name="Percent 25 3" xfId="2815" xr:uid="{00000000-0005-0000-0000-0000030B0000}"/>
    <cellStyle name="Percent 25 3 2" xfId="5502" xr:uid="{00000000-0005-0000-0000-000082150000}"/>
    <cellStyle name="Percent 25 3 2 2" xfId="42892" xr:uid="{FDA86B7B-CA90-41FE-97C9-F05A40865810}"/>
    <cellStyle name="Percent 25 3 2 3" xfId="35208" xr:uid="{B08A8DBB-AD5F-4457-845B-582FD0749A61}"/>
    <cellStyle name="Percent 25 3 3" xfId="5501" xr:uid="{00000000-0005-0000-0000-000081150000}"/>
    <cellStyle name="Percent 25 3 3 2" xfId="42891" xr:uid="{2CA42243-1B9B-458D-B50E-8C7231D0A87C}"/>
    <cellStyle name="Percent 25 3 3 3" xfId="35209" xr:uid="{53D19A1C-0692-4A98-80D1-A766DEF2A83D}"/>
    <cellStyle name="Percent 25 3 4" xfId="35210" xr:uid="{0CBC99E4-0548-48BE-9BEE-D4E287C0A756}"/>
    <cellStyle name="Percent 25 3 5" xfId="35211" xr:uid="{39D51F54-D566-4C85-91BA-A4AB2C506524}"/>
    <cellStyle name="Percent 25 3 6" xfId="41745" xr:uid="{F958BAB0-D8A5-43C3-A432-2A0B5B51A946}"/>
    <cellStyle name="Percent 25 3 7" xfId="26367" xr:uid="{28AA89DB-D853-4780-959C-1278AF004D72}"/>
    <cellStyle name="Percent 25 4" xfId="2816" xr:uid="{00000000-0005-0000-0000-0000040B0000}"/>
    <cellStyle name="Percent 25 4 2" xfId="5504" xr:uid="{00000000-0005-0000-0000-000084150000}"/>
    <cellStyle name="Percent 25 4 2 2" xfId="42894" xr:uid="{712D8EA1-0C9D-4B64-A7C0-6653E859AF4B}"/>
    <cellStyle name="Percent 25 4 2 3" xfId="35212" xr:uid="{EEFD273C-3A5B-4E41-AC67-734E822B160B}"/>
    <cellStyle name="Percent 25 4 3" xfId="5503" xr:uid="{00000000-0005-0000-0000-000083150000}"/>
    <cellStyle name="Percent 25 4 3 2" xfId="42893" xr:uid="{CB967D36-CF3E-4BC1-99A7-B090371FD971}"/>
    <cellStyle name="Percent 25 4 3 3" xfId="35213" xr:uid="{880BA221-C8BC-4CA2-8B93-6DAAB74A71DF}"/>
    <cellStyle name="Percent 25 4 4" xfId="35214" xr:uid="{95F2632D-78B1-4925-A55F-B1559179A6B9}"/>
    <cellStyle name="Percent 25 4 5" xfId="35215" xr:uid="{25C936DE-FDB8-4AE8-8708-493DF77AA810}"/>
    <cellStyle name="Percent 25 4 6" xfId="41746" xr:uid="{FA643F64-4A1F-4AAF-AAD9-66493BBF9974}"/>
    <cellStyle name="Percent 25 4 7" xfId="26368" xr:uid="{0975E869-4BB8-4696-9B28-B535DC9F3744}"/>
    <cellStyle name="Percent 25 5" xfId="2817" xr:uid="{00000000-0005-0000-0000-0000050B0000}"/>
    <cellStyle name="Percent 25 5 2" xfId="5506" xr:uid="{00000000-0005-0000-0000-000086150000}"/>
    <cellStyle name="Percent 25 5 2 2" xfId="42896" xr:uid="{0AF4F4F8-8980-4358-ACC2-A721CF1AB8F7}"/>
    <cellStyle name="Percent 25 5 2 3" xfId="35216" xr:uid="{0A364C59-496A-43BA-8656-860C6A8F6BE2}"/>
    <cellStyle name="Percent 25 5 3" xfId="5505" xr:uid="{00000000-0005-0000-0000-000085150000}"/>
    <cellStyle name="Percent 25 5 3 2" xfId="42895" xr:uid="{8FF34A18-DC9B-494A-A28A-7C4836D282B4}"/>
    <cellStyle name="Percent 25 5 3 3" xfId="35217" xr:uid="{6BF4A5C2-3480-4E58-94AB-6DA297AB999B}"/>
    <cellStyle name="Percent 25 5 4" xfId="35218" xr:uid="{8558AA3A-AFC0-49B3-B512-771929D3CD99}"/>
    <cellStyle name="Percent 25 5 5" xfId="35219" xr:uid="{8C169153-45B3-42AC-B12F-F242E01611B6}"/>
    <cellStyle name="Percent 25 5 6" xfId="41747" xr:uid="{A8A5A38E-E393-47A0-BC31-A064A8856F90}"/>
    <cellStyle name="Percent 25 5 7" xfId="26369" xr:uid="{E82602BB-929F-45AE-82E1-AB2D6D285941}"/>
    <cellStyle name="Percent 25 6" xfId="2818" xr:uid="{00000000-0005-0000-0000-0000060B0000}"/>
    <cellStyle name="Percent 25 6 2" xfId="5508" xr:uid="{00000000-0005-0000-0000-000088150000}"/>
    <cellStyle name="Percent 25 6 2 2" xfId="42898" xr:uid="{84113B7E-D6BA-4EA3-9E8B-FC77036F2D11}"/>
    <cellStyle name="Percent 25 6 2 3" xfId="35220" xr:uid="{8A1B63EB-43C8-468E-89F6-912A4CF900F1}"/>
    <cellStyle name="Percent 25 6 3" xfId="5507" xr:uid="{00000000-0005-0000-0000-000087150000}"/>
    <cellStyle name="Percent 25 6 3 2" xfId="42897" xr:uid="{ED2057DD-CF33-4213-9297-8CDD14B3547E}"/>
    <cellStyle name="Percent 25 6 3 3" xfId="35221" xr:uid="{9B334710-31F7-4A0D-B06E-FE099208EC93}"/>
    <cellStyle name="Percent 25 6 4" xfId="35222" xr:uid="{217FA025-A24A-47B0-AA8E-24318671F5C8}"/>
    <cellStyle name="Percent 25 6 5" xfId="35223" xr:uid="{CE4D311A-2370-4A14-873A-898D1954273E}"/>
    <cellStyle name="Percent 25 6 6" xfId="41748" xr:uid="{4FC8C99A-40A6-4B7D-9AA4-5B76E2BC0909}"/>
    <cellStyle name="Percent 25 6 7" xfId="26370" xr:uid="{C43B612C-6DEC-4F43-BFBD-43D53B201238}"/>
    <cellStyle name="Percent 25 7" xfId="2819" xr:uid="{00000000-0005-0000-0000-0000070B0000}"/>
    <cellStyle name="Percent 25 7 2" xfId="2820" xr:uid="{00000000-0005-0000-0000-0000080B0000}"/>
    <cellStyle name="Percent 25 7 2 2" xfId="5511" xr:uid="{00000000-0005-0000-0000-00008B150000}"/>
    <cellStyle name="Percent 25 7 2 2 2" xfId="42901" xr:uid="{5CF211AF-CCFD-400A-9ACF-7E56FD57C143}"/>
    <cellStyle name="Percent 25 7 2 2 3" xfId="35224" xr:uid="{40F2F90E-958A-4EFE-B199-E306D1AA0536}"/>
    <cellStyle name="Percent 25 7 2 3" xfId="5510" xr:uid="{00000000-0005-0000-0000-00008A150000}"/>
    <cellStyle name="Percent 25 7 2 3 2" xfId="42900" xr:uid="{D9365993-1229-432D-8D27-9F2ACDD95032}"/>
    <cellStyle name="Percent 25 7 2 3 3" xfId="35225" xr:uid="{7916802F-F3B3-4CD0-B1F1-035F533A961B}"/>
    <cellStyle name="Percent 25 7 2 4" xfId="35226" xr:uid="{2983CD84-3338-49E9-AEB9-BD73A2572A0D}"/>
    <cellStyle name="Percent 25 7 2 5" xfId="35227" xr:uid="{280F6F32-018A-45D7-AF87-C0CD993ED023}"/>
    <cellStyle name="Percent 25 7 2 6" xfId="41750" xr:uid="{CF3D93D5-9BE6-42F1-9D4F-C8F3492679AC}"/>
    <cellStyle name="Percent 25 7 2 7" xfId="26372" xr:uid="{CFA553AE-B407-48DB-8D77-A6287488C4D3}"/>
    <cellStyle name="Percent 25 7 3" xfId="2821" xr:uid="{00000000-0005-0000-0000-0000090B0000}"/>
    <cellStyle name="Percent 25 7 3 2" xfId="5513" xr:uid="{00000000-0005-0000-0000-00008D150000}"/>
    <cellStyle name="Percent 25 7 3 2 2" xfId="42903" xr:uid="{9C4D8202-4BF7-4795-90AD-4B5AA8BC3F16}"/>
    <cellStyle name="Percent 25 7 3 2 3" xfId="35228" xr:uid="{22C7A3C7-1C63-4BEC-B193-02F455B17024}"/>
    <cellStyle name="Percent 25 7 3 3" xfId="5512" xr:uid="{00000000-0005-0000-0000-00008C150000}"/>
    <cellStyle name="Percent 25 7 3 3 2" xfId="42902" xr:uid="{530CA8CA-6DD2-4DEA-B0DE-21A9B2228D28}"/>
    <cellStyle name="Percent 25 7 3 3 3" xfId="35229" xr:uid="{3EEC3B3B-C5A4-40A7-8454-3DB9BE64FB57}"/>
    <cellStyle name="Percent 25 7 3 4" xfId="35230" xr:uid="{C7EEE892-8542-4FD9-B7E5-B616E25C4445}"/>
    <cellStyle name="Percent 25 7 3 5" xfId="35231" xr:uid="{0C6179D1-2B18-4899-A851-53FACA0F604A}"/>
    <cellStyle name="Percent 25 7 3 6" xfId="41751" xr:uid="{127DDC22-B449-44ED-9A02-67A1B4390640}"/>
    <cellStyle name="Percent 25 7 3 7" xfId="26373" xr:uid="{C4438E53-D547-41FF-BD7D-3E28DEA0E3C9}"/>
    <cellStyle name="Percent 25 7 4" xfId="5514" xr:uid="{00000000-0005-0000-0000-00008E150000}"/>
    <cellStyle name="Percent 25 7 4 2" xfId="42904" xr:uid="{8D038823-5BF1-445B-87FE-3004814AACF4}"/>
    <cellStyle name="Percent 25 7 4 3" xfId="35232" xr:uid="{9ACA6C65-8F0E-44C7-843A-E9E87A25CC57}"/>
    <cellStyle name="Percent 25 7 5" xfId="5509" xr:uid="{00000000-0005-0000-0000-000089150000}"/>
    <cellStyle name="Percent 25 7 5 2" xfId="42899" xr:uid="{6D35762B-963B-4AC0-88FA-B2AE09A10F46}"/>
    <cellStyle name="Percent 25 7 5 3" xfId="35233" xr:uid="{05B27ACF-0196-4613-8D16-68F6F5D0B50A}"/>
    <cellStyle name="Percent 25 7 6" xfId="35234" xr:uid="{DB3545DA-3B51-425F-A54D-7B9E369816EF}"/>
    <cellStyle name="Percent 25 7 7" xfId="35235" xr:uid="{238C8777-E395-4FE6-B78A-8537692BE0B3}"/>
    <cellStyle name="Percent 25 7 8" xfId="41749" xr:uid="{0E165D08-09D9-40F3-A87E-41FC3226162F}"/>
    <cellStyle name="Percent 25 7 9" xfId="26371" xr:uid="{1CFAC488-565A-4A46-ACB9-EDA8AEC73247}"/>
    <cellStyle name="Percent 25 8" xfId="5515" xr:uid="{00000000-0005-0000-0000-00008F150000}"/>
    <cellStyle name="Percent 25 8 2" xfId="42905" xr:uid="{1E8C414E-5082-49BE-9107-1CD07E359020}"/>
    <cellStyle name="Percent 25 8 3" xfId="35236" xr:uid="{972262E1-E651-4A66-A343-732EDB279A12}"/>
    <cellStyle name="Percent 25 9" xfId="5498" xr:uid="{00000000-0005-0000-0000-00007E150000}"/>
    <cellStyle name="Percent 25 9 2" xfId="42888" xr:uid="{4AC0E1F1-5F4E-4178-94D1-33383AAC5839}"/>
    <cellStyle name="Percent 25 9 3" xfId="35237" xr:uid="{69B93386-8E7B-4120-BB53-0B73B996E9F8}"/>
    <cellStyle name="Percent 26" xfId="2822" xr:uid="{00000000-0005-0000-0000-00000A0B0000}"/>
    <cellStyle name="Percent 26 10" xfId="35238" xr:uid="{73A36E75-5630-4DE9-A9B8-21FA6378F119}"/>
    <cellStyle name="Percent 26 11" xfId="35239" xr:uid="{35A087BE-F245-4336-85B3-F0FED327F50F}"/>
    <cellStyle name="Percent 26 12" xfId="41752" xr:uid="{FCD295A3-AE48-4E8D-9E8F-E96A0763C0C0}"/>
    <cellStyle name="Percent 26 13" xfId="26374" xr:uid="{0849FD7D-F8E5-4623-A73E-F06D822293EE}"/>
    <cellStyle name="Percent 26 2" xfId="2823" xr:uid="{00000000-0005-0000-0000-00000B0B0000}"/>
    <cellStyle name="Percent 26 2 2" xfId="5518" xr:uid="{00000000-0005-0000-0000-000092150000}"/>
    <cellStyle name="Percent 26 2 2 2" xfId="42908" xr:uid="{622CAF78-AE5F-49D3-99FA-86209827A711}"/>
    <cellStyle name="Percent 26 2 2 3" xfId="35240" xr:uid="{41D00EE9-B6FA-44AF-899C-F493B5227EFB}"/>
    <cellStyle name="Percent 26 2 3" xfId="5517" xr:uid="{00000000-0005-0000-0000-000091150000}"/>
    <cellStyle name="Percent 26 2 3 2" xfId="42907" xr:uid="{776CDDF3-CD62-4FE4-ACD4-A1DA5BF0B9B2}"/>
    <cellStyle name="Percent 26 2 3 3" xfId="35241" xr:uid="{CCB12584-3805-4F22-BA92-16C9F29AE3B5}"/>
    <cellStyle name="Percent 26 2 4" xfId="35242" xr:uid="{01CEC23B-AF21-4218-B39B-55E396C02A85}"/>
    <cellStyle name="Percent 26 2 5" xfId="35243" xr:uid="{216799F1-C204-4BEA-A69C-75B9911A7BDD}"/>
    <cellStyle name="Percent 26 2 6" xfId="41753" xr:uid="{BD89D84F-AF4A-4C1B-A3AF-D4F9B58C3F0B}"/>
    <cellStyle name="Percent 26 2 7" xfId="26375" xr:uid="{7BC77693-CF41-4F2C-9E24-E84479579757}"/>
    <cellStyle name="Percent 26 3" xfId="2824" xr:uid="{00000000-0005-0000-0000-00000C0B0000}"/>
    <cellStyle name="Percent 26 3 2" xfId="5520" xr:uid="{00000000-0005-0000-0000-000094150000}"/>
    <cellStyle name="Percent 26 3 2 2" xfId="42910" xr:uid="{E9094698-3906-49A6-B5DD-C592071515E6}"/>
    <cellStyle name="Percent 26 3 2 3" xfId="35244" xr:uid="{280ED7E6-350B-4B16-8969-BB412F3D6353}"/>
    <cellStyle name="Percent 26 3 3" xfId="5519" xr:uid="{00000000-0005-0000-0000-000093150000}"/>
    <cellStyle name="Percent 26 3 3 2" xfId="42909" xr:uid="{04C33D14-3610-400E-AF87-1E3FD9F50502}"/>
    <cellStyle name="Percent 26 3 3 3" xfId="35245" xr:uid="{5023A991-58FB-435D-9F29-ED8E9B594806}"/>
    <cellStyle name="Percent 26 3 4" xfId="35246" xr:uid="{B0002480-94D5-4B14-8C84-C2DC135E25AD}"/>
    <cellStyle name="Percent 26 3 5" xfId="35247" xr:uid="{6F904FA9-6B4B-4DD7-AAFE-3E5391808FA5}"/>
    <cellStyle name="Percent 26 3 6" xfId="41754" xr:uid="{AA2CADE7-B156-40C7-B0F3-499A685A8E1E}"/>
    <cellStyle name="Percent 26 3 7" xfId="26376" xr:uid="{08D0984B-A800-4555-9CE3-66F4A3994AF8}"/>
    <cellStyle name="Percent 26 4" xfId="2825" xr:uid="{00000000-0005-0000-0000-00000D0B0000}"/>
    <cellStyle name="Percent 26 4 2" xfId="5522" xr:uid="{00000000-0005-0000-0000-000096150000}"/>
    <cellStyle name="Percent 26 4 2 2" xfId="42912" xr:uid="{5552E358-BD35-49F0-A891-320DF39A8CCD}"/>
    <cellStyle name="Percent 26 4 2 3" xfId="35248" xr:uid="{E4DA15BB-4F59-495B-B832-BAB682A62606}"/>
    <cellStyle name="Percent 26 4 3" xfId="5521" xr:uid="{00000000-0005-0000-0000-000095150000}"/>
    <cellStyle name="Percent 26 4 3 2" xfId="42911" xr:uid="{08EE8CAF-CF65-4683-BBE0-AE329568A30A}"/>
    <cellStyle name="Percent 26 4 3 3" xfId="35249" xr:uid="{5298ACC6-B6DE-4B9F-851B-216FAC5591E4}"/>
    <cellStyle name="Percent 26 4 4" xfId="35250" xr:uid="{A7AE0F33-A7B1-4141-AF3E-C20120AE7559}"/>
    <cellStyle name="Percent 26 4 5" xfId="35251" xr:uid="{0F54AD31-3434-4613-A2E3-0E63A3F07AA1}"/>
    <cellStyle name="Percent 26 4 6" xfId="41755" xr:uid="{872F8A75-08EB-4295-B0B1-D444AAD0695D}"/>
    <cellStyle name="Percent 26 4 7" xfId="26377" xr:uid="{3EC77C96-3A26-457C-B957-BAADEF150A7C}"/>
    <cellStyle name="Percent 26 5" xfId="2826" xr:uid="{00000000-0005-0000-0000-00000E0B0000}"/>
    <cellStyle name="Percent 26 5 2" xfId="5524" xr:uid="{00000000-0005-0000-0000-000098150000}"/>
    <cellStyle name="Percent 26 5 2 2" xfId="42914" xr:uid="{CEDEC45E-1119-4CA1-8EC8-2FB2268378AB}"/>
    <cellStyle name="Percent 26 5 2 3" xfId="35252" xr:uid="{9F6370BE-A68D-469B-B1B6-94CCAEE49250}"/>
    <cellStyle name="Percent 26 5 3" xfId="5523" xr:uid="{00000000-0005-0000-0000-000097150000}"/>
    <cellStyle name="Percent 26 5 3 2" xfId="42913" xr:uid="{34C0DB36-9DA4-4590-99BA-94442E140923}"/>
    <cellStyle name="Percent 26 5 3 3" xfId="35253" xr:uid="{52A5B53B-813B-4E3B-84FE-5630017A4792}"/>
    <cellStyle name="Percent 26 5 4" xfId="35254" xr:uid="{74A99116-11C2-4609-90B8-D2A0285D2A80}"/>
    <cellStyle name="Percent 26 5 5" xfId="35255" xr:uid="{86E259DD-1F9C-4A47-A0AC-3BEB9924591D}"/>
    <cellStyle name="Percent 26 5 6" xfId="41756" xr:uid="{1ED1AB13-05CE-4186-B0A2-4C134705AA01}"/>
    <cellStyle name="Percent 26 5 7" xfId="26378" xr:uid="{7D40FAEE-5704-40A2-811E-70E7F8697E11}"/>
    <cellStyle name="Percent 26 6" xfId="2827" xr:uid="{00000000-0005-0000-0000-00000F0B0000}"/>
    <cellStyle name="Percent 26 6 2" xfId="5526" xr:uid="{00000000-0005-0000-0000-00009A150000}"/>
    <cellStyle name="Percent 26 6 2 2" xfId="42916" xr:uid="{5EA220D6-82F7-4B48-9D69-97ED1CF6C9AE}"/>
    <cellStyle name="Percent 26 6 2 3" xfId="35256" xr:uid="{CA1D516D-A5F4-43F4-BBF7-B0A54DE1155A}"/>
    <cellStyle name="Percent 26 6 3" xfId="5525" xr:uid="{00000000-0005-0000-0000-000099150000}"/>
    <cellStyle name="Percent 26 6 3 2" xfId="42915" xr:uid="{CB690D90-C39F-49E8-84F9-956F8B548A61}"/>
    <cellStyle name="Percent 26 6 3 3" xfId="35257" xr:uid="{B0990DBA-3C95-4252-ACDD-DE7C8FCDCA57}"/>
    <cellStyle name="Percent 26 6 4" xfId="35258" xr:uid="{1DFB85D3-8B5C-44C8-9989-25597EE04CAA}"/>
    <cellStyle name="Percent 26 6 5" xfId="35259" xr:uid="{B5B449E7-AA40-45F2-87FE-04AD9DFDF08A}"/>
    <cellStyle name="Percent 26 6 6" xfId="41757" xr:uid="{79804C75-C20B-4CC5-A4FD-AEFB9B5287CA}"/>
    <cellStyle name="Percent 26 6 7" xfId="26379" xr:uid="{C1A9CBC5-F8ED-455D-937E-123E3334C1D2}"/>
    <cellStyle name="Percent 26 7" xfId="2828" xr:uid="{00000000-0005-0000-0000-0000100B0000}"/>
    <cellStyle name="Percent 26 7 2" xfId="2829" xr:uid="{00000000-0005-0000-0000-0000110B0000}"/>
    <cellStyle name="Percent 26 7 2 2" xfId="5529" xr:uid="{00000000-0005-0000-0000-00009D150000}"/>
    <cellStyle name="Percent 26 7 2 2 2" xfId="42919" xr:uid="{260D6C76-36BC-431A-A6EB-79735A1D3809}"/>
    <cellStyle name="Percent 26 7 2 2 3" xfId="35260" xr:uid="{186A5B62-20C4-484B-AE49-D07BA8C5DD4B}"/>
    <cellStyle name="Percent 26 7 2 3" xfId="5528" xr:uid="{00000000-0005-0000-0000-00009C150000}"/>
    <cellStyle name="Percent 26 7 2 3 2" xfId="42918" xr:uid="{3E38B7F4-E9A9-4EA9-AD85-0BB69DCAF4B2}"/>
    <cellStyle name="Percent 26 7 2 3 3" xfId="35261" xr:uid="{54DFF37F-7221-4FE7-A717-80EA49C70524}"/>
    <cellStyle name="Percent 26 7 2 4" xfId="35262" xr:uid="{9071AAB9-460B-41CA-8BBA-1CC7D469AFE0}"/>
    <cellStyle name="Percent 26 7 2 5" xfId="35263" xr:uid="{CC6AEB7F-E938-4099-9963-FB11941CFDE8}"/>
    <cellStyle name="Percent 26 7 2 6" xfId="41759" xr:uid="{44969DE2-8724-4EAD-B234-AFA27CE4D361}"/>
    <cellStyle name="Percent 26 7 2 7" xfId="26381" xr:uid="{3CBBE998-F7BB-4393-84C2-AD22012FDB0F}"/>
    <cellStyle name="Percent 26 7 3" xfId="2830" xr:uid="{00000000-0005-0000-0000-0000120B0000}"/>
    <cellStyle name="Percent 26 7 3 2" xfId="5531" xr:uid="{00000000-0005-0000-0000-00009F150000}"/>
    <cellStyle name="Percent 26 7 3 2 2" xfId="42921" xr:uid="{23586990-FA4F-4EAB-AFFA-BD17E68FC509}"/>
    <cellStyle name="Percent 26 7 3 2 3" xfId="35264" xr:uid="{663F09B8-5CB4-4166-9BF6-8BE466C78009}"/>
    <cellStyle name="Percent 26 7 3 3" xfId="5530" xr:uid="{00000000-0005-0000-0000-00009E150000}"/>
    <cellStyle name="Percent 26 7 3 3 2" xfId="42920" xr:uid="{9FA2E0C6-D3A2-42AE-9DC7-EA5F9EC915B6}"/>
    <cellStyle name="Percent 26 7 3 3 3" xfId="35265" xr:uid="{2F3CCA2C-C46C-4C4F-BBB0-2C5FD86F3DD6}"/>
    <cellStyle name="Percent 26 7 3 4" xfId="35266" xr:uid="{0144A880-9E84-44A6-884B-AC7743E7659B}"/>
    <cellStyle name="Percent 26 7 3 5" xfId="35267" xr:uid="{9F8210D0-BD9F-4CB6-8786-B3A5906EF3CC}"/>
    <cellStyle name="Percent 26 7 3 6" xfId="41760" xr:uid="{48A64303-3591-43B1-BD95-5356CDD58071}"/>
    <cellStyle name="Percent 26 7 3 7" xfId="26382" xr:uid="{E732180B-9E6F-461E-AC0B-14D571F3A0D4}"/>
    <cellStyle name="Percent 26 7 4" xfId="5532" xr:uid="{00000000-0005-0000-0000-0000A0150000}"/>
    <cellStyle name="Percent 26 7 4 2" xfId="42922" xr:uid="{04870526-DAE2-4866-A093-BB2C5C8373CF}"/>
    <cellStyle name="Percent 26 7 4 3" xfId="35268" xr:uid="{6FB0E287-EFB9-46E8-A102-C68ABFFC5B84}"/>
    <cellStyle name="Percent 26 7 5" xfId="5527" xr:uid="{00000000-0005-0000-0000-00009B150000}"/>
    <cellStyle name="Percent 26 7 5 2" xfId="42917" xr:uid="{3C86473D-020A-48EF-A94E-D122C644F37C}"/>
    <cellStyle name="Percent 26 7 5 3" xfId="35269" xr:uid="{54766094-F6D2-420C-AB80-8297247BAB37}"/>
    <cellStyle name="Percent 26 7 6" xfId="35270" xr:uid="{489AC085-7F95-467F-8505-B10D9BD71EBB}"/>
    <cellStyle name="Percent 26 7 7" xfId="35271" xr:uid="{F6EE2B62-0AD4-44F7-8212-30ACA12048F0}"/>
    <cellStyle name="Percent 26 7 8" xfId="41758" xr:uid="{54C1DCF0-C53F-4696-B24A-6814513B5883}"/>
    <cellStyle name="Percent 26 7 9" xfId="26380" xr:uid="{154BE882-6862-42AD-A16E-FDD984F70AB7}"/>
    <cellStyle name="Percent 26 8" xfId="5533" xr:uid="{00000000-0005-0000-0000-0000A1150000}"/>
    <cellStyle name="Percent 26 8 2" xfId="42923" xr:uid="{0507962D-54C2-459B-B357-9F859B7D8861}"/>
    <cellStyle name="Percent 26 8 3" xfId="35272" xr:uid="{9CDEC0F6-0C01-45C8-8E0A-327E1385D4C1}"/>
    <cellStyle name="Percent 26 9" xfId="5516" xr:uid="{00000000-0005-0000-0000-000090150000}"/>
    <cellStyle name="Percent 26 9 2" xfId="42906" xr:uid="{396D5B54-F509-463D-8254-B0043C7AD6B6}"/>
    <cellStyle name="Percent 26 9 3" xfId="35273" xr:uid="{7A347DB8-698E-4E22-B308-5E18C7814453}"/>
    <cellStyle name="Percent 27" xfId="2831" xr:uid="{00000000-0005-0000-0000-0000130B0000}"/>
    <cellStyle name="Percent 27 2" xfId="5535" xr:uid="{00000000-0005-0000-0000-0000A3150000}"/>
    <cellStyle name="Percent 27 2 2" xfId="42925" xr:uid="{15905D1A-08B7-4E0D-981F-8469A318AC2B}"/>
    <cellStyle name="Percent 27 2 3" xfId="35274" xr:uid="{08264FAC-8346-4D9E-B33E-22A84B452952}"/>
    <cellStyle name="Percent 27 3" xfId="5534" xr:uid="{00000000-0005-0000-0000-0000A2150000}"/>
    <cellStyle name="Percent 27 3 2" xfId="42924" xr:uid="{549A5C83-03A3-49F8-B007-CDCE71A6B0EC}"/>
    <cellStyle name="Percent 27 3 3" xfId="35275" xr:uid="{120B35E2-04A9-402A-9B5C-B6FBE373EB3E}"/>
    <cellStyle name="Percent 27 4" xfId="35276" xr:uid="{DFB434E1-37A8-467A-B3B1-7DAA30C30062}"/>
    <cellStyle name="Percent 27 5" xfId="35277" xr:uid="{0267483A-5DC3-4627-90DF-0A21204CC7E0}"/>
    <cellStyle name="Percent 27 6" xfId="41761" xr:uid="{48DA7386-8CA0-4E12-8B75-EC3AA93F6926}"/>
    <cellStyle name="Percent 27 7" xfId="26383" xr:uid="{53764DEB-4D90-48A8-A3B2-BB3F836EDE2A}"/>
    <cellStyle name="Percent 28" xfId="352" xr:uid="{00000000-0005-0000-0000-000064010000}"/>
    <cellStyle name="Percent 28 10" xfId="41417" xr:uid="{25A85FDB-3CA2-4925-AA74-AB2752DE1340}"/>
    <cellStyle name="Percent 28 11" xfId="26384" xr:uid="{A6645BB0-09BE-419B-AE40-2A5174D92C16}"/>
    <cellStyle name="Percent 28 2" xfId="26385" xr:uid="{B62FE60F-7DF1-49AD-B83C-596BACB8D015}"/>
    <cellStyle name="Percent 28 2 2" xfId="35278" xr:uid="{D27D4980-0738-489D-B344-B6F951C6489B}"/>
    <cellStyle name="Percent 28 2 2 2" xfId="35279" xr:uid="{1E3415D2-82BB-4797-8C27-AEFB367E0696}"/>
    <cellStyle name="Percent 28 2 2 2 2" xfId="35280" xr:uid="{98CF7F11-CA98-4705-BD23-EA2BB9841E50}"/>
    <cellStyle name="Percent 28 2 2 3" xfId="35281" xr:uid="{1CA58270-2C51-4065-ADD4-23D1EF7C9361}"/>
    <cellStyle name="Percent 28 2 3" xfId="35282" xr:uid="{D8EA4D53-6429-462C-B7F8-55069FA36FF4}"/>
    <cellStyle name="Percent 28 2 3 2" xfId="35283" xr:uid="{B4D2AC19-D60B-4D4B-93BE-E5E4CCCFB43B}"/>
    <cellStyle name="Percent 28 2 3 2 2" xfId="35284" xr:uid="{C8DDA1ED-E635-456A-B283-E74E09754FBA}"/>
    <cellStyle name="Percent 28 2 3 3" xfId="35285" xr:uid="{D52FA63C-90B5-4046-A98C-D36328AF32DC}"/>
    <cellStyle name="Percent 28 2 4" xfId="35286" xr:uid="{FE9DDD91-89D7-4A98-AE38-284790F09BCC}"/>
    <cellStyle name="Percent 28 2 4 2" xfId="35287" xr:uid="{DA9B8E9F-C41C-42DD-B7C9-53A4DCB8A8D5}"/>
    <cellStyle name="Percent 28 2 5" xfId="35288" xr:uid="{83822A51-9BBB-4073-97E9-AC7E6EE1D908}"/>
    <cellStyle name="Percent 28 2 6" xfId="35289" xr:uid="{C65B4512-AD55-4342-A726-4CF7E915B682}"/>
    <cellStyle name="Percent 28 2 7" xfId="35290" xr:uid="{9CE18162-7E8F-41E0-B02A-7B54099E90B2}"/>
    <cellStyle name="Percent 28 2 8" xfId="35291" xr:uid="{530FE796-BC53-4134-B853-3B394CCC809B}"/>
    <cellStyle name="Percent 28 3" xfId="35292" xr:uid="{EBBCBAB5-6F80-4ED4-841D-A9910F89EBBB}"/>
    <cellStyle name="Percent 28 3 2" xfId="35293" xr:uid="{C486F151-0F50-4CF2-8BAC-8C1E8CC22A7D}"/>
    <cellStyle name="Percent 28 3 2 2" xfId="35294" xr:uid="{28031E05-F938-48CA-9302-5E88EE3FAA0A}"/>
    <cellStyle name="Percent 28 3 3" xfId="35295" xr:uid="{878147A4-0E00-478C-A77C-6514E8004DD9}"/>
    <cellStyle name="Percent 28 4" xfId="35296" xr:uid="{AAA36401-BC7D-4FDA-A2B3-E6355AF2216C}"/>
    <cellStyle name="Percent 28 4 2" xfId="35297" xr:uid="{1F5B0A5C-AD0A-4BBF-BED1-BA189F888127}"/>
    <cellStyle name="Percent 28 4 2 2" xfId="35298" xr:uid="{FC8A5BB4-BAFF-4B71-82B3-51EE902B2FAC}"/>
    <cellStyle name="Percent 28 4 3" xfId="35299" xr:uid="{4F95920B-95CF-46EC-B2BA-FDA904AF2F94}"/>
    <cellStyle name="Percent 28 5" xfId="35300" xr:uid="{9D9EB6E7-D096-481F-9145-EC187F4B3A90}"/>
    <cellStyle name="Percent 28 5 2" xfId="35301" xr:uid="{BA8A3AD7-16BD-4ADA-9658-5F4A9D0D7359}"/>
    <cellStyle name="Percent 28 6" xfId="35302" xr:uid="{41C53F90-9818-4E77-8F26-BEF65681343D}"/>
    <cellStyle name="Percent 28 7" xfId="35303" xr:uid="{0E14A519-A2DF-449B-B444-005B8676E9EB}"/>
    <cellStyle name="Percent 28 8" xfId="35304" xr:uid="{F2A48FDA-1531-457F-82E3-E691C64F66C4}"/>
    <cellStyle name="Percent 28 9" xfId="35305" xr:uid="{6E414DDB-22E6-4F32-9414-F8ED1E2FF75E}"/>
    <cellStyle name="Percent 29" xfId="47096" xr:uid="{01BA1976-5BE8-4A07-8A2B-F3D8C8A8FF64}"/>
    <cellStyle name="Percent 3" xfId="289" xr:uid="{00000000-0005-0000-0000-000025010000}"/>
    <cellStyle name="Percent 3 10" xfId="2833" xr:uid="{00000000-0005-0000-0000-0000150B0000}"/>
    <cellStyle name="Percent 3 10 10" xfId="2834" xr:uid="{00000000-0005-0000-0000-0000160B0000}"/>
    <cellStyle name="Percent 3 10 10 2" xfId="5539" xr:uid="{00000000-0005-0000-0000-0000A7150000}"/>
    <cellStyle name="Percent 3 10 10 2 2" xfId="42929" xr:uid="{98AE9F19-E6B9-4825-AF33-2D34A284C4C0}"/>
    <cellStyle name="Percent 3 10 10 2 3" xfId="35306" xr:uid="{A49B5E7C-A93F-4A5C-B677-05DADD1EEA47}"/>
    <cellStyle name="Percent 3 10 10 3" xfId="5538" xr:uid="{00000000-0005-0000-0000-0000A6150000}"/>
    <cellStyle name="Percent 3 10 10 3 2" xfId="42928" xr:uid="{7E327412-B45B-4505-A0DC-0A5123917C69}"/>
    <cellStyle name="Percent 3 10 10 3 3" xfId="35307" xr:uid="{7182518C-48EE-4A4B-9D24-42C43748AA48}"/>
    <cellStyle name="Percent 3 10 10 4" xfId="35308" xr:uid="{04A92562-7DE4-4988-BE31-9F04F486DF1F}"/>
    <cellStyle name="Percent 3 10 10 5" xfId="35309" xr:uid="{FF82F716-DC62-4E86-9C6C-92BF899FF8D8}"/>
    <cellStyle name="Percent 3 10 10 6" xfId="41764" xr:uid="{87800120-59DF-45EA-A831-43F82BBAD5C7}"/>
    <cellStyle name="Percent 3 10 10 7" xfId="26387" xr:uid="{2E6D516D-C4A8-489C-8D40-4B97D059DB6C}"/>
    <cellStyle name="Percent 3 10 11" xfId="2835" xr:uid="{00000000-0005-0000-0000-0000170B0000}"/>
    <cellStyle name="Percent 3 10 11 2" xfId="5541" xr:uid="{00000000-0005-0000-0000-0000A9150000}"/>
    <cellStyle name="Percent 3 10 11 2 2" xfId="42931" xr:uid="{6718333E-A56D-479F-BFDD-3201D7002322}"/>
    <cellStyle name="Percent 3 10 11 2 3" xfId="35310" xr:uid="{DF1638B7-457F-43DD-8DC5-4B32B1096D8C}"/>
    <cellStyle name="Percent 3 10 11 3" xfId="5540" xr:uid="{00000000-0005-0000-0000-0000A8150000}"/>
    <cellStyle name="Percent 3 10 11 3 2" xfId="42930" xr:uid="{2910E46F-CA4B-49F9-88EC-B0645155CA2A}"/>
    <cellStyle name="Percent 3 10 11 3 3" xfId="35311" xr:uid="{3D2EB898-DB12-4DE5-8E42-CF13BA7354F4}"/>
    <cellStyle name="Percent 3 10 11 4" xfId="35312" xr:uid="{779B44A2-FA09-4124-8753-A178DFD05EF4}"/>
    <cellStyle name="Percent 3 10 11 5" xfId="35313" xr:uid="{102FDC2D-4DE9-47CF-9AB8-778E0A81915E}"/>
    <cellStyle name="Percent 3 10 11 6" xfId="41765" xr:uid="{8637D78B-A65F-4D92-AE6A-4D4E5D682506}"/>
    <cellStyle name="Percent 3 10 11 7" xfId="26388" xr:uid="{BCD18B81-662F-4F74-AE21-27034BDBB2B5}"/>
    <cellStyle name="Percent 3 10 12" xfId="2836" xr:uid="{00000000-0005-0000-0000-0000180B0000}"/>
    <cellStyle name="Percent 3 10 12 2" xfId="5543" xr:uid="{00000000-0005-0000-0000-0000AB150000}"/>
    <cellStyle name="Percent 3 10 12 2 2" xfId="42933" xr:uid="{AB2E6B79-EE6C-4DC6-98DE-F5A0F090B5C1}"/>
    <cellStyle name="Percent 3 10 12 2 3" xfId="35314" xr:uid="{3C6F888C-7C8B-4F46-BF11-33DC350300FA}"/>
    <cellStyle name="Percent 3 10 12 3" xfId="5542" xr:uid="{00000000-0005-0000-0000-0000AA150000}"/>
    <cellStyle name="Percent 3 10 12 3 2" xfId="42932" xr:uid="{C1FC2AD3-F741-461D-954A-0D506D6097A9}"/>
    <cellStyle name="Percent 3 10 12 3 3" xfId="35315" xr:uid="{F2CE7F93-639A-4A94-A737-D206D628608C}"/>
    <cellStyle name="Percent 3 10 12 4" xfId="35316" xr:uid="{F1EC02E1-E4E0-4BB3-929A-405DDC364A90}"/>
    <cellStyle name="Percent 3 10 12 5" xfId="35317" xr:uid="{46538595-936B-42A5-A95C-2E90E3EEE395}"/>
    <cellStyle name="Percent 3 10 12 6" xfId="41766" xr:uid="{E9B037E2-EF83-4AC3-AC38-A273155EAD22}"/>
    <cellStyle name="Percent 3 10 12 7" xfId="26389" xr:uid="{9B13B32A-F648-468F-8749-296F91363E8D}"/>
    <cellStyle name="Percent 3 10 13" xfId="2837" xr:uid="{00000000-0005-0000-0000-0000190B0000}"/>
    <cellStyle name="Percent 3 10 13 2" xfId="5545" xr:uid="{00000000-0005-0000-0000-0000AD150000}"/>
    <cellStyle name="Percent 3 10 13 2 2" xfId="42935" xr:uid="{18C8944E-763A-43FD-8457-904FCADE7D80}"/>
    <cellStyle name="Percent 3 10 13 2 3" xfId="35318" xr:uid="{6287EE86-2BE0-470A-BE49-D8B3E8337C51}"/>
    <cellStyle name="Percent 3 10 13 3" xfId="5544" xr:uid="{00000000-0005-0000-0000-0000AC150000}"/>
    <cellStyle name="Percent 3 10 13 3 2" xfId="42934" xr:uid="{03CA6FE4-1893-4F26-843F-695090C85A4D}"/>
    <cellStyle name="Percent 3 10 13 3 3" xfId="35319" xr:uid="{EAD90D9A-ACAA-4889-8309-902C072EEB32}"/>
    <cellStyle name="Percent 3 10 13 4" xfId="35320" xr:uid="{3437E03B-6EBE-4615-8156-328E8F5BCDE9}"/>
    <cellStyle name="Percent 3 10 13 5" xfId="35321" xr:uid="{D6788285-FACA-4687-8298-5509CE2A2FBB}"/>
    <cellStyle name="Percent 3 10 13 6" xfId="41767" xr:uid="{4FFD6B98-DFC0-4749-BE8F-9F21FBD21D4A}"/>
    <cellStyle name="Percent 3 10 13 7" xfId="26390" xr:uid="{959724D7-1A64-44ED-9A99-8F7CF5F6B37F}"/>
    <cellStyle name="Percent 3 10 14" xfId="2838" xr:uid="{00000000-0005-0000-0000-00001A0B0000}"/>
    <cellStyle name="Percent 3 10 14 2" xfId="5547" xr:uid="{00000000-0005-0000-0000-0000AF150000}"/>
    <cellStyle name="Percent 3 10 14 2 2" xfId="42937" xr:uid="{D7230CD3-0943-4F2C-8F57-022809594B30}"/>
    <cellStyle name="Percent 3 10 14 2 3" xfId="35322" xr:uid="{AD7D58C3-90C6-402B-A6E7-172E5F7E2EAD}"/>
    <cellStyle name="Percent 3 10 14 3" xfId="5546" xr:uid="{00000000-0005-0000-0000-0000AE150000}"/>
    <cellStyle name="Percent 3 10 14 3 2" xfId="42936" xr:uid="{AD79D06F-9845-4836-A84E-1D9B70CF8F70}"/>
    <cellStyle name="Percent 3 10 14 3 3" xfId="35323" xr:uid="{367F95EF-3900-4FCC-B4EE-B4DB2DE5A63C}"/>
    <cellStyle name="Percent 3 10 14 4" xfId="35324" xr:uid="{A502597D-8BD4-4844-ADB5-AC6CFCB667FF}"/>
    <cellStyle name="Percent 3 10 14 5" xfId="35325" xr:uid="{8DFD9C56-9A8C-4ACF-AFFA-15AB0CB2288A}"/>
    <cellStyle name="Percent 3 10 14 6" xfId="41768" xr:uid="{BE0F7697-9F19-42AD-81EF-81507B74E54A}"/>
    <cellStyle name="Percent 3 10 14 7" xfId="26391" xr:uid="{CF2E8F5F-7311-4147-9D82-7C1A1780E8FF}"/>
    <cellStyle name="Percent 3 10 15" xfId="2839" xr:uid="{00000000-0005-0000-0000-00001B0B0000}"/>
    <cellStyle name="Percent 3 10 15 2" xfId="5549" xr:uid="{00000000-0005-0000-0000-0000B1150000}"/>
    <cellStyle name="Percent 3 10 15 2 2" xfId="42939" xr:uid="{6AAF2A9D-9F62-48CB-B3DE-76870A0C9641}"/>
    <cellStyle name="Percent 3 10 15 2 3" xfId="35326" xr:uid="{FDA90133-3CFF-4B2D-9EC2-1632AAE469DB}"/>
    <cellStyle name="Percent 3 10 15 3" xfId="5548" xr:uid="{00000000-0005-0000-0000-0000B0150000}"/>
    <cellStyle name="Percent 3 10 15 3 2" xfId="42938" xr:uid="{8F73B79C-0355-4083-B19A-CA799AF66C84}"/>
    <cellStyle name="Percent 3 10 15 3 3" xfId="35327" xr:uid="{5E07E757-4A4C-4CEC-9AA3-E0E31CA73685}"/>
    <cellStyle name="Percent 3 10 15 4" xfId="35328" xr:uid="{88F0CD6C-7C01-4A1A-B2FA-01FB633920EA}"/>
    <cellStyle name="Percent 3 10 15 5" xfId="35329" xr:uid="{AE58ACF8-CA55-46B3-BBD3-0ED3F37ADD20}"/>
    <cellStyle name="Percent 3 10 15 6" xfId="41769" xr:uid="{647F1A6A-22FE-45E2-A9CB-0C00E8C650C7}"/>
    <cellStyle name="Percent 3 10 15 7" xfId="26392" xr:uid="{36021A1F-90E0-46FD-BCAD-4687F7CB314D}"/>
    <cellStyle name="Percent 3 10 16" xfId="5550" xr:uid="{00000000-0005-0000-0000-0000B2150000}"/>
    <cellStyle name="Percent 3 10 16 2" xfId="42940" xr:uid="{3E0A7184-D341-4574-8959-6AFAE1E76105}"/>
    <cellStyle name="Percent 3 10 16 3" xfId="35330" xr:uid="{AB9D5560-4EC1-4BC5-9A00-070C0198E525}"/>
    <cellStyle name="Percent 3 10 17" xfId="5537" xr:uid="{00000000-0005-0000-0000-0000A5150000}"/>
    <cellStyle name="Percent 3 10 17 2" xfId="42927" xr:uid="{2CC7512E-8BFA-492C-B885-BA0CA0678E81}"/>
    <cellStyle name="Percent 3 10 17 3" xfId="35331" xr:uid="{AA313C45-A040-40A7-AC80-B9BED7A1D8C8}"/>
    <cellStyle name="Percent 3 10 18" xfId="35332" xr:uid="{F5A8BFEC-739C-4D83-A2A1-6F287989A43B}"/>
    <cellStyle name="Percent 3 10 19" xfId="35333" xr:uid="{102A1ED5-CD49-44CD-A2AF-F962E13D5C0A}"/>
    <cellStyle name="Percent 3 10 2" xfId="2840" xr:uid="{00000000-0005-0000-0000-00001C0B0000}"/>
    <cellStyle name="Percent 3 10 2 2" xfId="5552" xr:uid="{00000000-0005-0000-0000-0000B4150000}"/>
    <cellStyle name="Percent 3 10 2 2 2" xfId="42942" xr:uid="{48B0201E-68B7-4525-96C8-53AD42ADF620}"/>
    <cellStyle name="Percent 3 10 2 2 3" xfId="35334" xr:uid="{8AB17E63-47DF-47B9-B577-C67FCA558F3D}"/>
    <cellStyle name="Percent 3 10 2 3" xfId="5551" xr:uid="{00000000-0005-0000-0000-0000B3150000}"/>
    <cellStyle name="Percent 3 10 2 3 2" xfId="42941" xr:uid="{0FAE7441-AD36-40CC-9C21-491E9A7C3E18}"/>
    <cellStyle name="Percent 3 10 2 3 3" xfId="35335" xr:uid="{1C76F31C-4289-4C11-A1CD-8C34BB28C010}"/>
    <cellStyle name="Percent 3 10 2 4" xfId="35336" xr:uid="{DB93B817-46DE-45F4-B1AA-1BBB26EC808D}"/>
    <cellStyle name="Percent 3 10 2 5" xfId="35337" xr:uid="{368F2F6E-E617-49A9-8D66-A8608E29B4F6}"/>
    <cellStyle name="Percent 3 10 2 6" xfId="41770" xr:uid="{2A0B2858-97C2-48C6-8E69-9FB82D64269E}"/>
    <cellStyle name="Percent 3 10 2 7" xfId="26393" xr:uid="{2C43EA3C-0F94-4812-964D-0F0C62B2C480}"/>
    <cellStyle name="Percent 3 10 20" xfId="41763" xr:uid="{8BF4E866-227F-4167-BC0B-AA3E56B99412}"/>
    <cellStyle name="Percent 3 10 21" xfId="26386" xr:uid="{0A80D865-CD78-40D6-99DF-AC8EDCD7D3CD}"/>
    <cellStyle name="Percent 3 10 3" xfId="2841" xr:uid="{00000000-0005-0000-0000-00001D0B0000}"/>
    <cellStyle name="Percent 3 10 3 2" xfId="5554" xr:uid="{00000000-0005-0000-0000-0000B6150000}"/>
    <cellStyle name="Percent 3 10 3 2 2" xfId="42944" xr:uid="{E243913C-8462-4790-A7E4-E5A8212EDC1E}"/>
    <cellStyle name="Percent 3 10 3 2 3" xfId="35338" xr:uid="{388A992D-4704-4D4F-8EEA-268EFEB01530}"/>
    <cellStyle name="Percent 3 10 3 3" xfId="5555" xr:uid="{00000000-0005-0000-0000-0000B7150000}"/>
    <cellStyle name="Percent 3 10 3 3 2" xfId="42945" xr:uid="{6D9B7A23-CC6D-4D77-B22C-53FDB9D694B2}"/>
    <cellStyle name="Percent 3 10 3 3 3" xfId="35339" xr:uid="{9BFD6EA3-4E24-4216-B899-7E178274E4D9}"/>
    <cellStyle name="Percent 3 10 3 4" xfId="5553" xr:uid="{00000000-0005-0000-0000-0000B5150000}"/>
    <cellStyle name="Percent 3 10 3 4 2" xfId="42943" xr:uid="{BB12C1D9-13E6-40EE-A7B3-40D2653A634F}"/>
    <cellStyle name="Percent 3 10 3 4 3" xfId="35340" xr:uid="{5F17BDA7-059D-4349-97AC-BB8E4344EB7F}"/>
    <cellStyle name="Percent 3 10 3 5" xfId="35341" xr:uid="{2AE9714F-AFB7-4EFA-932F-77DD0B02BC3F}"/>
    <cellStyle name="Percent 3 10 3 6" xfId="41771" xr:uid="{065BC245-7928-4C3E-9A6A-A9637812357E}"/>
    <cellStyle name="Percent 3 10 3 7" xfId="26394" xr:uid="{4ED65B6D-39CE-451F-B297-DF8A77133300}"/>
    <cellStyle name="Percent 3 10 4" xfId="2842" xr:uid="{00000000-0005-0000-0000-00001E0B0000}"/>
    <cellStyle name="Percent 3 10 4 2" xfId="5557" xr:uid="{00000000-0005-0000-0000-0000B9150000}"/>
    <cellStyle name="Percent 3 10 4 2 2" xfId="42947" xr:uid="{53D81CA9-B64B-425D-9772-987891B82F8D}"/>
    <cellStyle name="Percent 3 10 4 2 3" xfId="35342" xr:uid="{1F1CDF10-79F5-4426-8916-491EEBBC9A30}"/>
    <cellStyle name="Percent 3 10 4 3" xfId="5558" xr:uid="{00000000-0005-0000-0000-0000BA150000}"/>
    <cellStyle name="Percent 3 10 4 3 2" xfId="42948" xr:uid="{BFF7E4BE-F448-4DC3-9E4D-96E1038D0320}"/>
    <cellStyle name="Percent 3 10 4 3 3" xfId="35343" xr:uid="{D48A1C5C-19F4-4E71-B218-4C89DA64D113}"/>
    <cellStyle name="Percent 3 10 4 4" xfId="5556" xr:uid="{00000000-0005-0000-0000-0000B8150000}"/>
    <cellStyle name="Percent 3 10 4 4 2" xfId="42946" xr:uid="{CB0F40E7-76A6-4D20-814E-7BC72A4B59A0}"/>
    <cellStyle name="Percent 3 10 4 4 3" xfId="35344" xr:uid="{EBB5BC19-B06E-422D-AAA2-7E1562A9936C}"/>
    <cellStyle name="Percent 3 10 4 5" xfId="35345" xr:uid="{D1077B8E-F8E2-45FE-8E05-A0822DD49947}"/>
    <cellStyle name="Percent 3 10 4 6" xfId="41772" xr:uid="{A43D12D8-CD78-47F5-864A-0C5F44549D35}"/>
    <cellStyle name="Percent 3 10 4 7" xfId="26395" xr:uid="{791E7ADA-0F0B-43A0-80C6-9D7720518A52}"/>
    <cellStyle name="Percent 3 10 5" xfId="2843" xr:uid="{00000000-0005-0000-0000-00001F0B0000}"/>
    <cellStyle name="Percent 3 10 5 2" xfId="5560" xr:uid="{00000000-0005-0000-0000-0000BC150000}"/>
    <cellStyle name="Percent 3 10 5 2 2" xfId="42950" xr:uid="{5092CEB3-1EB1-411F-8AC6-58B80FDE631F}"/>
    <cellStyle name="Percent 3 10 5 2 3" xfId="35346" xr:uid="{808B32B4-BE6F-47DC-9A16-4861F8BFF32F}"/>
    <cellStyle name="Percent 3 10 5 3" xfId="5561" xr:uid="{00000000-0005-0000-0000-0000BD150000}"/>
    <cellStyle name="Percent 3 10 5 3 2" xfId="42951" xr:uid="{5AC0CE40-DE5E-40B0-99F0-B8C79D2D927F}"/>
    <cellStyle name="Percent 3 10 5 3 3" xfId="35347" xr:uid="{1E90E896-A714-4EC4-9ADF-A864D3C52671}"/>
    <cellStyle name="Percent 3 10 5 4" xfId="5559" xr:uid="{00000000-0005-0000-0000-0000BB150000}"/>
    <cellStyle name="Percent 3 10 5 4 2" xfId="42949" xr:uid="{4008C073-7C9C-408C-8AC1-8B379A56A8C0}"/>
    <cellStyle name="Percent 3 10 5 4 3" xfId="35348" xr:uid="{6D280BA0-9FC3-4339-BBF3-AF57B22D6455}"/>
    <cellStyle name="Percent 3 10 5 5" xfId="35349" xr:uid="{92D20083-DB18-4A09-AB5B-A36202AD0398}"/>
    <cellStyle name="Percent 3 10 5 6" xfId="41773" xr:uid="{701004D3-7B8B-4148-904F-A31610E573CB}"/>
    <cellStyle name="Percent 3 10 5 7" xfId="26396" xr:uid="{EC9E773D-1298-4F3F-91DD-63FAD59C3784}"/>
    <cellStyle name="Percent 3 10 6" xfId="2844" xr:uid="{00000000-0005-0000-0000-0000200B0000}"/>
    <cellStyle name="Percent 3 10 6 2" xfId="5563" xr:uid="{00000000-0005-0000-0000-0000BF150000}"/>
    <cellStyle name="Percent 3 10 6 2 2" xfId="42953" xr:uid="{60D513A7-21FB-4453-A584-4EB45728414C}"/>
    <cellStyle name="Percent 3 10 6 2 3" xfId="35350" xr:uid="{5009B297-6324-414F-8706-1697509F26E8}"/>
    <cellStyle name="Percent 3 10 6 3" xfId="5564" xr:uid="{00000000-0005-0000-0000-0000C0150000}"/>
    <cellStyle name="Percent 3 10 6 3 2" xfId="42954" xr:uid="{4CAE85AA-D212-4E69-9C16-9789158EDAC5}"/>
    <cellStyle name="Percent 3 10 6 3 3" xfId="35351" xr:uid="{81C76B2F-D1AF-428B-AE59-5CB4FB96BB49}"/>
    <cellStyle name="Percent 3 10 6 4" xfId="5562" xr:uid="{00000000-0005-0000-0000-0000BE150000}"/>
    <cellStyle name="Percent 3 10 6 4 2" xfId="42952" xr:uid="{005FFF35-6074-4F7C-9022-D56E4641EF22}"/>
    <cellStyle name="Percent 3 10 6 4 3" xfId="35352" xr:uid="{0B9A7D82-CD10-4162-A827-D55857066F78}"/>
    <cellStyle name="Percent 3 10 6 5" xfId="35353" xr:uid="{7EF3D272-DD54-4357-B9B5-001D9BAAA49D}"/>
    <cellStyle name="Percent 3 10 6 6" xfId="41774" xr:uid="{65ED06F2-DDB6-459C-819E-27915E1262AE}"/>
    <cellStyle name="Percent 3 10 6 7" xfId="26397" xr:uid="{7DAED0CD-7BC6-46D5-B847-4299183031B3}"/>
    <cellStyle name="Percent 3 10 7" xfId="2845" xr:uid="{00000000-0005-0000-0000-0000210B0000}"/>
    <cellStyle name="Percent 3 10 7 2" xfId="5566" xr:uid="{00000000-0005-0000-0000-0000C2150000}"/>
    <cellStyle name="Percent 3 10 7 2 2" xfId="42956" xr:uid="{9C755CF7-718A-4626-BC5F-077DC6D08E43}"/>
    <cellStyle name="Percent 3 10 7 2 3" xfId="35354" xr:uid="{DD38A7AE-1477-40CA-A5C3-25BA66ACA960}"/>
    <cellStyle name="Percent 3 10 7 3" xfId="5567" xr:uid="{00000000-0005-0000-0000-0000C3150000}"/>
    <cellStyle name="Percent 3 10 7 3 2" xfId="42957" xr:uid="{426F76A9-B435-4770-86C5-2068B5BBA54F}"/>
    <cellStyle name="Percent 3 10 7 3 3" xfId="35355" xr:uid="{2601D8D1-720E-45FA-BBAD-BE0C34B893AA}"/>
    <cellStyle name="Percent 3 10 7 4" xfId="5565" xr:uid="{00000000-0005-0000-0000-0000C1150000}"/>
    <cellStyle name="Percent 3 10 7 4 2" xfId="42955" xr:uid="{BC8BE133-1F1F-4AF1-9FE6-18B8A7CB5A58}"/>
    <cellStyle name="Percent 3 10 7 4 3" xfId="35356" xr:uid="{BC8ACD41-89D1-4AE1-8454-B9AF4C8F9894}"/>
    <cellStyle name="Percent 3 10 7 5" xfId="35357" xr:uid="{2CC60A08-62F4-4A9D-8DB8-CF53A6458062}"/>
    <cellStyle name="Percent 3 10 7 6" xfId="41775" xr:uid="{28101EF4-91AE-409A-95AA-40262ECDAB71}"/>
    <cellStyle name="Percent 3 10 7 7" xfId="26398" xr:uid="{7988DECA-B45E-427D-AA5E-7CDFC56445A5}"/>
    <cellStyle name="Percent 3 10 8" xfId="2846" xr:uid="{00000000-0005-0000-0000-0000220B0000}"/>
    <cellStyle name="Percent 3 10 8 2" xfId="5569" xr:uid="{00000000-0005-0000-0000-0000C5150000}"/>
    <cellStyle name="Percent 3 10 8 2 2" xfId="42959" xr:uid="{9D1DBE75-C209-4EB4-BC4E-1C0B18253E1D}"/>
    <cellStyle name="Percent 3 10 8 2 3" xfId="35358" xr:uid="{43BCB6E3-BD98-4341-BCF8-C3EA0D47D71D}"/>
    <cellStyle name="Percent 3 10 8 3" xfId="5570" xr:uid="{00000000-0005-0000-0000-0000C6150000}"/>
    <cellStyle name="Percent 3 10 8 3 2" xfId="42960" xr:uid="{EEB7DC61-6215-48D6-9CA8-D78184237F48}"/>
    <cellStyle name="Percent 3 10 8 3 3" xfId="35359" xr:uid="{53F2B6B9-0952-4C1E-848A-A5D5DD6BA7D9}"/>
    <cellStyle name="Percent 3 10 8 4" xfId="5568" xr:uid="{00000000-0005-0000-0000-0000C4150000}"/>
    <cellStyle name="Percent 3 10 8 4 2" xfId="42958" xr:uid="{89751EFF-2CA3-4A48-BA53-B782A1A7DC9C}"/>
    <cellStyle name="Percent 3 10 8 4 3" xfId="35360" xr:uid="{3AB4DFFC-E96D-4FA1-ABDA-C012C3C01BB4}"/>
    <cellStyle name="Percent 3 10 8 5" xfId="35361" xr:uid="{405C9A9A-D6E9-4657-A1C5-4AE703E1CC61}"/>
    <cellStyle name="Percent 3 10 8 6" xfId="41776" xr:uid="{603EC5F4-5F56-47E7-927E-4D6FDEFE623C}"/>
    <cellStyle name="Percent 3 10 8 7" xfId="26399" xr:uid="{9890C7DF-D018-45C0-9A9C-4FD1F52C6D59}"/>
    <cellStyle name="Percent 3 10 9" xfId="2847" xr:uid="{00000000-0005-0000-0000-0000230B0000}"/>
    <cellStyle name="Percent 3 10 9 2" xfId="5572" xr:uid="{00000000-0005-0000-0000-0000C8150000}"/>
    <cellStyle name="Percent 3 10 9 2 2" xfId="42962" xr:uid="{6827066F-34AB-4424-A8E9-988C017A34FB}"/>
    <cellStyle name="Percent 3 10 9 2 3" xfId="35362" xr:uid="{ABFEBC55-E095-458A-8391-D51E80BAFADE}"/>
    <cellStyle name="Percent 3 10 9 3" xfId="5573" xr:uid="{00000000-0005-0000-0000-0000C9150000}"/>
    <cellStyle name="Percent 3 10 9 3 2" xfId="42963" xr:uid="{5B9023D8-3BFB-4E8E-9E56-BFB224EBD6CD}"/>
    <cellStyle name="Percent 3 10 9 3 3" xfId="35363" xr:uid="{9037691B-27AD-44B0-B81B-2E7C3CBFB1D1}"/>
    <cellStyle name="Percent 3 10 9 4" xfId="5571" xr:uid="{00000000-0005-0000-0000-0000C7150000}"/>
    <cellStyle name="Percent 3 10 9 4 2" xfId="42961" xr:uid="{8E7D3490-A404-4400-9C39-22E3B3CDABA6}"/>
    <cellStyle name="Percent 3 10 9 4 3" xfId="35364" xr:uid="{6AC035FC-E301-42A1-9D22-09B0FFB331C2}"/>
    <cellStyle name="Percent 3 10 9 5" xfId="35365" xr:uid="{A0FC9516-4385-4D1C-997F-DC2409B2EF2F}"/>
    <cellStyle name="Percent 3 10 9 6" xfId="41777" xr:uid="{FDB86017-60F6-4618-882E-3124FC3AE39C}"/>
    <cellStyle name="Percent 3 10 9 7" xfId="26400" xr:uid="{93B82F53-68E1-4AC2-95AD-2644E7E582BF}"/>
    <cellStyle name="Percent 3 11" xfId="2848" xr:uid="{00000000-0005-0000-0000-0000240B0000}"/>
    <cellStyle name="Percent 3 11 2" xfId="5575" xr:uid="{00000000-0005-0000-0000-0000CB150000}"/>
    <cellStyle name="Percent 3 11 2 2" xfId="42965" xr:uid="{E35C7067-6665-4D4F-A20A-A106FF74A756}"/>
    <cellStyle name="Percent 3 11 2 3" xfId="35366" xr:uid="{FC7B32D8-A486-4A94-BD7C-D58B2D673DFB}"/>
    <cellStyle name="Percent 3 11 3" xfId="5576" xr:uid="{00000000-0005-0000-0000-0000CC150000}"/>
    <cellStyle name="Percent 3 11 3 2" xfId="42966" xr:uid="{2117847B-A3DF-4A5A-8F29-67F538452CEC}"/>
    <cellStyle name="Percent 3 11 3 3" xfId="35367" xr:uid="{C6785720-0758-46BC-BDB5-313EE47F34BF}"/>
    <cellStyle name="Percent 3 11 4" xfId="5574" xr:uid="{00000000-0005-0000-0000-0000CA150000}"/>
    <cellStyle name="Percent 3 11 4 2" xfId="42964" xr:uid="{9B37FAFF-C05A-41B7-BF5D-CA684E6ADD07}"/>
    <cellStyle name="Percent 3 11 4 3" xfId="35368" xr:uid="{ACDECFD4-831A-43E4-98D7-2EDE96719F72}"/>
    <cellStyle name="Percent 3 11 5" xfId="35369" xr:uid="{D5A5B61B-7E5B-46E7-AF14-FDB4850F8E17}"/>
    <cellStyle name="Percent 3 11 6" xfId="41778" xr:uid="{E7147298-3D49-421B-AC45-D74C9D00D49E}"/>
    <cellStyle name="Percent 3 11 7" xfId="26401" xr:uid="{BB71C5DC-9CE0-41C4-A9B5-2FED80B86B32}"/>
    <cellStyle name="Percent 3 12" xfId="2849" xr:uid="{00000000-0005-0000-0000-0000250B0000}"/>
    <cellStyle name="Percent 3 12 2" xfId="5578" xr:uid="{00000000-0005-0000-0000-0000CE150000}"/>
    <cellStyle name="Percent 3 12 2 2" xfId="42968" xr:uid="{C70048F4-F575-45D0-B6EB-B7E8092A9935}"/>
    <cellStyle name="Percent 3 12 2 3" xfId="35370" xr:uid="{B2617335-91F3-4ABA-A0BD-612DA660DB3B}"/>
    <cellStyle name="Percent 3 12 3" xfId="5579" xr:uid="{00000000-0005-0000-0000-0000CF150000}"/>
    <cellStyle name="Percent 3 12 3 2" xfId="42969" xr:uid="{7FDBF3B0-8597-4D76-9776-9D744A892A35}"/>
    <cellStyle name="Percent 3 12 3 3" xfId="35371" xr:uid="{FE4610F3-CD82-4EC8-85BC-A7ACAFD50B55}"/>
    <cellStyle name="Percent 3 12 4" xfId="5577" xr:uid="{00000000-0005-0000-0000-0000CD150000}"/>
    <cellStyle name="Percent 3 12 4 2" xfId="42967" xr:uid="{1A2978BF-5E3D-48D1-84ED-C0F49AE9157B}"/>
    <cellStyle name="Percent 3 12 4 3" xfId="35372" xr:uid="{52B1A333-A9B2-4A74-BA01-ECAD1A51CA93}"/>
    <cellStyle name="Percent 3 12 5" xfId="35373" xr:uid="{D5F1A448-FE58-4390-A2D1-31C0D53AC398}"/>
    <cellStyle name="Percent 3 12 6" xfId="41779" xr:uid="{A27D7EB5-0B44-43C8-B0A7-AC787E07B152}"/>
    <cellStyle name="Percent 3 12 7" xfId="26402" xr:uid="{BFA3704A-5797-41AF-B99B-96D772C7B32A}"/>
    <cellStyle name="Percent 3 13" xfId="2850" xr:uid="{00000000-0005-0000-0000-0000260B0000}"/>
    <cellStyle name="Percent 3 13 2" xfId="5581" xr:uid="{00000000-0005-0000-0000-0000D1150000}"/>
    <cellStyle name="Percent 3 13 2 2" xfId="42971" xr:uid="{E4DDDD2D-F37F-4242-82FE-08843ACB7A01}"/>
    <cellStyle name="Percent 3 13 2 3" xfId="35374" xr:uid="{5EDA7C5B-5A7E-49BC-971A-3EE0B5512B0E}"/>
    <cellStyle name="Percent 3 13 3" xfId="5582" xr:uid="{00000000-0005-0000-0000-0000D2150000}"/>
    <cellStyle name="Percent 3 13 3 2" xfId="42972" xr:uid="{106F304A-504C-4FC3-93FA-DA4C7FAC5D89}"/>
    <cellStyle name="Percent 3 13 3 3" xfId="35375" xr:uid="{8DF68E98-7ADE-489C-962E-A840C0CB860E}"/>
    <cellStyle name="Percent 3 13 4" xfId="5580" xr:uid="{00000000-0005-0000-0000-0000D0150000}"/>
    <cellStyle name="Percent 3 13 4 2" xfId="42970" xr:uid="{B1E7BCB4-554C-48CB-8C94-D84507F724A8}"/>
    <cellStyle name="Percent 3 13 4 3" xfId="35376" xr:uid="{2EEF5943-808D-4B02-AEA8-8AA4BFD9A093}"/>
    <cellStyle name="Percent 3 13 5" xfId="35377" xr:uid="{63BF518A-0E21-47CC-AFF1-9EB9E6F028D5}"/>
    <cellStyle name="Percent 3 13 6" xfId="41780" xr:uid="{D2412FE7-D0A6-4E1D-BCB0-8EBB5A022FFE}"/>
    <cellStyle name="Percent 3 13 7" xfId="26403" xr:uid="{F1EAD140-149D-44B6-9B48-824DDA3068A5}"/>
    <cellStyle name="Percent 3 14" xfId="2851" xr:uid="{00000000-0005-0000-0000-0000270B0000}"/>
    <cellStyle name="Percent 3 14 2" xfId="5584" xr:uid="{00000000-0005-0000-0000-0000D4150000}"/>
    <cellStyle name="Percent 3 14 2 2" xfId="42974" xr:uid="{F4E7DEC0-8F19-4E87-81BA-3830B927981C}"/>
    <cellStyle name="Percent 3 14 2 3" xfId="35378" xr:uid="{B3E65769-5F11-44DC-B2FB-334592E7878B}"/>
    <cellStyle name="Percent 3 14 3" xfId="5585" xr:uid="{00000000-0005-0000-0000-0000D5150000}"/>
    <cellStyle name="Percent 3 14 3 2" xfId="42975" xr:uid="{5A208353-D04F-4ED7-B1F0-6F19C2120EB0}"/>
    <cellStyle name="Percent 3 14 3 3" xfId="35379" xr:uid="{2F96700D-F77F-4FBE-AD82-9365B759C7B5}"/>
    <cellStyle name="Percent 3 14 4" xfId="5583" xr:uid="{00000000-0005-0000-0000-0000D3150000}"/>
    <cellStyle name="Percent 3 14 4 2" xfId="42973" xr:uid="{AEE91B70-D21F-4509-9115-6B520A5ED367}"/>
    <cellStyle name="Percent 3 14 4 3" xfId="35380" xr:uid="{70A0219C-0176-4476-9452-30F9209BA2C1}"/>
    <cellStyle name="Percent 3 14 5" xfId="35381" xr:uid="{283492E8-AFA2-476F-B08E-4D27DEF19836}"/>
    <cellStyle name="Percent 3 14 6" xfId="41781" xr:uid="{43326482-F7D6-4C9C-A2B1-E3B0A809820A}"/>
    <cellStyle name="Percent 3 14 7" xfId="26404" xr:uid="{E653D503-F631-4988-8DF8-1BC948D7C68E}"/>
    <cellStyle name="Percent 3 15" xfId="2852" xr:uid="{00000000-0005-0000-0000-0000280B0000}"/>
    <cellStyle name="Percent 3 15 2" xfId="5587" xr:uid="{00000000-0005-0000-0000-0000D7150000}"/>
    <cellStyle name="Percent 3 15 2 2" xfId="42977" xr:uid="{5D5C4F9A-4B35-482E-8EF8-9D044839ED3E}"/>
    <cellStyle name="Percent 3 15 2 3" xfId="35382" xr:uid="{1319AA73-04F9-4113-973E-4D4007795FAA}"/>
    <cellStyle name="Percent 3 15 3" xfId="5588" xr:uid="{00000000-0005-0000-0000-0000D8150000}"/>
    <cellStyle name="Percent 3 15 3 2" xfId="42978" xr:uid="{2C66E1B2-1CAF-4DBA-B363-F875D0BB3A0A}"/>
    <cellStyle name="Percent 3 15 3 3" xfId="35383" xr:uid="{7241C1EE-25B6-43F7-B976-2F7E977DDA63}"/>
    <cellStyle name="Percent 3 15 4" xfId="5586" xr:uid="{00000000-0005-0000-0000-0000D6150000}"/>
    <cellStyle name="Percent 3 15 4 2" xfId="42976" xr:uid="{642C0756-F3C5-4CFD-A61A-C9B855AB12F2}"/>
    <cellStyle name="Percent 3 15 4 3" xfId="35384" xr:uid="{83011B6B-C1F0-4615-AD78-D8FCE2FAF8D6}"/>
    <cellStyle name="Percent 3 15 5" xfId="35385" xr:uid="{2107BBC0-4BC5-4C84-B078-3F85381E4F81}"/>
    <cellStyle name="Percent 3 15 6" xfId="41782" xr:uid="{AC7526B5-71B7-4473-B5DA-718BEED9E55F}"/>
    <cellStyle name="Percent 3 15 7" xfId="26405" xr:uid="{CFE9A1E8-3431-4519-AFDE-5710910527E2}"/>
    <cellStyle name="Percent 3 16" xfId="2853" xr:uid="{00000000-0005-0000-0000-0000290B0000}"/>
    <cellStyle name="Percent 3 16 2" xfId="5590" xr:uid="{00000000-0005-0000-0000-0000DA150000}"/>
    <cellStyle name="Percent 3 16 2 2" xfId="42980" xr:uid="{97C74AEE-FE5A-4A44-86FD-8553CD88BC36}"/>
    <cellStyle name="Percent 3 16 2 3" xfId="35386" xr:uid="{4B9B076C-56B6-4DDA-8AD0-895999038046}"/>
    <cellStyle name="Percent 3 16 3" xfId="5591" xr:uid="{00000000-0005-0000-0000-0000DB150000}"/>
    <cellStyle name="Percent 3 16 3 2" xfId="42981" xr:uid="{B0327E06-C67E-417D-9CA4-1049A3E1F353}"/>
    <cellStyle name="Percent 3 16 3 3" xfId="35387" xr:uid="{BE5867BB-4007-4194-80E2-89DBA9DD496B}"/>
    <cellStyle name="Percent 3 16 4" xfId="5589" xr:uid="{00000000-0005-0000-0000-0000D9150000}"/>
    <cellStyle name="Percent 3 16 4 2" xfId="42979" xr:uid="{E36D8CC7-7307-4CA8-AE8B-F1AB95CC9E58}"/>
    <cellStyle name="Percent 3 16 4 3" xfId="35388" xr:uid="{B6313C8C-F8B5-4D5C-B9A1-243DC7BB565A}"/>
    <cellStyle name="Percent 3 16 5" xfId="35389" xr:uid="{68702456-0B22-4C13-8238-83AEB995AC97}"/>
    <cellStyle name="Percent 3 16 6" xfId="41783" xr:uid="{57379805-E0D1-4D50-B330-6B413320FE4A}"/>
    <cellStyle name="Percent 3 16 7" xfId="26406" xr:uid="{2D8EF68C-A39F-4605-9F7D-D5ED8434A4B4}"/>
    <cellStyle name="Percent 3 17" xfId="2854" xr:uid="{00000000-0005-0000-0000-00002A0B0000}"/>
    <cellStyle name="Percent 3 17 2" xfId="5593" xr:uid="{00000000-0005-0000-0000-0000DD150000}"/>
    <cellStyle name="Percent 3 17 2 2" xfId="42983" xr:uid="{77E0BB86-E44F-41B5-8957-11248E04D35E}"/>
    <cellStyle name="Percent 3 17 2 3" xfId="35390" xr:uid="{13615DF9-7226-4586-AA35-10E6C8BAF529}"/>
    <cellStyle name="Percent 3 17 3" xfId="5594" xr:uid="{00000000-0005-0000-0000-0000DE150000}"/>
    <cellStyle name="Percent 3 17 3 2" xfId="42984" xr:uid="{C0FE07B8-E503-40AD-8F64-335BEF9FADA6}"/>
    <cellStyle name="Percent 3 17 3 3" xfId="35391" xr:uid="{D3BF483C-A6FC-4971-A317-3FF3C1EFA5D3}"/>
    <cellStyle name="Percent 3 17 4" xfId="5592" xr:uid="{00000000-0005-0000-0000-0000DC150000}"/>
    <cellStyle name="Percent 3 17 4 2" xfId="42982" xr:uid="{4AB67343-B483-405D-98E9-DFFF2D90CC85}"/>
    <cellStyle name="Percent 3 17 4 3" xfId="35392" xr:uid="{C28BC531-3D2E-4ABE-B7B4-BAFA26282E65}"/>
    <cellStyle name="Percent 3 17 5" xfId="35393" xr:uid="{E2469AB7-70FB-40C6-9407-2FA7D1E9C0F6}"/>
    <cellStyle name="Percent 3 17 6" xfId="41784" xr:uid="{3B26553A-E6A1-4803-B463-30E43CC762BF}"/>
    <cellStyle name="Percent 3 17 7" xfId="26407" xr:uid="{546C542B-9742-4107-AB7F-17237DDE39DA}"/>
    <cellStyle name="Percent 3 18" xfId="2855" xr:uid="{00000000-0005-0000-0000-00002B0B0000}"/>
    <cellStyle name="Percent 3 18 2" xfId="5596" xr:uid="{00000000-0005-0000-0000-0000E0150000}"/>
    <cellStyle name="Percent 3 18 2 2" xfId="42986" xr:uid="{25AC4DD2-6D36-48BE-AC76-8AD426E5B4C2}"/>
    <cellStyle name="Percent 3 18 2 3" xfId="35394" xr:uid="{1B0F2196-3F11-478B-8BC0-8D68886567F8}"/>
    <cellStyle name="Percent 3 18 3" xfId="5597" xr:uid="{00000000-0005-0000-0000-0000E1150000}"/>
    <cellStyle name="Percent 3 18 3 2" xfId="42987" xr:uid="{BB9B2511-FE41-41A9-A581-385823CB36D8}"/>
    <cellStyle name="Percent 3 18 3 3" xfId="35395" xr:uid="{3B190272-ABCB-4A5D-A21D-D81C840DCF3C}"/>
    <cellStyle name="Percent 3 18 4" xfId="5595" xr:uid="{00000000-0005-0000-0000-0000DF150000}"/>
    <cellStyle name="Percent 3 18 4 2" xfId="42985" xr:uid="{76B6E810-816A-45EE-8309-DD8BEA5BEE68}"/>
    <cellStyle name="Percent 3 18 4 3" xfId="35396" xr:uid="{D2780A53-F124-45C6-B4E6-FFB4263ADDCC}"/>
    <cellStyle name="Percent 3 18 5" xfId="35397" xr:uid="{C418990C-CF6F-4606-A0F2-E17300FB19B0}"/>
    <cellStyle name="Percent 3 18 6" xfId="41785" xr:uid="{681D5A26-1DF5-41B7-BC2C-905D1E21DD05}"/>
    <cellStyle name="Percent 3 18 7" xfId="26408" xr:uid="{FB540BA6-39C8-4498-8E55-D79A3294787D}"/>
    <cellStyle name="Percent 3 19" xfId="2856" xr:uid="{00000000-0005-0000-0000-00002C0B0000}"/>
    <cellStyle name="Percent 3 19 2" xfId="5599" xr:uid="{00000000-0005-0000-0000-0000E3150000}"/>
    <cellStyle name="Percent 3 19 2 2" xfId="5600" xr:uid="{00000000-0005-0000-0000-0000E4150000}"/>
    <cellStyle name="Percent 3 19 2 3" xfId="42989" xr:uid="{72DC3F06-AB9A-4AED-9AF2-56F3D146A269}"/>
    <cellStyle name="Percent 3 19 2 4" xfId="35398" xr:uid="{F4FD046D-097E-4A2C-8C4E-3E3239F22186}"/>
    <cellStyle name="Percent 3 19 3" xfId="5601" xr:uid="{00000000-0005-0000-0000-0000E5150000}"/>
    <cellStyle name="Percent 3 19 3 2" xfId="42990" xr:uid="{3D48B5D3-5E50-410B-B98A-E4B17E76C6D9}"/>
    <cellStyle name="Percent 3 19 3 3" xfId="35399" xr:uid="{4E003F2D-DE63-4EB9-A045-C308929BD125}"/>
    <cellStyle name="Percent 3 19 4" xfId="5602" xr:uid="{00000000-0005-0000-0000-0000E6150000}"/>
    <cellStyle name="Percent 3 19 4 2" xfId="42991" xr:uid="{2FBA7E10-105B-4172-B965-27616C2EBD9C}"/>
    <cellStyle name="Percent 3 19 4 3" xfId="35400" xr:uid="{62C54622-BBB5-4179-B8F0-863D39EFA91F}"/>
    <cellStyle name="Percent 3 19 5" xfId="5598" xr:uid="{00000000-0005-0000-0000-0000E2150000}"/>
    <cellStyle name="Percent 3 19 5 2" xfId="42988" xr:uid="{F76934CE-6924-44FD-A5CF-650AF697B6DE}"/>
    <cellStyle name="Percent 3 19 5 3" xfId="35401" xr:uid="{6BCEDA8A-FF3A-40E9-AA82-C616D42254F0}"/>
    <cellStyle name="Percent 3 19 6" xfId="41786" xr:uid="{9275E1C9-77E4-49BE-A990-B730FC7D137A}"/>
    <cellStyle name="Percent 3 19 7" xfId="26409" xr:uid="{9515912A-44C6-4C54-8420-79EB751C2D8F}"/>
    <cellStyle name="Percent 3 2" xfId="290" xr:uid="{00000000-0005-0000-0000-000026010000}"/>
    <cellStyle name="Percent 3 2 10" xfId="2858" xr:uid="{00000000-0005-0000-0000-00002E0B0000}"/>
    <cellStyle name="Percent 3 2 10 2" xfId="5605" xr:uid="{00000000-0005-0000-0000-0000E9150000}"/>
    <cellStyle name="Percent 3 2 10 2 2" xfId="5606" xr:uid="{00000000-0005-0000-0000-0000EA150000}"/>
    <cellStyle name="Percent 3 2 10 2 3" xfId="42993" xr:uid="{A953E3BF-EB7F-42E2-83B3-4186487B2835}"/>
    <cellStyle name="Percent 3 2 10 2 4" xfId="35402" xr:uid="{5B308446-AAAC-4A64-BF87-3ECF7B09187D}"/>
    <cellStyle name="Percent 3 2 10 3" xfId="5607" xr:uid="{00000000-0005-0000-0000-0000EB150000}"/>
    <cellStyle name="Percent 3 2 10 3 2" xfId="5608" xr:uid="{00000000-0005-0000-0000-0000EC150000}"/>
    <cellStyle name="Percent 3 2 10 3 3" xfId="42994" xr:uid="{E64A7598-2819-402A-ACE6-A5467B0C9AF6}"/>
    <cellStyle name="Percent 3 2 10 3 4" xfId="35403" xr:uid="{A736B930-3B07-45C0-8EB7-660B01262CB9}"/>
    <cellStyle name="Percent 3 2 10 4" xfId="5609" xr:uid="{00000000-0005-0000-0000-0000ED150000}"/>
    <cellStyle name="Percent 3 2 10 4 2" xfId="42995" xr:uid="{E35F1CD9-97A5-4F33-8817-B47C79CE5B77}"/>
    <cellStyle name="Percent 3 2 10 4 3" xfId="35404" xr:uid="{BC45A939-99B3-4026-8F58-5B5AE0D8882C}"/>
    <cellStyle name="Percent 3 2 10 5" xfId="5610" xr:uid="{00000000-0005-0000-0000-0000EE150000}"/>
    <cellStyle name="Percent 3 2 10 5 2" xfId="42996" xr:uid="{3526955B-A07F-449B-B940-615A7E03BEEE}"/>
    <cellStyle name="Percent 3 2 10 5 3" xfId="35405" xr:uid="{E3463CA3-04C5-4D63-80F3-D348DEB68D3C}"/>
    <cellStyle name="Percent 3 2 10 6" xfId="5604" xr:uid="{00000000-0005-0000-0000-0000E8150000}"/>
    <cellStyle name="Percent 3 2 10 7" xfId="41788" xr:uid="{59ECCCDB-FAC7-42BD-8204-1CB655B891B4}"/>
    <cellStyle name="Percent 3 2 10 8" xfId="26411" xr:uid="{F813A819-C693-4028-ABB7-35B6CC8976C2}"/>
    <cellStyle name="Percent 3 2 11" xfId="2859" xr:uid="{00000000-0005-0000-0000-00002F0B0000}"/>
    <cellStyle name="Percent 3 2 11 2" xfId="5612" xr:uid="{00000000-0005-0000-0000-0000F0150000}"/>
    <cellStyle name="Percent 3 2 11 2 2" xfId="5613" xr:uid="{00000000-0005-0000-0000-0000F1150000}"/>
    <cellStyle name="Percent 3 2 11 2 3" xfId="42997" xr:uid="{901263F6-11EA-495F-8D8D-C7A0D69908C4}"/>
    <cellStyle name="Percent 3 2 11 2 4" xfId="35406" xr:uid="{D4F9D5D5-D50C-4570-9287-F2E458ABFBBD}"/>
    <cellStyle name="Percent 3 2 11 3" xfId="5614" xr:uid="{00000000-0005-0000-0000-0000F2150000}"/>
    <cellStyle name="Percent 3 2 11 3 2" xfId="5615" xr:uid="{00000000-0005-0000-0000-0000F3150000}"/>
    <cellStyle name="Percent 3 2 11 3 3" xfId="42998" xr:uid="{66F1D6EB-409C-48EB-99DA-CF2AF009A318}"/>
    <cellStyle name="Percent 3 2 11 3 4" xfId="35407" xr:uid="{3C550BCA-5603-43F1-91F7-21D5D0D93EAB}"/>
    <cellStyle name="Percent 3 2 11 4" xfId="5616" xr:uid="{00000000-0005-0000-0000-0000F4150000}"/>
    <cellStyle name="Percent 3 2 11 4 2" xfId="42999" xr:uid="{B8ABD9CD-0F4D-45FC-B8D5-D61AF777D44E}"/>
    <cellStyle name="Percent 3 2 11 4 3" xfId="35408" xr:uid="{95B72238-F014-4840-91F3-F75E51BC9A93}"/>
    <cellStyle name="Percent 3 2 11 5" xfId="5617" xr:uid="{00000000-0005-0000-0000-0000F5150000}"/>
    <cellStyle name="Percent 3 2 11 5 2" xfId="43000" xr:uid="{AA794CDF-B58D-4F64-AF1F-66E830DE8D4D}"/>
    <cellStyle name="Percent 3 2 11 5 3" xfId="35409" xr:uid="{8544262D-B729-4180-88AC-36E8DA290E65}"/>
    <cellStyle name="Percent 3 2 11 6" xfId="5611" xr:uid="{00000000-0005-0000-0000-0000EF150000}"/>
    <cellStyle name="Percent 3 2 11 7" xfId="41789" xr:uid="{9CE5F6BB-CF71-4FB5-B152-1A91A22617FB}"/>
    <cellStyle name="Percent 3 2 11 8" xfId="26412" xr:uid="{A717D61A-7AD8-4945-9B1A-59E38A3315BD}"/>
    <cellStyle name="Percent 3 2 12" xfId="2860" xr:uid="{00000000-0005-0000-0000-0000300B0000}"/>
    <cellStyle name="Percent 3 2 12 2" xfId="5619" xr:uid="{00000000-0005-0000-0000-0000F7150000}"/>
    <cellStyle name="Percent 3 2 12 2 2" xfId="5620" xr:uid="{00000000-0005-0000-0000-0000F8150000}"/>
    <cellStyle name="Percent 3 2 12 2 3" xfId="43001" xr:uid="{38B54081-5D5D-4F6F-B4AF-E732ECB8207F}"/>
    <cellStyle name="Percent 3 2 12 2 4" xfId="35410" xr:uid="{F319D5FF-D98D-4C8F-8933-D5CF610F0064}"/>
    <cellStyle name="Percent 3 2 12 3" xfId="5621" xr:uid="{00000000-0005-0000-0000-0000F9150000}"/>
    <cellStyle name="Percent 3 2 12 3 2" xfId="5622" xr:uid="{00000000-0005-0000-0000-0000FA150000}"/>
    <cellStyle name="Percent 3 2 12 3 3" xfId="43002" xr:uid="{A8218CEC-BA4E-482C-9976-8BAD9A57458F}"/>
    <cellStyle name="Percent 3 2 12 3 4" xfId="35411" xr:uid="{7F019F70-80B2-4982-AFA2-BF6F1AC1C194}"/>
    <cellStyle name="Percent 3 2 12 4" xfId="5623" xr:uid="{00000000-0005-0000-0000-0000FB150000}"/>
    <cellStyle name="Percent 3 2 12 4 2" xfId="43003" xr:uid="{81742020-1D7B-4749-A222-0BC608E8344A}"/>
    <cellStyle name="Percent 3 2 12 4 3" xfId="35412" xr:uid="{10B2BBC1-C2EF-4757-A6D7-9ACCF1240F1D}"/>
    <cellStyle name="Percent 3 2 12 5" xfId="5624" xr:uid="{00000000-0005-0000-0000-0000FC150000}"/>
    <cellStyle name="Percent 3 2 12 5 2" xfId="43004" xr:uid="{BFCA3E3D-D93F-4227-873B-5D41BB91350F}"/>
    <cellStyle name="Percent 3 2 12 5 3" xfId="35413" xr:uid="{7CC716B1-6C04-45A2-AFF2-723BC3A48294}"/>
    <cellStyle name="Percent 3 2 12 6" xfId="5618" xr:uid="{00000000-0005-0000-0000-0000F6150000}"/>
    <cellStyle name="Percent 3 2 12 7" xfId="41790" xr:uid="{7BE02F34-83E6-4F63-92A2-E2C93E54E189}"/>
    <cellStyle name="Percent 3 2 12 8" xfId="26413" xr:uid="{967DBCEA-D5F9-4513-8B53-C1D02EA1952A}"/>
    <cellStyle name="Percent 3 2 13" xfId="2861" xr:uid="{00000000-0005-0000-0000-0000310B0000}"/>
    <cellStyle name="Percent 3 2 13 2" xfId="5626" xr:uid="{00000000-0005-0000-0000-0000FE150000}"/>
    <cellStyle name="Percent 3 2 13 2 2" xfId="5627" xr:uid="{00000000-0005-0000-0000-0000FF150000}"/>
    <cellStyle name="Percent 3 2 13 2 3" xfId="43005" xr:uid="{E0680D1F-874B-4D15-9C4C-768A906B6170}"/>
    <cellStyle name="Percent 3 2 13 2 4" xfId="35414" xr:uid="{26634280-6CAE-4183-803E-65BEA01BCD9B}"/>
    <cellStyle name="Percent 3 2 13 3" xfId="5628" xr:uid="{00000000-0005-0000-0000-000000160000}"/>
    <cellStyle name="Percent 3 2 13 3 2" xfId="5629" xr:uid="{00000000-0005-0000-0000-000001160000}"/>
    <cellStyle name="Percent 3 2 13 3 3" xfId="43006" xr:uid="{9BFD5FDE-BE18-454E-BF8D-892F90ED4154}"/>
    <cellStyle name="Percent 3 2 13 3 4" xfId="35415" xr:uid="{757D312E-0BCC-4ECA-8379-18AB05A06B2E}"/>
    <cellStyle name="Percent 3 2 13 4" xfId="5630" xr:uid="{00000000-0005-0000-0000-000002160000}"/>
    <cellStyle name="Percent 3 2 13 4 2" xfId="43007" xr:uid="{705FE6E8-2C14-4F6E-ACB7-B2EC3B3E4FB2}"/>
    <cellStyle name="Percent 3 2 13 4 3" xfId="35416" xr:uid="{A281B7E9-B6DA-47DF-A89A-9E75B6471A41}"/>
    <cellStyle name="Percent 3 2 13 5" xfId="5631" xr:uid="{00000000-0005-0000-0000-000003160000}"/>
    <cellStyle name="Percent 3 2 13 5 2" xfId="43008" xr:uid="{AD6DB0C0-0133-48E6-8E1C-63617EA61D14}"/>
    <cellStyle name="Percent 3 2 13 5 3" xfId="35417" xr:uid="{28F03056-C1E0-4CAC-AE5D-8AB3193D1FA3}"/>
    <cellStyle name="Percent 3 2 13 6" xfId="5625" xr:uid="{00000000-0005-0000-0000-0000FD150000}"/>
    <cellStyle name="Percent 3 2 13 7" xfId="41791" xr:uid="{DFF45C06-A9CC-47E6-9A70-72D96FD9A1DA}"/>
    <cellStyle name="Percent 3 2 13 8" xfId="26414" xr:uid="{D4414FAF-81FE-4980-87C2-56E764A12FD0}"/>
    <cellStyle name="Percent 3 2 14" xfId="2862" xr:uid="{00000000-0005-0000-0000-0000320B0000}"/>
    <cellStyle name="Percent 3 2 14 2" xfId="5633" xr:uid="{00000000-0005-0000-0000-000005160000}"/>
    <cellStyle name="Percent 3 2 14 2 2" xfId="5634" xr:uid="{00000000-0005-0000-0000-000006160000}"/>
    <cellStyle name="Percent 3 2 14 2 3" xfId="43009" xr:uid="{57AD9FB8-E084-4367-B667-31F3142901BC}"/>
    <cellStyle name="Percent 3 2 14 2 4" xfId="35418" xr:uid="{0E36F3AB-D04E-41A1-A931-C45FA837F469}"/>
    <cellStyle name="Percent 3 2 14 3" xfId="5635" xr:uid="{00000000-0005-0000-0000-000007160000}"/>
    <cellStyle name="Percent 3 2 14 3 2" xfId="5636" xr:uid="{00000000-0005-0000-0000-000008160000}"/>
    <cellStyle name="Percent 3 2 14 3 3" xfId="43010" xr:uid="{EE3F2690-E5FA-4A6E-AC1C-FF20DBAA3C33}"/>
    <cellStyle name="Percent 3 2 14 3 4" xfId="35419" xr:uid="{29A1EC6B-9AE6-43B0-AF25-A380211C82B4}"/>
    <cellStyle name="Percent 3 2 14 4" xfId="5637" xr:uid="{00000000-0005-0000-0000-000009160000}"/>
    <cellStyle name="Percent 3 2 14 4 2" xfId="43011" xr:uid="{EC480DEA-8133-46DD-AECA-D717EB3F5657}"/>
    <cellStyle name="Percent 3 2 14 4 3" xfId="35420" xr:uid="{5088A4AE-48DE-4C0F-91E2-36A844A3B6CA}"/>
    <cellStyle name="Percent 3 2 14 5" xfId="5638" xr:uid="{00000000-0005-0000-0000-00000A160000}"/>
    <cellStyle name="Percent 3 2 14 5 2" xfId="43012" xr:uid="{BBB4607D-07AF-4AC9-A896-DB09BA65F661}"/>
    <cellStyle name="Percent 3 2 14 5 3" xfId="35421" xr:uid="{78DB4A61-8C1A-4739-A56F-51151F9CFD0B}"/>
    <cellStyle name="Percent 3 2 14 6" xfId="5632" xr:uid="{00000000-0005-0000-0000-000004160000}"/>
    <cellStyle name="Percent 3 2 14 7" xfId="41792" xr:uid="{66CFF56A-4ECE-4266-83D0-B8A20B9796CC}"/>
    <cellStyle name="Percent 3 2 14 8" xfId="26415" xr:uid="{1272CE14-07B1-41FB-B932-C104B09EF620}"/>
    <cellStyle name="Percent 3 2 15" xfId="2863" xr:uid="{00000000-0005-0000-0000-0000330B0000}"/>
    <cellStyle name="Percent 3 2 15 2" xfId="5640" xr:uid="{00000000-0005-0000-0000-00000C160000}"/>
    <cellStyle name="Percent 3 2 15 2 2" xfId="5641" xr:uid="{00000000-0005-0000-0000-00000D160000}"/>
    <cellStyle name="Percent 3 2 15 2 3" xfId="43013" xr:uid="{696EB39B-D42E-465B-A48A-AE9A29CFFCE5}"/>
    <cellStyle name="Percent 3 2 15 2 4" xfId="35422" xr:uid="{F1A349C3-13FB-4479-942F-D491C7F2A57B}"/>
    <cellStyle name="Percent 3 2 15 3" xfId="5642" xr:uid="{00000000-0005-0000-0000-00000E160000}"/>
    <cellStyle name="Percent 3 2 15 3 2" xfId="5643" xr:uid="{00000000-0005-0000-0000-00000F160000}"/>
    <cellStyle name="Percent 3 2 15 3 3" xfId="43014" xr:uid="{0F18EF81-9E74-4FD8-BABA-E325747CEC3C}"/>
    <cellStyle name="Percent 3 2 15 3 4" xfId="35423" xr:uid="{CFF46A31-64BE-487A-8896-59FE5A58AAED}"/>
    <cellStyle name="Percent 3 2 15 4" xfId="5644" xr:uid="{00000000-0005-0000-0000-000010160000}"/>
    <cellStyle name="Percent 3 2 15 4 2" xfId="43015" xr:uid="{F64704EF-A11C-413D-B9F5-E546A7913871}"/>
    <cellStyle name="Percent 3 2 15 4 3" xfId="35424" xr:uid="{910800BA-3D65-4108-A87A-519A0B323E35}"/>
    <cellStyle name="Percent 3 2 15 5" xfId="5645" xr:uid="{00000000-0005-0000-0000-000011160000}"/>
    <cellStyle name="Percent 3 2 15 5 2" xfId="43016" xr:uid="{48B16D90-3B9B-4873-813A-6959C41E9304}"/>
    <cellStyle name="Percent 3 2 15 5 3" xfId="35425" xr:uid="{1B991BD1-4FF7-4E3C-89B3-7A4189DB1123}"/>
    <cellStyle name="Percent 3 2 15 6" xfId="5639" xr:uid="{00000000-0005-0000-0000-00000B160000}"/>
    <cellStyle name="Percent 3 2 15 7" xfId="41793" xr:uid="{BF9E559D-41C4-475E-91E2-50328CBB1F08}"/>
    <cellStyle name="Percent 3 2 15 8" xfId="26416" xr:uid="{883A8DF9-15E4-43F6-887A-B04D5CF0391F}"/>
    <cellStyle name="Percent 3 2 16" xfId="2864" xr:uid="{00000000-0005-0000-0000-0000340B0000}"/>
    <cellStyle name="Percent 3 2 16 2" xfId="5647" xr:uid="{00000000-0005-0000-0000-000013160000}"/>
    <cellStyle name="Percent 3 2 16 2 2" xfId="5648" xr:uid="{00000000-0005-0000-0000-000014160000}"/>
    <cellStyle name="Percent 3 2 16 2 3" xfId="43017" xr:uid="{75C45591-52C5-4D13-B733-3DFE890418DE}"/>
    <cellStyle name="Percent 3 2 16 2 4" xfId="35426" xr:uid="{D7EE1D8C-B558-4A77-A4DF-3ED25868C4C3}"/>
    <cellStyle name="Percent 3 2 16 3" xfId="5649" xr:uid="{00000000-0005-0000-0000-000015160000}"/>
    <cellStyle name="Percent 3 2 16 3 2" xfId="5650" xr:uid="{00000000-0005-0000-0000-000016160000}"/>
    <cellStyle name="Percent 3 2 16 3 3" xfId="43018" xr:uid="{55B2E137-E014-456D-AB57-9F629BABAC41}"/>
    <cellStyle name="Percent 3 2 16 3 4" xfId="35427" xr:uid="{6D399694-05B4-42C8-B863-746EE50CEF7B}"/>
    <cellStyle name="Percent 3 2 16 4" xfId="5651" xr:uid="{00000000-0005-0000-0000-000017160000}"/>
    <cellStyle name="Percent 3 2 16 4 2" xfId="43019" xr:uid="{BDCC0CF0-931B-40C8-BC0E-C4BC0A894295}"/>
    <cellStyle name="Percent 3 2 16 4 3" xfId="35428" xr:uid="{9024E114-85C7-4609-A8B0-AB9C7C157ED2}"/>
    <cellStyle name="Percent 3 2 16 5" xfId="5652" xr:uid="{00000000-0005-0000-0000-000018160000}"/>
    <cellStyle name="Percent 3 2 16 5 2" xfId="43020" xr:uid="{9F8B953B-9B92-4728-BE02-4E2658938CF9}"/>
    <cellStyle name="Percent 3 2 16 5 3" xfId="35429" xr:uid="{AD4D5474-F20F-496D-863F-33C6C3C19FD2}"/>
    <cellStyle name="Percent 3 2 16 6" xfId="5646" xr:uid="{00000000-0005-0000-0000-000012160000}"/>
    <cellStyle name="Percent 3 2 16 7" xfId="41794" xr:uid="{198B07B2-79B9-499B-87B2-A57BBD8312C0}"/>
    <cellStyle name="Percent 3 2 16 8" xfId="26417" xr:uid="{E7079F68-E0D9-4D97-AAA0-1C6B81DDDDE4}"/>
    <cellStyle name="Percent 3 2 17" xfId="2857" xr:uid="{00000000-0005-0000-0000-00002D0B0000}"/>
    <cellStyle name="Percent 3 2 17 2" xfId="5654" xr:uid="{00000000-0005-0000-0000-00001A160000}"/>
    <cellStyle name="Percent 3 2 17 2 2" xfId="43022" xr:uid="{DC090727-DC0B-4A9E-A676-E19E55CBAC7C}"/>
    <cellStyle name="Percent 3 2 17 2 3" xfId="35430" xr:uid="{2A15BCA0-4BD9-4172-9824-73F301E6B506}"/>
    <cellStyle name="Percent 3 2 17 3" xfId="5653" xr:uid="{00000000-0005-0000-0000-000019160000}"/>
    <cellStyle name="Percent 3 2 17 3 2" xfId="43021" xr:uid="{98A5FBF6-2D39-4DE1-8244-8ECC77C2E641}"/>
    <cellStyle name="Percent 3 2 17 3 3" xfId="35431" xr:uid="{577FBE12-4DDF-4897-9C93-31AF0FB14872}"/>
    <cellStyle name="Percent 3 2 17 4" xfId="35432" xr:uid="{417DA032-7924-4971-A3C5-A151012B6EBD}"/>
    <cellStyle name="Percent 3 2 17 5" xfId="35433" xr:uid="{D7D023E7-B4FB-4BA9-8F43-B855F47E7A0E}"/>
    <cellStyle name="Percent 3 2 17 6" xfId="41787" xr:uid="{ECF77E83-D685-445B-AE5F-9ECF205FD335}"/>
    <cellStyle name="Percent 3 2 17 7" xfId="26418" xr:uid="{A9E673F7-7902-41B3-BE28-587CDF536257}"/>
    <cellStyle name="Percent 3 2 18" xfId="5655" xr:uid="{00000000-0005-0000-0000-00001B160000}"/>
    <cellStyle name="Percent 3 2 18 2" xfId="35434" xr:uid="{521064EB-ECA4-4E02-A376-BB9A3F6F096D}"/>
    <cellStyle name="Percent 3 2 18 3" xfId="43023" xr:uid="{13B99C18-E07F-4C81-8717-6047832D17C2}"/>
    <cellStyle name="Percent 3 2 18 4" xfId="27386" xr:uid="{F62B65C0-0F24-4D36-BB92-48F987DBE147}"/>
    <cellStyle name="Percent 3 2 19" xfId="5656" xr:uid="{00000000-0005-0000-0000-00001C160000}"/>
    <cellStyle name="Percent 3 2 19 2" xfId="43024" xr:uid="{FE60F29C-52A9-4BC0-B5B1-F7CC2BE1B9CF}"/>
    <cellStyle name="Percent 3 2 19 3" xfId="26410" xr:uid="{59C1C4FE-A89E-4600-A7F8-F8B17CA92824}"/>
    <cellStyle name="Percent 3 2 2" xfId="291" xr:uid="{00000000-0005-0000-0000-000027010000}"/>
    <cellStyle name="Percent 3 2 2 2" xfId="2866" xr:uid="{00000000-0005-0000-0000-0000360B0000}"/>
    <cellStyle name="Percent 3 2 2 2 2" xfId="4729" xr:uid="{00000000-0005-0000-0000-00007D120000}"/>
    <cellStyle name="Percent 3 2 2 2 2 2" xfId="5660" xr:uid="{00000000-0005-0000-0000-000020160000}"/>
    <cellStyle name="Percent 3 2 2 2 2 2 2" xfId="43028" xr:uid="{7D3A1726-2D91-429C-92F1-4B814CB865B8}"/>
    <cellStyle name="Percent 3 2 2 2 2 2 3" xfId="35435" xr:uid="{F3566C56-9680-48B4-AC0D-63778BD7A044}"/>
    <cellStyle name="Percent 3 2 2 2 2 3" xfId="5659" xr:uid="{00000000-0005-0000-0000-00001F160000}"/>
    <cellStyle name="Percent 3 2 2 2 2 3 2" xfId="43027" xr:uid="{5AF289B6-E94D-4FCE-80B1-D95036199E85}"/>
    <cellStyle name="Percent 3 2 2 2 2 3 3" xfId="35436" xr:uid="{C3F70FAB-0587-4BC4-8332-A8CAB46518A0}"/>
    <cellStyle name="Percent 3 2 2 2 2 4" xfId="35437" xr:uid="{10730AC1-5FA1-42EC-9069-79624FB21033}"/>
    <cellStyle name="Percent 3 2 2 2 2 5" xfId="35438" xr:uid="{D43A8088-0874-4EF7-9EAC-5BE0815D9645}"/>
    <cellStyle name="Percent 3 2 2 2 2 6" xfId="42586" xr:uid="{1BA957A9-7164-4281-9B0B-73D011E1F4B3}"/>
    <cellStyle name="Percent 3 2 2 2 2 7" xfId="26421" xr:uid="{EA9BACD7-9FAC-48CC-9E1A-561DD42C0189}"/>
    <cellStyle name="Percent 3 2 2 2 3" xfId="5661" xr:uid="{00000000-0005-0000-0000-000021160000}"/>
    <cellStyle name="Percent 3 2 2 2 3 2" xfId="5662" xr:uid="{00000000-0005-0000-0000-000022160000}"/>
    <cellStyle name="Percent 3 2 2 2 3 2 2" xfId="43030" xr:uid="{1F613A86-50D7-46B2-9341-6EB3F7B2EF7C}"/>
    <cellStyle name="Percent 3 2 2 2 3 2 3" xfId="35439" xr:uid="{BC8FB08E-C99F-4312-8EB6-7974DB1E78EB}"/>
    <cellStyle name="Percent 3 2 2 2 3 3" xfId="35440" xr:uid="{955C8737-4422-4D61-925A-790CB47DC568}"/>
    <cellStyle name="Percent 3 2 2 2 3 4" xfId="43029" xr:uid="{BF6A4571-1E83-4A35-A5DE-70D83AC3DF1A}"/>
    <cellStyle name="Percent 3 2 2 2 3 5" xfId="26422" xr:uid="{68E38DD2-A2C2-4769-829E-D1A50FAC1DE6}"/>
    <cellStyle name="Percent 3 2 2 2 4" xfId="5663" xr:uid="{00000000-0005-0000-0000-000023160000}"/>
    <cellStyle name="Percent 3 2 2 2 4 2" xfId="35441" xr:uid="{9B570060-43AE-46A7-AC77-26B4F824C46E}"/>
    <cellStyle name="Percent 3 2 2 2 4 3" xfId="43031" xr:uid="{0196C0C5-B5F6-4C55-8789-B42E4017D6E9}"/>
    <cellStyle name="Percent 3 2 2 2 4 4" xfId="27388" xr:uid="{A200263B-E9EF-44B9-8F87-F5ACCA525890}"/>
    <cellStyle name="Percent 3 2 2 2 5" xfId="5664" xr:uid="{00000000-0005-0000-0000-000024160000}"/>
    <cellStyle name="Percent 3 2 2 2 5 2" xfId="43032" xr:uid="{F5BC8C32-C0EB-43E9-BE97-F225F950F87F}"/>
    <cellStyle name="Percent 3 2 2 2 5 3" xfId="35442" xr:uid="{055D7434-CCF2-4DAF-B3A7-47B80985BAA3}"/>
    <cellStyle name="Percent 3 2 2 2 6" xfId="5658" xr:uid="{00000000-0005-0000-0000-00001E160000}"/>
    <cellStyle name="Percent 3 2 2 2 6 2" xfId="43026" xr:uid="{DBFDC959-6A0C-4CF8-94AD-ECD337EB74F7}"/>
    <cellStyle name="Percent 3 2 2 2 6 3" xfId="35443" xr:uid="{E663FC47-F84C-456F-B533-7528EA27F12E}"/>
    <cellStyle name="Percent 3 2 2 2 7" xfId="35444" xr:uid="{CA3A5DB6-9607-45EA-8104-87559FDBA64D}"/>
    <cellStyle name="Percent 3 2 2 2 8" xfId="35445" xr:uid="{B4CC9569-AF8F-4D7E-8C8A-09A54954F6A0}"/>
    <cellStyle name="Percent 3 2 2 2 9" xfId="26420" xr:uid="{13EC7C59-3E33-4C55-ADC1-CEB3A2C4B4E1}"/>
    <cellStyle name="Percent 3 2 2 3" xfId="2865" xr:uid="{00000000-0005-0000-0000-0000350B0000}"/>
    <cellStyle name="Percent 3 2 2 3 2" xfId="5666" xr:uid="{00000000-0005-0000-0000-000026160000}"/>
    <cellStyle name="Percent 3 2 2 3 2 2" xfId="43034" xr:uid="{692926B7-9DD7-4A87-B78E-A4E7FC996641}"/>
    <cellStyle name="Percent 3 2 2 3 2 3" xfId="35446" xr:uid="{412D7A18-C1DA-4572-8EDA-99887DB52778}"/>
    <cellStyle name="Percent 3 2 2 3 3" xfId="5665" xr:uid="{00000000-0005-0000-0000-000025160000}"/>
    <cellStyle name="Percent 3 2 2 3 3 2" xfId="43033" xr:uid="{FD3D7B5A-9669-40FE-97AC-61F23AD0E530}"/>
    <cellStyle name="Percent 3 2 2 3 3 3" xfId="35447" xr:uid="{155715D6-97BB-4D0C-BADD-BC751A384E6E}"/>
    <cellStyle name="Percent 3 2 2 3 4" xfId="35448" xr:uid="{A79EAD74-6077-4F43-9F75-8C806E3F73BD}"/>
    <cellStyle name="Percent 3 2 2 3 5" xfId="35449" xr:uid="{9D7B98B7-9DF3-489A-A1E6-FB94D56A8724}"/>
    <cellStyle name="Percent 3 2 2 3 6" xfId="35450" xr:uid="{1457C94B-386F-4958-9EC3-46BFD759DAF3}"/>
    <cellStyle name="Percent 3 2 2 3 7" xfId="41795" xr:uid="{FCFB7421-6A8B-4FD5-ACAF-EC2FB9B576B6}"/>
    <cellStyle name="Percent 3 2 2 3 8" xfId="26423" xr:uid="{699A1A1D-4AF3-4E62-8DE5-B17BCA68A8BA}"/>
    <cellStyle name="Percent 3 2 2 4" xfId="5667" xr:uid="{00000000-0005-0000-0000-000027160000}"/>
    <cellStyle name="Percent 3 2 2 4 2" xfId="5668" xr:uid="{00000000-0005-0000-0000-000028160000}"/>
    <cellStyle name="Percent 3 2 2 4 2 2" xfId="43036" xr:uid="{A0EE48A2-381D-4C7A-B30E-82C41EE3A509}"/>
    <cellStyle name="Percent 3 2 2 4 2 3" xfId="35452" xr:uid="{E80D50A3-BCC4-450E-A4EA-94B4772A03C7}"/>
    <cellStyle name="Percent 3 2 2 4 3" xfId="35453" xr:uid="{C128165A-9372-4345-A7F8-E400B60BBA5C}"/>
    <cellStyle name="Percent 3 2 2 4 4" xfId="35451" xr:uid="{B79AB54E-701B-4E8F-B360-F5303A6485C9}"/>
    <cellStyle name="Percent 3 2 2 4 5" xfId="43035" xr:uid="{7C6E7C26-35EE-49E9-A99F-10118730739C}"/>
    <cellStyle name="Percent 3 2 2 4 6" xfId="27387" xr:uid="{4B191396-241F-41CF-B4C1-2E35BD816FEB}"/>
    <cellStyle name="Percent 3 2 2 5" xfId="5669" xr:uid="{00000000-0005-0000-0000-000029160000}"/>
    <cellStyle name="Percent 3 2 2 5 2" xfId="43037" xr:uid="{AB12098F-6066-47CD-8191-CF3A458D4883}"/>
    <cellStyle name="Percent 3 2 2 5 3" xfId="35454" xr:uid="{BB7625CF-5EA8-4715-9EF5-D7F0042F0527}"/>
    <cellStyle name="Percent 3 2 2 6" xfId="5670" xr:uid="{00000000-0005-0000-0000-00002A160000}"/>
    <cellStyle name="Percent 3 2 2 6 2" xfId="43038" xr:uid="{3FBAA7DD-4BF4-4EE8-AC42-8C9E0C346188}"/>
    <cellStyle name="Percent 3 2 2 6 3" xfId="35455" xr:uid="{9FB3771C-FD65-4982-A761-27EDC24B01FD}"/>
    <cellStyle name="Percent 3 2 2 7" xfId="5657" xr:uid="{00000000-0005-0000-0000-00001D160000}"/>
    <cellStyle name="Percent 3 2 2 7 2" xfId="43025" xr:uid="{89197105-9209-4969-B61A-460EBC028E21}"/>
    <cellStyle name="Percent 3 2 2 7 3" xfId="35456" xr:uid="{82831713-45AC-4FE9-A305-BAB397C0DE0F}"/>
    <cellStyle name="Percent 3 2 2 8" xfId="26419" xr:uid="{D3C7C262-A1E1-497C-BAEE-1179392AD97F}"/>
    <cellStyle name="Percent 3 2 20" xfId="5603" xr:uid="{00000000-0005-0000-0000-0000E7150000}"/>
    <cellStyle name="Percent 3 2 20 2" xfId="42992" xr:uid="{D106F6F9-99A4-4AFE-BD5E-D985FFA0E3BD}"/>
    <cellStyle name="Percent 3 2 20 3" xfId="35457" xr:uid="{1CF625AB-E139-4AFD-88D8-806DE0B3A62A}"/>
    <cellStyle name="Percent 3 2 21" xfId="35458" xr:uid="{FBE0A15D-234E-4096-B733-D56D87E1A99E}"/>
    <cellStyle name="Percent 3 2 3" xfId="292" xr:uid="{00000000-0005-0000-0000-000028010000}"/>
    <cellStyle name="Percent 3 2 3 10" xfId="26424" xr:uid="{95AC65D8-4127-4850-B9B8-7B5CCEB0E0A6}"/>
    <cellStyle name="Percent 3 2 3 2" xfId="2867" xr:uid="{00000000-0005-0000-0000-0000370B0000}"/>
    <cellStyle name="Percent 3 2 3 2 2" xfId="5673" xr:uid="{00000000-0005-0000-0000-00002D160000}"/>
    <cellStyle name="Percent 3 2 3 2 2 2" xfId="43041" xr:uid="{7B116698-AF93-487A-A056-9DFA6815393C}"/>
    <cellStyle name="Percent 3 2 3 2 2 3" xfId="35459" xr:uid="{F9407F86-EE7A-4A8C-94E1-C61C6CB147D9}"/>
    <cellStyle name="Percent 3 2 3 2 3" xfId="5674" xr:uid="{00000000-0005-0000-0000-00002E160000}"/>
    <cellStyle name="Percent 3 2 3 2 3 2" xfId="43042" xr:uid="{ABFAB57F-187F-4D8A-8CC9-28B41F7CFE3C}"/>
    <cellStyle name="Percent 3 2 3 2 3 3" xfId="35460" xr:uid="{60AB9691-A407-4C45-B9A7-66EDC4AE0972}"/>
    <cellStyle name="Percent 3 2 3 2 4" xfId="5672" xr:uid="{00000000-0005-0000-0000-00002C160000}"/>
    <cellStyle name="Percent 3 2 3 2 4 2" xfId="43040" xr:uid="{FBCA93D4-95D6-4E1F-8AA1-E3F81062FC4C}"/>
    <cellStyle name="Percent 3 2 3 2 4 3" xfId="35461" xr:uid="{BDCCD778-A841-4241-B502-482FC5D1B390}"/>
    <cellStyle name="Percent 3 2 3 2 5" xfId="35462" xr:uid="{12A3480E-E3E5-406A-BAC7-CA7EF5FFDAB0}"/>
    <cellStyle name="Percent 3 2 3 2 6" xfId="41796" xr:uid="{04EC40AD-C2A2-4A61-8067-A2D0DFA8594D}"/>
    <cellStyle name="Percent 3 2 3 2 7" xfId="26425" xr:uid="{005731A7-4A27-4552-A4E0-52C6768B0F32}"/>
    <cellStyle name="Percent 3 2 3 3" xfId="5675" xr:uid="{00000000-0005-0000-0000-00002F160000}"/>
    <cellStyle name="Percent 3 2 3 3 2" xfId="5676" xr:uid="{00000000-0005-0000-0000-000030160000}"/>
    <cellStyle name="Percent 3 2 3 3 2 2" xfId="43044" xr:uid="{C365E86E-CC93-49A2-95D2-F54097A1EAFA}"/>
    <cellStyle name="Percent 3 2 3 3 2 3" xfId="35463" xr:uid="{BA5DF4E2-2F54-4DA8-879A-024A00F3224D}"/>
    <cellStyle name="Percent 3 2 3 3 3" xfId="35464" xr:uid="{82F8BB05-0327-4C5B-A4D8-81956ADA3087}"/>
    <cellStyle name="Percent 3 2 3 3 4" xfId="43043" xr:uid="{3207ECD0-681C-47E9-BAF5-CED967A26DE4}"/>
    <cellStyle name="Percent 3 2 3 3 5" xfId="26426" xr:uid="{3F06DA8A-4D7B-48E2-ABDC-7A80B2F61AB7}"/>
    <cellStyle name="Percent 3 2 3 4" xfId="5677" xr:uid="{00000000-0005-0000-0000-000031160000}"/>
    <cellStyle name="Percent 3 2 3 4 2" xfId="43045" xr:uid="{E517905F-6530-4E53-A788-B1645596608D}"/>
    <cellStyle name="Percent 3 2 3 4 3" xfId="35465" xr:uid="{1F55CEF0-F82C-4C3C-BA7B-E32C7D3D20E2}"/>
    <cellStyle name="Percent 3 2 3 5" xfId="5678" xr:uid="{00000000-0005-0000-0000-000032160000}"/>
    <cellStyle name="Percent 3 2 3 5 2" xfId="43046" xr:uid="{F830F730-C104-4C0F-A391-493A281986BE}"/>
    <cellStyle name="Percent 3 2 3 5 3" xfId="35466" xr:uid="{B6DE5660-82D2-4C1F-99A2-318B7BD79C91}"/>
    <cellStyle name="Percent 3 2 3 6" xfId="5671" xr:uid="{00000000-0005-0000-0000-00002B160000}"/>
    <cellStyle name="Percent 3 2 3 6 2" xfId="43039" xr:uid="{9CEF1168-1AFC-420A-9048-BE1B141B3A7E}"/>
    <cellStyle name="Percent 3 2 3 6 3" xfId="35467" xr:uid="{42F48937-C072-47AF-9074-78F1B0AFC4F2}"/>
    <cellStyle name="Percent 3 2 3 7" xfId="35468" xr:uid="{43ADFFF5-20CB-401C-8368-00F8E6F3B8EA}"/>
    <cellStyle name="Percent 3 2 3 8" xfId="35469" xr:uid="{D1E48231-8B76-489D-80FF-50B024FFBE65}"/>
    <cellStyle name="Percent 3 2 3 9" xfId="41454" xr:uid="{4D6F6827-58ED-463A-A90A-5E4382F23DE0}"/>
    <cellStyle name="Percent 3 2 4" xfId="426" xr:uid="{00000000-0005-0000-0000-0000AE010000}"/>
    <cellStyle name="Percent 3 2 4 2" xfId="5680" xr:uid="{00000000-0005-0000-0000-000034160000}"/>
    <cellStyle name="Percent 3 2 4 2 2" xfId="5681" xr:uid="{00000000-0005-0000-0000-000035160000}"/>
    <cellStyle name="Percent 3 2 4 2 3" xfId="43047" xr:uid="{2BAD6C3B-52B8-4BA4-85E8-374BD6392877}"/>
    <cellStyle name="Percent 3 2 4 2 4" xfId="35470" xr:uid="{6532DE40-4E99-4813-B577-9A528805A256}"/>
    <cellStyle name="Percent 3 2 4 3" xfId="5682" xr:uid="{00000000-0005-0000-0000-000036160000}"/>
    <cellStyle name="Percent 3 2 4 3 2" xfId="5683" xr:uid="{00000000-0005-0000-0000-000037160000}"/>
    <cellStyle name="Percent 3 2 4 3 3" xfId="43048" xr:uid="{2B149ABB-CEE3-44ED-A0E6-516A41B3562D}"/>
    <cellStyle name="Percent 3 2 4 3 4" xfId="35471" xr:uid="{EC120D88-60E9-410D-BD5E-F2E8B48FF1FF}"/>
    <cellStyle name="Percent 3 2 4 4" xfId="5684" xr:uid="{00000000-0005-0000-0000-000038160000}"/>
    <cellStyle name="Percent 3 2 4 4 2" xfId="43049" xr:uid="{CED2B527-4A47-47D1-9780-FA813C439B88}"/>
    <cellStyle name="Percent 3 2 4 4 3" xfId="35472" xr:uid="{EC5A5607-83A0-436B-A523-1AFE9382893A}"/>
    <cellStyle name="Percent 3 2 4 5" xfId="5685" xr:uid="{00000000-0005-0000-0000-000039160000}"/>
    <cellStyle name="Percent 3 2 4 5 2" xfId="43050" xr:uid="{604382B6-6589-48A2-8588-A438A4A68A91}"/>
    <cellStyle name="Percent 3 2 4 5 3" xfId="35473" xr:uid="{BE66C756-DE21-454D-9EB9-80CFEC992CFA}"/>
    <cellStyle name="Percent 3 2 4 6" xfId="5679" xr:uid="{00000000-0005-0000-0000-000033160000}"/>
    <cellStyle name="Percent 3 2 4 7" xfId="41455" xr:uid="{3BA59C0F-8353-4C84-8D53-22736B776ABF}"/>
    <cellStyle name="Percent 3 2 4 8" xfId="26427" xr:uid="{E36B9778-2ECE-4C93-BE5C-9F1B11F54535}"/>
    <cellStyle name="Percent 3 2 5" xfId="2868" xr:uid="{00000000-0005-0000-0000-0000380B0000}"/>
    <cellStyle name="Percent 3 2 5 2" xfId="5687" xr:uid="{00000000-0005-0000-0000-00003B160000}"/>
    <cellStyle name="Percent 3 2 5 2 2" xfId="5688" xr:uid="{00000000-0005-0000-0000-00003C160000}"/>
    <cellStyle name="Percent 3 2 5 2 3" xfId="43051" xr:uid="{2BC393EF-91D3-4D92-9F40-29D778EBB83F}"/>
    <cellStyle name="Percent 3 2 5 2 4" xfId="35474" xr:uid="{785B590E-0206-404C-8E76-8534469226C9}"/>
    <cellStyle name="Percent 3 2 5 3" xfId="5689" xr:uid="{00000000-0005-0000-0000-00003D160000}"/>
    <cellStyle name="Percent 3 2 5 3 2" xfId="5690" xr:uid="{00000000-0005-0000-0000-00003E160000}"/>
    <cellStyle name="Percent 3 2 5 3 3" xfId="43052" xr:uid="{561B9353-99CA-46CF-89F0-299EFB712EE6}"/>
    <cellStyle name="Percent 3 2 5 3 4" xfId="35475" xr:uid="{C239CB1D-0D2E-4E08-9109-88F1F532B4C7}"/>
    <cellStyle name="Percent 3 2 5 4" xfId="5691" xr:uid="{00000000-0005-0000-0000-00003F160000}"/>
    <cellStyle name="Percent 3 2 5 4 2" xfId="43053" xr:uid="{325E7D57-140F-426D-8564-54B3DEE80A00}"/>
    <cellStyle name="Percent 3 2 5 4 3" xfId="35476" xr:uid="{2D45245C-C356-4C1A-B573-3FDD70CCC289}"/>
    <cellStyle name="Percent 3 2 5 5" xfId="5692" xr:uid="{00000000-0005-0000-0000-000040160000}"/>
    <cellStyle name="Percent 3 2 5 5 2" xfId="43054" xr:uid="{C7B3B827-91ED-4837-ACA4-8E839E36A82C}"/>
    <cellStyle name="Percent 3 2 5 5 3" xfId="35477" xr:uid="{C2627116-52E1-4BF1-8E27-2983DA12072C}"/>
    <cellStyle name="Percent 3 2 5 6" xfId="5686" xr:uid="{00000000-0005-0000-0000-00003A160000}"/>
    <cellStyle name="Percent 3 2 5 7" xfId="41797" xr:uid="{DC9697DF-8508-4FF2-8EDA-E68F435AC69B}"/>
    <cellStyle name="Percent 3 2 5 8" xfId="26428" xr:uid="{667D4B72-86A7-4C5C-9EE5-691AF70FF01C}"/>
    <cellStyle name="Percent 3 2 6" xfId="2869" xr:uid="{00000000-0005-0000-0000-0000390B0000}"/>
    <cellStyle name="Percent 3 2 6 2" xfId="5694" xr:uid="{00000000-0005-0000-0000-000042160000}"/>
    <cellStyle name="Percent 3 2 6 2 2" xfId="5695" xr:uid="{00000000-0005-0000-0000-000043160000}"/>
    <cellStyle name="Percent 3 2 6 2 3" xfId="43055" xr:uid="{6EB261B7-7B9B-49E6-8078-2BABCB0939EE}"/>
    <cellStyle name="Percent 3 2 6 2 4" xfId="35478" xr:uid="{6CC95890-B26E-493E-BD0C-4E16E0F95489}"/>
    <cellStyle name="Percent 3 2 6 3" xfId="5696" xr:uid="{00000000-0005-0000-0000-000044160000}"/>
    <cellStyle name="Percent 3 2 6 3 2" xfId="5697" xr:uid="{00000000-0005-0000-0000-000045160000}"/>
    <cellStyle name="Percent 3 2 6 3 3" xfId="43056" xr:uid="{B8247F34-4489-4280-8F80-B13A641B382E}"/>
    <cellStyle name="Percent 3 2 6 3 4" xfId="35479" xr:uid="{22A8DE21-9572-41F4-83AA-2233701FA1DA}"/>
    <cellStyle name="Percent 3 2 6 4" xfId="5698" xr:uid="{00000000-0005-0000-0000-000046160000}"/>
    <cellStyle name="Percent 3 2 6 4 2" xfId="43057" xr:uid="{77A6F8EF-93BB-43EE-8308-D578D90A65C8}"/>
    <cellStyle name="Percent 3 2 6 4 3" xfId="35480" xr:uid="{960B05C6-8F6E-4461-A499-D569AC2C2F2A}"/>
    <cellStyle name="Percent 3 2 6 5" xfId="5699" xr:uid="{00000000-0005-0000-0000-000047160000}"/>
    <cellStyle name="Percent 3 2 6 5 2" xfId="43058" xr:uid="{9B6B1211-B979-4628-BC61-A7351B0E8678}"/>
    <cellStyle name="Percent 3 2 6 5 3" xfId="35481" xr:uid="{4C0A07AC-4820-4271-9A54-2931CE793A54}"/>
    <cellStyle name="Percent 3 2 6 6" xfId="5693" xr:uid="{00000000-0005-0000-0000-000041160000}"/>
    <cellStyle name="Percent 3 2 6 7" xfId="41798" xr:uid="{F56D3613-7492-4D23-B8D5-610D1E0A4F0C}"/>
    <cellStyle name="Percent 3 2 6 8" xfId="26429" xr:uid="{4AEC9DAA-EA4E-4957-9F63-3F0750D4B88B}"/>
    <cellStyle name="Percent 3 2 7" xfId="2870" xr:uid="{00000000-0005-0000-0000-00003A0B0000}"/>
    <cellStyle name="Percent 3 2 7 2" xfId="5701" xr:uid="{00000000-0005-0000-0000-000049160000}"/>
    <cellStyle name="Percent 3 2 7 2 2" xfId="5702" xr:uid="{00000000-0005-0000-0000-00004A160000}"/>
    <cellStyle name="Percent 3 2 7 2 3" xfId="43059" xr:uid="{0F771D5A-90D3-4C6C-A334-995C33788F40}"/>
    <cellStyle name="Percent 3 2 7 2 4" xfId="35482" xr:uid="{C66AE4D5-0431-4E10-B0A5-48BACBB9030B}"/>
    <cellStyle name="Percent 3 2 7 3" xfId="5703" xr:uid="{00000000-0005-0000-0000-00004B160000}"/>
    <cellStyle name="Percent 3 2 7 3 2" xfId="5704" xr:uid="{00000000-0005-0000-0000-00004C160000}"/>
    <cellStyle name="Percent 3 2 7 3 3" xfId="43060" xr:uid="{C39822A0-2B5C-45CB-9AC1-644E040DCE16}"/>
    <cellStyle name="Percent 3 2 7 3 4" xfId="35483" xr:uid="{8217D4E0-1955-4597-A83A-E83EC1930258}"/>
    <cellStyle name="Percent 3 2 7 4" xfId="5705" xr:uid="{00000000-0005-0000-0000-00004D160000}"/>
    <cellStyle name="Percent 3 2 7 4 2" xfId="43061" xr:uid="{4280517A-F72A-4DA4-8353-D9661260091C}"/>
    <cellStyle name="Percent 3 2 7 4 3" xfId="35484" xr:uid="{45B87AD4-6CE0-4102-833F-9B1873620D89}"/>
    <cellStyle name="Percent 3 2 7 5" xfId="5706" xr:uid="{00000000-0005-0000-0000-00004E160000}"/>
    <cellStyle name="Percent 3 2 7 5 2" xfId="43062" xr:uid="{55B73162-BB3B-4A20-8750-33FD99B37EC3}"/>
    <cellStyle name="Percent 3 2 7 5 3" xfId="35485" xr:uid="{0474419C-01DE-4657-A091-EC8D161D0044}"/>
    <cellStyle name="Percent 3 2 7 6" xfId="5700" xr:uid="{00000000-0005-0000-0000-000048160000}"/>
    <cellStyle name="Percent 3 2 7 7" xfId="41799" xr:uid="{582F2934-604A-4090-9A3D-EF7111D5DE69}"/>
    <cellStyle name="Percent 3 2 7 8" xfId="26430" xr:uid="{C6AA6284-A016-4EF3-B0DF-47162ADE490B}"/>
    <cellStyle name="Percent 3 2 8" xfId="2871" xr:uid="{00000000-0005-0000-0000-00003B0B0000}"/>
    <cellStyle name="Percent 3 2 8 2" xfId="5708" xr:uid="{00000000-0005-0000-0000-000050160000}"/>
    <cellStyle name="Percent 3 2 8 2 2" xfId="5709" xr:uid="{00000000-0005-0000-0000-000051160000}"/>
    <cellStyle name="Percent 3 2 8 2 3" xfId="43063" xr:uid="{A4DBF667-BEF0-4FA7-B01F-322ECCA77310}"/>
    <cellStyle name="Percent 3 2 8 2 4" xfId="35486" xr:uid="{02338609-D423-43CD-9C01-D6AD2B4C60EE}"/>
    <cellStyle name="Percent 3 2 8 3" xfId="5710" xr:uid="{00000000-0005-0000-0000-000052160000}"/>
    <cellStyle name="Percent 3 2 8 3 2" xfId="5711" xr:uid="{00000000-0005-0000-0000-000053160000}"/>
    <cellStyle name="Percent 3 2 8 3 3" xfId="43064" xr:uid="{835F62D6-992B-4169-A8DB-7FF479F64996}"/>
    <cellStyle name="Percent 3 2 8 3 4" xfId="35487" xr:uid="{7B7DF671-09EE-4AC5-9C1D-0F5104D8F5E2}"/>
    <cellStyle name="Percent 3 2 8 4" xfId="5712" xr:uid="{00000000-0005-0000-0000-000054160000}"/>
    <cellStyle name="Percent 3 2 8 4 2" xfId="43065" xr:uid="{934BDE36-AEB1-489F-82E7-925C06C58802}"/>
    <cellStyle name="Percent 3 2 8 4 3" xfId="35488" xr:uid="{8E1AA713-F667-482A-A8CF-0CE85388171F}"/>
    <cellStyle name="Percent 3 2 8 5" xfId="5713" xr:uid="{00000000-0005-0000-0000-000055160000}"/>
    <cellStyle name="Percent 3 2 8 5 2" xfId="43066" xr:uid="{C3612BD3-AB79-4B52-8E91-E8279B60DAA8}"/>
    <cellStyle name="Percent 3 2 8 5 3" xfId="35489" xr:uid="{ADEE1650-CCE7-451C-B36F-20FF7F276A11}"/>
    <cellStyle name="Percent 3 2 8 6" xfId="5707" xr:uid="{00000000-0005-0000-0000-00004F160000}"/>
    <cellStyle name="Percent 3 2 8 7" xfId="41800" xr:uid="{2E4D507E-A29A-4AD9-A550-341994C2DABA}"/>
    <cellStyle name="Percent 3 2 8 8" xfId="26431" xr:uid="{B3C7723D-82F3-4699-A4ED-BF9C485771D0}"/>
    <cellStyle name="Percent 3 2 9" xfId="2872" xr:uid="{00000000-0005-0000-0000-00003C0B0000}"/>
    <cellStyle name="Percent 3 2 9 2" xfId="5715" xr:uid="{00000000-0005-0000-0000-000057160000}"/>
    <cellStyle name="Percent 3 2 9 2 2" xfId="5716" xr:uid="{00000000-0005-0000-0000-000058160000}"/>
    <cellStyle name="Percent 3 2 9 2 3" xfId="43067" xr:uid="{C0095F0B-4FFD-457B-AF73-05AD49775CAA}"/>
    <cellStyle name="Percent 3 2 9 2 4" xfId="35490" xr:uid="{D09AD0EE-CBF1-47AE-9202-63BCE7948FE8}"/>
    <cellStyle name="Percent 3 2 9 3" xfId="5717" xr:uid="{00000000-0005-0000-0000-000059160000}"/>
    <cellStyle name="Percent 3 2 9 3 2" xfId="5718" xr:uid="{00000000-0005-0000-0000-00005A160000}"/>
    <cellStyle name="Percent 3 2 9 3 3" xfId="43068" xr:uid="{EDD776FF-DFC4-4B04-A008-42EC44344C0A}"/>
    <cellStyle name="Percent 3 2 9 3 4" xfId="35491" xr:uid="{AAD57D40-144E-42BE-8913-C40488576FF4}"/>
    <cellStyle name="Percent 3 2 9 4" xfId="5719" xr:uid="{00000000-0005-0000-0000-00005B160000}"/>
    <cellStyle name="Percent 3 2 9 4 2" xfId="43069" xr:uid="{CD941069-18AD-47E7-A197-E2CD5DFEAE40}"/>
    <cellStyle name="Percent 3 2 9 4 3" xfId="35492" xr:uid="{19D146B6-9E0D-498D-B44F-714638C997E6}"/>
    <cellStyle name="Percent 3 2 9 5" xfId="5720" xr:uid="{00000000-0005-0000-0000-00005C160000}"/>
    <cellStyle name="Percent 3 2 9 5 2" xfId="43070" xr:uid="{7A7CF567-89DC-4181-A088-7891FB5D60CC}"/>
    <cellStyle name="Percent 3 2 9 5 3" xfId="35493" xr:uid="{37F78973-7F6A-4F27-9449-D1917AAADC6C}"/>
    <cellStyle name="Percent 3 2 9 6" xfId="5714" xr:uid="{00000000-0005-0000-0000-000056160000}"/>
    <cellStyle name="Percent 3 2 9 7" xfId="41801" xr:uid="{EE2B3B36-3BDD-49ED-9032-AEEA517980DD}"/>
    <cellStyle name="Percent 3 2 9 8" xfId="26432" xr:uid="{892369F1-7E67-4A2E-AD2E-26745B992972}"/>
    <cellStyle name="Percent 3 20" xfId="2873" xr:uid="{00000000-0005-0000-0000-00003D0B0000}"/>
    <cellStyle name="Percent 3 20 2" xfId="5722" xr:uid="{00000000-0005-0000-0000-00005E160000}"/>
    <cellStyle name="Percent 3 20 2 2" xfId="5723" xr:uid="{00000000-0005-0000-0000-00005F160000}"/>
    <cellStyle name="Percent 3 20 2 3" xfId="43071" xr:uid="{823F6C13-7137-4057-AA19-B46F04EEF8E7}"/>
    <cellStyle name="Percent 3 20 2 4" xfId="35494" xr:uid="{069D0547-7C9D-4BE5-BF62-5F8EB8203B43}"/>
    <cellStyle name="Percent 3 20 3" xfId="5724" xr:uid="{00000000-0005-0000-0000-000060160000}"/>
    <cellStyle name="Percent 3 20 3 2" xfId="5725" xr:uid="{00000000-0005-0000-0000-000061160000}"/>
    <cellStyle name="Percent 3 20 3 3" xfId="43072" xr:uid="{9CF59344-3D81-4DC6-A908-7F10336E933D}"/>
    <cellStyle name="Percent 3 20 3 4" xfId="35495" xr:uid="{4AC26254-62DD-4B88-9557-66BAB47DF4BD}"/>
    <cellStyle name="Percent 3 20 4" xfId="5726" xr:uid="{00000000-0005-0000-0000-000062160000}"/>
    <cellStyle name="Percent 3 20 4 2" xfId="43073" xr:uid="{DAB42FE7-90CE-4956-A218-CE25FD5F20ED}"/>
    <cellStyle name="Percent 3 20 4 3" xfId="35496" xr:uid="{7D45FD50-C0EB-4E41-AB07-6959B7634DA3}"/>
    <cellStyle name="Percent 3 20 5" xfId="5727" xr:uid="{00000000-0005-0000-0000-000063160000}"/>
    <cellStyle name="Percent 3 20 5 2" xfId="43074" xr:uid="{1C8CE364-DE59-4E03-9E1E-4B738FD20D27}"/>
    <cellStyle name="Percent 3 20 5 3" xfId="35497" xr:uid="{E77AFE3F-8EBC-4A4F-881C-25F66C8431A6}"/>
    <cellStyle name="Percent 3 20 6" xfId="5721" xr:uid="{00000000-0005-0000-0000-00005D160000}"/>
    <cellStyle name="Percent 3 20 7" xfId="41802" xr:uid="{91EAE593-0219-4840-B7BA-F3FECFFA3F9D}"/>
    <cellStyle name="Percent 3 20 8" xfId="26433" xr:uid="{38FCFF0E-8E43-4841-8D57-C90F2EC257FD}"/>
    <cellStyle name="Percent 3 21" xfId="2874" xr:uid="{00000000-0005-0000-0000-00003E0B0000}"/>
    <cellStyle name="Percent 3 21 2" xfId="5729" xr:uid="{00000000-0005-0000-0000-000065160000}"/>
    <cellStyle name="Percent 3 21 2 2" xfId="5730" xr:uid="{00000000-0005-0000-0000-000066160000}"/>
    <cellStyle name="Percent 3 21 2 3" xfId="43075" xr:uid="{DA77C08E-D000-4E03-B135-ECCA167D9405}"/>
    <cellStyle name="Percent 3 21 2 4" xfId="35498" xr:uid="{9A9C9B2A-24B9-4A1E-9520-43DC9F26613B}"/>
    <cellStyle name="Percent 3 21 3" xfId="5731" xr:uid="{00000000-0005-0000-0000-000067160000}"/>
    <cellStyle name="Percent 3 21 3 2" xfId="5732" xr:uid="{00000000-0005-0000-0000-000068160000}"/>
    <cellStyle name="Percent 3 21 3 3" xfId="43076" xr:uid="{A549966C-8E0B-4496-8825-B5C92EF7F515}"/>
    <cellStyle name="Percent 3 21 3 4" xfId="35499" xr:uid="{C3CA3113-B7B5-4729-B45C-8845B0907FB0}"/>
    <cellStyle name="Percent 3 21 4" xfId="5733" xr:uid="{00000000-0005-0000-0000-000069160000}"/>
    <cellStyle name="Percent 3 21 4 2" xfId="43077" xr:uid="{AF3608A3-2D0D-430A-9E92-6ED1FEFEA36B}"/>
    <cellStyle name="Percent 3 21 4 3" xfId="35500" xr:uid="{DABDBEDF-BB08-41B6-81C3-8E6EAC6E97A2}"/>
    <cellStyle name="Percent 3 21 5" xfId="5734" xr:uid="{00000000-0005-0000-0000-00006A160000}"/>
    <cellStyle name="Percent 3 21 5 2" xfId="43078" xr:uid="{95660251-7563-4030-9FDB-D0DD86E4E2A3}"/>
    <cellStyle name="Percent 3 21 5 3" xfId="35501" xr:uid="{EC12F59F-11B0-4334-9F69-938D2491299E}"/>
    <cellStyle name="Percent 3 21 6" xfId="5728" xr:uid="{00000000-0005-0000-0000-000064160000}"/>
    <cellStyle name="Percent 3 21 7" xfId="41803" xr:uid="{4CA51BFB-EBB7-4461-AD1F-3A2F94E33EC4}"/>
    <cellStyle name="Percent 3 21 8" xfId="26434" xr:uid="{EA434F11-A728-404C-9912-CFEAA7C530E3}"/>
    <cellStyle name="Percent 3 22" xfId="2875" xr:uid="{00000000-0005-0000-0000-00003F0B0000}"/>
    <cellStyle name="Percent 3 22 2" xfId="5736" xr:uid="{00000000-0005-0000-0000-00006C160000}"/>
    <cellStyle name="Percent 3 22 2 2" xfId="5737" xr:uid="{00000000-0005-0000-0000-00006D160000}"/>
    <cellStyle name="Percent 3 22 2 3" xfId="43079" xr:uid="{74A812FB-D4E1-43D4-B682-7CBFA175DDE4}"/>
    <cellStyle name="Percent 3 22 2 4" xfId="35502" xr:uid="{0B494F2B-C789-4442-ADE2-A726914B5722}"/>
    <cellStyle name="Percent 3 22 3" xfId="5738" xr:uid="{00000000-0005-0000-0000-00006E160000}"/>
    <cellStyle name="Percent 3 22 3 2" xfId="5739" xr:uid="{00000000-0005-0000-0000-00006F160000}"/>
    <cellStyle name="Percent 3 22 3 3" xfId="43080" xr:uid="{01AEC06F-E437-4A41-B37F-B1777205BFF8}"/>
    <cellStyle name="Percent 3 22 3 4" xfId="35503" xr:uid="{88FA9071-A440-450D-BCB3-5DD67F30D31C}"/>
    <cellStyle name="Percent 3 22 4" xfId="5740" xr:uid="{00000000-0005-0000-0000-000070160000}"/>
    <cellStyle name="Percent 3 22 4 2" xfId="43081" xr:uid="{FD3AE12D-ACC6-4066-9B9B-0BE9E45EE0F8}"/>
    <cellStyle name="Percent 3 22 4 3" xfId="35504" xr:uid="{2F5CD91E-808F-41D5-8AA4-62670CCF493F}"/>
    <cellStyle name="Percent 3 22 5" xfId="5741" xr:uid="{00000000-0005-0000-0000-000071160000}"/>
    <cellStyle name="Percent 3 22 5 2" xfId="43082" xr:uid="{2F3B635A-70E8-433B-91D6-AEE224ECB1CC}"/>
    <cellStyle name="Percent 3 22 5 3" xfId="35505" xr:uid="{5A517888-D60C-487F-A3D9-F43A323559AF}"/>
    <cellStyle name="Percent 3 22 6" xfId="5735" xr:uid="{00000000-0005-0000-0000-00006B160000}"/>
    <cellStyle name="Percent 3 22 7" xfId="41804" xr:uid="{BD7AC528-88F8-4082-9694-8C33A8D7766D}"/>
    <cellStyle name="Percent 3 22 8" xfId="26435" xr:uid="{2C754C2F-CAC5-40DD-8CA0-B921B92D778D}"/>
    <cellStyle name="Percent 3 23" xfId="2876" xr:uid="{00000000-0005-0000-0000-0000400B0000}"/>
    <cellStyle name="Percent 3 23 2" xfId="5743" xr:uid="{00000000-0005-0000-0000-000073160000}"/>
    <cellStyle name="Percent 3 23 2 2" xfId="5744" xr:uid="{00000000-0005-0000-0000-000074160000}"/>
    <cellStyle name="Percent 3 23 2 3" xfId="43083" xr:uid="{502CA19D-7AA0-4FD3-9469-2817B9CAD241}"/>
    <cellStyle name="Percent 3 23 2 4" xfId="35506" xr:uid="{9F30AC4F-D97D-4040-84EA-574E40B05969}"/>
    <cellStyle name="Percent 3 23 3" xfId="5745" xr:uid="{00000000-0005-0000-0000-000075160000}"/>
    <cellStyle name="Percent 3 23 3 2" xfId="5746" xr:uid="{00000000-0005-0000-0000-000076160000}"/>
    <cellStyle name="Percent 3 23 3 3" xfId="43084" xr:uid="{3BAA4A4A-B006-4D61-B123-07BA8A4450CC}"/>
    <cellStyle name="Percent 3 23 3 4" xfId="35507" xr:uid="{45EAD921-300E-4EFD-89FC-12CAFA1FC070}"/>
    <cellStyle name="Percent 3 23 4" xfId="5747" xr:uid="{00000000-0005-0000-0000-000077160000}"/>
    <cellStyle name="Percent 3 23 4 2" xfId="43085" xr:uid="{7F062F88-B790-4256-B99F-A921BF593139}"/>
    <cellStyle name="Percent 3 23 4 3" xfId="35508" xr:uid="{7A6ECB94-2997-4802-A17B-90CCA482CD12}"/>
    <cellStyle name="Percent 3 23 5" xfId="5748" xr:uid="{00000000-0005-0000-0000-000078160000}"/>
    <cellStyle name="Percent 3 23 5 2" xfId="43086" xr:uid="{BC656B11-C55B-44E0-9BDE-194D84FEA71A}"/>
    <cellStyle name="Percent 3 23 5 3" xfId="35509" xr:uid="{8A1AC578-1F36-4FA5-9D82-8DB77DA18F90}"/>
    <cellStyle name="Percent 3 23 6" xfId="5742" xr:uid="{00000000-0005-0000-0000-000072160000}"/>
    <cellStyle name="Percent 3 23 7" xfId="41805" xr:uid="{168EC1B9-BECE-4A4D-97E1-9CF67BB2B960}"/>
    <cellStyle name="Percent 3 23 8" xfId="26436" xr:uid="{280DA03F-1FB4-482F-B9BC-9C994B48C594}"/>
    <cellStyle name="Percent 3 24" xfId="2877" xr:uid="{00000000-0005-0000-0000-0000410B0000}"/>
    <cellStyle name="Percent 3 24 2" xfId="5750" xr:uid="{00000000-0005-0000-0000-00007A160000}"/>
    <cellStyle name="Percent 3 24 2 2" xfId="5751" xr:uid="{00000000-0005-0000-0000-00007B160000}"/>
    <cellStyle name="Percent 3 24 2 3" xfId="43087" xr:uid="{1B69596F-0B31-43A9-85BB-58DECEA4C55C}"/>
    <cellStyle name="Percent 3 24 2 4" xfId="35510" xr:uid="{8A387712-BD2B-40EC-A239-9D72E1B46FF7}"/>
    <cellStyle name="Percent 3 24 3" xfId="5752" xr:uid="{00000000-0005-0000-0000-00007C160000}"/>
    <cellStyle name="Percent 3 24 3 2" xfId="5753" xr:uid="{00000000-0005-0000-0000-00007D160000}"/>
    <cellStyle name="Percent 3 24 3 3" xfId="43088" xr:uid="{B131DF06-0E5E-4126-A3F8-E968706215EF}"/>
    <cellStyle name="Percent 3 24 3 4" xfId="35511" xr:uid="{C355DB13-357D-4E17-8D2E-F090CA0C644B}"/>
    <cellStyle name="Percent 3 24 4" xfId="5754" xr:uid="{00000000-0005-0000-0000-00007E160000}"/>
    <cellStyle name="Percent 3 24 4 2" xfId="43089" xr:uid="{944008EF-AD5C-40D1-969D-9D1E73B7F94E}"/>
    <cellStyle name="Percent 3 24 4 3" xfId="35512" xr:uid="{877DE967-3DDF-45EA-AF31-1D3F5CCBA576}"/>
    <cellStyle name="Percent 3 24 5" xfId="5755" xr:uid="{00000000-0005-0000-0000-00007F160000}"/>
    <cellStyle name="Percent 3 24 5 2" xfId="43090" xr:uid="{89DF576C-C106-4B2B-9317-F8B81EB9AC31}"/>
    <cellStyle name="Percent 3 24 5 3" xfId="35513" xr:uid="{EE63AF9D-6E66-4F13-B28E-6908B48B2C40}"/>
    <cellStyle name="Percent 3 24 6" xfId="5749" xr:uid="{00000000-0005-0000-0000-000079160000}"/>
    <cellStyle name="Percent 3 24 7" xfId="41806" xr:uid="{BE88C8E2-C73B-4B87-B3AF-A0AED2DF7022}"/>
    <cellStyle name="Percent 3 24 8" xfId="26437" xr:uid="{2797CB6F-E182-46EA-A0E6-3450E47B3018}"/>
    <cellStyle name="Percent 3 25" xfId="2878" xr:uid="{00000000-0005-0000-0000-0000420B0000}"/>
    <cellStyle name="Percent 3 25 2" xfId="5757" xr:uid="{00000000-0005-0000-0000-000081160000}"/>
    <cellStyle name="Percent 3 25 2 2" xfId="5758" xr:uid="{00000000-0005-0000-0000-000082160000}"/>
    <cellStyle name="Percent 3 25 2 3" xfId="43091" xr:uid="{8BC30DAF-12E2-4FB5-94FE-6CCCA791F3D9}"/>
    <cellStyle name="Percent 3 25 2 4" xfId="35514" xr:uid="{F6DF03F5-D359-4429-B555-84F8E63D8DE9}"/>
    <cellStyle name="Percent 3 25 3" xfId="5759" xr:uid="{00000000-0005-0000-0000-000083160000}"/>
    <cellStyle name="Percent 3 25 3 2" xfId="5760" xr:uid="{00000000-0005-0000-0000-000084160000}"/>
    <cellStyle name="Percent 3 25 3 3" xfId="43092" xr:uid="{35E35ED6-C3E1-45DC-97DE-1BDBF950CE94}"/>
    <cellStyle name="Percent 3 25 3 4" xfId="35515" xr:uid="{FDE36335-F03D-412C-8E13-551CD48E8927}"/>
    <cellStyle name="Percent 3 25 4" xfId="5761" xr:uid="{00000000-0005-0000-0000-000085160000}"/>
    <cellStyle name="Percent 3 25 4 2" xfId="43093" xr:uid="{CDDA458F-B918-4C19-93BC-9F7BF5B9E9E3}"/>
    <cellStyle name="Percent 3 25 4 3" xfId="35516" xr:uid="{2EB1A730-E390-4DDA-89BF-359758EE880A}"/>
    <cellStyle name="Percent 3 25 5" xfId="5762" xr:uid="{00000000-0005-0000-0000-000086160000}"/>
    <cellStyle name="Percent 3 25 5 2" xfId="43094" xr:uid="{DDAC4DF8-14DB-44E4-ABD9-1853EA6957FE}"/>
    <cellStyle name="Percent 3 25 5 3" xfId="35517" xr:uid="{C6827177-2EE4-4285-8FC1-9450CB07DD58}"/>
    <cellStyle name="Percent 3 25 6" xfId="5756" xr:uid="{00000000-0005-0000-0000-000080160000}"/>
    <cellStyle name="Percent 3 25 7" xfId="41807" xr:uid="{F2393054-EFE9-4510-8CDA-C6176EE76BDE}"/>
    <cellStyle name="Percent 3 25 8" xfId="26438" xr:uid="{B2579CEB-B087-469B-B762-F1A03A286F41}"/>
    <cellStyle name="Percent 3 26" xfId="2879" xr:uid="{00000000-0005-0000-0000-0000430B0000}"/>
    <cellStyle name="Percent 3 26 2" xfId="5764" xr:uid="{00000000-0005-0000-0000-000088160000}"/>
    <cellStyle name="Percent 3 26 2 2" xfId="5765" xr:uid="{00000000-0005-0000-0000-000089160000}"/>
    <cellStyle name="Percent 3 26 2 3" xfId="43095" xr:uid="{09B894D4-498B-4C93-8778-999C0ACC0286}"/>
    <cellStyle name="Percent 3 26 2 4" xfId="35518" xr:uid="{A14EE646-0BA4-421F-B0C0-E09834C0F78F}"/>
    <cellStyle name="Percent 3 26 3" xfId="5766" xr:uid="{00000000-0005-0000-0000-00008A160000}"/>
    <cellStyle name="Percent 3 26 3 2" xfId="5767" xr:uid="{00000000-0005-0000-0000-00008B160000}"/>
    <cellStyle name="Percent 3 26 3 3" xfId="43096" xr:uid="{09F2A675-ACB1-42D4-BDA2-1F8C6F84AC0F}"/>
    <cellStyle name="Percent 3 26 3 4" xfId="35519" xr:uid="{43AB641C-EA9E-4547-9F61-42266EB020FF}"/>
    <cellStyle name="Percent 3 26 4" xfId="5768" xr:uid="{00000000-0005-0000-0000-00008C160000}"/>
    <cellStyle name="Percent 3 26 4 2" xfId="43097" xr:uid="{60F9D145-50AB-4715-8F5C-5AF887EF14FD}"/>
    <cellStyle name="Percent 3 26 4 3" xfId="35520" xr:uid="{72391A80-1523-4FBB-8E57-F60E32F4F8DB}"/>
    <cellStyle name="Percent 3 26 5" xfId="5769" xr:uid="{00000000-0005-0000-0000-00008D160000}"/>
    <cellStyle name="Percent 3 26 5 2" xfId="43098" xr:uid="{94698401-EFFF-42B7-B825-D95E61C60CC3}"/>
    <cellStyle name="Percent 3 26 5 3" xfId="35521" xr:uid="{57C02C3E-CF6B-43DB-B9E2-A425B686EE0A}"/>
    <cellStyle name="Percent 3 26 6" xfId="5763" xr:uid="{00000000-0005-0000-0000-000087160000}"/>
    <cellStyle name="Percent 3 26 7" xfId="41808" xr:uid="{49D9CF12-BA80-4419-80A3-43B54FA57840}"/>
    <cellStyle name="Percent 3 26 8" xfId="26439" xr:uid="{A2AB6F66-C1DA-4A21-A66E-4C2AC229B6F7}"/>
    <cellStyle name="Percent 3 27" xfId="2880" xr:uid="{00000000-0005-0000-0000-0000440B0000}"/>
    <cellStyle name="Percent 3 27 2" xfId="5771" xr:uid="{00000000-0005-0000-0000-00008F160000}"/>
    <cellStyle name="Percent 3 27 2 2" xfId="5772" xr:uid="{00000000-0005-0000-0000-000090160000}"/>
    <cellStyle name="Percent 3 27 2 3" xfId="43099" xr:uid="{DB737173-FD21-444C-868D-C08A83D136F5}"/>
    <cellStyle name="Percent 3 27 2 4" xfId="35522" xr:uid="{A3931F8F-D4F2-420E-955E-6CA18ABE1807}"/>
    <cellStyle name="Percent 3 27 3" xfId="5773" xr:uid="{00000000-0005-0000-0000-000091160000}"/>
    <cellStyle name="Percent 3 27 3 2" xfId="5774" xr:uid="{00000000-0005-0000-0000-000092160000}"/>
    <cellStyle name="Percent 3 27 3 3" xfId="43100" xr:uid="{E20C3441-71F3-4837-9591-0A0C6CE738BC}"/>
    <cellStyle name="Percent 3 27 3 4" xfId="35523" xr:uid="{02B424FA-2ACE-4B3D-AF6A-FEB373A51653}"/>
    <cellStyle name="Percent 3 27 4" xfId="5775" xr:uid="{00000000-0005-0000-0000-000093160000}"/>
    <cellStyle name="Percent 3 27 4 2" xfId="43101" xr:uid="{F75995BB-AEB6-4389-A92D-0CE7ADD2EF7C}"/>
    <cellStyle name="Percent 3 27 4 3" xfId="35524" xr:uid="{3A9DB7E9-AF82-4196-99BF-5ABE8C8D54A9}"/>
    <cellStyle name="Percent 3 27 5" xfId="5776" xr:uid="{00000000-0005-0000-0000-000094160000}"/>
    <cellStyle name="Percent 3 27 5 2" xfId="43102" xr:uid="{E84290C1-BC41-4E11-8F8A-363144C70D53}"/>
    <cellStyle name="Percent 3 27 5 3" xfId="35525" xr:uid="{7986F092-BF8B-47FC-876B-EBFF7C8975EE}"/>
    <cellStyle name="Percent 3 27 6" xfId="5770" xr:uid="{00000000-0005-0000-0000-00008E160000}"/>
    <cellStyle name="Percent 3 27 7" xfId="41809" xr:uid="{263A48F1-CA09-40F7-BA45-244471A304CA}"/>
    <cellStyle name="Percent 3 27 8" xfId="26440" xr:uid="{63E2A463-DB13-42A8-B285-364D2D1B913B}"/>
    <cellStyle name="Percent 3 28" xfId="2881" xr:uid="{00000000-0005-0000-0000-0000450B0000}"/>
    <cellStyle name="Percent 3 28 2" xfId="5778" xr:uid="{00000000-0005-0000-0000-000096160000}"/>
    <cellStyle name="Percent 3 28 2 2" xfId="5779" xr:uid="{00000000-0005-0000-0000-000097160000}"/>
    <cellStyle name="Percent 3 28 2 3" xfId="43103" xr:uid="{8B7A14E2-F9C4-4380-A5E2-EBADE436FEA2}"/>
    <cellStyle name="Percent 3 28 2 4" xfId="35526" xr:uid="{0BB166F2-125D-4E9C-B994-17B4C088FCD9}"/>
    <cellStyle name="Percent 3 28 3" xfId="5780" xr:uid="{00000000-0005-0000-0000-000098160000}"/>
    <cellStyle name="Percent 3 28 3 2" xfId="5781" xr:uid="{00000000-0005-0000-0000-000099160000}"/>
    <cellStyle name="Percent 3 28 3 3" xfId="43104" xr:uid="{B33B37AD-079B-4414-A6E9-ABA5BDB0060E}"/>
    <cellStyle name="Percent 3 28 3 4" xfId="35527" xr:uid="{7AE77B55-8336-48B3-8FB5-54C9FA417D50}"/>
    <cellStyle name="Percent 3 28 4" xfId="5782" xr:uid="{00000000-0005-0000-0000-00009A160000}"/>
    <cellStyle name="Percent 3 28 4 2" xfId="43105" xr:uid="{2069AA6B-111A-4CB0-A43A-76041CD13B16}"/>
    <cellStyle name="Percent 3 28 4 3" xfId="35528" xr:uid="{B4FBB73C-6AA1-4AA0-A100-73FBA281F1CB}"/>
    <cellStyle name="Percent 3 28 5" xfId="5783" xr:uid="{00000000-0005-0000-0000-00009B160000}"/>
    <cellStyle name="Percent 3 28 5 2" xfId="43106" xr:uid="{CE768B4E-6B71-4B56-99F6-53077CFFF4A2}"/>
    <cellStyle name="Percent 3 28 5 3" xfId="35529" xr:uid="{BF6FF474-2E1C-4AC7-9D50-A05551D2E470}"/>
    <cellStyle name="Percent 3 28 6" xfId="5777" xr:uid="{00000000-0005-0000-0000-000095160000}"/>
    <cellStyle name="Percent 3 28 7" xfId="41810" xr:uid="{A23CA537-7A89-4A9C-9AB0-9EF1C01E1C48}"/>
    <cellStyle name="Percent 3 28 8" xfId="26441" xr:uid="{E1F9F0DD-F62D-4463-B50F-8DACB1197643}"/>
    <cellStyle name="Percent 3 29" xfId="2882" xr:uid="{00000000-0005-0000-0000-0000460B0000}"/>
    <cellStyle name="Percent 3 29 2" xfId="5784" xr:uid="{00000000-0005-0000-0000-00009C160000}"/>
    <cellStyle name="Percent 3 29 2 2" xfId="43107" xr:uid="{58F1E7D1-76B0-4CD3-8C9A-DFE753FA102F}"/>
    <cellStyle name="Percent 3 29 2 3" xfId="35530" xr:uid="{F0238D38-14D8-43F4-9DC7-B420D79647A2}"/>
    <cellStyle name="Percent 3 29 3" xfId="35531" xr:uid="{800A0184-ACE7-4E1F-9CB4-9CF1ECA1E54D}"/>
    <cellStyle name="Percent 3 29 4" xfId="35532" xr:uid="{D607260E-987B-4881-9691-3ADC492B7449}"/>
    <cellStyle name="Percent 3 29 5" xfId="35533" xr:uid="{2FAAB712-1322-4B01-98F3-DF93711E7CEE}"/>
    <cellStyle name="Percent 3 29 6" xfId="41811" xr:uid="{CD82B48B-B47E-4429-ABF0-DE056E9FF5B1}"/>
    <cellStyle name="Percent 3 29 7" xfId="26442" xr:uid="{F2793729-A6CA-4A9F-9086-5C5AAE2743DC}"/>
    <cellStyle name="Percent 3 3" xfId="293" xr:uid="{00000000-0005-0000-0000-000029010000}"/>
    <cellStyle name="Percent 3 3 10" xfId="2883" xr:uid="{00000000-0005-0000-0000-0000470B0000}"/>
    <cellStyle name="Percent 3 3 10 2" xfId="5787" xr:uid="{00000000-0005-0000-0000-00009F160000}"/>
    <cellStyle name="Percent 3 3 10 2 2" xfId="5788" xr:uid="{00000000-0005-0000-0000-0000A0160000}"/>
    <cellStyle name="Percent 3 3 10 2 3" xfId="43108" xr:uid="{57BFEB20-837F-4597-BB24-3129E4D37EF7}"/>
    <cellStyle name="Percent 3 3 10 2 4" xfId="35534" xr:uid="{D811BAB6-F4F9-45D0-A65E-B34DA1DD10FE}"/>
    <cellStyle name="Percent 3 3 10 3" xfId="5789" xr:uid="{00000000-0005-0000-0000-0000A1160000}"/>
    <cellStyle name="Percent 3 3 10 3 2" xfId="5790" xr:uid="{00000000-0005-0000-0000-0000A2160000}"/>
    <cellStyle name="Percent 3 3 10 3 3" xfId="43109" xr:uid="{33D1AB6F-6D69-48C8-A794-7796FF40D449}"/>
    <cellStyle name="Percent 3 3 10 3 4" xfId="35535" xr:uid="{FDEBF199-4FE2-45DD-9BC8-39C0B5FBEC25}"/>
    <cellStyle name="Percent 3 3 10 4" xfId="5791" xr:uid="{00000000-0005-0000-0000-0000A3160000}"/>
    <cellStyle name="Percent 3 3 10 4 2" xfId="43110" xr:uid="{B644C1D4-F820-4619-BCA2-4A850653FE82}"/>
    <cellStyle name="Percent 3 3 10 4 3" xfId="35536" xr:uid="{2D3910F0-53B8-4A44-A973-0A19EE343343}"/>
    <cellStyle name="Percent 3 3 10 5" xfId="5792" xr:uid="{00000000-0005-0000-0000-0000A4160000}"/>
    <cellStyle name="Percent 3 3 10 5 2" xfId="43111" xr:uid="{C375D66D-0875-44F9-814D-7869E039AF5E}"/>
    <cellStyle name="Percent 3 3 10 5 3" xfId="35537" xr:uid="{B6C2DE7F-5262-44C4-AB17-B293BC0C33FB}"/>
    <cellStyle name="Percent 3 3 10 6" xfId="5786" xr:uid="{00000000-0005-0000-0000-00009E160000}"/>
    <cellStyle name="Percent 3 3 10 7" xfId="41812" xr:uid="{9C59CEBE-76C0-454B-BA37-6B46378D8AD9}"/>
    <cellStyle name="Percent 3 3 10 8" xfId="26444" xr:uid="{8DF6BC1A-F17F-46E9-8357-794890CB4A20}"/>
    <cellStyle name="Percent 3 3 11" xfId="2884" xr:uid="{00000000-0005-0000-0000-0000480B0000}"/>
    <cellStyle name="Percent 3 3 11 2" xfId="5794" xr:uid="{00000000-0005-0000-0000-0000A6160000}"/>
    <cellStyle name="Percent 3 3 11 2 2" xfId="5795" xr:uid="{00000000-0005-0000-0000-0000A7160000}"/>
    <cellStyle name="Percent 3 3 11 2 3" xfId="43112" xr:uid="{7F1D29C6-ED95-4B5A-9E83-A00B4281A7FF}"/>
    <cellStyle name="Percent 3 3 11 2 4" xfId="35538" xr:uid="{728FB66B-A50A-4065-917C-EC3A43BF9946}"/>
    <cellStyle name="Percent 3 3 11 3" xfId="5796" xr:uid="{00000000-0005-0000-0000-0000A8160000}"/>
    <cellStyle name="Percent 3 3 11 3 2" xfId="5797" xr:uid="{00000000-0005-0000-0000-0000A9160000}"/>
    <cellStyle name="Percent 3 3 11 3 3" xfId="43113" xr:uid="{239E3192-8069-4BD5-B1CA-352F733429BD}"/>
    <cellStyle name="Percent 3 3 11 3 4" xfId="35539" xr:uid="{2818ECB0-A7F5-4B38-8C74-60AE8A15DE39}"/>
    <cellStyle name="Percent 3 3 11 4" xfId="5798" xr:uid="{00000000-0005-0000-0000-0000AA160000}"/>
    <cellStyle name="Percent 3 3 11 4 2" xfId="43114" xr:uid="{5E7644D6-24AE-453D-B2CC-760B9DFD9BE7}"/>
    <cellStyle name="Percent 3 3 11 4 3" xfId="35540" xr:uid="{169AFFD7-1FCE-47FE-9DAE-6332F751DDEF}"/>
    <cellStyle name="Percent 3 3 11 5" xfId="5799" xr:uid="{00000000-0005-0000-0000-0000AB160000}"/>
    <cellStyle name="Percent 3 3 11 5 2" xfId="43115" xr:uid="{1A7AD276-C350-4CB4-BB72-0643C77BF249}"/>
    <cellStyle name="Percent 3 3 11 5 3" xfId="35541" xr:uid="{881D86F0-C3F1-44AE-B119-3178548B5406}"/>
    <cellStyle name="Percent 3 3 11 6" xfId="5793" xr:uid="{00000000-0005-0000-0000-0000A5160000}"/>
    <cellStyle name="Percent 3 3 11 7" xfId="41813" xr:uid="{D6434F44-9C38-419C-9B7C-2EAC4125BA69}"/>
    <cellStyle name="Percent 3 3 11 8" xfId="26445" xr:uid="{BDF311D1-F525-42CB-B3CE-B97BF4EF8CB4}"/>
    <cellStyle name="Percent 3 3 12" xfId="2885" xr:uid="{00000000-0005-0000-0000-0000490B0000}"/>
    <cellStyle name="Percent 3 3 12 2" xfId="5801" xr:uid="{00000000-0005-0000-0000-0000AD160000}"/>
    <cellStyle name="Percent 3 3 12 2 2" xfId="5802" xr:uid="{00000000-0005-0000-0000-0000AE160000}"/>
    <cellStyle name="Percent 3 3 12 2 3" xfId="43116" xr:uid="{711707AC-6C35-426C-BF45-9871190AF3CA}"/>
    <cellStyle name="Percent 3 3 12 2 4" xfId="35542" xr:uid="{9CD01E7F-3AD1-43D2-8652-17F1D64C8035}"/>
    <cellStyle name="Percent 3 3 12 3" xfId="5803" xr:uid="{00000000-0005-0000-0000-0000AF160000}"/>
    <cellStyle name="Percent 3 3 12 3 2" xfId="5804" xr:uid="{00000000-0005-0000-0000-0000B0160000}"/>
    <cellStyle name="Percent 3 3 12 3 3" xfId="43117" xr:uid="{DA6C63F7-B0A0-471C-8763-20108AB8F644}"/>
    <cellStyle name="Percent 3 3 12 3 4" xfId="35543" xr:uid="{9EE6163B-9348-4A9B-993D-3446E34B77FD}"/>
    <cellStyle name="Percent 3 3 12 4" xfId="5805" xr:uid="{00000000-0005-0000-0000-0000B1160000}"/>
    <cellStyle name="Percent 3 3 12 4 2" xfId="43118" xr:uid="{45E7FE19-84F2-48B9-A8AD-AB6B355CE2A5}"/>
    <cellStyle name="Percent 3 3 12 4 3" xfId="35544" xr:uid="{4AB7313F-68E5-4A07-A61A-FE8DEBCB22AC}"/>
    <cellStyle name="Percent 3 3 12 5" xfId="5806" xr:uid="{00000000-0005-0000-0000-0000B2160000}"/>
    <cellStyle name="Percent 3 3 12 5 2" xfId="43119" xr:uid="{C225379B-16ED-47B2-B986-62E25BA7761A}"/>
    <cellStyle name="Percent 3 3 12 5 3" xfId="35545" xr:uid="{6E52B761-EC41-45D0-AA68-6CC576E5879F}"/>
    <cellStyle name="Percent 3 3 12 6" xfId="5800" xr:uid="{00000000-0005-0000-0000-0000AC160000}"/>
    <cellStyle name="Percent 3 3 12 7" xfId="41814" xr:uid="{DFBB8A7F-68BD-40E2-BDD4-B7A87E73F11B}"/>
    <cellStyle name="Percent 3 3 12 8" xfId="26446" xr:uid="{D7BC90DF-1609-4AF9-B91A-685213F66516}"/>
    <cellStyle name="Percent 3 3 13" xfId="2886" xr:uid="{00000000-0005-0000-0000-00004A0B0000}"/>
    <cellStyle name="Percent 3 3 13 2" xfId="5808" xr:uid="{00000000-0005-0000-0000-0000B4160000}"/>
    <cellStyle name="Percent 3 3 13 2 2" xfId="5809" xr:uid="{00000000-0005-0000-0000-0000B5160000}"/>
    <cellStyle name="Percent 3 3 13 2 3" xfId="43120" xr:uid="{56DBB44D-B07A-445B-983E-4017A0FC8B5C}"/>
    <cellStyle name="Percent 3 3 13 2 4" xfId="35546" xr:uid="{D7B0987E-E061-46EE-A1C5-A2E81C15E49E}"/>
    <cellStyle name="Percent 3 3 13 3" xfId="5810" xr:uid="{00000000-0005-0000-0000-0000B6160000}"/>
    <cellStyle name="Percent 3 3 13 3 2" xfId="5811" xr:uid="{00000000-0005-0000-0000-0000B7160000}"/>
    <cellStyle name="Percent 3 3 13 3 3" xfId="43121" xr:uid="{746C09DF-BFA0-4204-A08F-8D655CA68309}"/>
    <cellStyle name="Percent 3 3 13 3 4" xfId="35547" xr:uid="{0BA7C6CB-5825-4CC2-96E9-C39F573A4DA4}"/>
    <cellStyle name="Percent 3 3 13 4" xfId="5812" xr:uid="{00000000-0005-0000-0000-0000B8160000}"/>
    <cellStyle name="Percent 3 3 13 4 2" xfId="43122" xr:uid="{DB4ABE7E-8FEF-48B0-B6AD-2C3F9F69EABB}"/>
    <cellStyle name="Percent 3 3 13 4 3" xfId="35548" xr:uid="{298B9AE6-9C3B-404B-B1C2-8105C5CBB8E0}"/>
    <cellStyle name="Percent 3 3 13 5" xfId="5813" xr:uid="{00000000-0005-0000-0000-0000B9160000}"/>
    <cellStyle name="Percent 3 3 13 5 2" xfId="43123" xr:uid="{937EDAFC-552C-4142-85A4-139E8668C709}"/>
    <cellStyle name="Percent 3 3 13 5 3" xfId="35549" xr:uid="{8F449CAB-6457-4BB2-8B91-B8E582B0A364}"/>
    <cellStyle name="Percent 3 3 13 6" xfId="5807" xr:uid="{00000000-0005-0000-0000-0000B3160000}"/>
    <cellStyle name="Percent 3 3 13 7" xfId="41815" xr:uid="{6EEC8C61-B10D-49FB-A33F-02937B2514D8}"/>
    <cellStyle name="Percent 3 3 13 8" xfId="26447" xr:uid="{B8059BFB-D0DB-404F-8C1E-EF7ECB4DCBEA}"/>
    <cellStyle name="Percent 3 3 14" xfId="2887" xr:uid="{00000000-0005-0000-0000-00004B0B0000}"/>
    <cellStyle name="Percent 3 3 14 2" xfId="5815" xr:uid="{00000000-0005-0000-0000-0000BB160000}"/>
    <cellStyle name="Percent 3 3 14 2 2" xfId="5816" xr:uid="{00000000-0005-0000-0000-0000BC160000}"/>
    <cellStyle name="Percent 3 3 14 2 3" xfId="43124" xr:uid="{AC33F17D-3C72-4E96-B581-BF904BE96FAA}"/>
    <cellStyle name="Percent 3 3 14 2 4" xfId="35550" xr:uid="{D94CFB9B-8CB2-4CD9-9DFC-2F3EDE8351E8}"/>
    <cellStyle name="Percent 3 3 14 3" xfId="5817" xr:uid="{00000000-0005-0000-0000-0000BD160000}"/>
    <cellStyle name="Percent 3 3 14 3 2" xfId="5818" xr:uid="{00000000-0005-0000-0000-0000BE160000}"/>
    <cellStyle name="Percent 3 3 14 3 3" xfId="43125" xr:uid="{C4F7785E-CAF4-4460-BA9B-E2B654CBA482}"/>
    <cellStyle name="Percent 3 3 14 3 4" xfId="35551" xr:uid="{FE21A958-B509-4793-9A74-A106C031E11D}"/>
    <cellStyle name="Percent 3 3 14 4" xfId="5819" xr:uid="{00000000-0005-0000-0000-0000BF160000}"/>
    <cellStyle name="Percent 3 3 14 4 2" xfId="43126" xr:uid="{0AD90450-B89B-4C0F-B12D-B7DD6F839F78}"/>
    <cellStyle name="Percent 3 3 14 4 3" xfId="35552" xr:uid="{95ADC5AC-66C1-497A-867A-9B65A26E7533}"/>
    <cellStyle name="Percent 3 3 14 5" xfId="5820" xr:uid="{00000000-0005-0000-0000-0000C0160000}"/>
    <cellStyle name="Percent 3 3 14 5 2" xfId="43127" xr:uid="{731804AA-9120-4BEA-9513-2EC99D23DE3F}"/>
    <cellStyle name="Percent 3 3 14 5 3" xfId="35553" xr:uid="{34EBEE87-B89B-467C-9486-E0F9267ACDCD}"/>
    <cellStyle name="Percent 3 3 14 6" xfId="5814" xr:uid="{00000000-0005-0000-0000-0000BA160000}"/>
    <cellStyle name="Percent 3 3 14 7" xfId="41816" xr:uid="{91169B30-774C-42C2-8271-9F38FC74B0DD}"/>
    <cellStyle name="Percent 3 3 14 8" xfId="26448" xr:uid="{6F09E9E1-013C-4687-A4E6-D8DA7336111F}"/>
    <cellStyle name="Percent 3 3 15" xfId="2888" xr:uid="{00000000-0005-0000-0000-00004C0B0000}"/>
    <cellStyle name="Percent 3 3 15 2" xfId="5822" xr:uid="{00000000-0005-0000-0000-0000C2160000}"/>
    <cellStyle name="Percent 3 3 15 2 2" xfId="5823" xr:uid="{00000000-0005-0000-0000-0000C3160000}"/>
    <cellStyle name="Percent 3 3 15 2 3" xfId="43128" xr:uid="{2647942E-8675-4191-9205-F30985AF7572}"/>
    <cellStyle name="Percent 3 3 15 2 4" xfId="35554" xr:uid="{1D26A4B0-44E4-4F51-9FF2-B1301D024D20}"/>
    <cellStyle name="Percent 3 3 15 3" xfId="5824" xr:uid="{00000000-0005-0000-0000-0000C4160000}"/>
    <cellStyle name="Percent 3 3 15 3 2" xfId="5825" xr:uid="{00000000-0005-0000-0000-0000C5160000}"/>
    <cellStyle name="Percent 3 3 15 3 3" xfId="43129" xr:uid="{E69141CC-E61D-49BF-8DC9-2503C34B2503}"/>
    <cellStyle name="Percent 3 3 15 3 4" xfId="35555" xr:uid="{9B7A6247-13DE-4F76-9F6D-F9DE18A79B5B}"/>
    <cellStyle name="Percent 3 3 15 4" xfId="5826" xr:uid="{00000000-0005-0000-0000-0000C6160000}"/>
    <cellStyle name="Percent 3 3 15 4 2" xfId="43130" xr:uid="{2F050494-6D43-4AA6-8C15-BD65A20EDA6E}"/>
    <cellStyle name="Percent 3 3 15 4 3" xfId="35556" xr:uid="{769CF748-3818-4CA6-8816-E3A27047E936}"/>
    <cellStyle name="Percent 3 3 15 5" xfId="5827" xr:uid="{00000000-0005-0000-0000-0000C7160000}"/>
    <cellStyle name="Percent 3 3 15 5 2" xfId="43131" xr:uid="{463136C6-1E96-4FCD-A96F-E4DFEF986BDF}"/>
    <cellStyle name="Percent 3 3 15 5 3" xfId="35557" xr:uid="{FB7A9756-ABE8-4A96-A9E8-780DE29FDF94}"/>
    <cellStyle name="Percent 3 3 15 6" xfId="5821" xr:uid="{00000000-0005-0000-0000-0000C1160000}"/>
    <cellStyle name="Percent 3 3 15 7" xfId="41817" xr:uid="{C66D36BF-77B4-4848-9E83-8227A437907E}"/>
    <cellStyle name="Percent 3 3 15 8" xfId="26449" xr:uid="{1301B2E4-B580-4B36-AE3D-957ED348190F}"/>
    <cellStyle name="Percent 3 3 16" xfId="5828" xr:uid="{00000000-0005-0000-0000-0000C8160000}"/>
    <cellStyle name="Percent 3 3 16 2" xfId="5829" xr:uid="{00000000-0005-0000-0000-0000C9160000}"/>
    <cellStyle name="Percent 3 3 16 2 2" xfId="43133" xr:uid="{439609DD-3C54-461F-A2F0-040ED35EA795}"/>
    <cellStyle name="Percent 3 3 16 2 3" xfId="35558" xr:uid="{7E39C8AF-32C3-478C-8EAC-6974ECFC689B}"/>
    <cellStyle name="Percent 3 3 16 3" xfId="43132" xr:uid="{162D0801-D3E6-459B-B6DA-FA1AD02E27C0}"/>
    <cellStyle name="Percent 3 3 16 4" xfId="27389" xr:uid="{A6DFB790-EA7E-4237-A1BB-4D33A5206D6E}"/>
    <cellStyle name="Percent 3 3 17" xfId="5830" xr:uid="{00000000-0005-0000-0000-0000CA160000}"/>
    <cellStyle name="Percent 3 3 17 2" xfId="5831" xr:uid="{00000000-0005-0000-0000-0000CB160000}"/>
    <cellStyle name="Percent 3 3 17 3" xfId="43134" xr:uid="{273B1B8F-4992-42CB-8BF6-A5965F199844}"/>
    <cellStyle name="Percent 3 3 17 4" xfId="26443" xr:uid="{BF3471C0-2C12-46FD-B883-D6DA4A3A3C9C}"/>
    <cellStyle name="Percent 3 3 18" xfId="5832" xr:uid="{00000000-0005-0000-0000-0000CC160000}"/>
    <cellStyle name="Percent 3 3 18 2" xfId="43135" xr:uid="{A8149F41-68A4-402A-8636-2CB812350409}"/>
    <cellStyle name="Percent 3 3 18 3" xfId="35559" xr:uid="{BA2F848A-D255-4675-B5C6-7DFD4393CBDE}"/>
    <cellStyle name="Percent 3 3 19" xfId="5833" xr:uid="{00000000-0005-0000-0000-0000CD160000}"/>
    <cellStyle name="Percent 3 3 19 2" xfId="43136" xr:uid="{5C07838E-75A2-4E3F-9133-5B48EB0E14A5}"/>
    <cellStyle name="Percent 3 3 19 3" xfId="35560" xr:uid="{45D08E9D-22C8-42A4-B50A-FCED2FE068FB}"/>
    <cellStyle name="Percent 3 3 2" xfId="294" xr:uid="{00000000-0005-0000-0000-00002A010000}"/>
    <cellStyle name="Percent 3 3 2 2" xfId="5835" xr:uid="{00000000-0005-0000-0000-0000CF160000}"/>
    <cellStyle name="Percent 3 3 2 2 2" xfId="5836" xr:uid="{00000000-0005-0000-0000-0000D0160000}"/>
    <cellStyle name="Percent 3 3 2 2 3" xfId="43137" xr:uid="{DD1062F0-A49A-4359-9E0B-35155EA47D11}"/>
    <cellStyle name="Percent 3 3 2 2 4" xfId="35561" xr:uid="{1127576B-25A7-4E48-AB70-1AE5A7282722}"/>
    <cellStyle name="Percent 3 3 2 3" xfId="5837" xr:uid="{00000000-0005-0000-0000-0000D1160000}"/>
    <cellStyle name="Percent 3 3 2 3 2" xfId="5838" xr:uid="{00000000-0005-0000-0000-0000D2160000}"/>
    <cellStyle name="Percent 3 3 2 3 3" xfId="43138" xr:uid="{69EBAB67-29FF-4B6F-9CB2-C43BCEBB893E}"/>
    <cellStyle name="Percent 3 3 2 3 4" xfId="35562" xr:uid="{905C7F55-6780-452A-BCAA-0199ECD68442}"/>
    <cellStyle name="Percent 3 3 2 4" xfId="5839" xr:uid="{00000000-0005-0000-0000-0000D3160000}"/>
    <cellStyle name="Percent 3 3 2 4 2" xfId="43139" xr:uid="{C604CD31-6397-4EC1-BD59-3E7EAEA14822}"/>
    <cellStyle name="Percent 3 3 2 4 3" xfId="35563" xr:uid="{822FBAC4-DA39-4616-9B99-D70D14267423}"/>
    <cellStyle name="Percent 3 3 2 5" xfId="5840" xr:uid="{00000000-0005-0000-0000-0000D4160000}"/>
    <cellStyle name="Percent 3 3 2 5 2" xfId="43140" xr:uid="{F633EBAB-0F59-4E1B-8185-174ABAC729B3}"/>
    <cellStyle name="Percent 3 3 2 5 3" xfId="35564" xr:uid="{07D0D9BA-3F04-403A-A5E9-E52522E42024}"/>
    <cellStyle name="Percent 3 3 2 6" xfId="5834" xr:uid="{00000000-0005-0000-0000-0000CE160000}"/>
    <cellStyle name="Percent 3 3 2 7" xfId="41456" xr:uid="{DD72A522-5796-47A0-AF10-4F3B2522588B}"/>
    <cellStyle name="Percent 3 3 2 8" xfId="26450" xr:uid="{47AF58B5-A975-4867-84B5-D701A1D4D2C8}"/>
    <cellStyle name="Percent 3 3 20" xfId="5785" xr:uid="{00000000-0005-0000-0000-00009D160000}"/>
    <cellStyle name="Percent 3 3 3" xfId="295" xr:uid="{00000000-0005-0000-0000-00002B010000}"/>
    <cellStyle name="Percent 3 3 3 2" xfId="296" xr:uid="{00000000-0005-0000-0000-00002C010000}"/>
    <cellStyle name="Percent 3 3 3 2 2" xfId="5843" xr:uid="{00000000-0005-0000-0000-0000D7160000}"/>
    <cellStyle name="Percent 3 3 3 2 2 2" xfId="43143" xr:uid="{03D89C6E-07EE-490F-A427-E53898F2E4A2}"/>
    <cellStyle name="Percent 3 3 3 2 2 3" xfId="35565" xr:uid="{3879C2FD-477D-44F8-9B2A-7A024DAB4438}"/>
    <cellStyle name="Percent 3 3 3 2 3" xfId="5844" xr:uid="{00000000-0005-0000-0000-0000D8160000}"/>
    <cellStyle name="Percent 3 3 3 2 3 2" xfId="43144" xr:uid="{751B6E22-7BD2-447B-94BA-392E330DDCA8}"/>
    <cellStyle name="Percent 3 3 3 2 3 3" xfId="35566" xr:uid="{BD3F1F84-A38F-4A11-A0CF-D6C6FBA71A39}"/>
    <cellStyle name="Percent 3 3 3 2 4" xfId="5842" xr:uid="{00000000-0005-0000-0000-0000D6160000}"/>
    <cellStyle name="Percent 3 3 3 2 4 2" xfId="43142" xr:uid="{8AE25F43-3F9B-464A-9660-F7CBFAEB4B86}"/>
    <cellStyle name="Percent 3 3 3 2 4 3" xfId="35567" xr:uid="{F842576D-9C13-4DD0-BEB3-DE42D22B2AB8}"/>
    <cellStyle name="Percent 3 3 3 2 5" xfId="35568" xr:uid="{66DDA986-EC8D-457A-A53D-4C1319EE763F}"/>
    <cellStyle name="Percent 3 3 3 2 6" xfId="41458" xr:uid="{BFD89700-197A-400A-85E3-D57475882644}"/>
    <cellStyle name="Percent 3 3 3 2 7" xfId="26452" xr:uid="{E97DDD22-3089-4C9D-B75D-CBA53F01C2BC}"/>
    <cellStyle name="Percent 3 3 3 3" xfId="427" xr:uid="{00000000-0005-0000-0000-0000AF010000}"/>
    <cellStyle name="Percent 3 3 3 3 10" xfId="26453" xr:uid="{DAF2FCF0-733A-4B6F-9461-C41836E6F690}"/>
    <cellStyle name="Percent 3 3 3 3 2" xfId="428" xr:uid="{00000000-0005-0000-0000-0000B0010000}"/>
    <cellStyle name="Percent 3 3 3 3 2 2" xfId="5846" xr:uid="{00000000-0005-0000-0000-0000DA160000}"/>
    <cellStyle name="Percent 3 3 3 3 2 2 2" xfId="43146" xr:uid="{A2E1D39C-808E-470E-94FA-4DC14B45AC5F}"/>
    <cellStyle name="Percent 3 3 3 3 2 2 3" xfId="35569" xr:uid="{0303BF47-323C-4858-BBEC-DD48B3EEAADC}"/>
    <cellStyle name="Percent 3 3 3 3 2 3" xfId="35570" xr:uid="{18038BFB-23F7-4EF7-9E4A-5E074CCB32B2}"/>
    <cellStyle name="Percent 3 3 3 3 2 4" xfId="35571" xr:uid="{B3824BB0-3D64-4D76-B89F-018137993771}"/>
    <cellStyle name="Percent 3 3 3 3 2 5" xfId="35572" xr:uid="{8A2B49AA-C97D-43AF-96B0-5BEFCAE1A10F}"/>
    <cellStyle name="Percent 3 3 3 3 2 6" xfId="41460" xr:uid="{0664ACCE-F2B9-4FFE-B3AA-FC46B2A11483}"/>
    <cellStyle name="Percent 3 3 3 3 2 7" xfId="26454" xr:uid="{28B4EBC9-FE2E-4E56-8DAD-E2CA6A6AE8DA}"/>
    <cellStyle name="Percent 3 3 3 3 3" xfId="429" xr:uid="{00000000-0005-0000-0000-0000B1010000}"/>
    <cellStyle name="Percent 3 3 3 3 3 2" xfId="5847" xr:uid="{00000000-0005-0000-0000-0000DB160000}"/>
    <cellStyle name="Percent 3 3 3 3 3 2 2" xfId="43147" xr:uid="{DA25D73D-EAA3-48AC-8072-8FA96E8F81C7}"/>
    <cellStyle name="Percent 3 3 3 3 3 2 3" xfId="35573" xr:uid="{A15501EB-13CF-4313-B0D3-2006100DDE8E}"/>
    <cellStyle name="Percent 3 3 3 3 3 3" xfId="35574" xr:uid="{1A0CCD91-BC3B-4754-83CC-6F3C4F07E471}"/>
    <cellStyle name="Percent 3 3 3 3 3 4" xfId="35575" xr:uid="{DECE0E40-724E-47F6-A6A7-2EB35EAEC54D}"/>
    <cellStyle name="Percent 3 3 3 3 3 5" xfId="35576" xr:uid="{81EAD193-0E09-48D5-9DCF-5D29CE4CA030}"/>
    <cellStyle name="Percent 3 3 3 3 3 6" xfId="41461" xr:uid="{ECB4C911-0CB1-4CB4-932C-BC95C7DFD090}"/>
    <cellStyle name="Percent 3 3 3 3 3 7" xfId="26455" xr:uid="{1E8B1DB0-0BC0-4ECA-A6DB-7EDF2EE5FDF1}"/>
    <cellStyle name="Percent 3 3 3 3 4" xfId="483" xr:uid="{00000000-0005-0000-0000-0000E7010000}"/>
    <cellStyle name="Percent 3 3 3 3 4 2" xfId="2889" xr:uid="{00000000-0005-0000-0000-00004D0B0000}"/>
    <cellStyle name="Percent 3 3 3 3 4 2 2" xfId="35577" xr:uid="{655346FA-72FC-4F9B-8D0F-8CE289245D3B}"/>
    <cellStyle name="Percent 3 3 3 3 4 2 3" xfId="35578" xr:uid="{1460AEA8-FCD8-4E6E-BD13-B8EFFAA711B3}"/>
    <cellStyle name="Percent 3 3 3 3 4 2 4" xfId="35579" xr:uid="{B7FFCB83-C6BA-411D-A369-FC436E4D7283}"/>
    <cellStyle name="Percent 3 3 3 3 4 2 5" xfId="35580" xr:uid="{C86BC45C-EEF5-4FDD-8605-695C4D93249B}"/>
    <cellStyle name="Percent 3 3 3 3 4 2 6" xfId="41818" xr:uid="{2FCC3CBA-34C5-4CEF-BEAC-96DE7B8FA7B4}"/>
    <cellStyle name="Percent 3 3 3 3 4 2 7" xfId="26457" xr:uid="{3C9F46D6-405E-4F75-BF9D-7EEC1D40157B}"/>
    <cellStyle name="Percent 3 3 3 3 4 3" xfId="5848" xr:uid="{00000000-0005-0000-0000-0000DC160000}"/>
    <cellStyle name="Percent 3 3 3 3 4 3 2" xfId="43148" xr:uid="{9B7D3008-055E-45FA-8668-704335E56E2D}"/>
    <cellStyle name="Percent 3 3 3 3 4 3 3" xfId="35581" xr:uid="{859B70E8-195C-42AB-973A-B4D7C610DDBC}"/>
    <cellStyle name="Percent 3 3 3 3 4 4" xfId="35582" xr:uid="{060AFA95-8B76-44BC-AAFC-996D32AD744A}"/>
    <cellStyle name="Percent 3 3 3 3 4 5" xfId="35583" xr:uid="{B04EA6C7-B0DC-4AEE-A9B6-E09A12739C60}"/>
    <cellStyle name="Percent 3 3 3 3 4 6" xfId="35584" xr:uid="{655B880B-FCE6-43FD-815D-FB69E2905776}"/>
    <cellStyle name="Percent 3 3 3 3 4 7" xfId="41497" xr:uid="{1830CE2D-A3CD-4301-8C1A-1E6201BDA2BA}"/>
    <cellStyle name="Percent 3 3 3 3 4 8" xfId="26456" xr:uid="{3815F5C3-0502-4259-AB74-8A786B920395}"/>
    <cellStyle name="Percent 3 3 3 3 5" xfId="5849" xr:uid="{00000000-0005-0000-0000-0000DD160000}"/>
    <cellStyle name="Percent 3 3 3 3 5 2" xfId="43149" xr:uid="{A8976B71-4662-429C-A0AF-3585D04185AE}"/>
    <cellStyle name="Percent 3 3 3 3 5 3" xfId="35585" xr:uid="{CC2CCE36-94A2-4CBF-9345-EA520B85904A}"/>
    <cellStyle name="Percent 3 3 3 3 6" xfId="5850" xr:uid="{00000000-0005-0000-0000-0000DE160000}"/>
    <cellStyle name="Percent 3 3 3 3 6 2" xfId="43150" xr:uid="{197CAF33-7FDD-4F2E-8497-A024E6316081}"/>
    <cellStyle name="Percent 3 3 3 3 6 3" xfId="35586" xr:uid="{81B57C05-889A-4E16-86F7-35F43E9CED2B}"/>
    <cellStyle name="Percent 3 3 3 3 7" xfId="5845" xr:uid="{00000000-0005-0000-0000-0000D9160000}"/>
    <cellStyle name="Percent 3 3 3 3 7 2" xfId="43145" xr:uid="{846A8C23-1895-490A-9CB9-EAB403D5FB33}"/>
    <cellStyle name="Percent 3 3 3 3 7 3" xfId="35587" xr:uid="{899F6A83-492B-4A77-B69F-04687ACB926F}"/>
    <cellStyle name="Percent 3 3 3 3 8" xfId="35588" xr:uid="{49E80DFA-CC3C-4431-A83D-EEF008A2476C}"/>
    <cellStyle name="Percent 3 3 3 3 9" xfId="41459" xr:uid="{11D7A4B6-1054-4A9A-BD46-11E552E224F8}"/>
    <cellStyle name="Percent 3 3 3 4" xfId="5851" xr:uid="{00000000-0005-0000-0000-0000DF160000}"/>
    <cellStyle name="Percent 3 3 3 4 2" xfId="43151" xr:uid="{279923E9-299D-43D2-B27B-E5E99D54E956}"/>
    <cellStyle name="Percent 3 3 3 4 3" xfId="35589" xr:uid="{13F0A316-F88A-4879-B034-A7899B48775A}"/>
    <cellStyle name="Percent 3 3 3 5" xfId="5852" xr:uid="{00000000-0005-0000-0000-0000E0160000}"/>
    <cellStyle name="Percent 3 3 3 5 2" xfId="43152" xr:uid="{B695A45E-A6FC-4FC5-97BB-1CD82C5B4381}"/>
    <cellStyle name="Percent 3 3 3 5 3" xfId="35590" xr:uid="{7C0FBC92-B7F1-472F-A6EA-C9A9B26FDA1A}"/>
    <cellStyle name="Percent 3 3 3 6" xfId="5841" xr:uid="{00000000-0005-0000-0000-0000D5160000}"/>
    <cellStyle name="Percent 3 3 3 6 2" xfId="43141" xr:uid="{BDAC6360-0870-4BAD-8B9E-D4A1C38AB964}"/>
    <cellStyle name="Percent 3 3 3 6 3" xfId="35591" xr:uid="{E98CD9AF-A7CF-4A3C-B5C7-E43533C58FDD}"/>
    <cellStyle name="Percent 3 3 3 7" xfId="35592" xr:uid="{72ED03CA-5762-4BC3-A09E-5C7F68DF3CAC}"/>
    <cellStyle name="Percent 3 3 3 8" xfId="41457" xr:uid="{61D28B0E-310F-4505-A184-C33654C00BF8}"/>
    <cellStyle name="Percent 3 3 3 9" xfId="26451" xr:uid="{857A19B7-C41A-4D60-953F-1321D0C0ECE4}"/>
    <cellStyle name="Percent 3 3 4" xfId="430" xr:uid="{00000000-0005-0000-0000-0000B2010000}"/>
    <cellStyle name="Percent 3 3 4 2" xfId="2890" xr:uid="{00000000-0005-0000-0000-00004E0B0000}"/>
    <cellStyle name="Percent 3 3 4 2 2" xfId="5855" xr:uid="{00000000-0005-0000-0000-0000E3160000}"/>
    <cellStyle name="Percent 3 3 4 2 2 2" xfId="43155" xr:uid="{CA2D0732-E27E-433B-A7D1-1AB52EB75596}"/>
    <cellStyle name="Percent 3 3 4 2 2 3" xfId="35593" xr:uid="{4F647289-89A5-44E1-A0D3-16F9E94BA728}"/>
    <cellStyle name="Percent 3 3 4 2 3" xfId="5856" xr:uid="{00000000-0005-0000-0000-0000E4160000}"/>
    <cellStyle name="Percent 3 3 4 2 3 2" xfId="43156" xr:uid="{0818A400-E471-450C-86A6-79E3BADE3F23}"/>
    <cellStyle name="Percent 3 3 4 2 3 3" xfId="35594" xr:uid="{B2A20CC0-4B52-4D2D-B94F-28D608E9B984}"/>
    <cellStyle name="Percent 3 3 4 2 4" xfId="5854" xr:uid="{00000000-0005-0000-0000-0000E2160000}"/>
    <cellStyle name="Percent 3 3 4 2 4 2" xfId="43154" xr:uid="{E89D0663-EEEF-4DC0-8D69-169E1BC61CD2}"/>
    <cellStyle name="Percent 3 3 4 2 4 3" xfId="35595" xr:uid="{030A9FC3-D61B-42A0-B711-87B623172F00}"/>
    <cellStyle name="Percent 3 3 4 2 5" xfId="35596" xr:uid="{AE4F7FBD-C5D2-415D-B409-CA030DC4D887}"/>
    <cellStyle name="Percent 3 3 4 2 6" xfId="41819" xr:uid="{4E66C7DC-F955-4AC8-BCDE-364380A91B91}"/>
    <cellStyle name="Percent 3 3 4 2 7" xfId="26459" xr:uid="{CE675ECA-5396-4165-A42D-B0410863FBD6}"/>
    <cellStyle name="Percent 3 3 4 3" xfId="5857" xr:uid="{00000000-0005-0000-0000-0000E5160000}"/>
    <cellStyle name="Percent 3 3 4 3 2" xfId="5858" xr:uid="{00000000-0005-0000-0000-0000E6160000}"/>
    <cellStyle name="Percent 3 3 4 3 3" xfId="43157" xr:uid="{61C2EEBD-037F-4F68-90A0-BAF62C8D3BCC}"/>
    <cellStyle name="Percent 3 3 4 3 4" xfId="35597" xr:uid="{459144D6-DDBB-4142-AD05-9666D4CE14BF}"/>
    <cellStyle name="Percent 3 3 4 4" xfId="5859" xr:uid="{00000000-0005-0000-0000-0000E7160000}"/>
    <cellStyle name="Percent 3 3 4 4 2" xfId="43158" xr:uid="{381F4483-0F8E-4B7B-A61A-3E4D0FA1CE8B}"/>
    <cellStyle name="Percent 3 3 4 4 3" xfId="35598" xr:uid="{C2589816-4729-44A3-97C5-13E703E0DF47}"/>
    <cellStyle name="Percent 3 3 4 5" xfId="5860" xr:uid="{00000000-0005-0000-0000-0000E8160000}"/>
    <cellStyle name="Percent 3 3 4 5 2" xfId="43159" xr:uid="{EA6F62C9-7DD2-4AFC-8CEA-3AB5A5632D36}"/>
    <cellStyle name="Percent 3 3 4 5 3" xfId="35599" xr:uid="{CD8191C1-1409-48C0-A0AD-8AC2414856EE}"/>
    <cellStyle name="Percent 3 3 4 6" xfId="5853" xr:uid="{00000000-0005-0000-0000-0000E1160000}"/>
    <cellStyle name="Percent 3 3 4 6 2" xfId="43153" xr:uid="{BF94E7A5-5DF2-4150-BC9D-D619B86B7C9A}"/>
    <cellStyle name="Percent 3 3 4 6 3" xfId="35600" xr:uid="{477EB1E3-7A2F-4022-9967-AD0AF5E22344}"/>
    <cellStyle name="Percent 3 3 4 7" xfId="41462" xr:uid="{E7C10A99-961E-4E38-8BFB-112C3F7D37C5}"/>
    <cellStyle name="Percent 3 3 4 8" xfId="26458" xr:uid="{2D10496A-5382-4277-853F-30144D99CFC8}"/>
    <cellStyle name="Percent 3 3 5" xfId="431" xr:uid="{00000000-0005-0000-0000-0000B3010000}"/>
    <cellStyle name="Percent 3 3 5 10" xfId="26460" xr:uid="{16B328EE-869E-4C28-94FF-8450952A9A8B}"/>
    <cellStyle name="Percent 3 3 5 2" xfId="5862" xr:uid="{00000000-0005-0000-0000-0000EA160000}"/>
    <cellStyle name="Percent 3 3 5 2 2" xfId="5863" xr:uid="{00000000-0005-0000-0000-0000EB160000}"/>
    <cellStyle name="Percent 3 3 5 2 2 2" xfId="5864" xr:uid="{00000000-0005-0000-0000-0000EC160000}"/>
    <cellStyle name="Percent 3 3 5 2 3" xfId="5865" xr:uid="{00000000-0005-0000-0000-0000ED160000}"/>
    <cellStyle name="Percent 3 3 5 2 3 2" xfId="5866" xr:uid="{00000000-0005-0000-0000-0000EE160000}"/>
    <cellStyle name="Percent 3 3 5 2 4" xfId="5867" xr:uid="{00000000-0005-0000-0000-0000EF160000}"/>
    <cellStyle name="Percent 3 3 5 2 5" xfId="43160" xr:uid="{83B72AD9-32AF-4250-A0E6-92BEF6FA79F3}"/>
    <cellStyle name="Percent 3 3 5 2 6" xfId="35601" xr:uid="{E5B44B26-03AA-438E-8426-B62E9FBC27B1}"/>
    <cellStyle name="Percent 3 3 5 3" xfId="5868" xr:uid="{00000000-0005-0000-0000-0000F0160000}"/>
    <cellStyle name="Percent 3 3 5 3 2" xfId="5869" xr:uid="{00000000-0005-0000-0000-0000F1160000}"/>
    <cellStyle name="Percent 3 3 5 3 2 2" xfId="5870" xr:uid="{00000000-0005-0000-0000-0000F2160000}"/>
    <cellStyle name="Percent 3 3 5 3 3" xfId="5871" xr:uid="{00000000-0005-0000-0000-0000F3160000}"/>
    <cellStyle name="Percent 3 3 5 3 3 2" xfId="5872" xr:uid="{00000000-0005-0000-0000-0000F4160000}"/>
    <cellStyle name="Percent 3 3 5 3 4" xfId="5873" xr:uid="{00000000-0005-0000-0000-0000F5160000}"/>
    <cellStyle name="Percent 3 3 5 3 5" xfId="43161" xr:uid="{C1330E28-0C0B-4213-92F1-2C6E9197626A}"/>
    <cellStyle name="Percent 3 3 5 3 6" xfId="35602" xr:uid="{5C54481C-86BD-494F-B41B-61D1E6DAA1EE}"/>
    <cellStyle name="Percent 3 3 5 4" xfId="5874" xr:uid="{00000000-0005-0000-0000-0000F6160000}"/>
    <cellStyle name="Percent 3 3 5 4 2" xfId="5875" xr:uid="{00000000-0005-0000-0000-0000F7160000}"/>
    <cellStyle name="Percent 3 3 5 4 3" xfId="43162" xr:uid="{5D877137-7B99-473D-9E28-CBF67EBAD5F0}"/>
    <cellStyle name="Percent 3 3 5 4 4" xfId="35603" xr:uid="{4DACF75A-862A-4D25-BA09-F89938AAF0F6}"/>
    <cellStyle name="Percent 3 3 5 5" xfId="5876" xr:uid="{00000000-0005-0000-0000-0000F8160000}"/>
    <cellStyle name="Percent 3 3 5 5 2" xfId="5877" xr:uid="{00000000-0005-0000-0000-0000F9160000}"/>
    <cellStyle name="Percent 3 3 5 5 3" xfId="43163" xr:uid="{EF7D4D25-F1E8-4FC0-9D8C-0B9C8F4E5151}"/>
    <cellStyle name="Percent 3 3 5 5 4" xfId="35604" xr:uid="{9EE328D5-5B0C-40C9-88B0-E292D9BD7729}"/>
    <cellStyle name="Percent 3 3 5 6" xfId="5878" xr:uid="{00000000-0005-0000-0000-0000FA160000}"/>
    <cellStyle name="Percent 3 3 5 6 2" xfId="43164" xr:uid="{82843D2B-9920-43C7-97F3-A6374203B1BC}"/>
    <cellStyle name="Percent 3 3 5 6 3" xfId="35605" xr:uid="{C54F89FA-2193-405C-8A30-B951E150153A}"/>
    <cellStyle name="Percent 3 3 5 7" xfId="5879" xr:uid="{00000000-0005-0000-0000-0000FB160000}"/>
    <cellStyle name="Percent 3 3 5 7 2" xfId="43165" xr:uid="{9FB7426F-C239-42A9-B1E1-DAF6E04EC27F}"/>
    <cellStyle name="Percent 3 3 5 7 3" xfId="35606" xr:uid="{BB97E17D-9CE0-418A-9CF2-42A19DAEFF00}"/>
    <cellStyle name="Percent 3 3 5 8" xfId="5861" xr:uid="{00000000-0005-0000-0000-0000E9160000}"/>
    <cellStyle name="Percent 3 3 5 9" xfId="41463" xr:uid="{C286D79A-29A6-4504-8DE0-B66F73C42145}"/>
    <cellStyle name="Percent 3 3 6" xfId="482" xr:uid="{00000000-0005-0000-0000-0000E6010000}"/>
    <cellStyle name="Percent 3 3 6 10" xfId="26461" xr:uid="{17214572-300D-4EDE-A000-3108C7152BF6}"/>
    <cellStyle name="Percent 3 3 6 2" xfId="2891" xr:uid="{00000000-0005-0000-0000-00004F0B0000}"/>
    <cellStyle name="Percent 3 3 6 2 2" xfId="5882" xr:uid="{00000000-0005-0000-0000-0000FE160000}"/>
    <cellStyle name="Percent 3 3 6 2 2 2" xfId="5883" xr:uid="{00000000-0005-0000-0000-0000FF160000}"/>
    <cellStyle name="Percent 3 3 6 2 2 3" xfId="43167" xr:uid="{86B98C39-CA05-4BAF-BEE5-C7F86855EFDA}"/>
    <cellStyle name="Percent 3 3 6 2 2 4" xfId="35607" xr:uid="{DC498260-C998-40E5-9CBC-81408A15A1F9}"/>
    <cellStyle name="Percent 3 3 6 2 3" xfId="5884" xr:uid="{00000000-0005-0000-0000-000000170000}"/>
    <cellStyle name="Percent 3 3 6 2 3 2" xfId="5885" xr:uid="{00000000-0005-0000-0000-000001170000}"/>
    <cellStyle name="Percent 3 3 6 2 3 3" xfId="43168" xr:uid="{8400B065-4266-4D9D-A554-FC04C1212BEB}"/>
    <cellStyle name="Percent 3 3 6 2 3 4" xfId="35608" xr:uid="{CAE9AD87-562E-4020-933B-B379A4392F39}"/>
    <cellStyle name="Percent 3 3 6 2 4" xfId="5886" xr:uid="{00000000-0005-0000-0000-000002170000}"/>
    <cellStyle name="Percent 3 3 6 2 4 2" xfId="43169" xr:uid="{2D6ECF15-9DF5-43D9-B040-909F863D6D49}"/>
    <cellStyle name="Percent 3 3 6 2 4 3" xfId="35609" xr:uid="{312FB93F-6710-4D67-95D9-6DAE67B0954B}"/>
    <cellStyle name="Percent 3 3 6 2 5" xfId="5881" xr:uid="{00000000-0005-0000-0000-0000FD160000}"/>
    <cellStyle name="Percent 3 3 6 2 5 2" xfId="43166" xr:uid="{2D4D3BC4-D467-4522-A59B-A986032B9C30}"/>
    <cellStyle name="Percent 3 3 6 2 5 3" xfId="35610" xr:uid="{F54CEE30-0734-4678-B669-D53A465AB5F3}"/>
    <cellStyle name="Percent 3 3 6 2 6" xfId="41820" xr:uid="{A827841D-2F19-4C53-8904-D88D51F25D39}"/>
    <cellStyle name="Percent 3 3 6 2 7" xfId="26462" xr:uid="{7607FA4C-B827-4FAD-B241-A815E48B834D}"/>
    <cellStyle name="Percent 3 3 6 3" xfId="5887" xr:uid="{00000000-0005-0000-0000-000003170000}"/>
    <cellStyle name="Percent 3 3 6 3 2" xfId="5888" xr:uid="{00000000-0005-0000-0000-000004170000}"/>
    <cellStyle name="Percent 3 3 6 3 2 2" xfId="5889" xr:uid="{00000000-0005-0000-0000-000005170000}"/>
    <cellStyle name="Percent 3 3 6 3 3" xfId="5890" xr:uid="{00000000-0005-0000-0000-000006170000}"/>
    <cellStyle name="Percent 3 3 6 3 3 2" xfId="5891" xr:uid="{00000000-0005-0000-0000-000007170000}"/>
    <cellStyle name="Percent 3 3 6 3 4" xfId="5892" xr:uid="{00000000-0005-0000-0000-000008170000}"/>
    <cellStyle name="Percent 3 3 6 3 5" xfId="43170" xr:uid="{1807A640-F61C-43BC-B86F-733278EDB9D7}"/>
    <cellStyle name="Percent 3 3 6 3 6" xfId="35611" xr:uid="{A85DF264-49BA-456E-9B0A-08544382B728}"/>
    <cellStyle name="Percent 3 3 6 4" xfId="5893" xr:uid="{00000000-0005-0000-0000-000009170000}"/>
    <cellStyle name="Percent 3 3 6 4 2" xfId="5894" xr:uid="{00000000-0005-0000-0000-00000A170000}"/>
    <cellStyle name="Percent 3 3 6 4 3" xfId="43171" xr:uid="{60F8DE05-991C-4DA5-AFAB-1A39426BDA14}"/>
    <cellStyle name="Percent 3 3 6 4 4" xfId="35612" xr:uid="{865F42E9-6A5D-4428-8966-DDBBC7C0CC2B}"/>
    <cellStyle name="Percent 3 3 6 5" xfId="5895" xr:uid="{00000000-0005-0000-0000-00000B170000}"/>
    <cellStyle name="Percent 3 3 6 5 2" xfId="5896" xr:uid="{00000000-0005-0000-0000-00000C170000}"/>
    <cellStyle name="Percent 3 3 6 5 3" xfId="43172" xr:uid="{1EDE2612-A3C6-4490-9323-742991110995}"/>
    <cellStyle name="Percent 3 3 6 5 4" xfId="35613" xr:uid="{C96EED1F-F09F-44B1-82CC-229AE9E71261}"/>
    <cellStyle name="Percent 3 3 6 6" xfId="5897" xr:uid="{00000000-0005-0000-0000-00000D170000}"/>
    <cellStyle name="Percent 3 3 6 6 2" xfId="43173" xr:uid="{70DEAB7E-4ADF-4E0F-9436-9DFD4BFBDD84}"/>
    <cellStyle name="Percent 3 3 6 6 3" xfId="35614" xr:uid="{BC4285A7-69B9-461E-8D9A-BF05F6D177DE}"/>
    <cellStyle name="Percent 3 3 6 7" xfId="5898" xr:uid="{00000000-0005-0000-0000-00000E170000}"/>
    <cellStyle name="Percent 3 3 6 7 2" xfId="43174" xr:uid="{D9241A7E-973F-4FB7-AD31-37595803D4C0}"/>
    <cellStyle name="Percent 3 3 6 7 3" xfId="35615" xr:uid="{01050BD7-F126-4E96-A77C-7AB700FE4C7F}"/>
    <cellStyle name="Percent 3 3 6 8" xfId="5880" xr:uid="{00000000-0005-0000-0000-0000FC160000}"/>
    <cellStyle name="Percent 3 3 6 9" xfId="41496" xr:uid="{E3D082B7-B052-400D-AA18-53FE15030221}"/>
    <cellStyle name="Percent 3 3 7" xfId="2892" xr:uid="{00000000-0005-0000-0000-0000500B0000}"/>
    <cellStyle name="Percent 3 3 7 10" xfId="26463" xr:uid="{454C8524-BED5-48C6-AF68-5426E99DA819}"/>
    <cellStyle name="Percent 3 3 7 2" xfId="5900" xr:uid="{00000000-0005-0000-0000-000010170000}"/>
    <cellStyle name="Percent 3 3 7 2 2" xfId="5901" xr:uid="{00000000-0005-0000-0000-000011170000}"/>
    <cellStyle name="Percent 3 3 7 2 2 2" xfId="5902" xr:uid="{00000000-0005-0000-0000-000012170000}"/>
    <cellStyle name="Percent 3 3 7 2 3" xfId="5903" xr:uid="{00000000-0005-0000-0000-000013170000}"/>
    <cellStyle name="Percent 3 3 7 2 3 2" xfId="5904" xr:uid="{00000000-0005-0000-0000-000014170000}"/>
    <cellStyle name="Percent 3 3 7 2 4" xfId="5905" xr:uid="{00000000-0005-0000-0000-000015170000}"/>
    <cellStyle name="Percent 3 3 7 2 5" xfId="43175" xr:uid="{4DF41AF7-0B70-4069-9D29-0977153F48E0}"/>
    <cellStyle name="Percent 3 3 7 2 6" xfId="35616" xr:uid="{CF032E52-ED4A-472C-B6FB-7C343A2BE873}"/>
    <cellStyle name="Percent 3 3 7 3" xfId="5906" xr:uid="{00000000-0005-0000-0000-000016170000}"/>
    <cellStyle name="Percent 3 3 7 3 2" xfId="5907" xr:uid="{00000000-0005-0000-0000-000017170000}"/>
    <cellStyle name="Percent 3 3 7 3 2 2" xfId="5908" xr:uid="{00000000-0005-0000-0000-000018170000}"/>
    <cellStyle name="Percent 3 3 7 3 3" xfId="5909" xr:uid="{00000000-0005-0000-0000-000019170000}"/>
    <cellStyle name="Percent 3 3 7 3 3 2" xfId="5910" xr:uid="{00000000-0005-0000-0000-00001A170000}"/>
    <cellStyle name="Percent 3 3 7 3 4" xfId="5911" xr:uid="{00000000-0005-0000-0000-00001B170000}"/>
    <cellStyle name="Percent 3 3 7 3 5" xfId="43176" xr:uid="{9E6748EB-E848-4A6F-9819-3EA517A5854F}"/>
    <cellStyle name="Percent 3 3 7 3 6" xfId="35617" xr:uid="{1EEFBF7A-8A9E-4575-AE52-B5108C759628}"/>
    <cellStyle name="Percent 3 3 7 4" xfId="5912" xr:uid="{00000000-0005-0000-0000-00001C170000}"/>
    <cellStyle name="Percent 3 3 7 4 2" xfId="5913" xr:uid="{00000000-0005-0000-0000-00001D170000}"/>
    <cellStyle name="Percent 3 3 7 4 3" xfId="43177" xr:uid="{EC7073AE-3CE5-4728-9693-351E745681CB}"/>
    <cellStyle name="Percent 3 3 7 4 4" xfId="35618" xr:uid="{E707F607-E830-4C21-805B-9125A61AD8C3}"/>
    <cellStyle name="Percent 3 3 7 5" xfId="5914" xr:uid="{00000000-0005-0000-0000-00001E170000}"/>
    <cellStyle name="Percent 3 3 7 5 2" xfId="5915" xr:uid="{00000000-0005-0000-0000-00001F170000}"/>
    <cellStyle name="Percent 3 3 7 5 3" xfId="43178" xr:uid="{F2500F2F-96CD-409A-8AAD-042392F97E61}"/>
    <cellStyle name="Percent 3 3 7 5 4" xfId="35619" xr:uid="{6A52B05A-D472-416D-859A-B9597E0CD368}"/>
    <cellStyle name="Percent 3 3 7 6" xfId="5916" xr:uid="{00000000-0005-0000-0000-000020170000}"/>
    <cellStyle name="Percent 3 3 7 6 2" xfId="43179" xr:uid="{14824E4F-5E30-4DE1-AF49-0F17755A20B2}"/>
    <cellStyle name="Percent 3 3 7 6 3" xfId="35620" xr:uid="{51B6C826-C45D-4532-BD7B-A70EFA90AFBD}"/>
    <cellStyle name="Percent 3 3 7 7" xfId="5917" xr:uid="{00000000-0005-0000-0000-000021170000}"/>
    <cellStyle name="Percent 3 3 7 7 2" xfId="43180" xr:uid="{81EEFC00-1D3A-47D6-BA4B-C297ED102E6A}"/>
    <cellStyle name="Percent 3 3 7 7 3" xfId="35621" xr:uid="{0DF3246D-B954-4033-A1C6-D4C7FB006F14}"/>
    <cellStyle name="Percent 3 3 7 8" xfId="5899" xr:uid="{00000000-0005-0000-0000-00000F170000}"/>
    <cellStyle name="Percent 3 3 7 9" xfId="41821" xr:uid="{A1426393-3FA8-4CD9-AF6C-B8F870A9861A}"/>
    <cellStyle name="Percent 3 3 8" xfId="2893" xr:uid="{00000000-0005-0000-0000-0000510B0000}"/>
    <cellStyle name="Percent 3 3 8 10" xfId="26464" xr:uid="{3149C45C-579D-4567-A360-9711CCDAC89E}"/>
    <cellStyle name="Percent 3 3 8 2" xfId="5919" xr:uid="{00000000-0005-0000-0000-000023170000}"/>
    <cellStyle name="Percent 3 3 8 2 2" xfId="5920" xr:uid="{00000000-0005-0000-0000-000024170000}"/>
    <cellStyle name="Percent 3 3 8 2 2 2" xfId="5921" xr:uid="{00000000-0005-0000-0000-000025170000}"/>
    <cellStyle name="Percent 3 3 8 2 3" xfId="5922" xr:uid="{00000000-0005-0000-0000-000026170000}"/>
    <cellStyle name="Percent 3 3 8 2 3 2" xfId="5923" xr:uid="{00000000-0005-0000-0000-000027170000}"/>
    <cellStyle name="Percent 3 3 8 2 4" xfId="5924" xr:uid="{00000000-0005-0000-0000-000028170000}"/>
    <cellStyle name="Percent 3 3 8 2 5" xfId="43181" xr:uid="{46F2B868-CD5D-49A6-82B2-F8258E1AA989}"/>
    <cellStyle name="Percent 3 3 8 2 6" xfId="35622" xr:uid="{9F697D96-329F-4280-ABF8-978556BF43E8}"/>
    <cellStyle name="Percent 3 3 8 3" xfId="5925" xr:uid="{00000000-0005-0000-0000-000029170000}"/>
    <cellStyle name="Percent 3 3 8 3 2" xfId="5926" xr:uid="{00000000-0005-0000-0000-00002A170000}"/>
    <cellStyle name="Percent 3 3 8 3 2 2" xfId="5927" xr:uid="{00000000-0005-0000-0000-00002B170000}"/>
    <cellStyle name="Percent 3 3 8 3 3" xfId="5928" xr:uid="{00000000-0005-0000-0000-00002C170000}"/>
    <cellStyle name="Percent 3 3 8 3 3 2" xfId="5929" xr:uid="{00000000-0005-0000-0000-00002D170000}"/>
    <cellStyle name="Percent 3 3 8 3 4" xfId="5930" xr:uid="{00000000-0005-0000-0000-00002E170000}"/>
    <cellStyle name="Percent 3 3 8 3 5" xfId="43182" xr:uid="{C74B654C-FA0D-4B56-8DA9-251BC9F945AF}"/>
    <cellStyle name="Percent 3 3 8 3 6" xfId="35623" xr:uid="{2A9EC7A5-C87A-4BA0-A805-23976AFD9754}"/>
    <cellStyle name="Percent 3 3 8 4" xfId="5931" xr:uid="{00000000-0005-0000-0000-00002F170000}"/>
    <cellStyle name="Percent 3 3 8 4 2" xfId="5932" xr:uid="{00000000-0005-0000-0000-000030170000}"/>
    <cellStyle name="Percent 3 3 8 4 3" xfId="43183" xr:uid="{CB0B9C81-277C-41B5-AB8B-D40C2A712113}"/>
    <cellStyle name="Percent 3 3 8 4 4" xfId="35624" xr:uid="{2E260817-AC90-40C3-8508-793C1F00D909}"/>
    <cellStyle name="Percent 3 3 8 5" xfId="5933" xr:uid="{00000000-0005-0000-0000-000031170000}"/>
    <cellStyle name="Percent 3 3 8 5 2" xfId="5934" xr:uid="{00000000-0005-0000-0000-000032170000}"/>
    <cellStyle name="Percent 3 3 8 5 3" xfId="43184" xr:uid="{8B02968A-3A56-4445-B48C-AD53FF9366C6}"/>
    <cellStyle name="Percent 3 3 8 5 4" xfId="35625" xr:uid="{54964621-E4B1-4BC2-8156-415939CA6558}"/>
    <cellStyle name="Percent 3 3 8 6" xfId="5935" xr:uid="{00000000-0005-0000-0000-000033170000}"/>
    <cellStyle name="Percent 3 3 8 6 2" xfId="43185" xr:uid="{71C53C85-864E-44DD-9CE2-D8CE816B5DDC}"/>
    <cellStyle name="Percent 3 3 8 6 3" xfId="35626" xr:uid="{4D9FF2AF-9029-4E02-8A84-E9C05560E69B}"/>
    <cellStyle name="Percent 3 3 8 7" xfId="5936" xr:uid="{00000000-0005-0000-0000-000034170000}"/>
    <cellStyle name="Percent 3 3 8 7 2" xfId="43186" xr:uid="{AB3CDAE5-E09B-455F-AFDC-3293346AA7A7}"/>
    <cellStyle name="Percent 3 3 8 7 3" xfId="35627" xr:uid="{AC55D8C7-4BCD-48EE-AC6D-49EB9139EFBD}"/>
    <cellStyle name="Percent 3 3 8 8" xfId="5918" xr:uid="{00000000-0005-0000-0000-000022170000}"/>
    <cellStyle name="Percent 3 3 8 9" xfId="41822" xr:uid="{3A90AC62-0FD5-4422-A9A7-2D5354F99C50}"/>
    <cellStyle name="Percent 3 3 9" xfId="2894" xr:uid="{00000000-0005-0000-0000-0000520B0000}"/>
    <cellStyle name="Percent 3 3 9 10" xfId="26465" xr:uid="{9D5DA7E4-FA9A-4C07-94C9-956D17CBE03D}"/>
    <cellStyle name="Percent 3 3 9 2" xfId="5938" xr:uid="{00000000-0005-0000-0000-000036170000}"/>
    <cellStyle name="Percent 3 3 9 2 2" xfId="5939" xr:uid="{00000000-0005-0000-0000-000037170000}"/>
    <cellStyle name="Percent 3 3 9 2 2 2" xfId="5940" xr:uid="{00000000-0005-0000-0000-000038170000}"/>
    <cellStyle name="Percent 3 3 9 2 3" xfId="5941" xr:uid="{00000000-0005-0000-0000-000039170000}"/>
    <cellStyle name="Percent 3 3 9 2 3 2" xfId="5942" xr:uid="{00000000-0005-0000-0000-00003A170000}"/>
    <cellStyle name="Percent 3 3 9 2 4" xfId="5943" xr:uid="{00000000-0005-0000-0000-00003B170000}"/>
    <cellStyle name="Percent 3 3 9 2 5" xfId="43187" xr:uid="{A896CFD9-CE96-476A-9FE0-ABC2F4C7DDF7}"/>
    <cellStyle name="Percent 3 3 9 2 6" xfId="35628" xr:uid="{ED6301DC-C9CB-4473-A004-DE29C8638812}"/>
    <cellStyle name="Percent 3 3 9 3" xfId="5944" xr:uid="{00000000-0005-0000-0000-00003C170000}"/>
    <cellStyle name="Percent 3 3 9 3 2" xfId="5945" xr:uid="{00000000-0005-0000-0000-00003D170000}"/>
    <cellStyle name="Percent 3 3 9 3 2 2" xfId="5946" xr:uid="{00000000-0005-0000-0000-00003E170000}"/>
    <cellStyle name="Percent 3 3 9 3 3" xfId="5947" xr:uid="{00000000-0005-0000-0000-00003F170000}"/>
    <cellStyle name="Percent 3 3 9 3 3 2" xfId="5948" xr:uid="{00000000-0005-0000-0000-000040170000}"/>
    <cellStyle name="Percent 3 3 9 3 4" xfId="5949" xr:uid="{00000000-0005-0000-0000-000041170000}"/>
    <cellStyle name="Percent 3 3 9 3 5" xfId="43188" xr:uid="{1CDC17E5-97BC-4F86-9902-6CE7F02634EE}"/>
    <cellStyle name="Percent 3 3 9 3 6" xfId="35629" xr:uid="{1BE53412-6297-46E8-BE03-BFF90EF8B16D}"/>
    <cellStyle name="Percent 3 3 9 4" xfId="5950" xr:uid="{00000000-0005-0000-0000-000042170000}"/>
    <cellStyle name="Percent 3 3 9 4 2" xfId="5951" xr:uid="{00000000-0005-0000-0000-000043170000}"/>
    <cellStyle name="Percent 3 3 9 4 3" xfId="43189" xr:uid="{7650D3A7-3194-4E3C-9955-25C171707DF7}"/>
    <cellStyle name="Percent 3 3 9 4 4" xfId="35630" xr:uid="{B40433AD-5B9C-408F-A1AA-AE924038FC30}"/>
    <cellStyle name="Percent 3 3 9 5" xfId="5952" xr:uid="{00000000-0005-0000-0000-000044170000}"/>
    <cellStyle name="Percent 3 3 9 5 2" xfId="5953" xr:uid="{00000000-0005-0000-0000-000045170000}"/>
    <cellStyle name="Percent 3 3 9 5 3" xfId="43190" xr:uid="{2AA91133-68CA-4D20-AF14-C2967780A5AB}"/>
    <cellStyle name="Percent 3 3 9 5 4" xfId="35631" xr:uid="{CC1EC8B8-53C8-4F0F-8E1F-B75C6602D812}"/>
    <cellStyle name="Percent 3 3 9 6" xfId="5954" xr:uid="{00000000-0005-0000-0000-000046170000}"/>
    <cellStyle name="Percent 3 3 9 6 2" xfId="43191" xr:uid="{7B19D1AD-596F-4759-9AFF-1C6918BF84D8}"/>
    <cellStyle name="Percent 3 3 9 6 3" xfId="35632" xr:uid="{33352456-8EEA-4845-879B-0D8DA92C35E4}"/>
    <cellStyle name="Percent 3 3 9 7" xfId="5955" xr:uid="{00000000-0005-0000-0000-000047170000}"/>
    <cellStyle name="Percent 3 3 9 7 2" xfId="43192" xr:uid="{D79AD470-085F-4F47-B52E-4AA94CC35A49}"/>
    <cellStyle name="Percent 3 3 9 7 3" xfId="35633" xr:uid="{D9F902E5-43CA-48C7-9026-FCA7824FA187}"/>
    <cellStyle name="Percent 3 3 9 8" xfId="5937" xr:uid="{00000000-0005-0000-0000-000035170000}"/>
    <cellStyle name="Percent 3 3 9 9" xfId="41823" xr:uid="{E6B42DC8-0575-4770-B0FD-3609EFA65267}"/>
    <cellStyle name="Percent 3 30" xfId="2832" xr:uid="{00000000-0005-0000-0000-0000140B0000}"/>
    <cellStyle name="Percent 3 30 2" xfId="35634" xr:uid="{0DABDA72-EEE1-4339-A09D-96414479D94F}"/>
    <cellStyle name="Percent 3 30 3" xfId="35635" xr:uid="{365F15CB-2F01-489D-8F9F-833B872F9EE2}"/>
    <cellStyle name="Percent 3 30 4" xfId="35636" xr:uid="{DE60A9B8-6C0B-4875-BFE4-923F0DF8CFBF}"/>
    <cellStyle name="Percent 3 30 5" xfId="35637" xr:uid="{71609DFE-F82F-434A-95C9-B7C4BECE5A38}"/>
    <cellStyle name="Percent 3 30 6" xfId="41762" xr:uid="{C669FA70-3775-495C-B750-1D484B1D27C2}"/>
    <cellStyle name="Percent 3 30 7" xfId="26466" xr:uid="{6400A05F-EC76-4B73-9F46-41F42AF715E2}"/>
    <cellStyle name="Percent 3 31" xfId="5536" xr:uid="{00000000-0005-0000-0000-0000A4150000}"/>
    <cellStyle name="Percent 3 31 2" xfId="42926" xr:uid="{0B2D6197-28B3-45C2-987F-10BC99A386A0}"/>
    <cellStyle name="Percent 3 31 3" xfId="35638" xr:uid="{E8684968-B34A-42AE-99D8-46233F0E0CD7}"/>
    <cellStyle name="Percent 3 4" xfId="297" xr:uid="{00000000-0005-0000-0000-00002D010000}"/>
    <cellStyle name="Percent 3 4 10" xfId="2895" xr:uid="{00000000-0005-0000-0000-0000530B0000}"/>
    <cellStyle name="Percent 3 4 10 10" xfId="26468" xr:uid="{8AC909A0-0811-40BF-ABE4-4BF18361B7DE}"/>
    <cellStyle name="Percent 3 4 10 2" xfId="5958" xr:uid="{00000000-0005-0000-0000-00004A170000}"/>
    <cellStyle name="Percent 3 4 10 2 2" xfId="5959" xr:uid="{00000000-0005-0000-0000-00004B170000}"/>
    <cellStyle name="Percent 3 4 10 2 2 2" xfId="5960" xr:uid="{00000000-0005-0000-0000-00004C170000}"/>
    <cellStyle name="Percent 3 4 10 2 3" xfId="5961" xr:uid="{00000000-0005-0000-0000-00004D170000}"/>
    <cellStyle name="Percent 3 4 10 2 3 2" xfId="5962" xr:uid="{00000000-0005-0000-0000-00004E170000}"/>
    <cellStyle name="Percent 3 4 10 2 4" xfId="5963" xr:uid="{00000000-0005-0000-0000-00004F170000}"/>
    <cellStyle name="Percent 3 4 10 2 5" xfId="5964" xr:uid="{00000000-0005-0000-0000-000050170000}"/>
    <cellStyle name="Percent 3 4 10 2 6" xfId="43193" xr:uid="{9B7A3154-134D-41FE-9EC1-F8E9B9D2429F}"/>
    <cellStyle name="Percent 3 4 10 2 7" xfId="35639" xr:uid="{1E725B21-8C29-4C87-8CB4-8A3BEA9721A0}"/>
    <cellStyle name="Percent 3 4 10 3" xfId="5965" xr:uid="{00000000-0005-0000-0000-000051170000}"/>
    <cellStyle name="Percent 3 4 10 3 2" xfId="5966" xr:uid="{00000000-0005-0000-0000-000052170000}"/>
    <cellStyle name="Percent 3 4 10 3 2 2" xfId="5967" xr:uid="{00000000-0005-0000-0000-000053170000}"/>
    <cellStyle name="Percent 3 4 10 3 3" xfId="5968" xr:uid="{00000000-0005-0000-0000-000054170000}"/>
    <cellStyle name="Percent 3 4 10 3 3 2" xfId="5969" xr:uid="{00000000-0005-0000-0000-000055170000}"/>
    <cellStyle name="Percent 3 4 10 3 4" xfId="5970" xr:uid="{00000000-0005-0000-0000-000056170000}"/>
    <cellStyle name="Percent 3 4 10 3 5" xfId="43194" xr:uid="{91B4B583-43A9-423A-848F-B46CB763FF9A}"/>
    <cellStyle name="Percent 3 4 10 3 6" xfId="35640" xr:uid="{0B0ADE1D-1066-4D97-BD03-0D7BEB61E3F8}"/>
    <cellStyle name="Percent 3 4 10 4" xfId="5971" xr:uid="{00000000-0005-0000-0000-000057170000}"/>
    <cellStyle name="Percent 3 4 10 4 2" xfId="5972" xr:uid="{00000000-0005-0000-0000-000058170000}"/>
    <cellStyle name="Percent 3 4 10 4 3" xfId="43195" xr:uid="{58FE8277-4BB9-4C75-B17E-5F71DBC12BAB}"/>
    <cellStyle name="Percent 3 4 10 4 4" xfId="35641" xr:uid="{6DAC4FBF-923E-4340-99EA-7A1BBF714E5B}"/>
    <cellStyle name="Percent 3 4 10 5" xfId="5973" xr:uid="{00000000-0005-0000-0000-000059170000}"/>
    <cellStyle name="Percent 3 4 10 5 2" xfId="5974" xr:uid="{00000000-0005-0000-0000-00005A170000}"/>
    <cellStyle name="Percent 3 4 10 5 3" xfId="43196" xr:uid="{E01BBD43-2C01-4625-AD9B-1E132C2F131E}"/>
    <cellStyle name="Percent 3 4 10 5 4" xfId="35642" xr:uid="{5EF94A7E-4B7B-4161-89F7-14FE6200A786}"/>
    <cellStyle name="Percent 3 4 10 6" xfId="5975" xr:uid="{00000000-0005-0000-0000-00005B170000}"/>
    <cellStyle name="Percent 3 4 10 6 2" xfId="43197" xr:uid="{815FD56F-1C93-4047-A6C3-F6EBBA777C07}"/>
    <cellStyle name="Percent 3 4 10 6 3" xfId="35643" xr:uid="{67098E08-8BE6-4074-8BB2-2CD3C5AD794C}"/>
    <cellStyle name="Percent 3 4 10 7" xfId="5976" xr:uid="{00000000-0005-0000-0000-00005C170000}"/>
    <cellStyle name="Percent 3 4 10 7 2" xfId="43198" xr:uid="{5B384404-3235-4007-B058-EE24DCF6D9B0}"/>
    <cellStyle name="Percent 3 4 10 7 3" xfId="35644" xr:uid="{C608A978-8AB2-4951-9278-B509A16DB789}"/>
    <cellStyle name="Percent 3 4 10 8" xfId="5957" xr:uid="{00000000-0005-0000-0000-000049170000}"/>
    <cellStyle name="Percent 3 4 10 9" xfId="41824" xr:uid="{05ADDDDF-9EAE-4CF5-9438-D7A54BE12AA1}"/>
    <cellStyle name="Percent 3 4 11" xfId="2896" xr:uid="{00000000-0005-0000-0000-0000540B0000}"/>
    <cellStyle name="Percent 3 4 11 10" xfId="26469" xr:uid="{5BFBEEB9-4112-4046-B459-43948C71A547}"/>
    <cellStyle name="Percent 3 4 11 2" xfId="5978" xr:uid="{00000000-0005-0000-0000-00005E170000}"/>
    <cellStyle name="Percent 3 4 11 2 2" xfId="5979" xr:uid="{00000000-0005-0000-0000-00005F170000}"/>
    <cellStyle name="Percent 3 4 11 2 2 2" xfId="5980" xr:uid="{00000000-0005-0000-0000-000060170000}"/>
    <cellStyle name="Percent 3 4 11 2 3" xfId="5981" xr:uid="{00000000-0005-0000-0000-000061170000}"/>
    <cellStyle name="Percent 3 4 11 2 3 2" xfId="5982" xr:uid="{00000000-0005-0000-0000-000062170000}"/>
    <cellStyle name="Percent 3 4 11 2 4" xfId="5983" xr:uid="{00000000-0005-0000-0000-000063170000}"/>
    <cellStyle name="Percent 3 4 11 2 5" xfId="5984" xr:uid="{00000000-0005-0000-0000-000064170000}"/>
    <cellStyle name="Percent 3 4 11 2 6" xfId="43199" xr:uid="{77FD1D8B-66A2-47AE-8017-AC88C752655A}"/>
    <cellStyle name="Percent 3 4 11 2 7" xfId="35645" xr:uid="{AE560934-9AC8-4A19-9995-257EE9AFA369}"/>
    <cellStyle name="Percent 3 4 11 3" xfId="5985" xr:uid="{00000000-0005-0000-0000-000065170000}"/>
    <cellStyle name="Percent 3 4 11 3 2" xfId="5986" xr:uid="{00000000-0005-0000-0000-000066170000}"/>
    <cellStyle name="Percent 3 4 11 3 2 2" xfId="5987" xr:uid="{00000000-0005-0000-0000-000067170000}"/>
    <cellStyle name="Percent 3 4 11 3 3" xfId="5988" xr:uid="{00000000-0005-0000-0000-000068170000}"/>
    <cellStyle name="Percent 3 4 11 3 3 2" xfId="5989" xr:uid="{00000000-0005-0000-0000-000069170000}"/>
    <cellStyle name="Percent 3 4 11 3 4" xfId="5990" xr:uid="{00000000-0005-0000-0000-00006A170000}"/>
    <cellStyle name="Percent 3 4 11 3 5" xfId="43200" xr:uid="{24AC468D-1F07-4EE2-81D2-9352E366144D}"/>
    <cellStyle name="Percent 3 4 11 3 6" xfId="35646" xr:uid="{D435D82F-B1DF-45B3-A151-044F61F7E3F9}"/>
    <cellStyle name="Percent 3 4 11 4" xfId="5991" xr:uid="{00000000-0005-0000-0000-00006B170000}"/>
    <cellStyle name="Percent 3 4 11 4 2" xfId="5992" xr:uid="{00000000-0005-0000-0000-00006C170000}"/>
    <cellStyle name="Percent 3 4 11 4 3" xfId="43201" xr:uid="{1246AC2B-DD01-4D5C-AD85-B7E91CDC04BD}"/>
    <cellStyle name="Percent 3 4 11 4 4" xfId="35647" xr:uid="{5A090D70-F139-4928-8938-104A965E032A}"/>
    <cellStyle name="Percent 3 4 11 5" xfId="5993" xr:uid="{00000000-0005-0000-0000-00006D170000}"/>
    <cellStyle name="Percent 3 4 11 5 2" xfId="5994" xr:uid="{00000000-0005-0000-0000-00006E170000}"/>
    <cellStyle name="Percent 3 4 11 5 3" xfId="43202" xr:uid="{67170DA8-C0AE-42D0-ADB2-79E189C30877}"/>
    <cellStyle name="Percent 3 4 11 5 4" xfId="35648" xr:uid="{CF3CA733-23C5-48AF-B918-A4EB4884F450}"/>
    <cellStyle name="Percent 3 4 11 6" xfId="5995" xr:uid="{00000000-0005-0000-0000-00006F170000}"/>
    <cellStyle name="Percent 3 4 11 6 2" xfId="43203" xr:uid="{5D63069F-80C5-4ED8-B62F-EE9732927B18}"/>
    <cellStyle name="Percent 3 4 11 6 3" xfId="35649" xr:uid="{B588C157-73ED-4CAB-9F70-BDFC68FC4C8E}"/>
    <cellStyle name="Percent 3 4 11 7" xfId="5996" xr:uid="{00000000-0005-0000-0000-000070170000}"/>
    <cellStyle name="Percent 3 4 11 7 2" xfId="43204" xr:uid="{668BA234-CBA0-4CC8-80D4-A1C009A6F0B5}"/>
    <cellStyle name="Percent 3 4 11 7 3" xfId="35650" xr:uid="{B6B6E0E9-94A8-45DA-AF01-7D8A9111C090}"/>
    <cellStyle name="Percent 3 4 11 8" xfId="5977" xr:uid="{00000000-0005-0000-0000-00005D170000}"/>
    <cellStyle name="Percent 3 4 11 9" xfId="41825" xr:uid="{09E46A64-8E68-4949-A6FC-01C3D5B74334}"/>
    <cellStyle name="Percent 3 4 12" xfId="2897" xr:uid="{00000000-0005-0000-0000-0000550B0000}"/>
    <cellStyle name="Percent 3 4 12 10" xfId="26470" xr:uid="{692B01F5-5D48-4776-9CAC-B0E67141F727}"/>
    <cellStyle name="Percent 3 4 12 2" xfId="5998" xr:uid="{00000000-0005-0000-0000-000072170000}"/>
    <cellStyle name="Percent 3 4 12 2 2" xfId="5999" xr:uid="{00000000-0005-0000-0000-000073170000}"/>
    <cellStyle name="Percent 3 4 12 2 2 2" xfId="6000" xr:uid="{00000000-0005-0000-0000-000074170000}"/>
    <cellStyle name="Percent 3 4 12 2 3" xfId="6001" xr:uid="{00000000-0005-0000-0000-000075170000}"/>
    <cellStyle name="Percent 3 4 12 2 3 2" xfId="6002" xr:uid="{00000000-0005-0000-0000-000076170000}"/>
    <cellStyle name="Percent 3 4 12 2 4" xfId="6003" xr:uid="{00000000-0005-0000-0000-000077170000}"/>
    <cellStyle name="Percent 3 4 12 2 5" xfId="6004" xr:uid="{00000000-0005-0000-0000-000078170000}"/>
    <cellStyle name="Percent 3 4 12 2 6" xfId="43205" xr:uid="{FAFEE257-6E69-40D0-8E03-F7A54A3CFCAF}"/>
    <cellStyle name="Percent 3 4 12 2 7" xfId="35651" xr:uid="{3115710D-5353-43A5-BFFE-ED293B4C5E0F}"/>
    <cellStyle name="Percent 3 4 12 3" xfId="6005" xr:uid="{00000000-0005-0000-0000-000079170000}"/>
    <cellStyle name="Percent 3 4 12 3 2" xfId="6006" xr:uid="{00000000-0005-0000-0000-00007A170000}"/>
    <cellStyle name="Percent 3 4 12 3 2 2" xfId="6007" xr:uid="{00000000-0005-0000-0000-00007B170000}"/>
    <cellStyle name="Percent 3 4 12 3 3" xfId="6008" xr:uid="{00000000-0005-0000-0000-00007C170000}"/>
    <cellStyle name="Percent 3 4 12 3 3 2" xfId="6009" xr:uid="{00000000-0005-0000-0000-00007D170000}"/>
    <cellStyle name="Percent 3 4 12 3 4" xfId="6010" xr:uid="{00000000-0005-0000-0000-00007E170000}"/>
    <cellStyle name="Percent 3 4 12 3 5" xfId="43206" xr:uid="{AA0E24CF-8065-4286-93C8-7B498792E6E4}"/>
    <cellStyle name="Percent 3 4 12 3 6" xfId="35652" xr:uid="{5AF1DAC8-8C0E-420F-9DD1-FEE0F45B1DA7}"/>
    <cellStyle name="Percent 3 4 12 4" xfId="6011" xr:uid="{00000000-0005-0000-0000-00007F170000}"/>
    <cellStyle name="Percent 3 4 12 4 2" xfId="6012" xr:uid="{00000000-0005-0000-0000-000080170000}"/>
    <cellStyle name="Percent 3 4 12 4 3" xfId="43207" xr:uid="{9DA9C01A-AD2F-46C5-A091-74F4A90BAAE6}"/>
    <cellStyle name="Percent 3 4 12 4 4" xfId="35653" xr:uid="{9BA9991A-1A49-466B-A021-35CB9C45E134}"/>
    <cellStyle name="Percent 3 4 12 5" xfId="6013" xr:uid="{00000000-0005-0000-0000-000081170000}"/>
    <cellStyle name="Percent 3 4 12 5 2" xfId="6014" xr:uid="{00000000-0005-0000-0000-000082170000}"/>
    <cellStyle name="Percent 3 4 12 5 3" xfId="43208" xr:uid="{456CE204-5DCC-4055-8A07-3D022BBD6200}"/>
    <cellStyle name="Percent 3 4 12 5 4" xfId="35654" xr:uid="{820893D8-BBFE-4EB7-843E-9050B776B2C2}"/>
    <cellStyle name="Percent 3 4 12 6" xfId="6015" xr:uid="{00000000-0005-0000-0000-000083170000}"/>
    <cellStyle name="Percent 3 4 12 6 2" xfId="43209" xr:uid="{652C7008-AB1A-455F-9326-8415DE0D159F}"/>
    <cellStyle name="Percent 3 4 12 6 3" xfId="35655" xr:uid="{CE641D0D-28B7-44F7-98F3-AF3D4155F0D2}"/>
    <cellStyle name="Percent 3 4 12 7" xfId="6016" xr:uid="{00000000-0005-0000-0000-000084170000}"/>
    <cellStyle name="Percent 3 4 12 7 2" xfId="43210" xr:uid="{13A59B5A-2D11-4D8F-9AF2-A254B6752DF6}"/>
    <cellStyle name="Percent 3 4 12 7 3" xfId="35656" xr:uid="{147B1F95-CD5C-4122-84A0-C517B45F2980}"/>
    <cellStyle name="Percent 3 4 12 8" xfId="5997" xr:uid="{00000000-0005-0000-0000-000071170000}"/>
    <cellStyle name="Percent 3 4 12 9" xfId="41826" xr:uid="{16A0255D-C195-4EF5-B87B-24CE5790C1C8}"/>
    <cellStyle name="Percent 3 4 13" xfId="2898" xr:uid="{00000000-0005-0000-0000-0000560B0000}"/>
    <cellStyle name="Percent 3 4 13 10" xfId="26471" xr:uid="{B4B5E928-E31D-4B2D-AD9C-572F44FBE182}"/>
    <cellStyle name="Percent 3 4 13 2" xfId="6018" xr:uid="{00000000-0005-0000-0000-000086170000}"/>
    <cellStyle name="Percent 3 4 13 2 2" xfId="6019" xr:uid="{00000000-0005-0000-0000-000087170000}"/>
    <cellStyle name="Percent 3 4 13 2 2 2" xfId="6020" xr:uid="{00000000-0005-0000-0000-000088170000}"/>
    <cellStyle name="Percent 3 4 13 2 3" xfId="6021" xr:uid="{00000000-0005-0000-0000-000089170000}"/>
    <cellStyle name="Percent 3 4 13 2 3 2" xfId="6022" xr:uid="{00000000-0005-0000-0000-00008A170000}"/>
    <cellStyle name="Percent 3 4 13 2 4" xfId="6023" xr:uid="{00000000-0005-0000-0000-00008B170000}"/>
    <cellStyle name="Percent 3 4 13 2 5" xfId="6024" xr:uid="{00000000-0005-0000-0000-00008C170000}"/>
    <cellStyle name="Percent 3 4 13 2 6" xfId="43211" xr:uid="{47C15F23-62CB-4F69-A624-0702A809E8A0}"/>
    <cellStyle name="Percent 3 4 13 2 7" xfId="35657" xr:uid="{71319DEC-9C7F-4F76-900A-F5F12F8B3FF1}"/>
    <cellStyle name="Percent 3 4 13 3" xfId="6025" xr:uid="{00000000-0005-0000-0000-00008D170000}"/>
    <cellStyle name="Percent 3 4 13 3 2" xfId="6026" xr:uid="{00000000-0005-0000-0000-00008E170000}"/>
    <cellStyle name="Percent 3 4 13 3 2 2" xfId="6027" xr:uid="{00000000-0005-0000-0000-00008F170000}"/>
    <cellStyle name="Percent 3 4 13 3 3" xfId="6028" xr:uid="{00000000-0005-0000-0000-000090170000}"/>
    <cellStyle name="Percent 3 4 13 3 3 2" xfId="6029" xr:uid="{00000000-0005-0000-0000-000091170000}"/>
    <cellStyle name="Percent 3 4 13 3 4" xfId="6030" xr:uid="{00000000-0005-0000-0000-000092170000}"/>
    <cellStyle name="Percent 3 4 13 3 5" xfId="43212" xr:uid="{03C1E915-95D6-464C-A2F6-F10F9418CD92}"/>
    <cellStyle name="Percent 3 4 13 3 6" xfId="35658" xr:uid="{73B33F33-C89D-4AFD-A01E-8D002147402C}"/>
    <cellStyle name="Percent 3 4 13 4" xfId="6031" xr:uid="{00000000-0005-0000-0000-000093170000}"/>
    <cellStyle name="Percent 3 4 13 4 2" xfId="6032" xr:uid="{00000000-0005-0000-0000-000094170000}"/>
    <cellStyle name="Percent 3 4 13 4 3" xfId="43213" xr:uid="{5CB7087B-3322-44B1-8CD6-153D86714CEF}"/>
    <cellStyle name="Percent 3 4 13 4 4" xfId="35659" xr:uid="{431EDACC-1E06-47CD-A2B6-5230A0C6F703}"/>
    <cellStyle name="Percent 3 4 13 5" xfId="6033" xr:uid="{00000000-0005-0000-0000-000095170000}"/>
    <cellStyle name="Percent 3 4 13 5 2" xfId="6034" xr:uid="{00000000-0005-0000-0000-000096170000}"/>
    <cellStyle name="Percent 3 4 13 5 3" xfId="43214" xr:uid="{F9CEE483-E7FF-4B99-B3DC-42BFFB68CE26}"/>
    <cellStyle name="Percent 3 4 13 5 4" xfId="35660" xr:uid="{23CA261A-1070-45AF-91B5-A502544C1021}"/>
    <cellStyle name="Percent 3 4 13 6" xfId="6035" xr:uid="{00000000-0005-0000-0000-000097170000}"/>
    <cellStyle name="Percent 3 4 13 6 2" xfId="43215" xr:uid="{DA0C7310-C9DC-4824-B456-4EC3AA4B39C6}"/>
    <cellStyle name="Percent 3 4 13 6 3" xfId="35661" xr:uid="{FF858197-FA06-4814-85E8-96031B5C4360}"/>
    <cellStyle name="Percent 3 4 13 7" xfId="6036" xr:uid="{00000000-0005-0000-0000-000098170000}"/>
    <cellStyle name="Percent 3 4 13 7 2" xfId="43216" xr:uid="{32E1B2F8-CFEE-48E3-B7B8-B0A2015AC933}"/>
    <cellStyle name="Percent 3 4 13 7 3" xfId="35662" xr:uid="{8EFA2D20-3FDB-48BF-9027-5FFB57B0B0B9}"/>
    <cellStyle name="Percent 3 4 13 8" xfId="6017" xr:uid="{00000000-0005-0000-0000-000085170000}"/>
    <cellStyle name="Percent 3 4 13 9" xfId="41827" xr:uid="{AF342001-5297-45B5-96E5-79E66B380F23}"/>
    <cellStyle name="Percent 3 4 14" xfId="2899" xr:uid="{00000000-0005-0000-0000-0000570B0000}"/>
    <cellStyle name="Percent 3 4 14 10" xfId="26472" xr:uid="{76B44519-EF4B-443C-86B0-887CE956A8BB}"/>
    <cellStyle name="Percent 3 4 14 2" xfId="6038" xr:uid="{00000000-0005-0000-0000-00009A170000}"/>
    <cellStyle name="Percent 3 4 14 2 2" xfId="6039" xr:uid="{00000000-0005-0000-0000-00009B170000}"/>
    <cellStyle name="Percent 3 4 14 2 2 2" xfId="6040" xr:uid="{00000000-0005-0000-0000-00009C170000}"/>
    <cellStyle name="Percent 3 4 14 2 3" xfId="6041" xr:uid="{00000000-0005-0000-0000-00009D170000}"/>
    <cellStyle name="Percent 3 4 14 2 3 2" xfId="6042" xr:uid="{00000000-0005-0000-0000-00009E170000}"/>
    <cellStyle name="Percent 3 4 14 2 4" xfId="6043" xr:uid="{00000000-0005-0000-0000-00009F170000}"/>
    <cellStyle name="Percent 3 4 14 2 5" xfId="6044" xr:uid="{00000000-0005-0000-0000-0000A0170000}"/>
    <cellStyle name="Percent 3 4 14 2 6" xfId="43217" xr:uid="{7B43FF4A-5923-4309-BAE4-6465EF7A7324}"/>
    <cellStyle name="Percent 3 4 14 2 7" xfId="35663" xr:uid="{E431C6BA-72CA-4F63-AFC5-B6937DC5D74D}"/>
    <cellStyle name="Percent 3 4 14 3" xfId="6045" xr:uid="{00000000-0005-0000-0000-0000A1170000}"/>
    <cellStyle name="Percent 3 4 14 3 2" xfId="6046" xr:uid="{00000000-0005-0000-0000-0000A2170000}"/>
    <cellStyle name="Percent 3 4 14 3 2 2" xfId="6047" xr:uid="{00000000-0005-0000-0000-0000A3170000}"/>
    <cellStyle name="Percent 3 4 14 3 3" xfId="6048" xr:uid="{00000000-0005-0000-0000-0000A4170000}"/>
    <cellStyle name="Percent 3 4 14 3 3 2" xfId="6049" xr:uid="{00000000-0005-0000-0000-0000A5170000}"/>
    <cellStyle name="Percent 3 4 14 3 4" xfId="6050" xr:uid="{00000000-0005-0000-0000-0000A6170000}"/>
    <cellStyle name="Percent 3 4 14 3 5" xfId="43218" xr:uid="{7D464543-B95A-411E-85A6-C167562047C0}"/>
    <cellStyle name="Percent 3 4 14 3 6" xfId="35664" xr:uid="{FC5A1493-D7BD-4ABD-9FFC-1AA6AC751008}"/>
    <cellStyle name="Percent 3 4 14 4" xfId="6051" xr:uid="{00000000-0005-0000-0000-0000A7170000}"/>
    <cellStyle name="Percent 3 4 14 4 2" xfId="6052" xr:uid="{00000000-0005-0000-0000-0000A8170000}"/>
    <cellStyle name="Percent 3 4 14 4 3" xfId="43219" xr:uid="{433F1A0F-38C4-4621-8245-57F2CEC720EA}"/>
    <cellStyle name="Percent 3 4 14 4 4" xfId="35665" xr:uid="{F53AD2AE-DDD3-4BF4-A605-6847CF0B0DD5}"/>
    <cellStyle name="Percent 3 4 14 5" xfId="6053" xr:uid="{00000000-0005-0000-0000-0000A9170000}"/>
    <cellStyle name="Percent 3 4 14 5 2" xfId="6054" xr:uid="{00000000-0005-0000-0000-0000AA170000}"/>
    <cellStyle name="Percent 3 4 14 5 3" xfId="43220" xr:uid="{CEE9D98C-75FE-47A5-98DC-28051D481276}"/>
    <cellStyle name="Percent 3 4 14 5 4" xfId="35666" xr:uid="{7D839C07-E0E0-417C-9265-7497552E33F2}"/>
    <cellStyle name="Percent 3 4 14 6" xfId="6055" xr:uid="{00000000-0005-0000-0000-0000AB170000}"/>
    <cellStyle name="Percent 3 4 14 6 2" xfId="43221" xr:uid="{C64A56F9-E618-49A1-B0D4-489614A71846}"/>
    <cellStyle name="Percent 3 4 14 6 3" xfId="35667" xr:uid="{61372515-1858-498D-9E7C-9E38AABD3590}"/>
    <cellStyle name="Percent 3 4 14 7" xfId="6056" xr:uid="{00000000-0005-0000-0000-0000AC170000}"/>
    <cellStyle name="Percent 3 4 14 7 2" xfId="43222" xr:uid="{0BAB2C14-0591-42B3-BA4F-9CBBEE4F528C}"/>
    <cellStyle name="Percent 3 4 14 7 3" xfId="35668" xr:uid="{CFE0CCD4-972B-4210-9009-F2D59D166ED1}"/>
    <cellStyle name="Percent 3 4 14 8" xfId="6037" xr:uid="{00000000-0005-0000-0000-000099170000}"/>
    <cellStyle name="Percent 3 4 14 9" xfId="41828" xr:uid="{C7CFDF5E-9052-46CA-8E87-A84C901CADE1}"/>
    <cellStyle name="Percent 3 4 15" xfId="2900" xr:uid="{00000000-0005-0000-0000-0000580B0000}"/>
    <cellStyle name="Percent 3 4 15 10" xfId="26473" xr:uid="{B84D60F6-6ED0-4DA0-99BF-AAC1002B8BAB}"/>
    <cellStyle name="Percent 3 4 15 2" xfId="6058" xr:uid="{00000000-0005-0000-0000-0000AE170000}"/>
    <cellStyle name="Percent 3 4 15 2 2" xfId="6059" xr:uid="{00000000-0005-0000-0000-0000AF170000}"/>
    <cellStyle name="Percent 3 4 15 2 2 2" xfId="6060" xr:uid="{00000000-0005-0000-0000-0000B0170000}"/>
    <cellStyle name="Percent 3 4 15 2 3" xfId="6061" xr:uid="{00000000-0005-0000-0000-0000B1170000}"/>
    <cellStyle name="Percent 3 4 15 2 3 2" xfId="6062" xr:uid="{00000000-0005-0000-0000-0000B2170000}"/>
    <cellStyle name="Percent 3 4 15 2 4" xfId="6063" xr:uid="{00000000-0005-0000-0000-0000B3170000}"/>
    <cellStyle name="Percent 3 4 15 2 5" xfId="6064" xr:uid="{00000000-0005-0000-0000-0000B4170000}"/>
    <cellStyle name="Percent 3 4 15 2 6" xfId="43223" xr:uid="{0A6C6175-BBAF-4D8F-B7AC-CFB9851E5BFB}"/>
    <cellStyle name="Percent 3 4 15 2 7" xfId="35669" xr:uid="{29BBB693-007A-4172-BAFF-2EFB587034DC}"/>
    <cellStyle name="Percent 3 4 15 3" xfId="6065" xr:uid="{00000000-0005-0000-0000-0000B5170000}"/>
    <cellStyle name="Percent 3 4 15 3 2" xfId="6066" xr:uid="{00000000-0005-0000-0000-0000B6170000}"/>
    <cellStyle name="Percent 3 4 15 3 2 2" xfId="6067" xr:uid="{00000000-0005-0000-0000-0000B7170000}"/>
    <cellStyle name="Percent 3 4 15 3 3" xfId="6068" xr:uid="{00000000-0005-0000-0000-0000B8170000}"/>
    <cellStyle name="Percent 3 4 15 3 3 2" xfId="6069" xr:uid="{00000000-0005-0000-0000-0000B9170000}"/>
    <cellStyle name="Percent 3 4 15 3 4" xfId="6070" xr:uid="{00000000-0005-0000-0000-0000BA170000}"/>
    <cellStyle name="Percent 3 4 15 3 5" xfId="43224" xr:uid="{B5F6D506-7F10-4231-A689-C6D1857DA0A3}"/>
    <cellStyle name="Percent 3 4 15 3 6" xfId="35670" xr:uid="{27D9D16D-C7FA-4244-801F-4AB1BE4D0DC6}"/>
    <cellStyle name="Percent 3 4 15 4" xfId="6071" xr:uid="{00000000-0005-0000-0000-0000BB170000}"/>
    <cellStyle name="Percent 3 4 15 4 2" xfId="6072" xr:uid="{00000000-0005-0000-0000-0000BC170000}"/>
    <cellStyle name="Percent 3 4 15 4 3" xfId="43225" xr:uid="{5B75AF57-B37E-499A-BA28-7C4B9A488DB5}"/>
    <cellStyle name="Percent 3 4 15 4 4" xfId="35671" xr:uid="{0A91E10A-51A4-4AE0-AFEC-43BF6EF7C17A}"/>
    <cellStyle name="Percent 3 4 15 5" xfId="6073" xr:uid="{00000000-0005-0000-0000-0000BD170000}"/>
    <cellStyle name="Percent 3 4 15 5 2" xfId="6074" xr:uid="{00000000-0005-0000-0000-0000BE170000}"/>
    <cellStyle name="Percent 3 4 15 5 3" xfId="43226" xr:uid="{0E691626-2741-49B8-85E1-11BA26DB3E7A}"/>
    <cellStyle name="Percent 3 4 15 5 4" xfId="35672" xr:uid="{7BFDC5A4-E561-4CBE-8FA5-7C629F3C45AD}"/>
    <cellStyle name="Percent 3 4 15 6" xfId="6075" xr:uid="{00000000-0005-0000-0000-0000BF170000}"/>
    <cellStyle name="Percent 3 4 15 6 2" xfId="43227" xr:uid="{01C4033C-A974-4811-A903-5AB74460B1C7}"/>
    <cellStyle name="Percent 3 4 15 6 3" xfId="35673" xr:uid="{19165FEF-F467-42AC-AF4A-6E61655C084A}"/>
    <cellStyle name="Percent 3 4 15 7" xfId="6076" xr:uid="{00000000-0005-0000-0000-0000C0170000}"/>
    <cellStyle name="Percent 3 4 15 7 2" xfId="43228" xr:uid="{76327686-3832-4B09-8B92-F3CB1347F256}"/>
    <cellStyle name="Percent 3 4 15 7 3" xfId="35674" xr:uid="{E150AD34-93A4-43BE-B597-02FE76A40198}"/>
    <cellStyle name="Percent 3 4 15 8" xfId="6057" xr:uid="{00000000-0005-0000-0000-0000AD170000}"/>
    <cellStyle name="Percent 3 4 15 9" xfId="41829" xr:uid="{82E786FF-2A04-4DB5-AFA0-7C8E8E2FAD35}"/>
    <cellStyle name="Percent 3 4 16" xfId="6077" xr:uid="{00000000-0005-0000-0000-0000C1170000}"/>
    <cellStyle name="Percent 3 4 16 2" xfId="6078" xr:uid="{00000000-0005-0000-0000-0000C2170000}"/>
    <cellStyle name="Percent 3 4 16 2 2" xfId="6079" xr:uid="{00000000-0005-0000-0000-0000C3170000}"/>
    <cellStyle name="Percent 3 4 16 3" xfId="6080" xr:uid="{00000000-0005-0000-0000-0000C4170000}"/>
    <cellStyle name="Percent 3 4 16 3 2" xfId="6081" xr:uid="{00000000-0005-0000-0000-0000C5170000}"/>
    <cellStyle name="Percent 3 4 16 4" xfId="6082" xr:uid="{00000000-0005-0000-0000-0000C6170000}"/>
    <cellStyle name="Percent 3 4 16 5" xfId="43229" xr:uid="{B44754D9-3FC8-4354-99F0-21E1051AB370}"/>
    <cellStyle name="Percent 3 4 16 6" xfId="26467" xr:uid="{2CF133DA-BEDB-44DF-909E-1029876D5708}"/>
    <cellStyle name="Percent 3 4 17" xfId="6083" xr:uid="{00000000-0005-0000-0000-0000C7170000}"/>
    <cellStyle name="Percent 3 4 17 2" xfId="6084" xr:uid="{00000000-0005-0000-0000-0000C8170000}"/>
    <cellStyle name="Percent 3 4 17 2 2" xfId="6085" xr:uid="{00000000-0005-0000-0000-0000C9170000}"/>
    <cellStyle name="Percent 3 4 17 3" xfId="6086" xr:uid="{00000000-0005-0000-0000-0000CA170000}"/>
    <cellStyle name="Percent 3 4 17 3 2" xfId="6087" xr:uid="{00000000-0005-0000-0000-0000CB170000}"/>
    <cellStyle name="Percent 3 4 17 4" xfId="6088" xr:uid="{00000000-0005-0000-0000-0000CC170000}"/>
    <cellStyle name="Percent 3 4 17 5" xfId="43230" xr:uid="{5E667F17-D863-4108-9B8E-088CF447942F}"/>
    <cellStyle name="Percent 3 4 17 6" xfId="35675" xr:uid="{28006920-1FA4-4D88-84CE-9644D266E2AD}"/>
    <cellStyle name="Percent 3 4 18" xfId="6089" xr:uid="{00000000-0005-0000-0000-0000CD170000}"/>
    <cellStyle name="Percent 3 4 18 2" xfId="6090" xr:uid="{00000000-0005-0000-0000-0000CE170000}"/>
    <cellStyle name="Percent 3 4 18 3" xfId="43231" xr:uid="{9552B23C-231A-4771-949D-C462B44E9AB9}"/>
    <cellStyle name="Percent 3 4 18 4" xfId="35676" xr:uid="{FE6EBA82-F93E-451B-86C0-8C7721E64E91}"/>
    <cellStyle name="Percent 3 4 19" xfId="6091" xr:uid="{00000000-0005-0000-0000-0000CF170000}"/>
    <cellStyle name="Percent 3 4 19 2" xfId="6092" xr:uid="{00000000-0005-0000-0000-0000D0170000}"/>
    <cellStyle name="Percent 3 4 19 3" xfId="43232" xr:uid="{21C24B12-4DCA-4515-A935-C911964F0B82}"/>
    <cellStyle name="Percent 3 4 19 4" xfId="35677" xr:uid="{CF1A95DE-865C-4F9C-963A-2FAE06ECE88D}"/>
    <cellStyle name="Percent 3 4 2" xfId="298" xr:uid="{00000000-0005-0000-0000-00002E010000}"/>
    <cellStyle name="Percent 3 4 2 10" xfId="41464" xr:uid="{B96AFCD0-B77D-4B80-B8E1-A23584B61719}"/>
    <cellStyle name="Percent 3 4 2 11" xfId="26474" xr:uid="{39EFF0B5-478D-4EBF-A529-ED015FFABE0D}"/>
    <cellStyle name="Percent 3 4 2 2" xfId="6094" xr:uid="{00000000-0005-0000-0000-0000D2170000}"/>
    <cellStyle name="Percent 3 4 2 2 2" xfId="6095" xr:uid="{00000000-0005-0000-0000-0000D3170000}"/>
    <cellStyle name="Percent 3 4 2 2 2 2" xfId="6096" xr:uid="{00000000-0005-0000-0000-0000D4170000}"/>
    <cellStyle name="Percent 3 4 2 2 3" xfId="6097" xr:uid="{00000000-0005-0000-0000-0000D5170000}"/>
    <cellStyle name="Percent 3 4 2 2 3 2" xfId="6098" xr:uid="{00000000-0005-0000-0000-0000D6170000}"/>
    <cellStyle name="Percent 3 4 2 2 4" xfId="6099" xr:uid="{00000000-0005-0000-0000-0000D7170000}"/>
    <cellStyle name="Percent 3 4 2 2 5" xfId="6100" xr:uid="{00000000-0005-0000-0000-0000D8170000}"/>
    <cellStyle name="Percent 3 4 2 2 6" xfId="43233" xr:uid="{0EFFC280-327B-4F7A-9E6A-4499CF9C7973}"/>
    <cellStyle name="Percent 3 4 2 2 7" xfId="35678" xr:uid="{379BBB91-02AC-4106-A3E0-FFBFF8499C72}"/>
    <cellStyle name="Percent 3 4 2 3" xfId="6101" xr:uid="{00000000-0005-0000-0000-0000D9170000}"/>
    <cellStyle name="Percent 3 4 2 3 2" xfId="6102" xr:uid="{00000000-0005-0000-0000-0000DA170000}"/>
    <cellStyle name="Percent 3 4 2 3 2 2" xfId="6103" xr:uid="{00000000-0005-0000-0000-0000DB170000}"/>
    <cellStyle name="Percent 3 4 2 3 3" xfId="6104" xr:uid="{00000000-0005-0000-0000-0000DC170000}"/>
    <cellStyle name="Percent 3 4 2 3 3 2" xfId="6105" xr:uid="{00000000-0005-0000-0000-0000DD170000}"/>
    <cellStyle name="Percent 3 4 2 3 4" xfId="6106" xr:uid="{00000000-0005-0000-0000-0000DE170000}"/>
    <cellStyle name="Percent 3 4 2 3 5" xfId="43234" xr:uid="{5B4E1779-4946-41B5-9A72-96F8CB919518}"/>
    <cellStyle name="Percent 3 4 2 3 6" xfId="35679" xr:uid="{3EBE8E32-DA75-468D-B76C-9C7BE848644D}"/>
    <cellStyle name="Percent 3 4 2 4" xfId="6107" xr:uid="{00000000-0005-0000-0000-0000DF170000}"/>
    <cellStyle name="Percent 3 4 2 4 2" xfId="6108" xr:uid="{00000000-0005-0000-0000-0000E0170000}"/>
    <cellStyle name="Percent 3 4 2 4 2 2" xfId="6109" xr:uid="{00000000-0005-0000-0000-0000E1170000}"/>
    <cellStyle name="Percent 3 4 2 4 3" xfId="6110" xr:uid="{00000000-0005-0000-0000-0000E2170000}"/>
    <cellStyle name="Percent 3 4 2 4 3 2" xfId="6111" xr:uid="{00000000-0005-0000-0000-0000E3170000}"/>
    <cellStyle name="Percent 3 4 2 4 4" xfId="6112" xr:uid="{00000000-0005-0000-0000-0000E4170000}"/>
    <cellStyle name="Percent 3 4 2 4 5" xfId="43235" xr:uid="{A6546605-FF6C-4360-B012-A694A4AC0897}"/>
    <cellStyle name="Percent 3 4 2 4 6" xfId="35680" xr:uid="{36F7074B-F66F-41CA-8709-041D9C041273}"/>
    <cellStyle name="Percent 3 4 2 5" xfId="6113" xr:uid="{00000000-0005-0000-0000-0000E5170000}"/>
    <cellStyle name="Percent 3 4 2 5 2" xfId="6114" xr:uid="{00000000-0005-0000-0000-0000E6170000}"/>
    <cellStyle name="Percent 3 4 2 5 3" xfId="43236" xr:uid="{B6B6782C-6E27-4772-BF29-387890AD3AED}"/>
    <cellStyle name="Percent 3 4 2 5 4" xfId="35681" xr:uid="{81B381C3-0EB1-4C1A-9AFE-D501792BD8A3}"/>
    <cellStyle name="Percent 3 4 2 6" xfId="6115" xr:uid="{00000000-0005-0000-0000-0000E7170000}"/>
    <cellStyle name="Percent 3 4 2 6 2" xfId="6116" xr:uid="{00000000-0005-0000-0000-0000E8170000}"/>
    <cellStyle name="Percent 3 4 2 6 3" xfId="43237" xr:uid="{50DADBC6-C220-4265-A4B4-6472F3BDCFE5}"/>
    <cellStyle name="Percent 3 4 2 6 4" xfId="35682" xr:uid="{CACFBEFA-CEE9-4506-8541-B6DB843E07BC}"/>
    <cellStyle name="Percent 3 4 2 7" xfId="6117" xr:uid="{00000000-0005-0000-0000-0000E9170000}"/>
    <cellStyle name="Percent 3 4 2 7 2" xfId="43238" xr:uid="{64B7BC4A-6DAF-4324-BE3A-1C7A7CFA8EDE}"/>
    <cellStyle name="Percent 3 4 2 7 3" xfId="35683" xr:uid="{A57F4C80-1360-4A93-B0F0-41E28EB1B4AC}"/>
    <cellStyle name="Percent 3 4 2 8" xfId="6118" xr:uid="{00000000-0005-0000-0000-0000EA170000}"/>
    <cellStyle name="Percent 3 4 2 8 2" xfId="43239" xr:uid="{6E908B39-9C43-4BC1-849D-1545F155726D}"/>
    <cellStyle name="Percent 3 4 2 8 3" xfId="35684" xr:uid="{E383FC15-6114-4546-9E1F-C8CEDBFCEABA}"/>
    <cellStyle name="Percent 3 4 2 9" xfId="6093" xr:uid="{00000000-0005-0000-0000-0000D1170000}"/>
    <cellStyle name="Percent 3 4 20" xfId="6119" xr:uid="{00000000-0005-0000-0000-0000EB170000}"/>
    <cellStyle name="Percent 3 4 20 2" xfId="43240" xr:uid="{AD29F505-7E68-491F-8460-77E2C8188CA4}"/>
    <cellStyle name="Percent 3 4 20 3" xfId="35685" xr:uid="{7CBB19D9-0B74-45D0-A626-5C7BBC394F88}"/>
    <cellStyle name="Percent 3 4 21" xfId="6120" xr:uid="{00000000-0005-0000-0000-0000EC170000}"/>
    <cellStyle name="Percent 3 4 21 2" xfId="43241" xr:uid="{68119119-57F3-474B-A46A-81FC34DEBA86}"/>
    <cellStyle name="Percent 3 4 21 3" xfId="35686" xr:uid="{1B31107B-26EB-4187-84DF-D62877BAD76B}"/>
    <cellStyle name="Percent 3 4 22" xfId="5956" xr:uid="{00000000-0005-0000-0000-000048170000}"/>
    <cellStyle name="Percent 3 4 3" xfId="432" xr:uid="{00000000-0005-0000-0000-0000B4010000}"/>
    <cellStyle name="Percent 3 4 3 10" xfId="41465" xr:uid="{8669FAE6-68D1-4DB4-B39D-A6D9EE8A2142}"/>
    <cellStyle name="Percent 3 4 3 11" xfId="26475" xr:uid="{671108A9-D4C5-4F0E-B7BE-95C59968454E}"/>
    <cellStyle name="Percent 3 4 3 2" xfId="6122" xr:uid="{00000000-0005-0000-0000-0000EE170000}"/>
    <cellStyle name="Percent 3 4 3 2 2" xfId="6123" xr:uid="{00000000-0005-0000-0000-0000EF170000}"/>
    <cellStyle name="Percent 3 4 3 2 2 2" xfId="6124" xr:uid="{00000000-0005-0000-0000-0000F0170000}"/>
    <cellStyle name="Percent 3 4 3 2 3" xfId="6125" xr:uid="{00000000-0005-0000-0000-0000F1170000}"/>
    <cellStyle name="Percent 3 4 3 2 3 2" xfId="6126" xr:uid="{00000000-0005-0000-0000-0000F2170000}"/>
    <cellStyle name="Percent 3 4 3 2 4" xfId="6127" xr:uid="{00000000-0005-0000-0000-0000F3170000}"/>
    <cellStyle name="Percent 3 4 3 2 5" xfId="6128" xr:uid="{00000000-0005-0000-0000-0000F4170000}"/>
    <cellStyle name="Percent 3 4 3 2 6" xfId="43242" xr:uid="{8837F0B2-43D8-4A34-87ED-7115E7DF6725}"/>
    <cellStyle name="Percent 3 4 3 2 7" xfId="35687" xr:uid="{0384C85F-E27B-4D77-8BA1-A48E212D4834}"/>
    <cellStyle name="Percent 3 4 3 3" xfId="6129" xr:uid="{00000000-0005-0000-0000-0000F5170000}"/>
    <cellStyle name="Percent 3 4 3 3 2" xfId="6130" xr:uid="{00000000-0005-0000-0000-0000F6170000}"/>
    <cellStyle name="Percent 3 4 3 3 2 2" xfId="6131" xr:uid="{00000000-0005-0000-0000-0000F7170000}"/>
    <cellStyle name="Percent 3 4 3 3 3" xfId="6132" xr:uid="{00000000-0005-0000-0000-0000F8170000}"/>
    <cellStyle name="Percent 3 4 3 3 3 2" xfId="6133" xr:uid="{00000000-0005-0000-0000-0000F9170000}"/>
    <cellStyle name="Percent 3 4 3 3 4" xfId="6134" xr:uid="{00000000-0005-0000-0000-0000FA170000}"/>
    <cellStyle name="Percent 3 4 3 3 5" xfId="43243" xr:uid="{80833E38-068A-44C9-A5CA-FB2DD80460D9}"/>
    <cellStyle name="Percent 3 4 3 3 6" xfId="35688" xr:uid="{B5244854-EBB1-463F-93FB-5D2AFC4F9EE3}"/>
    <cellStyle name="Percent 3 4 3 4" xfId="6135" xr:uid="{00000000-0005-0000-0000-0000FB170000}"/>
    <cellStyle name="Percent 3 4 3 4 2" xfId="6136" xr:uid="{00000000-0005-0000-0000-0000FC170000}"/>
    <cellStyle name="Percent 3 4 3 4 2 2" xfId="6137" xr:uid="{00000000-0005-0000-0000-0000FD170000}"/>
    <cellStyle name="Percent 3 4 3 4 3" xfId="6138" xr:uid="{00000000-0005-0000-0000-0000FE170000}"/>
    <cellStyle name="Percent 3 4 3 4 3 2" xfId="6139" xr:uid="{00000000-0005-0000-0000-0000FF170000}"/>
    <cellStyle name="Percent 3 4 3 4 4" xfId="6140" xr:uid="{00000000-0005-0000-0000-000000180000}"/>
    <cellStyle name="Percent 3 4 3 4 5" xfId="43244" xr:uid="{C3E25999-67A2-4133-9324-7034E77962E0}"/>
    <cellStyle name="Percent 3 4 3 4 6" xfId="35689" xr:uid="{A7C99FB4-E6F8-4D49-9291-2AD8DF4D6DA9}"/>
    <cellStyle name="Percent 3 4 3 5" xfId="6141" xr:uid="{00000000-0005-0000-0000-000001180000}"/>
    <cellStyle name="Percent 3 4 3 5 2" xfId="6142" xr:uid="{00000000-0005-0000-0000-000002180000}"/>
    <cellStyle name="Percent 3 4 3 5 3" xfId="43245" xr:uid="{A29C02E5-1140-44B9-B9B3-DAAA11D54160}"/>
    <cellStyle name="Percent 3 4 3 5 4" xfId="35690" xr:uid="{6472F7DE-AB4A-49C4-AE90-3245E9F15186}"/>
    <cellStyle name="Percent 3 4 3 6" xfId="6143" xr:uid="{00000000-0005-0000-0000-000003180000}"/>
    <cellStyle name="Percent 3 4 3 6 2" xfId="6144" xr:uid="{00000000-0005-0000-0000-000004180000}"/>
    <cellStyle name="Percent 3 4 3 6 3" xfId="43246" xr:uid="{D6CE4794-4156-467C-B09E-D98265A4CE54}"/>
    <cellStyle name="Percent 3 4 3 6 4" xfId="35691" xr:uid="{C5C033A3-5F3D-4BC9-A48A-89200CE5F1A4}"/>
    <cellStyle name="Percent 3 4 3 7" xfId="6145" xr:uid="{00000000-0005-0000-0000-000005180000}"/>
    <cellStyle name="Percent 3 4 3 7 2" xfId="43247" xr:uid="{555399D1-AEE4-4593-A5B3-35708E31A70B}"/>
    <cellStyle name="Percent 3 4 3 7 3" xfId="35692" xr:uid="{160A7C37-DA6D-4FAA-A6A2-EB2CD0D3E3F7}"/>
    <cellStyle name="Percent 3 4 3 8" xfId="6146" xr:uid="{00000000-0005-0000-0000-000006180000}"/>
    <cellStyle name="Percent 3 4 3 8 2" xfId="43248" xr:uid="{3CC04AB9-F7E4-4688-B2A2-62BFAF122EAB}"/>
    <cellStyle name="Percent 3 4 3 8 3" xfId="35693" xr:uid="{1D54F587-351B-4C94-8CEE-9228F16C795E}"/>
    <cellStyle name="Percent 3 4 3 9" xfId="6121" xr:uid="{00000000-0005-0000-0000-0000ED170000}"/>
    <cellStyle name="Percent 3 4 4" xfId="484" xr:uid="{00000000-0005-0000-0000-0000E8010000}"/>
    <cellStyle name="Percent 3 4 4 10" xfId="41498" xr:uid="{13B5295A-D127-4987-B93E-21B7D6AD77E6}"/>
    <cellStyle name="Percent 3 4 4 11" xfId="26476" xr:uid="{48564FCE-CFB9-46E0-B600-B6A2B45B6F5C}"/>
    <cellStyle name="Percent 3 4 4 2" xfId="2901" xr:uid="{00000000-0005-0000-0000-0000590B0000}"/>
    <cellStyle name="Percent 3 4 4 2 2" xfId="6149" xr:uid="{00000000-0005-0000-0000-000009180000}"/>
    <cellStyle name="Percent 3 4 4 2 2 2" xfId="6150" xr:uid="{00000000-0005-0000-0000-00000A180000}"/>
    <cellStyle name="Percent 3 4 4 2 2 3" xfId="43249" xr:uid="{FE242177-828E-4CDE-B1B3-B2FC31AB14C9}"/>
    <cellStyle name="Percent 3 4 4 2 2 4" xfId="35694" xr:uid="{FCA788F2-0D26-4927-81D7-F3929660CF35}"/>
    <cellStyle name="Percent 3 4 4 2 3" xfId="6151" xr:uid="{00000000-0005-0000-0000-00000B180000}"/>
    <cellStyle name="Percent 3 4 4 2 3 2" xfId="6152" xr:uid="{00000000-0005-0000-0000-00000C180000}"/>
    <cellStyle name="Percent 3 4 4 2 3 3" xfId="43250" xr:uid="{44877696-21B5-49A9-B9AC-BCBEC4B3733B}"/>
    <cellStyle name="Percent 3 4 4 2 3 4" xfId="35695" xr:uid="{074B29D9-FFBD-4A1C-B444-83386613EFB2}"/>
    <cellStyle name="Percent 3 4 4 2 4" xfId="6153" xr:uid="{00000000-0005-0000-0000-00000D180000}"/>
    <cellStyle name="Percent 3 4 4 2 4 2" xfId="43251" xr:uid="{578B7538-6A3F-4484-855A-3DDC2CF8E8C0}"/>
    <cellStyle name="Percent 3 4 4 2 4 3" xfId="35696" xr:uid="{88656FAC-7C5E-478B-B453-4E0BF494A33E}"/>
    <cellStyle name="Percent 3 4 4 2 5" xfId="6154" xr:uid="{00000000-0005-0000-0000-00000E180000}"/>
    <cellStyle name="Percent 3 4 4 2 5 2" xfId="43252" xr:uid="{1250260A-B641-44EE-AC27-5917B18F04DF}"/>
    <cellStyle name="Percent 3 4 4 2 5 3" xfId="35697" xr:uid="{B93888ED-99FF-4A5E-8A27-8FB8CBB4BC8B}"/>
    <cellStyle name="Percent 3 4 4 2 6" xfId="6148" xr:uid="{00000000-0005-0000-0000-000008180000}"/>
    <cellStyle name="Percent 3 4 4 2 7" xfId="41830" xr:uid="{C387BEB5-9123-4A6A-A26A-3D4F53E14F5C}"/>
    <cellStyle name="Percent 3 4 4 2 8" xfId="26477" xr:uid="{659F9792-1B6B-44D2-8405-AFB8E45305B7}"/>
    <cellStyle name="Percent 3 4 4 3" xfId="6155" xr:uid="{00000000-0005-0000-0000-00000F180000}"/>
    <cellStyle name="Percent 3 4 4 3 2" xfId="6156" xr:uid="{00000000-0005-0000-0000-000010180000}"/>
    <cellStyle name="Percent 3 4 4 3 2 2" xfId="6157" xr:uid="{00000000-0005-0000-0000-000011180000}"/>
    <cellStyle name="Percent 3 4 4 3 3" xfId="6158" xr:uid="{00000000-0005-0000-0000-000012180000}"/>
    <cellStyle name="Percent 3 4 4 3 3 2" xfId="6159" xr:uid="{00000000-0005-0000-0000-000013180000}"/>
    <cellStyle name="Percent 3 4 4 3 4" xfId="6160" xr:uid="{00000000-0005-0000-0000-000014180000}"/>
    <cellStyle name="Percent 3 4 4 3 5" xfId="43253" xr:uid="{C29080D3-3B68-4C65-B57B-314368ED13EE}"/>
    <cellStyle name="Percent 3 4 4 3 6" xfId="35698" xr:uid="{0E194D83-F105-4716-BF8F-7A971C108862}"/>
    <cellStyle name="Percent 3 4 4 4" xfId="6161" xr:uid="{00000000-0005-0000-0000-000015180000}"/>
    <cellStyle name="Percent 3 4 4 4 2" xfId="6162" xr:uid="{00000000-0005-0000-0000-000016180000}"/>
    <cellStyle name="Percent 3 4 4 4 2 2" xfId="6163" xr:uid="{00000000-0005-0000-0000-000017180000}"/>
    <cellStyle name="Percent 3 4 4 4 3" xfId="6164" xr:uid="{00000000-0005-0000-0000-000018180000}"/>
    <cellStyle name="Percent 3 4 4 4 3 2" xfId="6165" xr:uid="{00000000-0005-0000-0000-000019180000}"/>
    <cellStyle name="Percent 3 4 4 4 4" xfId="6166" xr:uid="{00000000-0005-0000-0000-00001A180000}"/>
    <cellStyle name="Percent 3 4 4 4 5" xfId="43254" xr:uid="{50CD14F6-9E5D-4756-8A53-98BAC2AEEEB3}"/>
    <cellStyle name="Percent 3 4 4 4 6" xfId="35699" xr:uid="{4CFEE35D-C141-4EBA-8F9C-846DB5598C11}"/>
    <cellStyle name="Percent 3 4 4 5" xfId="6167" xr:uid="{00000000-0005-0000-0000-00001B180000}"/>
    <cellStyle name="Percent 3 4 4 5 2" xfId="6168" xr:uid="{00000000-0005-0000-0000-00001C180000}"/>
    <cellStyle name="Percent 3 4 4 5 3" xfId="43255" xr:uid="{865E401D-B4C7-4782-A80B-5979B5B8A8A2}"/>
    <cellStyle name="Percent 3 4 4 5 4" xfId="35700" xr:uid="{12AF0659-C2B1-4D27-977F-03FA7C01EA8C}"/>
    <cellStyle name="Percent 3 4 4 6" xfId="6169" xr:uid="{00000000-0005-0000-0000-00001D180000}"/>
    <cellStyle name="Percent 3 4 4 6 2" xfId="6170" xr:uid="{00000000-0005-0000-0000-00001E180000}"/>
    <cellStyle name="Percent 3 4 4 6 3" xfId="43256" xr:uid="{C72E4A86-9924-415B-A890-D9D3D6E7495A}"/>
    <cellStyle name="Percent 3 4 4 6 4" xfId="35701" xr:uid="{BEDAB778-1E61-4474-B799-D887F3D15802}"/>
    <cellStyle name="Percent 3 4 4 7" xfId="6171" xr:uid="{00000000-0005-0000-0000-00001F180000}"/>
    <cellStyle name="Percent 3 4 4 7 2" xfId="43257" xr:uid="{8BEA9360-DE96-425F-A7DE-8BCAA59C02FF}"/>
    <cellStyle name="Percent 3 4 4 7 3" xfId="35702" xr:uid="{0BD22A7A-0FC1-4190-B319-7E5BD8286A18}"/>
    <cellStyle name="Percent 3 4 4 8" xfId="6172" xr:uid="{00000000-0005-0000-0000-000020180000}"/>
    <cellStyle name="Percent 3 4 4 8 2" xfId="43258" xr:uid="{A8D8ECB5-8C70-4995-A846-E0EA863E4CA1}"/>
    <cellStyle name="Percent 3 4 4 8 3" xfId="35703" xr:uid="{3583B097-3AE2-40AE-9709-A8333F70A6C4}"/>
    <cellStyle name="Percent 3 4 4 9" xfId="6147" xr:uid="{00000000-0005-0000-0000-000007180000}"/>
    <cellStyle name="Percent 3 4 5" xfId="2902" xr:uid="{00000000-0005-0000-0000-00005A0B0000}"/>
    <cellStyle name="Percent 3 4 5 10" xfId="41831" xr:uid="{3D61B7BC-A2A5-4302-9836-9A41593FB621}"/>
    <cellStyle name="Percent 3 4 5 11" xfId="26478" xr:uid="{20860661-2B95-4624-A818-53C54F53094D}"/>
    <cellStyle name="Percent 3 4 5 2" xfId="6174" xr:uid="{00000000-0005-0000-0000-000022180000}"/>
    <cellStyle name="Percent 3 4 5 2 2" xfId="6175" xr:uid="{00000000-0005-0000-0000-000023180000}"/>
    <cellStyle name="Percent 3 4 5 2 2 2" xfId="6176" xr:uid="{00000000-0005-0000-0000-000024180000}"/>
    <cellStyle name="Percent 3 4 5 2 3" xfId="6177" xr:uid="{00000000-0005-0000-0000-000025180000}"/>
    <cellStyle name="Percent 3 4 5 2 3 2" xfId="6178" xr:uid="{00000000-0005-0000-0000-000026180000}"/>
    <cellStyle name="Percent 3 4 5 2 4" xfId="6179" xr:uid="{00000000-0005-0000-0000-000027180000}"/>
    <cellStyle name="Percent 3 4 5 2 5" xfId="6180" xr:uid="{00000000-0005-0000-0000-000028180000}"/>
    <cellStyle name="Percent 3 4 5 2 6" xfId="43259" xr:uid="{2D41C0AB-CAAF-4B53-9E38-FB44BF6C361E}"/>
    <cellStyle name="Percent 3 4 5 2 7" xfId="35704" xr:uid="{CE179869-572F-41E9-A81F-0F94C9C10C82}"/>
    <cellStyle name="Percent 3 4 5 3" xfId="6181" xr:uid="{00000000-0005-0000-0000-000029180000}"/>
    <cellStyle name="Percent 3 4 5 3 2" xfId="6182" xr:uid="{00000000-0005-0000-0000-00002A180000}"/>
    <cellStyle name="Percent 3 4 5 3 2 2" xfId="6183" xr:uid="{00000000-0005-0000-0000-00002B180000}"/>
    <cellStyle name="Percent 3 4 5 3 3" xfId="6184" xr:uid="{00000000-0005-0000-0000-00002C180000}"/>
    <cellStyle name="Percent 3 4 5 3 3 2" xfId="6185" xr:uid="{00000000-0005-0000-0000-00002D180000}"/>
    <cellStyle name="Percent 3 4 5 3 4" xfId="6186" xr:uid="{00000000-0005-0000-0000-00002E180000}"/>
    <cellStyle name="Percent 3 4 5 3 5" xfId="43260" xr:uid="{F6ADA8AC-29D4-4D96-B242-28C3A1CB8800}"/>
    <cellStyle name="Percent 3 4 5 3 6" xfId="35705" xr:uid="{9AFEB8E5-E8B2-48B3-8F4F-341282905F5F}"/>
    <cellStyle name="Percent 3 4 5 4" xfId="6187" xr:uid="{00000000-0005-0000-0000-00002F180000}"/>
    <cellStyle name="Percent 3 4 5 4 2" xfId="6188" xr:uid="{00000000-0005-0000-0000-000030180000}"/>
    <cellStyle name="Percent 3 4 5 4 2 2" xfId="6189" xr:uid="{00000000-0005-0000-0000-000031180000}"/>
    <cellStyle name="Percent 3 4 5 4 3" xfId="6190" xr:uid="{00000000-0005-0000-0000-000032180000}"/>
    <cellStyle name="Percent 3 4 5 4 3 2" xfId="6191" xr:uid="{00000000-0005-0000-0000-000033180000}"/>
    <cellStyle name="Percent 3 4 5 4 4" xfId="6192" xr:uid="{00000000-0005-0000-0000-000034180000}"/>
    <cellStyle name="Percent 3 4 5 4 5" xfId="43261" xr:uid="{772E87C0-C212-4D56-B6CD-B2596F938D66}"/>
    <cellStyle name="Percent 3 4 5 4 6" xfId="35706" xr:uid="{6CB10362-E9FA-4EA3-87EA-FC10E1B7E039}"/>
    <cellStyle name="Percent 3 4 5 5" xfId="6193" xr:uid="{00000000-0005-0000-0000-000035180000}"/>
    <cellStyle name="Percent 3 4 5 5 2" xfId="6194" xr:uid="{00000000-0005-0000-0000-000036180000}"/>
    <cellStyle name="Percent 3 4 5 5 3" xfId="43262" xr:uid="{E6CDA30A-290E-4E8B-A4BA-C2BEB15CEED2}"/>
    <cellStyle name="Percent 3 4 5 5 4" xfId="35707" xr:uid="{7048873B-D124-4A54-BDC1-0737B6E15C87}"/>
    <cellStyle name="Percent 3 4 5 6" xfId="6195" xr:uid="{00000000-0005-0000-0000-000037180000}"/>
    <cellStyle name="Percent 3 4 5 6 2" xfId="6196" xr:uid="{00000000-0005-0000-0000-000038180000}"/>
    <cellStyle name="Percent 3 4 5 6 3" xfId="43263" xr:uid="{5FC7CB9B-EF18-40A9-B707-AF770CFACEFF}"/>
    <cellStyle name="Percent 3 4 5 6 4" xfId="35708" xr:uid="{CC2F5383-0C88-4CDD-BABE-5504117EDC0D}"/>
    <cellStyle name="Percent 3 4 5 7" xfId="6197" xr:uid="{00000000-0005-0000-0000-000039180000}"/>
    <cellStyle name="Percent 3 4 5 7 2" xfId="43264" xr:uid="{76867200-B90C-4AE9-9CBD-8E950A8DAB0A}"/>
    <cellStyle name="Percent 3 4 5 7 3" xfId="35709" xr:uid="{CA736C16-83DA-4B20-B6B4-C1FBCD61909A}"/>
    <cellStyle name="Percent 3 4 5 8" xfId="6198" xr:uid="{00000000-0005-0000-0000-00003A180000}"/>
    <cellStyle name="Percent 3 4 5 8 2" xfId="43265" xr:uid="{75E5574B-8EDB-419C-B26C-EAF25D2AD6C3}"/>
    <cellStyle name="Percent 3 4 5 8 3" xfId="35710" xr:uid="{87A7128E-3840-4239-9BA4-F512319490B8}"/>
    <cellStyle name="Percent 3 4 5 9" xfId="6173" xr:uid="{00000000-0005-0000-0000-000021180000}"/>
    <cellStyle name="Percent 3 4 6" xfId="2903" xr:uid="{00000000-0005-0000-0000-00005B0B0000}"/>
    <cellStyle name="Percent 3 4 6 10" xfId="41832" xr:uid="{03CEEA36-D252-48E2-BB7F-463316605BAA}"/>
    <cellStyle name="Percent 3 4 6 11" xfId="26479" xr:uid="{6DDD4C30-4D4E-4180-89A4-D06072D0B144}"/>
    <cellStyle name="Percent 3 4 6 2" xfId="6200" xr:uid="{00000000-0005-0000-0000-00003C180000}"/>
    <cellStyle name="Percent 3 4 6 2 2" xfId="6201" xr:uid="{00000000-0005-0000-0000-00003D180000}"/>
    <cellStyle name="Percent 3 4 6 2 2 2" xfId="6202" xr:uid="{00000000-0005-0000-0000-00003E180000}"/>
    <cellStyle name="Percent 3 4 6 2 3" xfId="6203" xr:uid="{00000000-0005-0000-0000-00003F180000}"/>
    <cellStyle name="Percent 3 4 6 2 3 2" xfId="6204" xr:uid="{00000000-0005-0000-0000-000040180000}"/>
    <cellStyle name="Percent 3 4 6 2 4" xfId="6205" xr:uid="{00000000-0005-0000-0000-000041180000}"/>
    <cellStyle name="Percent 3 4 6 2 5" xfId="6206" xr:uid="{00000000-0005-0000-0000-000042180000}"/>
    <cellStyle name="Percent 3 4 6 2 6" xfId="43266" xr:uid="{07C2047F-9B90-42E6-ACF7-2757A19F1255}"/>
    <cellStyle name="Percent 3 4 6 2 7" xfId="35711" xr:uid="{54AE7309-A8D2-4338-9C24-2FDF47DFF333}"/>
    <cellStyle name="Percent 3 4 6 3" xfId="6207" xr:uid="{00000000-0005-0000-0000-000043180000}"/>
    <cellStyle name="Percent 3 4 6 3 2" xfId="6208" xr:uid="{00000000-0005-0000-0000-000044180000}"/>
    <cellStyle name="Percent 3 4 6 3 2 2" xfId="6209" xr:uid="{00000000-0005-0000-0000-000045180000}"/>
    <cellStyle name="Percent 3 4 6 3 3" xfId="6210" xr:uid="{00000000-0005-0000-0000-000046180000}"/>
    <cellStyle name="Percent 3 4 6 3 3 2" xfId="6211" xr:uid="{00000000-0005-0000-0000-000047180000}"/>
    <cellStyle name="Percent 3 4 6 3 4" xfId="6212" xr:uid="{00000000-0005-0000-0000-000048180000}"/>
    <cellStyle name="Percent 3 4 6 3 5" xfId="43267" xr:uid="{8C4A7E6C-07A1-44CA-8DD8-88A530B53AD2}"/>
    <cellStyle name="Percent 3 4 6 3 6" xfId="35712" xr:uid="{026CD6C2-285C-4315-8EF7-779D6EF88893}"/>
    <cellStyle name="Percent 3 4 6 4" xfId="6213" xr:uid="{00000000-0005-0000-0000-000049180000}"/>
    <cellStyle name="Percent 3 4 6 4 2" xfId="6214" xr:uid="{00000000-0005-0000-0000-00004A180000}"/>
    <cellStyle name="Percent 3 4 6 4 2 2" xfId="6215" xr:uid="{00000000-0005-0000-0000-00004B180000}"/>
    <cellStyle name="Percent 3 4 6 4 3" xfId="6216" xr:uid="{00000000-0005-0000-0000-00004C180000}"/>
    <cellStyle name="Percent 3 4 6 4 3 2" xfId="6217" xr:uid="{00000000-0005-0000-0000-00004D180000}"/>
    <cellStyle name="Percent 3 4 6 4 4" xfId="6218" xr:uid="{00000000-0005-0000-0000-00004E180000}"/>
    <cellStyle name="Percent 3 4 6 4 5" xfId="43268" xr:uid="{0FBCF3A7-75BB-4B01-9578-BE53FF89FE21}"/>
    <cellStyle name="Percent 3 4 6 4 6" xfId="35713" xr:uid="{B777F6E8-26F9-4A14-9066-1C67647E20A5}"/>
    <cellStyle name="Percent 3 4 6 5" xfId="6219" xr:uid="{00000000-0005-0000-0000-00004F180000}"/>
    <cellStyle name="Percent 3 4 6 5 2" xfId="6220" xr:uid="{00000000-0005-0000-0000-000050180000}"/>
    <cellStyle name="Percent 3 4 6 5 3" xfId="43269" xr:uid="{DE88664F-F51F-4F4E-AF80-884C68B1489B}"/>
    <cellStyle name="Percent 3 4 6 5 4" xfId="35714" xr:uid="{1DF35BD5-6F63-4DA4-957B-C2D2AC6E710B}"/>
    <cellStyle name="Percent 3 4 6 6" xfId="6221" xr:uid="{00000000-0005-0000-0000-000051180000}"/>
    <cellStyle name="Percent 3 4 6 6 2" xfId="6222" xr:uid="{00000000-0005-0000-0000-000052180000}"/>
    <cellStyle name="Percent 3 4 6 6 3" xfId="43270" xr:uid="{CC6E83C5-01D4-4939-B5CA-B20CE8FD69FD}"/>
    <cellStyle name="Percent 3 4 6 6 4" xfId="35715" xr:uid="{BDE0B451-5EE8-4C9F-B220-03DF9EE712E5}"/>
    <cellStyle name="Percent 3 4 6 7" xfId="6223" xr:uid="{00000000-0005-0000-0000-000053180000}"/>
    <cellStyle name="Percent 3 4 6 7 2" xfId="43271" xr:uid="{CCFEDD99-801F-43E8-B2CA-3856EC6281EA}"/>
    <cellStyle name="Percent 3 4 6 7 3" xfId="35716" xr:uid="{C3174571-0DFE-4CAF-AA9F-B134A67B40DF}"/>
    <cellStyle name="Percent 3 4 6 8" xfId="6224" xr:uid="{00000000-0005-0000-0000-000054180000}"/>
    <cellStyle name="Percent 3 4 6 8 2" xfId="43272" xr:uid="{0D7EAB47-3487-43D3-A03F-82AE5AE77AB8}"/>
    <cellStyle name="Percent 3 4 6 8 3" xfId="35717" xr:uid="{96F49057-AE4D-4F92-A45A-D88AA4175733}"/>
    <cellStyle name="Percent 3 4 6 9" xfId="6199" xr:uid="{00000000-0005-0000-0000-00003B180000}"/>
    <cellStyle name="Percent 3 4 7" xfId="2904" xr:uid="{00000000-0005-0000-0000-00005C0B0000}"/>
    <cellStyle name="Percent 3 4 7 10" xfId="41833" xr:uid="{F1286C35-2768-4A6A-B76E-8E8FFCA65891}"/>
    <cellStyle name="Percent 3 4 7 11" xfId="26480" xr:uid="{0387112A-DAD8-4143-9CCA-F574E44EDA52}"/>
    <cellStyle name="Percent 3 4 7 2" xfId="6226" xr:uid="{00000000-0005-0000-0000-000056180000}"/>
    <cellStyle name="Percent 3 4 7 2 2" xfId="6227" xr:uid="{00000000-0005-0000-0000-000057180000}"/>
    <cellStyle name="Percent 3 4 7 2 2 2" xfId="6228" xr:uid="{00000000-0005-0000-0000-000058180000}"/>
    <cellStyle name="Percent 3 4 7 2 3" xfId="6229" xr:uid="{00000000-0005-0000-0000-000059180000}"/>
    <cellStyle name="Percent 3 4 7 2 3 2" xfId="6230" xr:uid="{00000000-0005-0000-0000-00005A180000}"/>
    <cellStyle name="Percent 3 4 7 2 4" xfId="6231" xr:uid="{00000000-0005-0000-0000-00005B180000}"/>
    <cellStyle name="Percent 3 4 7 2 5" xfId="6232" xr:uid="{00000000-0005-0000-0000-00005C180000}"/>
    <cellStyle name="Percent 3 4 7 2 6" xfId="43273" xr:uid="{B584E43D-6449-400D-981A-88D8B2993826}"/>
    <cellStyle name="Percent 3 4 7 2 7" xfId="35718" xr:uid="{E42B81A5-33A4-4970-B391-6D74E4A4C21D}"/>
    <cellStyle name="Percent 3 4 7 3" xfId="6233" xr:uid="{00000000-0005-0000-0000-00005D180000}"/>
    <cellStyle name="Percent 3 4 7 3 2" xfId="6234" xr:uid="{00000000-0005-0000-0000-00005E180000}"/>
    <cellStyle name="Percent 3 4 7 3 2 2" xfId="6235" xr:uid="{00000000-0005-0000-0000-00005F180000}"/>
    <cellStyle name="Percent 3 4 7 3 3" xfId="6236" xr:uid="{00000000-0005-0000-0000-000060180000}"/>
    <cellStyle name="Percent 3 4 7 3 3 2" xfId="6237" xr:uid="{00000000-0005-0000-0000-000061180000}"/>
    <cellStyle name="Percent 3 4 7 3 4" xfId="6238" xr:uid="{00000000-0005-0000-0000-000062180000}"/>
    <cellStyle name="Percent 3 4 7 3 5" xfId="43274" xr:uid="{A58E66C9-0898-4B9C-A1C1-C717138B241B}"/>
    <cellStyle name="Percent 3 4 7 3 6" xfId="35719" xr:uid="{A1F65DC2-4E21-4EEE-A5EC-45A632F1EB9C}"/>
    <cellStyle name="Percent 3 4 7 4" xfId="6239" xr:uid="{00000000-0005-0000-0000-000063180000}"/>
    <cellStyle name="Percent 3 4 7 4 2" xfId="6240" xr:uid="{00000000-0005-0000-0000-000064180000}"/>
    <cellStyle name="Percent 3 4 7 4 2 2" xfId="6241" xr:uid="{00000000-0005-0000-0000-000065180000}"/>
    <cellStyle name="Percent 3 4 7 4 3" xfId="6242" xr:uid="{00000000-0005-0000-0000-000066180000}"/>
    <cellStyle name="Percent 3 4 7 4 3 2" xfId="6243" xr:uid="{00000000-0005-0000-0000-000067180000}"/>
    <cellStyle name="Percent 3 4 7 4 4" xfId="6244" xr:uid="{00000000-0005-0000-0000-000068180000}"/>
    <cellStyle name="Percent 3 4 7 4 5" xfId="43275" xr:uid="{DFF5E9DA-00B1-443A-AC8B-1003A1A733D4}"/>
    <cellStyle name="Percent 3 4 7 4 6" xfId="35720" xr:uid="{D3CA05AB-46F5-4C6B-8460-3DDBDD4B5D0A}"/>
    <cellStyle name="Percent 3 4 7 5" xfId="6245" xr:uid="{00000000-0005-0000-0000-000069180000}"/>
    <cellStyle name="Percent 3 4 7 5 2" xfId="6246" xr:uid="{00000000-0005-0000-0000-00006A180000}"/>
    <cellStyle name="Percent 3 4 7 5 3" xfId="43276" xr:uid="{607A92E4-DCA1-48B3-9AA4-2636B3AC10E8}"/>
    <cellStyle name="Percent 3 4 7 5 4" xfId="35721" xr:uid="{8555C0C4-1830-4A34-A40E-E76896076DC5}"/>
    <cellStyle name="Percent 3 4 7 6" xfId="6247" xr:uid="{00000000-0005-0000-0000-00006B180000}"/>
    <cellStyle name="Percent 3 4 7 6 2" xfId="6248" xr:uid="{00000000-0005-0000-0000-00006C180000}"/>
    <cellStyle name="Percent 3 4 7 6 3" xfId="43277" xr:uid="{DF71F4B5-39A9-4DA7-AE8C-83A5088D9A99}"/>
    <cellStyle name="Percent 3 4 7 6 4" xfId="35722" xr:uid="{9537FCE4-EC23-4409-9B1E-7FB0B32916F0}"/>
    <cellStyle name="Percent 3 4 7 7" xfId="6249" xr:uid="{00000000-0005-0000-0000-00006D180000}"/>
    <cellStyle name="Percent 3 4 7 7 2" xfId="43278" xr:uid="{03CE87D4-E105-44C2-A2E1-EC7D740FB4CB}"/>
    <cellStyle name="Percent 3 4 7 7 3" xfId="35723" xr:uid="{B658B5AB-7581-4C9A-A9D1-BBCAE37F1A49}"/>
    <cellStyle name="Percent 3 4 7 8" xfId="6250" xr:uid="{00000000-0005-0000-0000-00006E180000}"/>
    <cellStyle name="Percent 3 4 7 8 2" xfId="43279" xr:uid="{7DB966F8-C908-4B87-8F1E-4E0B9D7A93D2}"/>
    <cellStyle name="Percent 3 4 7 8 3" xfId="35724" xr:uid="{6987548F-5A30-45EA-96BE-FE4EE81ACF87}"/>
    <cellStyle name="Percent 3 4 7 9" xfId="6225" xr:uid="{00000000-0005-0000-0000-000055180000}"/>
    <cellStyle name="Percent 3 4 8" xfId="2905" xr:uid="{00000000-0005-0000-0000-00005D0B0000}"/>
    <cellStyle name="Percent 3 4 8 10" xfId="6252" xr:uid="{00000000-0005-0000-0000-000070180000}"/>
    <cellStyle name="Percent 3 4 8 10 2" xfId="43280" xr:uid="{2A0488AD-7A6B-4F72-93F0-222530767231}"/>
    <cellStyle name="Percent 3 4 8 10 3" xfId="35725" xr:uid="{E8B48148-437D-4CEC-B039-439A2D8A22CB}"/>
    <cellStyle name="Percent 3 4 8 11" xfId="6253" xr:uid="{00000000-0005-0000-0000-000071180000}"/>
    <cellStyle name="Percent 3 4 8 12" xfId="6251" xr:uid="{00000000-0005-0000-0000-00006F180000}"/>
    <cellStyle name="Percent 3 4 8 13" xfId="41834" xr:uid="{08175CD9-CE72-4E0F-BB1B-79C35420BC2C}"/>
    <cellStyle name="Percent 3 4 8 14" xfId="26481" xr:uid="{93A27C35-A3C4-443E-975E-BD8A82AA93EB}"/>
    <cellStyle name="Percent 3 4 8 2" xfId="6254" xr:uid="{00000000-0005-0000-0000-000072180000}"/>
    <cellStyle name="Percent 3 4 8 2 2" xfId="6255" xr:uid="{00000000-0005-0000-0000-000073180000}"/>
    <cellStyle name="Percent 3 4 8 2 2 2" xfId="6256" xr:uid="{00000000-0005-0000-0000-000074180000}"/>
    <cellStyle name="Percent 3 4 8 2 3" xfId="6257" xr:uid="{00000000-0005-0000-0000-000075180000}"/>
    <cellStyle name="Percent 3 4 8 2 3 2" xfId="6258" xr:uid="{00000000-0005-0000-0000-000076180000}"/>
    <cellStyle name="Percent 3 4 8 2 4" xfId="6259" xr:uid="{00000000-0005-0000-0000-000077180000}"/>
    <cellStyle name="Percent 3 4 8 2 5" xfId="6260" xr:uid="{00000000-0005-0000-0000-000078180000}"/>
    <cellStyle name="Percent 3 4 8 2 6" xfId="43281" xr:uid="{EE24D3C7-BE7F-48CB-B6B0-F96FA100C934}"/>
    <cellStyle name="Percent 3 4 8 2 7" xfId="35726" xr:uid="{592BA0F5-C624-4DFF-BB57-37E8289E6DA2}"/>
    <cellStyle name="Percent 3 4 8 3" xfId="6261" xr:uid="{00000000-0005-0000-0000-000079180000}"/>
    <cellStyle name="Percent 3 4 8 3 2" xfId="6262" xr:uid="{00000000-0005-0000-0000-00007A180000}"/>
    <cellStyle name="Percent 3 4 8 3 2 2" xfId="6263" xr:uid="{00000000-0005-0000-0000-00007B180000}"/>
    <cellStyle name="Percent 3 4 8 3 3" xfId="6264" xr:uid="{00000000-0005-0000-0000-00007C180000}"/>
    <cellStyle name="Percent 3 4 8 3 3 2" xfId="6265" xr:uid="{00000000-0005-0000-0000-00007D180000}"/>
    <cellStyle name="Percent 3 4 8 3 4" xfId="6266" xr:uid="{00000000-0005-0000-0000-00007E180000}"/>
    <cellStyle name="Percent 3 4 8 3 5" xfId="43282" xr:uid="{4BEFDEDA-E39B-471D-830C-57E7A15F84EA}"/>
    <cellStyle name="Percent 3 4 8 3 6" xfId="35727" xr:uid="{DFD9514A-F001-4548-92EB-296B6CE82987}"/>
    <cellStyle name="Percent 3 4 8 4" xfId="6267" xr:uid="{00000000-0005-0000-0000-00007F180000}"/>
    <cellStyle name="Percent 3 4 8 4 2" xfId="6268" xr:uid="{00000000-0005-0000-0000-000080180000}"/>
    <cellStyle name="Percent 3 4 8 4 2 2" xfId="6269" xr:uid="{00000000-0005-0000-0000-000081180000}"/>
    <cellStyle name="Percent 3 4 8 4 3" xfId="6270" xr:uid="{00000000-0005-0000-0000-000082180000}"/>
    <cellStyle name="Percent 3 4 8 4 3 2" xfId="6271" xr:uid="{00000000-0005-0000-0000-000083180000}"/>
    <cellStyle name="Percent 3 4 8 4 4" xfId="6272" xr:uid="{00000000-0005-0000-0000-000084180000}"/>
    <cellStyle name="Percent 3 4 8 4 5" xfId="43283" xr:uid="{0EF1347C-B03A-499D-A69C-56C02523B2DE}"/>
    <cellStyle name="Percent 3 4 8 4 6" xfId="35728" xr:uid="{831EC9E5-E889-47D0-B145-82FBAE2377E3}"/>
    <cellStyle name="Percent 3 4 8 5" xfId="6273" xr:uid="{00000000-0005-0000-0000-000085180000}"/>
    <cellStyle name="Percent 3 4 8 5 2" xfId="6274" xr:uid="{00000000-0005-0000-0000-000086180000}"/>
    <cellStyle name="Percent 3 4 8 5 2 2" xfId="6275" xr:uid="{00000000-0005-0000-0000-000087180000}"/>
    <cellStyle name="Percent 3 4 8 5 3" xfId="6276" xr:uid="{00000000-0005-0000-0000-000088180000}"/>
    <cellStyle name="Percent 3 4 8 5 3 2" xfId="6277" xr:uid="{00000000-0005-0000-0000-000089180000}"/>
    <cellStyle name="Percent 3 4 8 5 4" xfId="6278" xr:uid="{00000000-0005-0000-0000-00008A180000}"/>
    <cellStyle name="Percent 3 4 8 5 4 2" xfId="6279" xr:uid="{00000000-0005-0000-0000-00008B180000}"/>
    <cellStyle name="Percent 3 4 8 5 5" xfId="6280" xr:uid="{00000000-0005-0000-0000-00008C180000}"/>
    <cellStyle name="Percent 3 4 8 5 6" xfId="43284" xr:uid="{E2461F24-BB2D-45D8-BC89-787A8F6B5AA4}"/>
    <cellStyle name="Percent 3 4 8 5 7" xfId="35729" xr:uid="{8E681C56-C427-4D68-8ED2-E57B08A20981}"/>
    <cellStyle name="Percent 3 4 8 6" xfId="6281" xr:uid="{00000000-0005-0000-0000-00008D180000}"/>
    <cellStyle name="Percent 3 4 8 6 2" xfId="6282" xr:uid="{00000000-0005-0000-0000-00008E180000}"/>
    <cellStyle name="Percent 3 4 8 6 2 2" xfId="6283" xr:uid="{00000000-0005-0000-0000-00008F180000}"/>
    <cellStyle name="Percent 3 4 8 6 3" xfId="6284" xr:uid="{00000000-0005-0000-0000-000090180000}"/>
    <cellStyle name="Percent 3 4 8 6 3 2" xfId="6285" xr:uid="{00000000-0005-0000-0000-000091180000}"/>
    <cellStyle name="Percent 3 4 8 6 4" xfId="6286" xr:uid="{00000000-0005-0000-0000-000092180000}"/>
    <cellStyle name="Percent 3 4 8 6 5" xfId="43285" xr:uid="{4EA50892-89DD-4192-8BB7-6A7158538109}"/>
    <cellStyle name="Percent 3 4 8 6 6" xfId="35730" xr:uid="{608A665C-E28F-4FA7-8A84-E5EFAF854B90}"/>
    <cellStyle name="Percent 3 4 8 7" xfId="6287" xr:uid="{00000000-0005-0000-0000-000093180000}"/>
    <cellStyle name="Percent 3 4 8 7 2" xfId="6288" xr:uid="{00000000-0005-0000-0000-000094180000}"/>
    <cellStyle name="Percent 3 4 8 7 3" xfId="43286" xr:uid="{64B70608-EB52-4BA3-AA70-63AAC0790F9B}"/>
    <cellStyle name="Percent 3 4 8 7 4" xfId="35731" xr:uid="{72EDDFBA-8AA0-4C01-B933-0F2E588618C1}"/>
    <cellStyle name="Percent 3 4 8 8" xfId="6289" xr:uid="{00000000-0005-0000-0000-000095180000}"/>
    <cellStyle name="Percent 3 4 8 8 2" xfId="6290" xr:uid="{00000000-0005-0000-0000-000096180000}"/>
    <cellStyle name="Percent 3 4 8 8 3" xfId="43287" xr:uid="{74425D17-460F-4C9A-ADC3-1965FFEA4CFB}"/>
    <cellStyle name="Percent 3 4 8 8 4" xfId="35732" xr:uid="{47E9ACFB-8297-461F-921E-3BE31E1EDB9A}"/>
    <cellStyle name="Percent 3 4 8 9" xfId="6291" xr:uid="{00000000-0005-0000-0000-000097180000}"/>
    <cellStyle name="Percent 3 4 8 9 2" xfId="6292" xr:uid="{00000000-0005-0000-0000-000098180000}"/>
    <cellStyle name="Percent 3 4 8 9 3" xfId="43288" xr:uid="{78ECBBFD-A279-42DC-854C-AAD6C29BBB7F}"/>
    <cellStyle name="Percent 3 4 8 9 4" xfId="35733" xr:uid="{40A27DA9-AEC8-4B6C-9E83-0DAEAD078DE5}"/>
    <cellStyle name="Percent 3 4 9" xfId="2906" xr:uid="{00000000-0005-0000-0000-00005E0B0000}"/>
    <cellStyle name="Percent 3 4 9 10" xfId="6294" xr:uid="{00000000-0005-0000-0000-00009A180000}"/>
    <cellStyle name="Percent 3 4 9 10 2" xfId="43289" xr:uid="{E28BF9FC-C09C-4DCE-B3D4-6791F4BDE7EC}"/>
    <cellStyle name="Percent 3 4 9 10 3" xfId="35734" xr:uid="{9D5C0DD1-A8FA-497B-A67B-20FEB977F578}"/>
    <cellStyle name="Percent 3 4 9 11" xfId="6295" xr:uid="{00000000-0005-0000-0000-00009B180000}"/>
    <cellStyle name="Percent 3 4 9 12" xfId="6293" xr:uid="{00000000-0005-0000-0000-000099180000}"/>
    <cellStyle name="Percent 3 4 9 13" xfId="41835" xr:uid="{A541EF1A-8F89-48D5-9856-B69EF602022B}"/>
    <cellStyle name="Percent 3 4 9 14" xfId="26482" xr:uid="{712F465F-088E-4465-BD9C-9C683A2D285D}"/>
    <cellStyle name="Percent 3 4 9 2" xfId="6296" xr:uid="{00000000-0005-0000-0000-00009C180000}"/>
    <cellStyle name="Percent 3 4 9 2 2" xfId="6297" xr:uid="{00000000-0005-0000-0000-00009D180000}"/>
    <cellStyle name="Percent 3 4 9 2 2 2" xfId="6298" xr:uid="{00000000-0005-0000-0000-00009E180000}"/>
    <cellStyle name="Percent 3 4 9 2 3" xfId="6299" xr:uid="{00000000-0005-0000-0000-00009F180000}"/>
    <cellStyle name="Percent 3 4 9 2 3 2" xfId="6300" xr:uid="{00000000-0005-0000-0000-0000A0180000}"/>
    <cellStyle name="Percent 3 4 9 2 4" xfId="6301" xr:uid="{00000000-0005-0000-0000-0000A1180000}"/>
    <cellStyle name="Percent 3 4 9 2 5" xfId="6302" xr:uid="{00000000-0005-0000-0000-0000A2180000}"/>
    <cellStyle name="Percent 3 4 9 2 6" xfId="43290" xr:uid="{CB9A30CA-D675-4598-8356-E63179A55152}"/>
    <cellStyle name="Percent 3 4 9 2 7" xfId="35735" xr:uid="{BA573925-6550-42E3-B52C-4ACEC8B4B9EB}"/>
    <cellStyle name="Percent 3 4 9 3" xfId="6303" xr:uid="{00000000-0005-0000-0000-0000A3180000}"/>
    <cellStyle name="Percent 3 4 9 3 2" xfId="6304" xr:uid="{00000000-0005-0000-0000-0000A4180000}"/>
    <cellStyle name="Percent 3 4 9 3 2 2" xfId="6305" xr:uid="{00000000-0005-0000-0000-0000A5180000}"/>
    <cellStyle name="Percent 3 4 9 3 3" xfId="6306" xr:uid="{00000000-0005-0000-0000-0000A6180000}"/>
    <cellStyle name="Percent 3 4 9 3 3 2" xfId="6307" xr:uid="{00000000-0005-0000-0000-0000A7180000}"/>
    <cellStyle name="Percent 3 4 9 3 4" xfId="6308" xr:uid="{00000000-0005-0000-0000-0000A8180000}"/>
    <cellStyle name="Percent 3 4 9 3 5" xfId="43291" xr:uid="{653724AA-62AC-4771-89B4-5A903C3B5CA5}"/>
    <cellStyle name="Percent 3 4 9 3 6" xfId="35736" xr:uid="{9DD8AA40-67FC-4CE2-A7CD-550618F8373D}"/>
    <cellStyle name="Percent 3 4 9 4" xfId="6309" xr:uid="{00000000-0005-0000-0000-0000A9180000}"/>
    <cellStyle name="Percent 3 4 9 4 2" xfId="6310" xr:uid="{00000000-0005-0000-0000-0000AA180000}"/>
    <cellStyle name="Percent 3 4 9 4 2 2" xfId="6311" xr:uid="{00000000-0005-0000-0000-0000AB180000}"/>
    <cellStyle name="Percent 3 4 9 4 3" xfId="6312" xr:uid="{00000000-0005-0000-0000-0000AC180000}"/>
    <cellStyle name="Percent 3 4 9 4 3 2" xfId="6313" xr:uid="{00000000-0005-0000-0000-0000AD180000}"/>
    <cellStyle name="Percent 3 4 9 4 4" xfId="6314" xr:uid="{00000000-0005-0000-0000-0000AE180000}"/>
    <cellStyle name="Percent 3 4 9 4 5" xfId="43292" xr:uid="{1EFB1D06-6E11-4761-8257-432C96B50711}"/>
    <cellStyle name="Percent 3 4 9 4 6" xfId="35737" xr:uid="{3AE94318-6A2D-41FC-AC53-3217F35D4DC4}"/>
    <cellStyle name="Percent 3 4 9 5" xfId="6315" xr:uid="{00000000-0005-0000-0000-0000AF180000}"/>
    <cellStyle name="Percent 3 4 9 5 2" xfId="6316" xr:uid="{00000000-0005-0000-0000-0000B0180000}"/>
    <cellStyle name="Percent 3 4 9 5 2 2" xfId="6317" xr:uid="{00000000-0005-0000-0000-0000B1180000}"/>
    <cellStyle name="Percent 3 4 9 5 3" xfId="6318" xr:uid="{00000000-0005-0000-0000-0000B2180000}"/>
    <cellStyle name="Percent 3 4 9 5 3 2" xfId="6319" xr:uid="{00000000-0005-0000-0000-0000B3180000}"/>
    <cellStyle name="Percent 3 4 9 5 4" xfId="6320" xr:uid="{00000000-0005-0000-0000-0000B4180000}"/>
    <cellStyle name="Percent 3 4 9 5 4 2" xfId="6321" xr:uid="{00000000-0005-0000-0000-0000B5180000}"/>
    <cellStyle name="Percent 3 4 9 5 5" xfId="6322" xr:uid="{00000000-0005-0000-0000-0000B6180000}"/>
    <cellStyle name="Percent 3 4 9 5 6" xfId="43293" xr:uid="{BE901B84-7BD5-47F2-9B28-682196C2A07A}"/>
    <cellStyle name="Percent 3 4 9 5 7" xfId="35738" xr:uid="{FD14C37A-543D-4B36-AE02-C367FD93ED8E}"/>
    <cellStyle name="Percent 3 4 9 6" xfId="6323" xr:uid="{00000000-0005-0000-0000-0000B7180000}"/>
    <cellStyle name="Percent 3 4 9 6 2" xfId="6324" xr:uid="{00000000-0005-0000-0000-0000B8180000}"/>
    <cellStyle name="Percent 3 4 9 6 2 2" xfId="6325" xr:uid="{00000000-0005-0000-0000-0000B9180000}"/>
    <cellStyle name="Percent 3 4 9 6 3" xfId="6326" xr:uid="{00000000-0005-0000-0000-0000BA180000}"/>
    <cellStyle name="Percent 3 4 9 6 3 2" xfId="6327" xr:uid="{00000000-0005-0000-0000-0000BB180000}"/>
    <cellStyle name="Percent 3 4 9 6 4" xfId="6328" xr:uid="{00000000-0005-0000-0000-0000BC180000}"/>
    <cellStyle name="Percent 3 4 9 6 5" xfId="43294" xr:uid="{1D948A4D-DB27-460A-ABFA-48CD63446C41}"/>
    <cellStyle name="Percent 3 4 9 6 6" xfId="35739" xr:uid="{4C09E572-9FD8-4806-9184-823D9F31366A}"/>
    <cellStyle name="Percent 3 4 9 7" xfId="6329" xr:uid="{00000000-0005-0000-0000-0000BD180000}"/>
    <cellStyle name="Percent 3 4 9 7 2" xfId="6330" xr:uid="{00000000-0005-0000-0000-0000BE180000}"/>
    <cellStyle name="Percent 3 4 9 7 3" xfId="43295" xr:uid="{BBE3C5DB-FE73-42CD-8E6A-F0F601271174}"/>
    <cellStyle name="Percent 3 4 9 7 4" xfId="35740" xr:uid="{7D458BBB-5025-44FF-B807-496E333B2842}"/>
    <cellStyle name="Percent 3 4 9 8" xfId="6331" xr:uid="{00000000-0005-0000-0000-0000BF180000}"/>
    <cellStyle name="Percent 3 4 9 8 2" xfId="6332" xr:uid="{00000000-0005-0000-0000-0000C0180000}"/>
    <cellStyle name="Percent 3 4 9 8 3" xfId="43296" xr:uid="{A92F111F-49A7-4F0D-9B8C-A09CD9B41B82}"/>
    <cellStyle name="Percent 3 4 9 8 4" xfId="35741" xr:uid="{5181F6C1-006E-4A54-9D8E-5B6C8531D34A}"/>
    <cellStyle name="Percent 3 4 9 9" xfId="6333" xr:uid="{00000000-0005-0000-0000-0000C1180000}"/>
    <cellStyle name="Percent 3 4 9 9 2" xfId="6334" xr:uid="{00000000-0005-0000-0000-0000C2180000}"/>
    <cellStyle name="Percent 3 4 9 9 3" xfId="43297" xr:uid="{620C45E4-537D-4AC4-AD06-FC7F9E3BD392}"/>
    <cellStyle name="Percent 3 4 9 9 4" xfId="35742" xr:uid="{62775709-C436-460D-9907-B68B6AFA7E71}"/>
    <cellStyle name="Percent 3 5" xfId="299" xr:uid="{00000000-0005-0000-0000-00002F010000}"/>
    <cellStyle name="Percent 3 5 10" xfId="2907" xr:uid="{00000000-0005-0000-0000-00005F0B0000}"/>
    <cellStyle name="Percent 3 5 10 10" xfId="6337" xr:uid="{00000000-0005-0000-0000-0000C5180000}"/>
    <cellStyle name="Percent 3 5 10 10 2" xfId="43298" xr:uid="{CE692BB4-0F91-4AFF-A415-02DECD9D8DB4}"/>
    <cellStyle name="Percent 3 5 10 10 3" xfId="35743" xr:uid="{7DDF4D49-A25D-40F5-856E-57B033F41C84}"/>
    <cellStyle name="Percent 3 5 10 11" xfId="6338" xr:uid="{00000000-0005-0000-0000-0000C6180000}"/>
    <cellStyle name="Percent 3 5 10 12" xfId="6336" xr:uid="{00000000-0005-0000-0000-0000C4180000}"/>
    <cellStyle name="Percent 3 5 10 13" xfId="41836" xr:uid="{2B0B7DF0-E96C-423D-9A2D-8E924711E844}"/>
    <cellStyle name="Percent 3 5 10 14" xfId="26484" xr:uid="{DFA47C4F-9915-449D-8DCD-E670D9573E9A}"/>
    <cellStyle name="Percent 3 5 10 2" xfId="6339" xr:uid="{00000000-0005-0000-0000-0000C7180000}"/>
    <cellStyle name="Percent 3 5 10 2 2" xfId="6340" xr:uid="{00000000-0005-0000-0000-0000C8180000}"/>
    <cellStyle name="Percent 3 5 10 2 2 2" xfId="6341" xr:uid="{00000000-0005-0000-0000-0000C9180000}"/>
    <cellStyle name="Percent 3 5 10 2 3" xfId="6342" xr:uid="{00000000-0005-0000-0000-0000CA180000}"/>
    <cellStyle name="Percent 3 5 10 2 3 2" xfId="6343" xr:uid="{00000000-0005-0000-0000-0000CB180000}"/>
    <cellStyle name="Percent 3 5 10 2 4" xfId="6344" xr:uid="{00000000-0005-0000-0000-0000CC180000}"/>
    <cellStyle name="Percent 3 5 10 2 5" xfId="6345" xr:uid="{00000000-0005-0000-0000-0000CD180000}"/>
    <cellStyle name="Percent 3 5 10 2 6" xfId="43299" xr:uid="{19766E6D-D48A-4CA9-AC02-E7358596E58B}"/>
    <cellStyle name="Percent 3 5 10 2 7" xfId="35744" xr:uid="{9BC201B8-DDF5-475E-8FC8-80B81158D456}"/>
    <cellStyle name="Percent 3 5 10 3" xfId="6346" xr:uid="{00000000-0005-0000-0000-0000CE180000}"/>
    <cellStyle name="Percent 3 5 10 3 2" xfId="6347" xr:uid="{00000000-0005-0000-0000-0000CF180000}"/>
    <cellStyle name="Percent 3 5 10 3 2 2" xfId="6348" xr:uid="{00000000-0005-0000-0000-0000D0180000}"/>
    <cellStyle name="Percent 3 5 10 3 3" xfId="6349" xr:uid="{00000000-0005-0000-0000-0000D1180000}"/>
    <cellStyle name="Percent 3 5 10 3 3 2" xfId="6350" xr:uid="{00000000-0005-0000-0000-0000D2180000}"/>
    <cellStyle name="Percent 3 5 10 3 4" xfId="6351" xr:uid="{00000000-0005-0000-0000-0000D3180000}"/>
    <cellStyle name="Percent 3 5 10 3 5" xfId="43300" xr:uid="{C480F3F8-C869-47E0-8691-CDC40DA32832}"/>
    <cellStyle name="Percent 3 5 10 3 6" xfId="35745" xr:uid="{3FE8E111-D0FE-46AC-90F4-DA532624B721}"/>
    <cellStyle name="Percent 3 5 10 4" xfId="6352" xr:uid="{00000000-0005-0000-0000-0000D4180000}"/>
    <cellStyle name="Percent 3 5 10 4 2" xfId="6353" xr:uid="{00000000-0005-0000-0000-0000D5180000}"/>
    <cellStyle name="Percent 3 5 10 4 2 2" xfId="6354" xr:uid="{00000000-0005-0000-0000-0000D6180000}"/>
    <cellStyle name="Percent 3 5 10 4 3" xfId="6355" xr:uid="{00000000-0005-0000-0000-0000D7180000}"/>
    <cellStyle name="Percent 3 5 10 4 3 2" xfId="6356" xr:uid="{00000000-0005-0000-0000-0000D8180000}"/>
    <cellStyle name="Percent 3 5 10 4 4" xfId="6357" xr:uid="{00000000-0005-0000-0000-0000D9180000}"/>
    <cellStyle name="Percent 3 5 10 4 5" xfId="43301" xr:uid="{6DB51A31-6135-4F15-960A-3F8AC09E94FD}"/>
    <cellStyle name="Percent 3 5 10 4 6" xfId="35746" xr:uid="{8011EC52-02A3-47F3-BC5E-E4108029CBF7}"/>
    <cellStyle name="Percent 3 5 10 5" xfId="6358" xr:uid="{00000000-0005-0000-0000-0000DA180000}"/>
    <cellStyle name="Percent 3 5 10 5 2" xfId="6359" xr:uid="{00000000-0005-0000-0000-0000DB180000}"/>
    <cellStyle name="Percent 3 5 10 5 2 2" xfId="6360" xr:uid="{00000000-0005-0000-0000-0000DC180000}"/>
    <cellStyle name="Percent 3 5 10 5 3" xfId="6361" xr:uid="{00000000-0005-0000-0000-0000DD180000}"/>
    <cellStyle name="Percent 3 5 10 5 3 2" xfId="6362" xr:uid="{00000000-0005-0000-0000-0000DE180000}"/>
    <cellStyle name="Percent 3 5 10 5 4" xfId="6363" xr:uid="{00000000-0005-0000-0000-0000DF180000}"/>
    <cellStyle name="Percent 3 5 10 5 4 2" xfId="6364" xr:uid="{00000000-0005-0000-0000-0000E0180000}"/>
    <cellStyle name="Percent 3 5 10 5 5" xfId="6365" xr:uid="{00000000-0005-0000-0000-0000E1180000}"/>
    <cellStyle name="Percent 3 5 10 5 6" xfId="43302" xr:uid="{61466ACC-451A-4EC5-B6BD-3281957BF34D}"/>
    <cellStyle name="Percent 3 5 10 5 7" xfId="35747" xr:uid="{2D313ADA-A9C0-4CD3-BC57-1E8BE8E92987}"/>
    <cellStyle name="Percent 3 5 10 6" xfId="6366" xr:uid="{00000000-0005-0000-0000-0000E2180000}"/>
    <cellStyle name="Percent 3 5 10 6 2" xfId="6367" xr:uid="{00000000-0005-0000-0000-0000E3180000}"/>
    <cellStyle name="Percent 3 5 10 6 2 2" xfId="6368" xr:uid="{00000000-0005-0000-0000-0000E4180000}"/>
    <cellStyle name="Percent 3 5 10 6 3" xfId="6369" xr:uid="{00000000-0005-0000-0000-0000E5180000}"/>
    <cellStyle name="Percent 3 5 10 6 3 2" xfId="6370" xr:uid="{00000000-0005-0000-0000-0000E6180000}"/>
    <cellStyle name="Percent 3 5 10 6 4" xfId="6371" xr:uid="{00000000-0005-0000-0000-0000E7180000}"/>
    <cellStyle name="Percent 3 5 10 6 5" xfId="43303" xr:uid="{48751832-62BF-4227-8B3F-F68819EBEF8A}"/>
    <cellStyle name="Percent 3 5 10 6 6" xfId="35748" xr:uid="{5A871C1B-923D-496A-9792-14D7408844CB}"/>
    <cellStyle name="Percent 3 5 10 7" xfId="6372" xr:uid="{00000000-0005-0000-0000-0000E8180000}"/>
    <cellStyle name="Percent 3 5 10 7 2" xfId="6373" xr:uid="{00000000-0005-0000-0000-0000E9180000}"/>
    <cellStyle name="Percent 3 5 10 7 3" xfId="43304" xr:uid="{970F6901-CD94-43CA-8408-5E54C7ED130F}"/>
    <cellStyle name="Percent 3 5 10 7 4" xfId="35749" xr:uid="{BEAF43F6-DD16-408E-BB9C-01125811314F}"/>
    <cellStyle name="Percent 3 5 10 8" xfId="6374" xr:uid="{00000000-0005-0000-0000-0000EA180000}"/>
    <cellStyle name="Percent 3 5 10 8 2" xfId="6375" xr:uid="{00000000-0005-0000-0000-0000EB180000}"/>
    <cellStyle name="Percent 3 5 10 8 3" xfId="43305" xr:uid="{25071D2B-47EE-4FA2-A666-39FBEC28263C}"/>
    <cellStyle name="Percent 3 5 10 8 4" xfId="35750" xr:uid="{046AEB68-44F2-4B67-A283-924D237403E1}"/>
    <cellStyle name="Percent 3 5 10 9" xfId="6376" xr:uid="{00000000-0005-0000-0000-0000EC180000}"/>
    <cellStyle name="Percent 3 5 10 9 2" xfId="6377" xr:uid="{00000000-0005-0000-0000-0000ED180000}"/>
    <cellStyle name="Percent 3 5 10 9 3" xfId="43306" xr:uid="{73AE872C-CD26-4FFA-B8D8-25D181EFD9B7}"/>
    <cellStyle name="Percent 3 5 10 9 4" xfId="35751" xr:uid="{563CE0E8-A71A-4BC3-8467-A840E870EBBC}"/>
    <cellStyle name="Percent 3 5 11" xfId="2908" xr:uid="{00000000-0005-0000-0000-0000600B0000}"/>
    <cellStyle name="Percent 3 5 11 10" xfId="6379" xr:uid="{00000000-0005-0000-0000-0000EF180000}"/>
    <cellStyle name="Percent 3 5 11 10 2" xfId="43307" xr:uid="{7E8B3A6B-4EDB-4920-A913-B6569F63DF55}"/>
    <cellStyle name="Percent 3 5 11 10 3" xfId="35752" xr:uid="{5B70D5D1-D082-4706-AE9D-AC2CE218987B}"/>
    <cellStyle name="Percent 3 5 11 11" xfId="6380" xr:uid="{00000000-0005-0000-0000-0000F0180000}"/>
    <cellStyle name="Percent 3 5 11 12" xfId="6378" xr:uid="{00000000-0005-0000-0000-0000EE180000}"/>
    <cellStyle name="Percent 3 5 11 13" xfId="41837" xr:uid="{33A67F4B-8866-4822-ABFE-2D5EA37A5B03}"/>
    <cellStyle name="Percent 3 5 11 14" xfId="26485" xr:uid="{731B2734-BF0D-4E67-B16B-4B4A069A6B17}"/>
    <cellStyle name="Percent 3 5 11 2" xfId="6381" xr:uid="{00000000-0005-0000-0000-0000F1180000}"/>
    <cellStyle name="Percent 3 5 11 2 2" xfId="6382" xr:uid="{00000000-0005-0000-0000-0000F2180000}"/>
    <cellStyle name="Percent 3 5 11 2 2 2" xfId="6383" xr:uid="{00000000-0005-0000-0000-0000F3180000}"/>
    <cellStyle name="Percent 3 5 11 2 3" xfId="6384" xr:uid="{00000000-0005-0000-0000-0000F4180000}"/>
    <cellStyle name="Percent 3 5 11 2 3 2" xfId="6385" xr:uid="{00000000-0005-0000-0000-0000F5180000}"/>
    <cellStyle name="Percent 3 5 11 2 4" xfId="6386" xr:uid="{00000000-0005-0000-0000-0000F6180000}"/>
    <cellStyle name="Percent 3 5 11 2 5" xfId="6387" xr:uid="{00000000-0005-0000-0000-0000F7180000}"/>
    <cellStyle name="Percent 3 5 11 2 6" xfId="43308" xr:uid="{98A346AD-74C6-4FAA-B12B-FAD5C61364B4}"/>
    <cellStyle name="Percent 3 5 11 2 7" xfId="35753" xr:uid="{69DB0382-F623-43DC-83A6-36CF9EDEA629}"/>
    <cellStyle name="Percent 3 5 11 3" xfId="6388" xr:uid="{00000000-0005-0000-0000-0000F8180000}"/>
    <cellStyle name="Percent 3 5 11 3 2" xfId="6389" xr:uid="{00000000-0005-0000-0000-0000F9180000}"/>
    <cellStyle name="Percent 3 5 11 3 2 2" xfId="6390" xr:uid="{00000000-0005-0000-0000-0000FA180000}"/>
    <cellStyle name="Percent 3 5 11 3 3" xfId="6391" xr:uid="{00000000-0005-0000-0000-0000FB180000}"/>
    <cellStyle name="Percent 3 5 11 3 3 2" xfId="6392" xr:uid="{00000000-0005-0000-0000-0000FC180000}"/>
    <cellStyle name="Percent 3 5 11 3 4" xfId="6393" xr:uid="{00000000-0005-0000-0000-0000FD180000}"/>
    <cellStyle name="Percent 3 5 11 3 5" xfId="43309" xr:uid="{32B98CFA-AFEB-4591-B2C7-3B9F76F90713}"/>
    <cellStyle name="Percent 3 5 11 3 6" xfId="35754" xr:uid="{BF9DA659-C789-48FD-8848-8725AE5D7332}"/>
    <cellStyle name="Percent 3 5 11 4" xfId="6394" xr:uid="{00000000-0005-0000-0000-0000FE180000}"/>
    <cellStyle name="Percent 3 5 11 4 2" xfId="6395" xr:uid="{00000000-0005-0000-0000-0000FF180000}"/>
    <cellStyle name="Percent 3 5 11 4 2 2" xfId="6396" xr:uid="{00000000-0005-0000-0000-000000190000}"/>
    <cellStyle name="Percent 3 5 11 4 3" xfId="6397" xr:uid="{00000000-0005-0000-0000-000001190000}"/>
    <cellStyle name="Percent 3 5 11 4 3 2" xfId="6398" xr:uid="{00000000-0005-0000-0000-000002190000}"/>
    <cellStyle name="Percent 3 5 11 4 4" xfId="6399" xr:uid="{00000000-0005-0000-0000-000003190000}"/>
    <cellStyle name="Percent 3 5 11 4 5" xfId="43310" xr:uid="{4D065F97-811B-4047-9064-E61C75721061}"/>
    <cellStyle name="Percent 3 5 11 4 6" xfId="35755" xr:uid="{9D792628-06B5-4387-BD2E-82CC2CF7632C}"/>
    <cellStyle name="Percent 3 5 11 5" xfId="6400" xr:uid="{00000000-0005-0000-0000-000004190000}"/>
    <cellStyle name="Percent 3 5 11 5 2" xfId="6401" xr:uid="{00000000-0005-0000-0000-000005190000}"/>
    <cellStyle name="Percent 3 5 11 5 2 2" xfId="6402" xr:uid="{00000000-0005-0000-0000-000006190000}"/>
    <cellStyle name="Percent 3 5 11 5 3" xfId="6403" xr:uid="{00000000-0005-0000-0000-000007190000}"/>
    <cellStyle name="Percent 3 5 11 5 3 2" xfId="6404" xr:uid="{00000000-0005-0000-0000-000008190000}"/>
    <cellStyle name="Percent 3 5 11 5 4" xfId="6405" xr:uid="{00000000-0005-0000-0000-000009190000}"/>
    <cellStyle name="Percent 3 5 11 5 4 2" xfId="6406" xr:uid="{00000000-0005-0000-0000-00000A190000}"/>
    <cellStyle name="Percent 3 5 11 5 5" xfId="6407" xr:uid="{00000000-0005-0000-0000-00000B190000}"/>
    <cellStyle name="Percent 3 5 11 5 6" xfId="43311" xr:uid="{7936E682-DAAB-4519-98EE-8652C6838AB6}"/>
    <cellStyle name="Percent 3 5 11 5 7" xfId="35756" xr:uid="{9694047C-E18A-409A-ADC4-FF1799E63C96}"/>
    <cellStyle name="Percent 3 5 11 6" xfId="6408" xr:uid="{00000000-0005-0000-0000-00000C190000}"/>
    <cellStyle name="Percent 3 5 11 6 2" xfId="6409" xr:uid="{00000000-0005-0000-0000-00000D190000}"/>
    <cellStyle name="Percent 3 5 11 6 2 2" xfId="6410" xr:uid="{00000000-0005-0000-0000-00000E190000}"/>
    <cellStyle name="Percent 3 5 11 6 3" xfId="6411" xr:uid="{00000000-0005-0000-0000-00000F190000}"/>
    <cellStyle name="Percent 3 5 11 6 3 2" xfId="6412" xr:uid="{00000000-0005-0000-0000-000010190000}"/>
    <cellStyle name="Percent 3 5 11 6 4" xfId="6413" xr:uid="{00000000-0005-0000-0000-000011190000}"/>
    <cellStyle name="Percent 3 5 11 6 5" xfId="43312" xr:uid="{F52BB0AA-5003-499A-A499-C0B9BE274A2D}"/>
    <cellStyle name="Percent 3 5 11 6 6" xfId="35757" xr:uid="{2E4FEC9A-A3A8-4E57-B5C6-1D6B2B345E69}"/>
    <cellStyle name="Percent 3 5 11 7" xfId="6414" xr:uid="{00000000-0005-0000-0000-000012190000}"/>
    <cellStyle name="Percent 3 5 11 7 2" xfId="6415" xr:uid="{00000000-0005-0000-0000-000013190000}"/>
    <cellStyle name="Percent 3 5 11 7 3" xfId="43313" xr:uid="{5116F4A7-0394-49AA-A5BE-FC348A2534DA}"/>
    <cellStyle name="Percent 3 5 11 7 4" xfId="35758" xr:uid="{E17DC107-AB0A-40B9-850B-CEF8CD3B2D9C}"/>
    <cellStyle name="Percent 3 5 11 8" xfId="6416" xr:uid="{00000000-0005-0000-0000-000014190000}"/>
    <cellStyle name="Percent 3 5 11 8 2" xfId="6417" xr:uid="{00000000-0005-0000-0000-000015190000}"/>
    <cellStyle name="Percent 3 5 11 8 3" xfId="43314" xr:uid="{91665AC6-F323-4602-B153-92810C8EFB9B}"/>
    <cellStyle name="Percent 3 5 11 8 4" xfId="35759" xr:uid="{37D453F9-DA41-4BCC-9C71-E1C94C1818A3}"/>
    <cellStyle name="Percent 3 5 11 9" xfId="6418" xr:uid="{00000000-0005-0000-0000-000016190000}"/>
    <cellStyle name="Percent 3 5 11 9 2" xfId="6419" xr:uid="{00000000-0005-0000-0000-000017190000}"/>
    <cellStyle name="Percent 3 5 11 9 3" xfId="43315" xr:uid="{C8B4B309-1F95-42BB-A4BD-B0ED365AA11A}"/>
    <cellStyle name="Percent 3 5 11 9 4" xfId="35760" xr:uid="{012ADDD5-82B0-49C0-AAD1-058167E769EA}"/>
    <cellStyle name="Percent 3 5 12" xfId="2909" xr:uid="{00000000-0005-0000-0000-0000610B0000}"/>
    <cellStyle name="Percent 3 5 12 10" xfId="6421" xr:uid="{00000000-0005-0000-0000-000019190000}"/>
    <cellStyle name="Percent 3 5 12 10 2" xfId="43316" xr:uid="{B69A844D-90D0-4D26-823E-066186E8F66B}"/>
    <cellStyle name="Percent 3 5 12 10 3" xfId="35761" xr:uid="{918F7587-682A-488F-AF56-E084E7F780EE}"/>
    <cellStyle name="Percent 3 5 12 11" xfId="6422" xr:uid="{00000000-0005-0000-0000-00001A190000}"/>
    <cellStyle name="Percent 3 5 12 12" xfId="6420" xr:uid="{00000000-0005-0000-0000-000018190000}"/>
    <cellStyle name="Percent 3 5 12 13" xfId="41838" xr:uid="{15F0EC1E-8F1B-4EA8-98F1-21D91D411735}"/>
    <cellStyle name="Percent 3 5 12 14" xfId="26486" xr:uid="{F375440A-6142-4AAE-BD9A-353387D812C8}"/>
    <cellStyle name="Percent 3 5 12 2" xfId="6423" xr:uid="{00000000-0005-0000-0000-00001B190000}"/>
    <cellStyle name="Percent 3 5 12 2 2" xfId="6424" xr:uid="{00000000-0005-0000-0000-00001C190000}"/>
    <cellStyle name="Percent 3 5 12 2 2 2" xfId="6425" xr:uid="{00000000-0005-0000-0000-00001D190000}"/>
    <cellStyle name="Percent 3 5 12 2 3" xfId="6426" xr:uid="{00000000-0005-0000-0000-00001E190000}"/>
    <cellStyle name="Percent 3 5 12 2 3 2" xfId="6427" xr:uid="{00000000-0005-0000-0000-00001F190000}"/>
    <cellStyle name="Percent 3 5 12 2 4" xfId="6428" xr:uid="{00000000-0005-0000-0000-000020190000}"/>
    <cellStyle name="Percent 3 5 12 2 5" xfId="6429" xr:uid="{00000000-0005-0000-0000-000021190000}"/>
    <cellStyle name="Percent 3 5 12 2 6" xfId="43317" xr:uid="{2F47023A-7B0A-47DA-9D25-15B19ACC67D6}"/>
    <cellStyle name="Percent 3 5 12 2 7" xfId="35762" xr:uid="{E22C39B7-8361-456D-9B36-A0547DAEC85C}"/>
    <cellStyle name="Percent 3 5 12 3" xfId="6430" xr:uid="{00000000-0005-0000-0000-000022190000}"/>
    <cellStyle name="Percent 3 5 12 3 2" xfId="6431" xr:uid="{00000000-0005-0000-0000-000023190000}"/>
    <cellStyle name="Percent 3 5 12 3 2 2" xfId="6432" xr:uid="{00000000-0005-0000-0000-000024190000}"/>
    <cellStyle name="Percent 3 5 12 3 3" xfId="6433" xr:uid="{00000000-0005-0000-0000-000025190000}"/>
    <cellStyle name="Percent 3 5 12 3 3 2" xfId="6434" xr:uid="{00000000-0005-0000-0000-000026190000}"/>
    <cellStyle name="Percent 3 5 12 3 4" xfId="6435" xr:uid="{00000000-0005-0000-0000-000027190000}"/>
    <cellStyle name="Percent 3 5 12 3 5" xfId="43318" xr:uid="{385313E9-BC3E-4314-A808-DC888DD5C154}"/>
    <cellStyle name="Percent 3 5 12 3 6" xfId="35763" xr:uid="{91195802-4506-4585-B171-898F257080DD}"/>
    <cellStyle name="Percent 3 5 12 4" xfId="6436" xr:uid="{00000000-0005-0000-0000-000028190000}"/>
    <cellStyle name="Percent 3 5 12 4 2" xfId="6437" xr:uid="{00000000-0005-0000-0000-000029190000}"/>
    <cellStyle name="Percent 3 5 12 4 2 2" xfId="6438" xr:uid="{00000000-0005-0000-0000-00002A190000}"/>
    <cellStyle name="Percent 3 5 12 4 3" xfId="6439" xr:uid="{00000000-0005-0000-0000-00002B190000}"/>
    <cellStyle name="Percent 3 5 12 4 3 2" xfId="6440" xr:uid="{00000000-0005-0000-0000-00002C190000}"/>
    <cellStyle name="Percent 3 5 12 4 4" xfId="6441" xr:uid="{00000000-0005-0000-0000-00002D190000}"/>
    <cellStyle name="Percent 3 5 12 4 5" xfId="43319" xr:uid="{F4DFC171-A300-44FE-A604-2E98F74209FA}"/>
    <cellStyle name="Percent 3 5 12 4 6" xfId="35764" xr:uid="{1D1CD2B9-B016-4CE7-85ED-BD84283A79AF}"/>
    <cellStyle name="Percent 3 5 12 5" xfId="6442" xr:uid="{00000000-0005-0000-0000-00002E190000}"/>
    <cellStyle name="Percent 3 5 12 5 2" xfId="6443" xr:uid="{00000000-0005-0000-0000-00002F190000}"/>
    <cellStyle name="Percent 3 5 12 5 2 2" xfId="6444" xr:uid="{00000000-0005-0000-0000-000030190000}"/>
    <cellStyle name="Percent 3 5 12 5 3" xfId="6445" xr:uid="{00000000-0005-0000-0000-000031190000}"/>
    <cellStyle name="Percent 3 5 12 5 3 2" xfId="6446" xr:uid="{00000000-0005-0000-0000-000032190000}"/>
    <cellStyle name="Percent 3 5 12 5 4" xfId="6447" xr:uid="{00000000-0005-0000-0000-000033190000}"/>
    <cellStyle name="Percent 3 5 12 5 4 2" xfId="6448" xr:uid="{00000000-0005-0000-0000-000034190000}"/>
    <cellStyle name="Percent 3 5 12 5 5" xfId="6449" xr:uid="{00000000-0005-0000-0000-000035190000}"/>
    <cellStyle name="Percent 3 5 12 5 6" xfId="43320" xr:uid="{B8A72114-DD99-4625-9C16-70B5ABA02BFB}"/>
    <cellStyle name="Percent 3 5 12 5 7" xfId="35765" xr:uid="{E29F5FB5-625A-4D4B-BDC8-F2959AA9FFD9}"/>
    <cellStyle name="Percent 3 5 12 6" xfId="6450" xr:uid="{00000000-0005-0000-0000-000036190000}"/>
    <cellStyle name="Percent 3 5 12 6 2" xfId="6451" xr:uid="{00000000-0005-0000-0000-000037190000}"/>
    <cellStyle name="Percent 3 5 12 6 2 2" xfId="6452" xr:uid="{00000000-0005-0000-0000-000038190000}"/>
    <cellStyle name="Percent 3 5 12 6 3" xfId="6453" xr:uid="{00000000-0005-0000-0000-000039190000}"/>
    <cellStyle name="Percent 3 5 12 6 3 2" xfId="6454" xr:uid="{00000000-0005-0000-0000-00003A190000}"/>
    <cellStyle name="Percent 3 5 12 6 4" xfId="6455" xr:uid="{00000000-0005-0000-0000-00003B190000}"/>
    <cellStyle name="Percent 3 5 12 6 5" xfId="43321" xr:uid="{55A891C3-874D-4D56-B303-7A50AB5BB31E}"/>
    <cellStyle name="Percent 3 5 12 6 6" xfId="35766" xr:uid="{744C86DF-4BA2-45D7-A0FC-AD40291F96A1}"/>
    <cellStyle name="Percent 3 5 12 7" xfId="6456" xr:uid="{00000000-0005-0000-0000-00003C190000}"/>
    <cellStyle name="Percent 3 5 12 7 2" xfId="6457" xr:uid="{00000000-0005-0000-0000-00003D190000}"/>
    <cellStyle name="Percent 3 5 12 7 3" xfId="43322" xr:uid="{D0803131-EA60-439A-8BD2-A4D2C3E0C0F8}"/>
    <cellStyle name="Percent 3 5 12 7 4" xfId="35767" xr:uid="{291AD055-5A85-41CA-B0DF-B1A23AAAE7B2}"/>
    <cellStyle name="Percent 3 5 12 8" xfId="6458" xr:uid="{00000000-0005-0000-0000-00003E190000}"/>
    <cellStyle name="Percent 3 5 12 8 2" xfId="6459" xr:uid="{00000000-0005-0000-0000-00003F190000}"/>
    <cellStyle name="Percent 3 5 12 8 3" xfId="43323" xr:uid="{C07A7CB6-289A-4384-AA9A-6E41405359CD}"/>
    <cellStyle name="Percent 3 5 12 8 4" xfId="35768" xr:uid="{82B31630-3F09-4A45-9D0A-5F4DB55CC346}"/>
    <cellStyle name="Percent 3 5 12 9" xfId="6460" xr:uid="{00000000-0005-0000-0000-000040190000}"/>
    <cellStyle name="Percent 3 5 12 9 2" xfId="6461" xr:uid="{00000000-0005-0000-0000-000041190000}"/>
    <cellStyle name="Percent 3 5 12 9 3" xfId="43324" xr:uid="{02D03A3C-B801-46A1-AEC6-BA5BE34F0DFF}"/>
    <cellStyle name="Percent 3 5 12 9 4" xfId="35769" xr:uid="{AA336C61-8770-47B6-BBEE-C8DA396D124E}"/>
    <cellStyle name="Percent 3 5 13" xfId="2910" xr:uid="{00000000-0005-0000-0000-0000620B0000}"/>
    <cellStyle name="Percent 3 5 13 10" xfId="6463" xr:uid="{00000000-0005-0000-0000-000043190000}"/>
    <cellStyle name="Percent 3 5 13 10 2" xfId="43325" xr:uid="{0ED8EAA6-3A87-41FC-B905-7A941D9106D1}"/>
    <cellStyle name="Percent 3 5 13 10 3" xfId="35770" xr:uid="{8D2A332C-D842-485B-90D3-A06507459FE7}"/>
    <cellStyle name="Percent 3 5 13 11" xfId="6464" xr:uid="{00000000-0005-0000-0000-000044190000}"/>
    <cellStyle name="Percent 3 5 13 12" xfId="6462" xr:uid="{00000000-0005-0000-0000-000042190000}"/>
    <cellStyle name="Percent 3 5 13 13" xfId="41839" xr:uid="{B32419EC-1104-4E06-8AFC-22D412FF7E88}"/>
    <cellStyle name="Percent 3 5 13 14" xfId="26487" xr:uid="{07161E4E-B9F5-4B1B-B9EB-21B69AF4DE5E}"/>
    <cellStyle name="Percent 3 5 13 2" xfId="6465" xr:uid="{00000000-0005-0000-0000-000045190000}"/>
    <cellStyle name="Percent 3 5 13 2 2" xfId="6466" xr:uid="{00000000-0005-0000-0000-000046190000}"/>
    <cellStyle name="Percent 3 5 13 2 2 2" xfId="6467" xr:uid="{00000000-0005-0000-0000-000047190000}"/>
    <cellStyle name="Percent 3 5 13 2 3" xfId="6468" xr:uid="{00000000-0005-0000-0000-000048190000}"/>
    <cellStyle name="Percent 3 5 13 2 3 2" xfId="6469" xr:uid="{00000000-0005-0000-0000-000049190000}"/>
    <cellStyle name="Percent 3 5 13 2 4" xfId="6470" xr:uid="{00000000-0005-0000-0000-00004A190000}"/>
    <cellStyle name="Percent 3 5 13 2 5" xfId="6471" xr:uid="{00000000-0005-0000-0000-00004B190000}"/>
    <cellStyle name="Percent 3 5 13 2 6" xfId="43326" xr:uid="{18C89DBC-C3CE-448D-90DC-0916D9ADC8B4}"/>
    <cellStyle name="Percent 3 5 13 2 7" xfId="35771" xr:uid="{046BF127-E3BB-421A-9F3A-8EC46A2DD5AC}"/>
    <cellStyle name="Percent 3 5 13 3" xfId="6472" xr:uid="{00000000-0005-0000-0000-00004C190000}"/>
    <cellStyle name="Percent 3 5 13 3 2" xfId="6473" xr:uid="{00000000-0005-0000-0000-00004D190000}"/>
    <cellStyle name="Percent 3 5 13 3 2 2" xfId="6474" xr:uid="{00000000-0005-0000-0000-00004E190000}"/>
    <cellStyle name="Percent 3 5 13 3 3" xfId="6475" xr:uid="{00000000-0005-0000-0000-00004F190000}"/>
    <cellStyle name="Percent 3 5 13 3 3 2" xfId="6476" xr:uid="{00000000-0005-0000-0000-000050190000}"/>
    <cellStyle name="Percent 3 5 13 3 4" xfId="6477" xr:uid="{00000000-0005-0000-0000-000051190000}"/>
    <cellStyle name="Percent 3 5 13 3 5" xfId="43327" xr:uid="{1F3E054D-5E2E-4FA3-B301-1353F4DB2EDE}"/>
    <cellStyle name="Percent 3 5 13 3 6" xfId="35772" xr:uid="{914E4EA1-36D6-4782-A2A3-0C439E528FDF}"/>
    <cellStyle name="Percent 3 5 13 4" xfId="6478" xr:uid="{00000000-0005-0000-0000-000052190000}"/>
    <cellStyle name="Percent 3 5 13 4 2" xfId="6479" xr:uid="{00000000-0005-0000-0000-000053190000}"/>
    <cellStyle name="Percent 3 5 13 4 2 2" xfId="6480" xr:uid="{00000000-0005-0000-0000-000054190000}"/>
    <cellStyle name="Percent 3 5 13 4 3" xfId="6481" xr:uid="{00000000-0005-0000-0000-000055190000}"/>
    <cellStyle name="Percent 3 5 13 4 3 2" xfId="6482" xr:uid="{00000000-0005-0000-0000-000056190000}"/>
    <cellStyle name="Percent 3 5 13 4 4" xfId="6483" xr:uid="{00000000-0005-0000-0000-000057190000}"/>
    <cellStyle name="Percent 3 5 13 4 5" xfId="43328" xr:uid="{E5C3AF91-797A-46B4-9F24-AE9148770183}"/>
    <cellStyle name="Percent 3 5 13 4 6" xfId="35773" xr:uid="{2B0712A2-E13C-4DD0-A58D-0152D3A2FB09}"/>
    <cellStyle name="Percent 3 5 13 5" xfId="6484" xr:uid="{00000000-0005-0000-0000-000058190000}"/>
    <cellStyle name="Percent 3 5 13 5 2" xfId="6485" xr:uid="{00000000-0005-0000-0000-000059190000}"/>
    <cellStyle name="Percent 3 5 13 5 2 2" xfId="6486" xr:uid="{00000000-0005-0000-0000-00005A190000}"/>
    <cellStyle name="Percent 3 5 13 5 3" xfId="6487" xr:uid="{00000000-0005-0000-0000-00005B190000}"/>
    <cellStyle name="Percent 3 5 13 5 3 2" xfId="6488" xr:uid="{00000000-0005-0000-0000-00005C190000}"/>
    <cellStyle name="Percent 3 5 13 5 4" xfId="6489" xr:uid="{00000000-0005-0000-0000-00005D190000}"/>
    <cellStyle name="Percent 3 5 13 5 4 2" xfId="6490" xr:uid="{00000000-0005-0000-0000-00005E190000}"/>
    <cellStyle name="Percent 3 5 13 5 5" xfId="6491" xr:uid="{00000000-0005-0000-0000-00005F190000}"/>
    <cellStyle name="Percent 3 5 13 5 6" xfId="43329" xr:uid="{6480C20F-163B-42CF-BE63-92E245B160DB}"/>
    <cellStyle name="Percent 3 5 13 5 7" xfId="35774" xr:uid="{4B1F7D30-919A-47D3-81F7-CF82F0476C74}"/>
    <cellStyle name="Percent 3 5 13 6" xfId="6492" xr:uid="{00000000-0005-0000-0000-000060190000}"/>
    <cellStyle name="Percent 3 5 13 6 2" xfId="6493" xr:uid="{00000000-0005-0000-0000-000061190000}"/>
    <cellStyle name="Percent 3 5 13 6 2 2" xfId="6494" xr:uid="{00000000-0005-0000-0000-000062190000}"/>
    <cellStyle name="Percent 3 5 13 6 3" xfId="6495" xr:uid="{00000000-0005-0000-0000-000063190000}"/>
    <cellStyle name="Percent 3 5 13 6 3 2" xfId="6496" xr:uid="{00000000-0005-0000-0000-000064190000}"/>
    <cellStyle name="Percent 3 5 13 6 4" xfId="6497" xr:uid="{00000000-0005-0000-0000-000065190000}"/>
    <cellStyle name="Percent 3 5 13 6 5" xfId="43330" xr:uid="{B3EAA9DE-BBC3-4442-A988-40655D9996B0}"/>
    <cellStyle name="Percent 3 5 13 6 6" xfId="35775" xr:uid="{E258AB93-B16C-4F78-90AC-3F172655CE6D}"/>
    <cellStyle name="Percent 3 5 13 7" xfId="6498" xr:uid="{00000000-0005-0000-0000-000066190000}"/>
    <cellStyle name="Percent 3 5 13 7 2" xfId="6499" xr:uid="{00000000-0005-0000-0000-000067190000}"/>
    <cellStyle name="Percent 3 5 13 7 3" xfId="43331" xr:uid="{52146D15-F6AC-4942-92D4-151A049DB816}"/>
    <cellStyle name="Percent 3 5 13 7 4" xfId="35776" xr:uid="{558726AA-1A4C-405F-A4BE-1AE2CE4642A6}"/>
    <cellStyle name="Percent 3 5 13 8" xfId="6500" xr:uid="{00000000-0005-0000-0000-000068190000}"/>
    <cellStyle name="Percent 3 5 13 8 2" xfId="6501" xr:uid="{00000000-0005-0000-0000-000069190000}"/>
    <cellStyle name="Percent 3 5 13 8 3" xfId="43332" xr:uid="{71ABEFAE-ABD5-4E5E-88B4-9F78B67F6726}"/>
    <cellStyle name="Percent 3 5 13 8 4" xfId="35777" xr:uid="{2C89566E-2955-453B-9ABC-536213D038A1}"/>
    <cellStyle name="Percent 3 5 13 9" xfId="6502" xr:uid="{00000000-0005-0000-0000-00006A190000}"/>
    <cellStyle name="Percent 3 5 13 9 2" xfId="6503" xr:uid="{00000000-0005-0000-0000-00006B190000}"/>
    <cellStyle name="Percent 3 5 13 9 3" xfId="43333" xr:uid="{4FDC8AA5-E377-4B2F-ADCA-B559BA1D3422}"/>
    <cellStyle name="Percent 3 5 13 9 4" xfId="35778" xr:uid="{23695F5F-4DDB-4656-8130-62DD643355E9}"/>
    <cellStyle name="Percent 3 5 14" xfId="2911" xr:uid="{00000000-0005-0000-0000-0000630B0000}"/>
    <cellStyle name="Percent 3 5 14 10" xfId="6505" xr:uid="{00000000-0005-0000-0000-00006D190000}"/>
    <cellStyle name="Percent 3 5 14 10 2" xfId="43334" xr:uid="{985FC269-FC54-4A36-9ECB-32874C780A66}"/>
    <cellStyle name="Percent 3 5 14 10 3" xfId="35779" xr:uid="{C6181D2A-82E4-4636-9175-CDE23F5F23A0}"/>
    <cellStyle name="Percent 3 5 14 11" xfId="6506" xr:uid="{00000000-0005-0000-0000-00006E190000}"/>
    <cellStyle name="Percent 3 5 14 12" xfId="6504" xr:uid="{00000000-0005-0000-0000-00006C190000}"/>
    <cellStyle name="Percent 3 5 14 13" xfId="41840" xr:uid="{89DD39F4-D5DF-4C4F-8601-E7731029750B}"/>
    <cellStyle name="Percent 3 5 14 14" xfId="26488" xr:uid="{029F6A2F-6D9A-4F1B-9216-D6146E3ECA7A}"/>
    <cellStyle name="Percent 3 5 14 2" xfId="6507" xr:uid="{00000000-0005-0000-0000-00006F190000}"/>
    <cellStyle name="Percent 3 5 14 2 2" xfId="6508" xr:uid="{00000000-0005-0000-0000-000070190000}"/>
    <cellStyle name="Percent 3 5 14 2 2 2" xfId="6509" xr:uid="{00000000-0005-0000-0000-000071190000}"/>
    <cellStyle name="Percent 3 5 14 2 3" xfId="6510" xr:uid="{00000000-0005-0000-0000-000072190000}"/>
    <cellStyle name="Percent 3 5 14 2 3 2" xfId="6511" xr:uid="{00000000-0005-0000-0000-000073190000}"/>
    <cellStyle name="Percent 3 5 14 2 4" xfId="6512" xr:uid="{00000000-0005-0000-0000-000074190000}"/>
    <cellStyle name="Percent 3 5 14 2 5" xfId="6513" xr:uid="{00000000-0005-0000-0000-000075190000}"/>
    <cellStyle name="Percent 3 5 14 2 6" xfId="43335" xr:uid="{A8100253-D1E5-4B72-A11B-055BF1D635D0}"/>
    <cellStyle name="Percent 3 5 14 2 7" xfId="35780" xr:uid="{F530CD34-2083-4D0A-857E-D26ED9010874}"/>
    <cellStyle name="Percent 3 5 14 3" xfId="6514" xr:uid="{00000000-0005-0000-0000-000076190000}"/>
    <cellStyle name="Percent 3 5 14 3 2" xfId="6515" xr:uid="{00000000-0005-0000-0000-000077190000}"/>
    <cellStyle name="Percent 3 5 14 3 2 2" xfId="6516" xr:uid="{00000000-0005-0000-0000-000078190000}"/>
    <cellStyle name="Percent 3 5 14 3 3" xfId="6517" xr:uid="{00000000-0005-0000-0000-000079190000}"/>
    <cellStyle name="Percent 3 5 14 3 3 2" xfId="6518" xr:uid="{00000000-0005-0000-0000-00007A190000}"/>
    <cellStyle name="Percent 3 5 14 3 4" xfId="6519" xr:uid="{00000000-0005-0000-0000-00007B190000}"/>
    <cellStyle name="Percent 3 5 14 3 5" xfId="43336" xr:uid="{C20591D1-9A61-4F2A-A606-8006CD5DF107}"/>
    <cellStyle name="Percent 3 5 14 3 6" xfId="35781" xr:uid="{C6E55D49-0FE3-4F8C-9518-C1E74FC17088}"/>
    <cellStyle name="Percent 3 5 14 4" xfId="6520" xr:uid="{00000000-0005-0000-0000-00007C190000}"/>
    <cellStyle name="Percent 3 5 14 4 2" xfId="6521" xr:uid="{00000000-0005-0000-0000-00007D190000}"/>
    <cellStyle name="Percent 3 5 14 4 2 2" xfId="6522" xr:uid="{00000000-0005-0000-0000-00007E190000}"/>
    <cellStyle name="Percent 3 5 14 4 3" xfId="6523" xr:uid="{00000000-0005-0000-0000-00007F190000}"/>
    <cellStyle name="Percent 3 5 14 4 3 2" xfId="6524" xr:uid="{00000000-0005-0000-0000-000080190000}"/>
    <cellStyle name="Percent 3 5 14 4 4" xfId="6525" xr:uid="{00000000-0005-0000-0000-000081190000}"/>
    <cellStyle name="Percent 3 5 14 4 5" xfId="43337" xr:uid="{DF438987-8146-4AC7-876D-DD9A6EEFEC7A}"/>
    <cellStyle name="Percent 3 5 14 4 6" xfId="35782" xr:uid="{504A782D-47A6-4F9F-A827-E264D22494C4}"/>
    <cellStyle name="Percent 3 5 14 5" xfId="6526" xr:uid="{00000000-0005-0000-0000-000082190000}"/>
    <cellStyle name="Percent 3 5 14 5 2" xfId="6527" xr:uid="{00000000-0005-0000-0000-000083190000}"/>
    <cellStyle name="Percent 3 5 14 5 2 2" xfId="6528" xr:uid="{00000000-0005-0000-0000-000084190000}"/>
    <cellStyle name="Percent 3 5 14 5 3" xfId="6529" xr:uid="{00000000-0005-0000-0000-000085190000}"/>
    <cellStyle name="Percent 3 5 14 5 3 2" xfId="6530" xr:uid="{00000000-0005-0000-0000-000086190000}"/>
    <cellStyle name="Percent 3 5 14 5 4" xfId="6531" xr:uid="{00000000-0005-0000-0000-000087190000}"/>
    <cellStyle name="Percent 3 5 14 5 4 2" xfId="6532" xr:uid="{00000000-0005-0000-0000-000088190000}"/>
    <cellStyle name="Percent 3 5 14 5 5" xfId="6533" xr:uid="{00000000-0005-0000-0000-000089190000}"/>
    <cellStyle name="Percent 3 5 14 5 6" xfId="43338" xr:uid="{9DA850DB-DA39-4B69-8770-A067DE43D1C7}"/>
    <cellStyle name="Percent 3 5 14 5 7" xfId="35783" xr:uid="{4804975B-F1C0-47DD-B699-95892EF1F357}"/>
    <cellStyle name="Percent 3 5 14 6" xfId="6534" xr:uid="{00000000-0005-0000-0000-00008A190000}"/>
    <cellStyle name="Percent 3 5 14 6 2" xfId="6535" xr:uid="{00000000-0005-0000-0000-00008B190000}"/>
    <cellStyle name="Percent 3 5 14 6 2 2" xfId="6536" xr:uid="{00000000-0005-0000-0000-00008C190000}"/>
    <cellStyle name="Percent 3 5 14 6 3" xfId="6537" xr:uid="{00000000-0005-0000-0000-00008D190000}"/>
    <cellStyle name="Percent 3 5 14 6 3 2" xfId="6538" xr:uid="{00000000-0005-0000-0000-00008E190000}"/>
    <cellStyle name="Percent 3 5 14 6 4" xfId="6539" xr:uid="{00000000-0005-0000-0000-00008F190000}"/>
    <cellStyle name="Percent 3 5 14 6 5" xfId="43339" xr:uid="{FCA28069-762C-4F6A-A15E-0B085FD0D410}"/>
    <cellStyle name="Percent 3 5 14 6 6" xfId="35784" xr:uid="{ADC70381-BA68-4DEA-87B6-A41A3274E6A0}"/>
    <cellStyle name="Percent 3 5 14 7" xfId="6540" xr:uid="{00000000-0005-0000-0000-000090190000}"/>
    <cellStyle name="Percent 3 5 14 7 2" xfId="6541" xr:uid="{00000000-0005-0000-0000-000091190000}"/>
    <cellStyle name="Percent 3 5 14 7 3" xfId="43340" xr:uid="{547727D0-47CE-4AF2-AD66-DE75AED0646F}"/>
    <cellStyle name="Percent 3 5 14 7 4" xfId="35785" xr:uid="{10F4DE72-C6D6-4151-9899-4850413483B8}"/>
    <cellStyle name="Percent 3 5 14 8" xfId="6542" xr:uid="{00000000-0005-0000-0000-000092190000}"/>
    <cellStyle name="Percent 3 5 14 8 2" xfId="6543" xr:uid="{00000000-0005-0000-0000-000093190000}"/>
    <cellStyle name="Percent 3 5 14 8 3" xfId="43341" xr:uid="{B6C51089-222B-466B-8C57-D890D840D823}"/>
    <cellStyle name="Percent 3 5 14 8 4" xfId="35786" xr:uid="{C4BE4A68-E611-4E61-B229-4C692E8B2B97}"/>
    <cellStyle name="Percent 3 5 14 9" xfId="6544" xr:uid="{00000000-0005-0000-0000-000094190000}"/>
    <cellStyle name="Percent 3 5 14 9 2" xfId="6545" xr:uid="{00000000-0005-0000-0000-000095190000}"/>
    <cellStyle name="Percent 3 5 14 9 3" xfId="43342" xr:uid="{B00170A5-A6E2-462E-A2CA-7065AEB72EF1}"/>
    <cellStyle name="Percent 3 5 14 9 4" xfId="35787" xr:uid="{182F69BF-8845-4704-A2C1-00AE8EF89A21}"/>
    <cellStyle name="Percent 3 5 15" xfId="2912" xr:uid="{00000000-0005-0000-0000-0000640B0000}"/>
    <cellStyle name="Percent 3 5 15 10" xfId="6547" xr:uid="{00000000-0005-0000-0000-000097190000}"/>
    <cellStyle name="Percent 3 5 15 10 2" xfId="43343" xr:uid="{6FAAEEB1-7D27-4ACC-B2A7-25C1ED5FE607}"/>
    <cellStyle name="Percent 3 5 15 10 3" xfId="35788" xr:uid="{94138EC8-FC11-4038-92DE-45AAB35101E4}"/>
    <cellStyle name="Percent 3 5 15 11" xfId="6548" xr:uid="{00000000-0005-0000-0000-000098190000}"/>
    <cellStyle name="Percent 3 5 15 12" xfId="6546" xr:uid="{00000000-0005-0000-0000-000096190000}"/>
    <cellStyle name="Percent 3 5 15 13" xfId="41841" xr:uid="{0D7915A1-4E53-4670-8DE8-489DCF6D7318}"/>
    <cellStyle name="Percent 3 5 15 14" xfId="26489" xr:uid="{D730194D-44B4-4EF5-8167-EBE9FF8CD268}"/>
    <cellStyle name="Percent 3 5 15 2" xfId="6549" xr:uid="{00000000-0005-0000-0000-000099190000}"/>
    <cellStyle name="Percent 3 5 15 2 2" xfId="6550" xr:uid="{00000000-0005-0000-0000-00009A190000}"/>
    <cellStyle name="Percent 3 5 15 2 2 2" xfId="6551" xr:uid="{00000000-0005-0000-0000-00009B190000}"/>
    <cellStyle name="Percent 3 5 15 2 3" xfId="6552" xr:uid="{00000000-0005-0000-0000-00009C190000}"/>
    <cellStyle name="Percent 3 5 15 2 3 2" xfId="6553" xr:uid="{00000000-0005-0000-0000-00009D190000}"/>
    <cellStyle name="Percent 3 5 15 2 4" xfId="6554" xr:uid="{00000000-0005-0000-0000-00009E190000}"/>
    <cellStyle name="Percent 3 5 15 2 5" xfId="6555" xr:uid="{00000000-0005-0000-0000-00009F190000}"/>
    <cellStyle name="Percent 3 5 15 2 6" xfId="43344" xr:uid="{3A4F5D98-A9D9-460A-8D7D-8D3A151641B1}"/>
    <cellStyle name="Percent 3 5 15 2 7" xfId="35789" xr:uid="{0DDF0D41-C691-4B82-9399-04DF98B9B96C}"/>
    <cellStyle name="Percent 3 5 15 3" xfId="6556" xr:uid="{00000000-0005-0000-0000-0000A0190000}"/>
    <cellStyle name="Percent 3 5 15 3 2" xfId="6557" xr:uid="{00000000-0005-0000-0000-0000A1190000}"/>
    <cellStyle name="Percent 3 5 15 3 2 2" xfId="6558" xr:uid="{00000000-0005-0000-0000-0000A2190000}"/>
    <cellStyle name="Percent 3 5 15 3 3" xfId="6559" xr:uid="{00000000-0005-0000-0000-0000A3190000}"/>
    <cellStyle name="Percent 3 5 15 3 3 2" xfId="6560" xr:uid="{00000000-0005-0000-0000-0000A4190000}"/>
    <cellStyle name="Percent 3 5 15 3 4" xfId="6561" xr:uid="{00000000-0005-0000-0000-0000A5190000}"/>
    <cellStyle name="Percent 3 5 15 3 5" xfId="43345" xr:uid="{AFC382F3-3E08-4D66-B8A6-0E311F9AF04F}"/>
    <cellStyle name="Percent 3 5 15 3 6" xfId="35790" xr:uid="{1C12BB9F-3BB5-428C-B7AF-4DCFA060F44C}"/>
    <cellStyle name="Percent 3 5 15 4" xfId="6562" xr:uid="{00000000-0005-0000-0000-0000A6190000}"/>
    <cellStyle name="Percent 3 5 15 4 2" xfId="6563" xr:uid="{00000000-0005-0000-0000-0000A7190000}"/>
    <cellStyle name="Percent 3 5 15 4 2 2" xfId="6564" xr:uid="{00000000-0005-0000-0000-0000A8190000}"/>
    <cellStyle name="Percent 3 5 15 4 3" xfId="6565" xr:uid="{00000000-0005-0000-0000-0000A9190000}"/>
    <cellStyle name="Percent 3 5 15 4 3 2" xfId="6566" xr:uid="{00000000-0005-0000-0000-0000AA190000}"/>
    <cellStyle name="Percent 3 5 15 4 4" xfId="6567" xr:uid="{00000000-0005-0000-0000-0000AB190000}"/>
    <cellStyle name="Percent 3 5 15 4 5" xfId="43346" xr:uid="{63174552-591C-48CC-AB97-E22F43828279}"/>
    <cellStyle name="Percent 3 5 15 4 6" xfId="35791" xr:uid="{816B5C64-3531-404E-A7B7-0B7D126A7D67}"/>
    <cellStyle name="Percent 3 5 15 5" xfId="6568" xr:uid="{00000000-0005-0000-0000-0000AC190000}"/>
    <cellStyle name="Percent 3 5 15 5 2" xfId="6569" xr:uid="{00000000-0005-0000-0000-0000AD190000}"/>
    <cellStyle name="Percent 3 5 15 5 2 2" xfId="6570" xr:uid="{00000000-0005-0000-0000-0000AE190000}"/>
    <cellStyle name="Percent 3 5 15 5 3" xfId="6571" xr:uid="{00000000-0005-0000-0000-0000AF190000}"/>
    <cellStyle name="Percent 3 5 15 5 3 2" xfId="6572" xr:uid="{00000000-0005-0000-0000-0000B0190000}"/>
    <cellStyle name="Percent 3 5 15 5 4" xfId="6573" xr:uid="{00000000-0005-0000-0000-0000B1190000}"/>
    <cellStyle name="Percent 3 5 15 5 4 2" xfId="6574" xr:uid="{00000000-0005-0000-0000-0000B2190000}"/>
    <cellStyle name="Percent 3 5 15 5 5" xfId="6575" xr:uid="{00000000-0005-0000-0000-0000B3190000}"/>
    <cellStyle name="Percent 3 5 15 5 6" xfId="43347" xr:uid="{F72626B0-EADB-4629-9191-6E51F04D53B7}"/>
    <cellStyle name="Percent 3 5 15 5 7" xfId="35792" xr:uid="{A27B0D07-16A5-410C-B106-B91A7B2A94F5}"/>
    <cellStyle name="Percent 3 5 15 6" xfId="6576" xr:uid="{00000000-0005-0000-0000-0000B4190000}"/>
    <cellStyle name="Percent 3 5 15 6 2" xfId="6577" xr:uid="{00000000-0005-0000-0000-0000B5190000}"/>
    <cellStyle name="Percent 3 5 15 6 2 2" xfId="6578" xr:uid="{00000000-0005-0000-0000-0000B6190000}"/>
    <cellStyle name="Percent 3 5 15 6 3" xfId="6579" xr:uid="{00000000-0005-0000-0000-0000B7190000}"/>
    <cellStyle name="Percent 3 5 15 6 3 2" xfId="6580" xr:uid="{00000000-0005-0000-0000-0000B8190000}"/>
    <cellStyle name="Percent 3 5 15 6 4" xfId="6581" xr:uid="{00000000-0005-0000-0000-0000B9190000}"/>
    <cellStyle name="Percent 3 5 15 6 5" xfId="43348" xr:uid="{E723850D-3343-42E5-90E8-0B6DCA0598AD}"/>
    <cellStyle name="Percent 3 5 15 6 6" xfId="35793" xr:uid="{2BDEC3D5-4DC5-40E1-ACAD-EE729DBA3F8B}"/>
    <cellStyle name="Percent 3 5 15 7" xfId="6582" xr:uid="{00000000-0005-0000-0000-0000BA190000}"/>
    <cellStyle name="Percent 3 5 15 7 2" xfId="6583" xr:uid="{00000000-0005-0000-0000-0000BB190000}"/>
    <cellStyle name="Percent 3 5 15 7 3" xfId="43349" xr:uid="{4449BB76-CD5C-4CA9-8E6A-D2E3BD09F992}"/>
    <cellStyle name="Percent 3 5 15 7 4" xfId="35794" xr:uid="{06C82C08-037B-4760-9F4C-89A461CA8073}"/>
    <cellStyle name="Percent 3 5 15 8" xfId="6584" xr:uid="{00000000-0005-0000-0000-0000BC190000}"/>
    <cellStyle name="Percent 3 5 15 8 2" xfId="6585" xr:uid="{00000000-0005-0000-0000-0000BD190000}"/>
    <cellStyle name="Percent 3 5 15 8 3" xfId="43350" xr:uid="{9D3F7CC9-A8D3-4FAD-9BA4-9D2FC26FB5CD}"/>
    <cellStyle name="Percent 3 5 15 8 4" xfId="35795" xr:uid="{4D0DFEFC-E04F-43FA-9375-9F6A0E673217}"/>
    <cellStyle name="Percent 3 5 15 9" xfId="6586" xr:uid="{00000000-0005-0000-0000-0000BE190000}"/>
    <cellStyle name="Percent 3 5 15 9 2" xfId="6587" xr:uid="{00000000-0005-0000-0000-0000BF190000}"/>
    <cellStyle name="Percent 3 5 15 9 3" xfId="43351" xr:uid="{74D4FC76-9152-4847-9297-5784160E8B5D}"/>
    <cellStyle name="Percent 3 5 15 9 4" xfId="35796" xr:uid="{CC64C2C4-06D6-4D30-9D2A-5ADD0C465543}"/>
    <cellStyle name="Percent 3 5 16" xfId="2913" xr:uid="{00000000-0005-0000-0000-0000650B0000}"/>
    <cellStyle name="Percent 3 5 16 2" xfId="6589" xr:uid="{00000000-0005-0000-0000-0000C1190000}"/>
    <cellStyle name="Percent 3 5 16 2 2" xfId="6590" xr:uid="{00000000-0005-0000-0000-0000C2190000}"/>
    <cellStyle name="Percent 3 5 16 2 3" xfId="43352" xr:uid="{62E2B6E1-BBE2-4B4D-9659-BB7DAE945821}"/>
    <cellStyle name="Percent 3 5 16 2 4" xfId="35797" xr:uid="{C7635C19-036A-48AD-9748-E9BA05CA8200}"/>
    <cellStyle name="Percent 3 5 16 3" xfId="6591" xr:uid="{00000000-0005-0000-0000-0000C3190000}"/>
    <cellStyle name="Percent 3 5 16 3 2" xfId="6592" xr:uid="{00000000-0005-0000-0000-0000C4190000}"/>
    <cellStyle name="Percent 3 5 16 3 3" xfId="43353" xr:uid="{48817509-5197-47F6-9200-014D4D894046}"/>
    <cellStyle name="Percent 3 5 16 3 4" xfId="35798" xr:uid="{B3F9FF6E-FFA1-40FA-9774-C6B235E7748F}"/>
    <cellStyle name="Percent 3 5 16 4" xfId="6593" xr:uid="{00000000-0005-0000-0000-0000C5190000}"/>
    <cellStyle name="Percent 3 5 16 4 2" xfId="43354" xr:uid="{30B8190F-F34C-4F07-91E4-EAC8706E3789}"/>
    <cellStyle name="Percent 3 5 16 4 3" xfId="35799" xr:uid="{EDF840DB-AA8E-43A5-AAE1-58EFD95F4CA8}"/>
    <cellStyle name="Percent 3 5 16 5" xfId="6594" xr:uid="{00000000-0005-0000-0000-0000C6190000}"/>
    <cellStyle name="Percent 3 5 16 5 2" xfId="43355" xr:uid="{F69EF6E8-5135-4205-9ACA-EB7EE3DA7998}"/>
    <cellStyle name="Percent 3 5 16 5 3" xfId="35800" xr:uid="{29A5660A-00A5-4FCA-BC74-EDAD7CFBEC25}"/>
    <cellStyle name="Percent 3 5 16 6" xfId="6588" xr:uid="{00000000-0005-0000-0000-0000C0190000}"/>
    <cellStyle name="Percent 3 5 16 7" xfId="41842" xr:uid="{C025EF6A-F91D-40F7-87E5-4A4F9C450275}"/>
    <cellStyle name="Percent 3 5 16 8" xfId="26490" xr:uid="{BE5B0138-CBCE-4529-BA0C-3C9227AAE6A2}"/>
    <cellStyle name="Percent 3 5 17" xfId="6595" xr:uid="{00000000-0005-0000-0000-0000C7190000}"/>
    <cellStyle name="Percent 3 5 17 2" xfId="6596" xr:uid="{00000000-0005-0000-0000-0000C8190000}"/>
    <cellStyle name="Percent 3 5 17 2 2" xfId="6597" xr:uid="{00000000-0005-0000-0000-0000C9190000}"/>
    <cellStyle name="Percent 3 5 17 2 3" xfId="43357" xr:uid="{52D8829E-4084-40A9-AA9F-3B53BB779556}"/>
    <cellStyle name="Percent 3 5 17 2 4" xfId="35801" xr:uid="{079E91C7-31FE-467F-B1C1-769C0E3D7D07}"/>
    <cellStyle name="Percent 3 5 17 3" xfId="6598" xr:uid="{00000000-0005-0000-0000-0000CA190000}"/>
    <cellStyle name="Percent 3 5 17 3 2" xfId="6599" xr:uid="{00000000-0005-0000-0000-0000CB190000}"/>
    <cellStyle name="Percent 3 5 17 3 3" xfId="43358" xr:uid="{2CB34CE2-0EC2-454E-AD6C-FB5BF9D5AEC7}"/>
    <cellStyle name="Percent 3 5 17 3 4" xfId="35802" xr:uid="{C444AFCA-F3B6-475C-A449-45B70B467770}"/>
    <cellStyle name="Percent 3 5 17 4" xfId="6600" xr:uid="{00000000-0005-0000-0000-0000CC190000}"/>
    <cellStyle name="Percent 3 5 17 4 2" xfId="43359" xr:uid="{EDC77AE9-B5F1-41D7-8984-FD5A2C838B6E}"/>
    <cellStyle name="Percent 3 5 17 4 3" xfId="35803" xr:uid="{02F87416-08B1-4282-AF9A-A9B012759E8F}"/>
    <cellStyle name="Percent 3 5 17 5" xfId="6601" xr:uid="{00000000-0005-0000-0000-0000CD190000}"/>
    <cellStyle name="Percent 3 5 17 5 2" xfId="43360" xr:uid="{4637BB36-92E0-44C5-8CF9-FD5DC8D686AB}"/>
    <cellStyle name="Percent 3 5 17 5 3" xfId="35804" xr:uid="{180E16DF-4A24-4D18-832B-35B90908F661}"/>
    <cellStyle name="Percent 3 5 17 6" xfId="43356" xr:uid="{DECC63F7-10EC-4379-9309-63AA21BC0558}"/>
    <cellStyle name="Percent 3 5 17 7" xfId="26491" xr:uid="{EF0088D2-9A29-4859-83B8-923EC783E1AB}"/>
    <cellStyle name="Percent 3 5 18" xfId="6602" xr:uid="{00000000-0005-0000-0000-0000CE190000}"/>
    <cellStyle name="Percent 3 5 18 2" xfId="6603" xr:uid="{00000000-0005-0000-0000-0000CF190000}"/>
    <cellStyle name="Percent 3 5 18 2 2" xfId="6604" xr:uid="{00000000-0005-0000-0000-0000D0190000}"/>
    <cellStyle name="Percent 3 5 18 3" xfId="6605" xr:uid="{00000000-0005-0000-0000-0000D1190000}"/>
    <cellStyle name="Percent 3 5 18 3 2" xfId="6606" xr:uid="{00000000-0005-0000-0000-0000D2190000}"/>
    <cellStyle name="Percent 3 5 18 4" xfId="6607" xr:uid="{00000000-0005-0000-0000-0000D3190000}"/>
    <cellStyle name="Percent 3 5 18 5" xfId="43361" xr:uid="{0EE42393-A768-47D5-985A-70C16C641BB6}"/>
    <cellStyle name="Percent 3 5 18 6" xfId="26483" xr:uid="{6BC31CAB-6794-4DBA-A158-14A2C91D18BC}"/>
    <cellStyle name="Percent 3 5 19" xfId="6608" xr:uid="{00000000-0005-0000-0000-0000D4190000}"/>
    <cellStyle name="Percent 3 5 19 2" xfId="6609" xr:uid="{00000000-0005-0000-0000-0000D5190000}"/>
    <cellStyle name="Percent 3 5 19 2 2" xfId="6610" xr:uid="{00000000-0005-0000-0000-0000D6190000}"/>
    <cellStyle name="Percent 3 5 19 3" xfId="6611" xr:uid="{00000000-0005-0000-0000-0000D7190000}"/>
    <cellStyle name="Percent 3 5 19 3 2" xfId="6612" xr:uid="{00000000-0005-0000-0000-0000D8190000}"/>
    <cellStyle name="Percent 3 5 19 4" xfId="6613" xr:uid="{00000000-0005-0000-0000-0000D9190000}"/>
    <cellStyle name="Percent 3 5 19 4 2" xfId="6614" xr:uid="{00000000-0005-0000-0000-0000DA190000}"/>
    <cellStyle name="Percent 3 5 19 5" xfId="6615" xr:uid="{00000000-0005-0000-0000-0000DB190000}"/>
    <cellStyle name="Percent 3 5 19 6" xfId="43362" xr:uid="{09086E87-F1F0-4AD5-9828-2F27A87EB42B}"/>
    <cellStyle name="Percent 3 5 19 7" xfId="35805" xr:uid="{3FD79377-A57D-42AA-B622-4711241EC699}"/>
    <cellStyle name="Percent 3 5 2" xfId="2914" xr:uid="{00000000-0005-0000-0000-0000660B0000}"/>
    <cellStyle name="Percent 3 5 2 10" xfId="6617" xr:uid="{00000000-0005-0000-0000-0000DD190000}"/>
    <cellStyle name="Percent 3 5 2 10 2" xfId="43363" xr:uid="{6E533CEF-717C-4D97-A214-66E503288564}"/>
    <cellStyle name="Percent 3 5 2 10 3" xfId="35806" xr:uid="{4339ADA7-546A-4DB3-81F6-071B40967A36}"/>
    <cellStyle name="Percent 3 5 2 11" xfId="6618" xr:uid="{00000000-0005-0000-0000-0000DE190000}"/>
    <cellStyle name="Percent 3 5 2 12" xfId="6616" xr:uid="{00000000-0005-0000-0000-0000DC190000}"/>
    <cellStyle name="Percent 3 5 2 13" xfId="41843" xr:uid="{BF125260-C506-48A9-8766-BAE13851312A}"/>
    <cellStyle name="Percent 3 5 2 14" xfId="26492" xr:uid="{EEC788D5-B8A8-4C4C-8DA9-958EDAADB249}"/>
    <cellStyle name="Percent 3 5 2 2" xfId="6619" xr:uid="{00000000-0005-0000-0000-0000DF190000}"/>
    <cellStyle name="Percent 3 5 2 2 2" xfId="6620" xr:uid="{00000000-0005-0000-0000-0000E0190000}"/>
    <cellStyle name="Percent 3 5 2 2 2 2" xfId="6621" xr:uid="{00000000-0005-0000-0000-0000E1190000}"/>
    <cellStyle name="Percent 3 5 2 2 3" xfId="6622" xr:uid="{00000000-0005-0000-0000-0000E2190000}"/>
    <cellStyle name="Percent 3 5 2 2 3 2" xfId="6623" xr:uid="{00000000-0005-0000-0000-0000E3190000}"/>
    <cellStyle name="Percent 3 5 2 2 4" xfId="6624" xr:uid="{00000000-0005-0000-0000-0000E4190000}"/>
    <cellStyle name="Percent 3 5 2 2 5" xfId="6625" xr:uid="{00000000-0005-0000-0000-0000E5190000}"/>
    <cellStyle name="Percent 3 5 2 2 6" xfId="43364" xr:uid="{A00A723F-C914-4E5B-9B6A-77F8E8F0F508}"/>
    <cellStyle name="Percent 3 5 2 2 7" xfId="35807" xr:uid="{C4E93419-7994-405C-AEAA-EB271665B50A}"/>
    <cellStyle name="Percent 3 5 2 3" xfId="6626" xr:uid="{00000000-0005-0000-0000-0000E6190000}"/>
    <cellStyle name="Percent 3 5 2 3 2" xfId="6627" xr:uid="{00000000-0005-0000-0000-0000E7190000}"/>
    <cellStyle name="Percent 3 5 2 3 2 2" xfId="6628" xr:uid="{00000000-0005-0000-0000-0000E8190000}"/>
    <cellStyle name="Percent 3 5 2 3 3" xfId="6629" xr:uid="{00000000-0005-0000-0000-0000E9190000}"/>
    <cellStyle name="Percent 3 5 2 3 3 2" xfId="6630" xr:uid="{00000000-0005-0000-0000-0000EA190000}"/>
    <cellStyle name="Percent 3 5 2 3 4" xfId="6631" xr:uid="{00000000-0005-0000-0000-0000EB190000}"/>
    <cellStyle name="Percent 3 5 2 3 5" xfId="43365" xr:uid="{57341A07-F2FA-487C-8DC6-9045D5209A57}"/>
    <cellStyle name="Percent 3 5 2 3 6" xfId="35808" xr:uid="{560520BE-4735-4A84-A1F3-E3EC1BA225E5}"/>
    <cellStyle name="Percent 3 5 2 4" xfId="6632" xr:uid="{00000000-0005-0000-0000-0000EC190000}"/>
    <cellStyle name="Percent 3 5 2 4 2" xfId="6633" xr:uid="{00000000-0005-0000-0000-0000ED190000}"/>
    <cellStyle name="Percent 3 5 2 4 2 2" xfId="6634" xr:uid="{00000000-0005-0000-0000-0000EE190000}"/>
    <cellStyle name="Percent 3 5 2 4 3" xfId="6635" xr:uid="{00000000-0005-0000-0000-0000EF190000}"/>
    <cellStyle name="Percent 3 5 2 4 3 2" xfId="6636" xr:uid="{00000000-0005-0000-0000-0000F0190000}"/>
    <cellStyle name="Percent 3 5 2 4 4" xfId="6637" xr:uid="{00000000-0005-0000-0000-0000F1190000}"/>
    <cellStyle name="Percent 3 5 2 4 5" xfId="43366" xr:uid="{97F4DC33-9FED-4091-9752-50AB5E0126D7}"/>
    <cellStyle name="Percent 3 5 2 4 6" xfId="35809" xr:uid="{78755418-7704-40D2-A510-590B05D9CA54}"/>
    <cellStyle name="Percent 3 5 2 5" xfId="6638" xr:uid="{00000000-0005-0000-0000-0000F2190000}"/>
    <cellStyle name="Percent 3 5 2 5 2" xfId="6639" xr:uid="{00000000-0005-0000-0000-0000F3190000}"/>
    <cellStyle name="Percent 3 5 2 5 2 2" xfId="6640" xr:uid="{00000000-0005-0000-0000-0000F4190000}"/>
    <cellStyle name="Percent 3 5 2 5 3" xfId="6641" xr:uid="{00000000-0005-0000-0000-0000F5190000}"/>
    <cellStyle name="Percent 3 5 2 5 3 2" xfId="6642" xr:uid="{00000000-0005-0000-0000-0000F6190000}"/>
    <cellStyle name="Percent 3 5 2 5 4" xfId="6643" xr:uid="{00000000-0005-0000-0000-0000F7190000}"/>
    <cellStyle name="Percent 3 5 2 5 4 2" xfId="6644" xr:uid="{00000000-0005-0000-0000-0000F8190000}"/>
    <cellStyle name="Percent 3 5 2 5 5" xfId="6645" xr:uid="{00000000-0005-0000-0000-0000F9190000}"/>
    <cellStyle name="Percent 3 5 2 5 6" xfId="43367" xr:uid="{06FD5E44-249C-421D-822C-A944DD6ED56A}"/>
    <cellStyle name="Percent 3 5 2 5 7" xfId="35810" xr:uid="{FF06D942-68AB-4EC0-AA04-F9BCAEB37FB8}"/>
    <cellStyle name="Percent 3 5 2 6" xfId="6646" xr:uid="{00000000-0005-0000-0000-0000FA190000}"/>
    <cellStyle name="Percent 3 5 2 6 2" xfId="6647" xr:uid="{00000000-0005-0000-0000-0000FB190000}"/>
    <cellStyle name="Percent 3 5 2 6 2 2" xfId="6648" xr:uid="{00000000-0005-0000-0000-0000FC190000}"/>
    <cellStyle name="Percent 3 5 2 6 3" xfId="6649" xr:uid="{00000000-0005-0000-0000-0000FD190000}"/>
    <cellStyle name="Percent 3 5 2 6 3 2" xfId="6650" xr:uid="{00000000-0005-0000-0000-0000FE190000}"/>
    <cellStyle name="Percent 3 5 2 6 4" xfId="6651" xr:uid="{00000000-0005-0000-0000-0000FF190000}"/>
    <cellStyle name="Percent 3 5 2 6 5" xfId="43368" xr:uid="{5A85C178-DAC6-48B9-BB1D-FC6353FF5A34}"/>
    <cellStyle name="Percent 3 5 2 6 6" xfId="35811" xr:uid="{466F5975-16D2-4C4F-831A-056F0F2ECFDA}"/>
    <cellStyle name="Percent 3 5 2 7" xfId="6652" xr:uid="{00000000-0005-0000-0000-0000001A0000}"/>
    <cellStyle name="Percent 3 5 2 7 2" xfId="6653" xr:uid="{00000000-0005-0000-0000-0000011A0000}"/>
    <cellStyle name="Percent 3 5 2 7 3" xfId="43369" xr:uid="{20EB3835-164D-4561-B3E9-DF9DD53587CC}"/>
    <cellStyle name="Percent 3 5 2 7 4" xfId="35812" xr:uid="{6D2E104B-865C-4724-823A-48BA6CAEEE8F}"/>
    <cellStyle name="Percent 3 5 2 8" xfId="6654" xr:uid="{00000000-0005-0000-0000-0000021A0000}"/>
    <cellStyle name="Percent 3 5 2 8 2" xfId="6655" xr:uid="{00000000-0005-0000-0000-0000031A0000}"/>
    <cellStyle name="Percent 3 5 2 8 3" xfId="43370" xr:uid="{1A37D796-9554-4264-A7C1-4E8D5DA14E95}"/>
    <cellStyle name="Percent 3 5 2 8 4" xfId="35813" xr:uid="{CB60F3F4-0F68-4257-AAF3-6E5DC5E12AE9}"/>
    <cellStyle name="Percent 3 5 2 9" xfId="6656" xr:uid="{00000000-0005-0000-0000-0000041A0000}"/>
    <cellStyle name="Percent 3 5 2 9 2" xfId="6657" xr:uid="{00000000-0005-0000-0000-0000051A0000}"/>
    <cellStyle name="Percent 3 5 2 9 3" xfId="43371" xr:uid="{98044497-BA8C-4EA8-A634-9B22AA55BA2B}"/>
    <cellStyle name="Percent 3 5 2 9 4" xfId="35814" xr:uid="{842A738A-038D-4D93-89E8-EB5A92CB3217}"/>
    <cellStyle name="Percent 3 5 20" xfId="6658" xr:uid="{00000000-0005-0000-0000-0000061A0000}"/>
    <cellStyle name="Percent 3 5 20 2" xfId="6659" xr:uid="{00000000-0005-0000-0000-0000071A0000}"/>
    <cellStyle name="Percent 3 5 20 2 2" xfId="6660" xr:uid="{00000000-0005-0000-0000-0000081A0000}"/>
    <cellStyle name="Percent 3 5 20 3" xfId="6661" xr:uid="{00000000-0005-0000-0000-0000091A0000}"/>
    <cellStyle name="Percent 3 5 20 3 2" xfId="6662" xr:uid="{00000000-0005-0000-0000-00000A1A0000}"/>
    <cellStyle name="Percent 3 5 20 4" xfId="6663" xr:uid="{00000000-0005-0000-0000-00000B1A0000}"/>
    <cellStyle name="Percent 3 5 20 5" xfId="43372" xr:uid="{52CDDED3-095B-42B1-9DF9-828BD146D627}"/>
    <cellStyle name="Percent 3 5 20 6" xfId="35815" xr:uid="{D2BCF64D-F7F4-45A6-959A-B1CEC0A0120F}"/>
    <cellStyle name="Percent 3 5 21" xfId="6664" xr:uid="{00000000-0005-0000-0000-00000C1A0000}"/>
    <cellStyle name="Percent 3 5 21 2" xfId="6665" xr:uid="{00000000-0005-0000-0000-00000D1A0000}"/>
    <cellStyle name="Percent 3 5 21 3" xfId="43373" xr:uid="{7240C8F0-B84A-4C4F-85C9-384FC55B73C4}"/>
    <cellStyle name="Percent 3 5 21 4" xfId="35816" xr:uid="{BE1D9083-FBB5-461A-A590-87B7A8FD10E1}"/>
    <cellStyle name="Percent 3 5 22" xfId="6666" xr:uid="{00000000-0005-0000-0000-00000E1A0000}"/>
    <cellStyle name="Percent 3 5 22 2" xfId="6667" xr:uid="{00000000-0005-0000-0000-00000F1A0000}"/>
    <cellStyle name="Percent 3 5 22 3" xfId="43374" xr:uid="{2EFD378B-48B0-4DDB-BCC6-C4EB357B359E}"/>
    <cellStyle name="Percent 3 5 22 4" xfId="35817" xr:uid="{D4903DBC-9A40-454B-8EF0-1762DF3C414A}"/>
    <cellStyle name="Percent 3 5 23" xfId="6668" xr:uid="{00000000-0005-0000-0000-0000101A0000}"/>
    <cellStyle name="Percent 3 5 23 2" xfId="6669" xr:uid="{00000000-0005-0000-0000-0000111A0000}"/>
    <cellStyle name="Percent 3 5 23 3" xfId="43375" xr:uid="{54146861-E94D-4D82-B25F-850DCC1C5C8C}"/>
    <cellStyle name="Percent 3 5 23 4" xfId="35818" xr:uid="{05FEE698-85D4-4997-999D-76ACFF51BB22}"/>
    <cellStyle name="Percent 3 5 24" xfId="6670" xr:uid="{00000000-0005-0000-0000-0000121A0000}"/>
    <cellStyle name="Percent 3 5 24 2" xfId="43376" xr:uid="{FC33A1DE-08F7-4481-89CA-544CEA54C84E}"/>
    <cellStyle name="Percent 3 5 24 3" xfId="35819" xr:uid="{9E0220B6-A3CB-479D-8B6D-E3D4E07F7F80}"/>
    <cellStyle name="Percent 3 5 25" xfId="6671" xr:uid="{00000000-0005-0000-0000-0000131A0000}"/>
    <cellStyle name="Percent 3 5 25 2" xfId="43377" xr:uid="{01563373-98EB-449E-A013-2C044F824DDD}"/>
    <cellStyle name="Percent 3 5 25 3" xfId="35820" xr:uid="{573090F1-2BEB-440E-8138-19971AFD823D}"/>
    <cellStyle name="Percent 3 5 26" xfId="6335" xr:uid="{00000000-0005-0000-0000-0000C3180000}"/>
    <cellStyle name="Percent 3 5 27" xfId="41466" xr:uid="{C16B2E70-CF75-401C-9907-24A0BDF7C984}"/>
    <cellStyle name="Percent 3 5 3" xfId="2915" xr:uid="{00000000-0005-0000-0000-0000670B0000}"/>
    <cellStyle name="Percent 3 5 3 10" xfId="6673" xr:uid="{00000000-0005-0000-0000-0000151A0000}"/>
    <cellStyle name="Percent 3 5 3 10 2" xfId="43378" xr:uid="{03A6DCAF-5A8B-4474-8B3E-98618A00F674}"/>
    <cellStyle name="Percent 3 5 3 10 3" xfId="35821" xr:uid="{60773161-DD84-499B-87AB-89D23679F91E}"/>
    <cellStyle name="Percent 3 5 3 11" xfId="6674" xr:uid="{00000000-0005-0000-0000-0000161A0000}"/>
    <cellStyle name="Percent 3 5 3 12" xfId="6672" xr:uid="{00000000-0005-0000-0000-0000141A0000}"/>
    <cellStyle name="Percent 3 5 3 13" xfId="41844" xr:uid="{7819DC71-582D-43AD-950B-5F8643CB2FD3}"/>
    <cellStyle name="Percent 3 5 3 14" xfId="26493" xr:uid="{C8510B64-9ADE-4BA2-979F-F1B04D48C799}"/>
    <cellStyle name="Percent 3 5 3 2" xfId="6675" xr:uid="{00000000-0005-0000-0000-0000171A0000}"/>
    <cellStyle name="Percent 3 5 3 2 2" xfId="6676" xr:uid="{00000000-0005-0000-0000-0000181A0000}"/>
    <cellStyle name="Percent 3 5 3 2 2 2" xfId="6677" xr:uid="{00000000-0005-0000-0000-0000191A0000}"/>
    <cellStyle name="Percent 3 5 3 2 3" xfId="6678" xr:uid="{00000000-0005-0000-0000-00001A1A0000}"/>
    <cellStyle name="Percent 3 5 3 2 3 2" xfId="6679" xr:uid="{00000000-0005-0000-0000-00001B1A0000}"/>
    <cellStyle name="Percent 3 5 3 2 4" xfId="6680" xr:uid="{00000000-0005-0000-0000-00001C1A0000}"/>
    <cellStyle name="Percent 3 5 3 2 5" xfId="6681" xr:uid="{00000000-0005-0000-0000-00001D1A0000}"/>
    <cellStyle name="Percent 3 5 3 2 6" xfId="43379" xr:uid="{F2182B2F-947F-4938-B56A-A681A4B6FE7E}"/>
    <cellStyle name="Percent 3 5 3 2 7" xfId="35822" xr:uid="{5DFF5BEB-6723-4C7D-B380-4A28223B52A7}"/>
    <cellStyle name="Percent 3 5 3 3" xfId="6682" xr:uid="{00000000-0005-0000-0000-00001E1A0000}"/>
    <cellStyle name="Percent 3 5 3 3 2" xfId="6683" xr:uid="{00000000-0005-0000-0000-00001F1A0000}"/>
    <cellStyle name="Percent 3 5 3 3 2 2" xfId="6684" xr:uid="{00000000-0005-0000-0000-0000201A0000}"/>
    <cellStyle name="Percent 3 5 3 3 3" xfId="6685" xr:uid="{00000000-0005-0000-0000-0000211A0000}"/>
    <cellStyle name="Percent 3 5 3 3 3 2" xfId="6686" xr:uid="{00000000-0005-0000-0000-0000221A0000}"/>
    <cellStyle name="Percent 3 5 3 3 4" xfId="6687" xr:uid="{00000000-0005-0000-0000-0000231A0000}"/>
    <cellStyle name="Percent 3 5 3 3 5" xfId="43380" xr:uid="{D9DC841D-207F-430E-A355-CD796DF8F474}"/>
    <cellStyle name="Percent 3 5 3 3 6" xfId="35823" xr:uid="{9C1B2CD7-E883-4E19-965E-27A73B265F04}"/>
    <cellStyle name="Percent 3 5 3 4" xfId="6688" xr:uid="{00000000-0005-0000-0000-0000241A0000}"/>
    <cellStyle name="Percent 3 5 3 4 2" xfId="6689" xr:uid="{00000000-0005-0000-0000-0000251A0000}"/>
    <cellStyle name="Percent 3 5 3 4 2 2" xfId="6690" xr:uid="{00000000-0005-0000-0000-0000261A0000}"/>
    <cellStyle name="Percent 3 5 3 4 3" xfId="6691" xr:uid="{00000000-0005-0000-0000-0000271A0000}"/>
    <cellStyle name="Percent 3 5 3 4 3 2" xfId="6692" xr:uid="{00000000-0005-0000-0000-0000281A0000}"/>
    <cellStyle name="Percent 3 5 3 4 4" xfId="6693" xr:uid="{00000000-0005-0000-0000-0000291A0000}"/>
    <cellStyle name="Percent 3 5 3 4 5" xfId="43381" xr:uid="{BF0D54BD-310E-424E-AE60-7D85CC57972D}"/>
    <cellStyle name="Percent 3 5 3 4 6" xfId="35824" xr:uid="{49E8391E-A4D5-4930-BF55-2D7558BADB32}"/>
    <cellStyle name="Percent 3 5 3 5" xfId="6694" xr:uid="{00000000-0005-0000-0000-00002A1A0000}"/>
    <cellStyle name="Percent 3 5 3 5 2" xfId="6695" xr:uid="{00000000-0005-0000-0000-00002B1A0000}"/>
    <cellStyle name="Percent 3 5 3 5 2 2" xfId="6696" xr:uid="{00000000-0005-0000-0000-00002C1A0000}"/>
    <cellStyle name="Percent 3 5 3 5 3" xfId="6697" xr:uid="{00000000-0005-0000-0000-00002D1A0000}"/>
    <cellStyle name="Percent 3 5 3 5 3 2" xfId="6698" xr:uid="{00000000-0005-0000-0000-00002E1A0000}"/>
    <cellStyle name="Percent 3 5 3 5 4" xfId="6699" xr:uid="{00000000-0005-0000-0000-00002F1A0000}"/>
    <cellStyle name="Percent 3 5 3 5 4 2" xfId="6700" xr:uid="{00000000-0005-0000-0000-0000301A0000}"/>
    <cellStyle name="Percent 3 5 3 5 5" xfId="6701" xr:uid="{00000000-0005-0000-0000-0000311A0000}"/>
    <cellStyle name="Percent 3 5 3 5 6" xfId="43382" xr:uid="{5456C010-0A9A-4BF2-9A27-3F55EB50871B}"/>
    <cellStyle name="Percent 3 5 3 5 7" xfId="35825" xr:uid="{A5AB92B5-0440-494F-8E2A-92D250E05033}"/>
    <cellStyle name="Percent 3 5 3 6" xfId="6702" xr:uid="{00000000-0005-0000-0000-0000321A0000}"/>
    <cellStyle name="Percent 3 5 3 6 2" xfId="6703" xr:uid="{00000000-0005-0000-0000-0000331A0000}"/>
    <cellStyle name="Percent 3 5 3 6 2 2" xfId="6704" xr:uid="{00000000-0005-0000-0000-0000341A0000}"/>
    <cellStyle name="Percent 3 5 3 6 3" xfId="6705" xr:uid="{00000000-0005-0000-0000-0000351A0000}"/>
    <cellStyle name="Percent 3 5 3 6 3 2" xfId="6706" xr:uid="{00000000-0005-0000-0000-0000361A0000}"/>
    <cellStyle name="Percent 3 5 3 6 4" xfId="6707" xr:uid="{00000000-0005-0000-0000-0000371A0000}"/>
    <cellStyle name="Percent 3 5 3 6 5" xfId="43383" xr:uid="{7EA7251E-7A89-488D-8497-1F7A8A63BD68}"/>
    <cellStyle name="Percent 3 5 3 6 6" xfId="35826" xr:uid="{DB602945-150B-4D65-A663-9469D93375F5}"/>
    <cellStyle name="Percent 3 5 3 7" xfId="6708" xr:uid="{00000000-0005-0000-0000-0000381A0000}"/>
    <cellStyle name="Percent 3 5 3 7 2" xfId="6709" xr:uid="{00000000-0005-0000-0000-0000391A0000}"/>
    <cellStyle name="Percent 3 5 3 7 3" xfId="43384" xr:uid="{0578FC79-12E0-4860-998C-DB376FEF6417}"/>
    <cellStyle name="Percent 3 5 3 7 4" xfId="35827" xr:uid="{C1928101-4F79-46C2-9D07-B631F834D772}"/>
    <cellStyle name="Percent 3 5 3 8" xfId="6710" xr:uid="{00000000-0005-0000-0000-00003A1A0000}"/>
    <cellStyle name="Percent 3 5 3 8 2" xfId="6711" xr:uid="{00000000-0005-0000-0000-00003B1A0000}"/>
    <cellStyle name="Percent 3 5 3 8 3" xfId="43385" xr:uid="{5EE3051D-4F0F-4E6C-B1F2-46AF925A07F6}"/>
    <cellStyle name="Percent 3 5 3 8 4" xfId="35828" xr:uid="{874B234D-C60A-4505-8C8C-7EBEDED7052F}"/>
    <cellStyle name="Percent 3 5 3 9" xfId="6712" xr:uid="{00000000-0005-0000-0000-00003C1A0000}"/>
    <cellStyle name="Percent 3 5 3 9 2" xfId="6713" xr:uid="{00000000-0005-0000-0000-00003D1A0000}"/>
    <cellStyle name="Percent 3 5 3 9 3" xfId="43386" xr:uid="{DB196B44-2AAA-4D30-9471-EAE241784FED}"/>
    <cellStyle name="Percent 3 5 3 9 4" xfId="35829" xr:uid="{DA592512-C114-4A78-8148-E08AF5AF0B1F}"/>
    <cellStyle name="Percent 3 5 4" xfId="2916" xr:uid="{00000000-0005-0000-0000-0000680B0000}"/>
    <cellStyle name="Percent 3 5 4 10" xfId="6715" xr:uid="{00000000-0005-0000-0000-00003F1A0000}"/>
    <cellStyle name="Percent 3 5 4 10 2" xfId="43387" xr:uid="{8209DB0F-1821-47A9-BC47-37B4AC54712C}"/>
    <cellStyle name="Percent 3 5 4 10 3" xfId="35830" xr:uid="{6E24A11F-E290-44EF-85A7-EE80FF9D87B6}"/>
    <cellStyle name="Percent 3 5 4 11" xfId="6716" xr:uid="{00000000-0005-0000-0000-0000401A0000}"/>
    <cellStyle name="Percent 3 5 4 12" xfId="6714" xr:uid="{00000000-0005-0000-0000-00003E1A0000}"/>
    <cellStyle name="Percent 3 5 4 13" xfId="41845" xr:uid="{1367FAFC-D229-47FA-A028-83084338F0F9}"/>
    <cellStyle name="Percent 3 5 4 14" xfId="26494" xr:uid="{FA13CF88-8BF2-4DBB-9E2D-131ECB470F45}"/>
    <cellStyle name="Percent 3 5 4 2" xfId="6717" xr:uid="{00000000-0005-0000-0000-0000411A0000}"/>
    <cellStyle name="Percent 3 5 4 2 2" xfId="6718" xr:uid="{00000000-0005-0000-0000-0000421A0000}"/>
    <cellStyle name="Percent 3 5 4 2 2 2" xfId="6719" xr:uid="{00000000-0005-0000-0000-0000431A0000}"/>
    <cellStyle name="Percent 3 5 4 2 3" xfId="6720" xr:uid="{00000000-0005-0000-0000-0000441A0000}"/>
    <cellStyle name="Percent 3 5 4 2 3 2" xfId="6721" xr:uid="{00000000-0005-0000-0000-0000451A0000}"/>
    <cellStyle name="Percent 3 5 4 2 4" xfId="6722" xr:uid="{00000000-0005-0000-0000-0000461A0000}"/>
    <cellStyle name="Percent 3 5 4 2 5" xfId="6723" xr:uid="{00000000-0005-0000-0000-0000471A0000}"/>
    <cellStyle name="Percent 3 5 4 2 6" xfId="43388" xr:uid="{F4C1A86B-E6EB-493C-BDBE-98F6809B86FB}"/>
    <cellStyle name="Percent 3 5 4 2 7" xfId="35831" xr:uid="{984308CA-DF42-47E1-B0F8-7A05E0DE2DE4}"/>
    <cellStyle name="Percent 3 5 4 3" xfId="6724" xr:uid="{00000000-0005-0000-0000-0000481A0000}"/>
    <cellStyle name="Percent 3 5 4 3 2" xfId="6725" xr:uid="{00000000-0005-0000-0000-0000491A0000}"/>
    <cellStyle name="Percent 3 5 4 3 2 2" xfId="6726" xr:uid="{00000000-0005-0000-0000-00004A1A0000}"/>
    <cellStyle name="Percent 3 5 4 3 3" xfId="6727" xr:uid="{00000000-0005-0000-0000-00004B1A0000}"/>
    <cellStyle name="Percent 3 5 4 3 3 2" xfId="6728" xr:uid="{00000000-0005-0000-0000-00004C1A0000}"/>
    <cellStyle name="Percent 3 5 4 3 4" xfId="6729" xr:uid="{00000000-0005-0000-0000-00004D1A0000}"/>
    <cellStyle name="Percent 3 5 4 3 5" xfId="43389" xr:uid="{12270A56-71CF-4FCC-950F-EE45CDF5399B}"/>
    <cellStyle name="Percent 3 5 4 3 6" xfId="35832" xr:uid="{400A70D4-5E4D-4F46-A8B0-2B4FDD897520}"/>
    <cellStyle name="Percent 3 5 4 4" xfId="6730" xr:uid="{00000000-0005-0000-0000-00004E1A0000}"/>
    <cellStyle name="Percent 3 5 4 4 2" xfId="6731" xr:uid="{00000000-0005-0000-0000-00004F1A0000}"/>
    <cellStyle name="Percent 3 5 4 4 2 2" xfId="6732" xr:uid="{00000000-0005-0000-0000-0000501A0000}"/>
    <cellStyle name="Percent 3 5 4 4 3" xfId="6733" xr:uid="{00000000-0005-0000-0000-0000511A0000}"/>
    <cellStyle name="Percent 3 5 4 4 3 2" xfId="6734" xr:uid="{00000000-0005-0000-0000-0000521A0000}"/>
    <cellStyle name="Percent 3 5 4 4 4" xfId="6735" xr:uid="{00000000-0005-0000-0000-0000531A0000}"/>
    <cellStyle name="Percent 3 5 4 4 5" xfId="43390" xr:uid="{66A46C07-E7AB-4568-963C-E63E6BF3980C}"/>
    <cellStyle name="Percent 3 5 4 4 6" xfId="35833" xr:uid="{82F80449-33AF-47AA-AE7B-99E4FF2F33B3}"/>
    <cellStyle name="Percent 3 5 4 5" xfId="6736" xr:uid="{00000000-0005-0000-0000-0000541A0000}"/>
    <cellStyle name="Percent 3 5 4 5 2" xfId="6737" xr:uid="{00000000-0005-0000-0000-0000551A0000}"/>
    <cellStyle name="Percent 3 5 4 5 2 2" xfId="6738" xr:uid="{00000000-0005-0000-0000-0000561A0000}"/>
    <cellStyle name="Percent 3 5 4 5 3" xfId="6739" xr:uid="{00000000-0005-0000-0000-0000571A0000}"/>
    <cellStyle name="Percent 3 5 4 5 3 2" xfId="6740" xr:uid="{00000000-0005-0000-0000-0000581A0000}"/>
    <cellStyle name="Percent 3 5 4 5 4" xfId="6741" xr:uid="{00000000-0005-0000-0000-0000591A0000}"/>
    <cellStyle name="Percent 3 5 4 5 4 2" xfId="6742" xr:uid="{00000000-0005-0000-0000-00005A1A0000}"/>
    <cellStyle name="Percent 3 5 4 5 5" xfId="6743" xr:uid="{00000000-0005-0000-0000-00005B1A0000}"/>
    <cellStyle name="Percent 3 5 4 5 6" xfId="43391" xr:uid="{51465064-4473-4C9F-925A-47BD41B5BCA1}"/>
    <cellStyle name="Percent 3 5 4 5 7" xfId="35834" xr:uid="{3E3AD9DD-8417-410B-9CD4-BB712EEB8A5A}"/>
    <cellStyle name="Percent 3 5 4 6" xfId="6744" xr:uid="{00000000-0005-0000-0000-00005C1A0000}"/>
    <cellStyle name="Percent 3 5 4 6 2" xfId="6745" xr:uid="{00000000-0005-0000-0000-00005D1A0000}"/>
    <cellStyle name="Percent 3 5 4 6 2 2" xfId="6746" xr:uid="{00000000-0005-0000-0000-00005E1A0000}"/>
    <cellStyle name="Percent 3 5 4 6 3" xfId="6747" xr:uid="{00000000-0005-0000-0000-00005F1A0000}"/>
    <cellStyle name="Percent 3 5 4 6 3 2" xfId="6748" xr:uid="{00000000-0005-0000-0000-0000601A0000}"/>
    <cellStyle name="Percent 3 5 4 6 4" xfId="6749" xr:uid="{00000000-0005-0000-0000-0000611A0000}"/>
    <cellStyle name="Percent 3 5 4 6 5" xfId="43392" xr:uid="{A3FD8AAF-4E1E-4786-A11C-0296F65FCEC5}"/>
    <cellStyle name="Percent 3 5 4 6 6" xfId="35835" xr:uid="{A3437B30-3043-4C86-BC11-15ABCBB68C9A}"/>
    <cellStyle name="Percent 3 5 4 7" xfId="6750" xr:uid="{00000000-0005-0000-0000-0000621A0000}"/>
    <cellStyle name="Percent 3 5 4 7 2" xfId="6751" xr:uid="{00000000-0005-0000-0000-0000631A0000}"/>
    <cellStyle name="Percent 3 5 4 7 3" xfId="43393" xr:uid="{32F2F8EF-1B08-4C35-B994-A107F56DA9A7}"/>
    <cellStyle name="Percent 3 5 4 7 4" xfId="35836" xr:uid="{2B1E2CA9-9036-433C-B264-884C79011ADA}"/>
    <cellStyle name="Percent 3 5 4 8" xfId="6752" xr:uid="{00000000-0005-0000-0000-0000641A0000}"/>
    <cellStyle name="Percent 3 5 4 8 2" xfId="6753" xr:uid="{00000000-0005-0000-0000-0000651A0000}"/>
    <cellStyle name="Percent 3 5 4 8 3" xfId="43394" xr:uid="{62863E2A-9D65-4DC9-8A84-710CB1DBCEE8}"/>
    <cellStyle name="Percent 3 5 4 8 4" xfId="35837" xr:uid="{D0B30FFD-CA72-4B20-B8C2-287610B739C4}"/>
    <cellStyle name="Percent 3 5 4 9" xfId="6754" xr:uid="{00000000-0005-0000-0000-0000661A0000}"/>
    <cellStyle name="Percent 3 5 4 9 2" xfId="6755" xr:uid="{00000000-0005-0000-0000-0000671A0000}"/>
    <cellStyle name="Percent 3 5 4 9 3" xfId="43395" xr:uid="{CD94312B-5312-4D5D-BEF3-5971A5D26547}"/>
    <cellStyle name="Percent 3 5 4 9 4" xfId="35838" xr:uid="{475ADEAB-8EE2-4C9E-8233-0B0F92F477A6}"/>
    <cellStyle name="Percent 3 5 5" xfId="2917" xr:uid="{00000000-0005-0000-0000-0000690B0000}"/>
    <cellStyle name="Percent 3 5 5 10" xfId="6757" xr:uid="{00000000-0005-0000-0000-0000691A0000}"/>
    <cellStyle name="Percent 3 5 5 10 2" xfId="43396" xr:uid="{6C2980E9-2017-4F3E-9CA1-BFBBA7953227}"/>
    <cellStyle name="Percent 3 5 5 10 3" xfId="35839" xr:uid="{3834B511-9780-4A9C-AD87-DA27FB71554A}"/>
    <cellStyle name="Percent 3 5 5 11" xfId="6758" xr:uid="{00000000-0005-0000-0000-00006A1A0000}"/>
    <cellStyle name="Percent 3 5 5 12" xfId="6756" xr:uid="{00000000-0005-0000-0000-0000681A0000}"/>
    <cellStyle name="Percent 3 5 5 13" xfId="41846" xr:uid="{29FA010F-E9C5-4204-B60C-415906A662F1}"/>
    <cellStyle name="Percent 3 5 5 14" xfId="26495" xr:uid="{53A52592-6A96-4A9E-839C-1D46041B1701}"/>
    <cellStyle name="Percent 3 5 5 2" xfId="6759" xr:uid="{00000000-0005-0000-0000-00006B1A0000}"/>
    <cellStyle name="Percent 3 5 5 2 2" xfId="6760" xr:uid="{00000000-0005-0000-0000-00006C1A0000}"/>
    <cellStyle name="Percent 3 5 5 2 2 2" xfId="6761" xr:uid="{00000000-0005-0000-0000-00006D1A0000}"/>
    <cellStyle name="Percent 3 5 5 2 3" xfId="6762" xr:uid="{00000000-0005-0000-0000-00006E1A0000}"/>
    <cellStyle name="Percent 3 5 5 2 3 2" xfId="6763" xr:uid="{00000000-0005-0000-0000-00006F1A0000}"/>
    <cellStyle name="Percent 3 5 5 2 4" xfId="6764" xr:uid="{00000000-0005-0000-0000-0000701A0000}"/>
    <cellStyle name="Percent 3 5 5 2 5" xfId="6765" xr:uid="{00000000-0005-0000-0000-0000711A0000}"/>
    <cellStyle name="Percent 3 5 5 2 6" xfId="43397" xr:uid="{22FF9CB8-C0FE-44DA-AFF6-9418D98FEA06}"/>
    <cellStyle name="Percent 3 5 5 2 7" xfId="35840" xr:uid="{689CF914-BDCA-4227-860E-152B0EFF6EF2}"/>
    <cellStyle name="Percent 3 5 5 3" xfId="6766" xr:uid="{00000000-0005-0000-0000-0000721A0000}"/>
    <cellStyle name="Percent 3 5 5 3 2" xfId="6767" xr:uid="{00000000-0005-0000-0000-0000731A0000}"/>
    <cellStyle name="Percent 3 5 5 3 2 2" xfId="6768" xr:uid="{00000000-0005-0000-0000-0000741A0000}"/>
    <cellStyle name="Percent 3 5 5 3 3" xfId="6769" xr:uid="{00000000-0005-0000-0000-0000751A0000}"/>
    <cellStyle name="Percent 3 5 5 3 3 2" xfId="6770" xr:uid="{00000000-0005-0000-0000-0000761A0000}"/>
    <cellStyle name="Percent 3 5 5 3 4" xfId="6771" xr:uid="{00000000-0005-0000-0000-0000771A0000}"/>
    <cellStyle name="Percent 3 5 5 3 5" xfId="43398" xr:uid="{136966BF-9B0E-49DA-8322-C8C990CEA824}"/>
    <cellStyle name="Percent 3 5 5 3 6" xfId="35841" xr:uid="{7D9FC1F3-BB5E-4986-AF63-0D335D06409D}"/>
    <cellStyle name="Percent 3 5 5 4" xfId="6772" xr:uid="{00000000-0005-0000-0000-0000781A0000}"/>
    <cellStyle name="Percent 3 5 5 4 2" xfId="6773" xr:uid="{00000000-0005-0000-0000-0000791A0000}"/>
    <cellStyle name="Percent 3 5 5 4 2 2" xfId="6774" xr:uid="{00000000-0005-0000-0000-00007A1A0000}"/>
    <cellStyle name="Percent 3 5 5 4 3" xfId="6775" xr:uid="{00000000-0005-0000-0000-00007B1A0000}"/>
    <cellStyle name="Percent 3 5 5 4 3 2" xfId="6776" xr:uid="{00000000-0005-0000-0000-00007C1A0000}"/>
    <cellStyle name="Percent 3 5 5 4 4" xfId="6777" xr:uid="{00000000-0005-0000-0000-00007D1A0000}"/>
    <cellStyle name="Percent 3 5 5 4 5" xfId="43399" xr:uid="{731D1D53-83C3-408F-8EC9-98C805495785}"/>
    <cellStyle name="Percent 3 5 5 4 6" xfId="35842" xr:uid="{CC104118-0A1D-4ADD-8D58-708E90B05656}"/>
    <cellStyle name="Percent 3 5 5 5" xfId="6778" xr:uid="{00000000-0005-0000-0000-00007E1A0000}"/>
    <cellStyle name="Percent 3 5 5 5 2" xfId="6779" xr:uid="{00000000-0005-0000-0000-00007F1A0000}"/>
    <cellStyle name="Percent 3 5 5 5 2 2" xfId="6780" xr:uid="{00000000-0005-0000-0000-0000801A0000}"/>
    <cellStyle name="Percent 3 5 5 5 3" xfId="6781" xr:uid="{00000000-0005-0000-0000-0000811A0000}"/>
    <cellStyle name="Percent 3 5 5 5 3 2" xfId="6782" xr:uid="{00000000-0005-0000-0000-0000821A0000}"/>
    <cellStyle name="Percent 3 5 5 5 4" xfId="6783" xr:uid="{00000000-0005-0000-0000-0000831A0000}"/>
    <cellStyle name="Percent 3 5 5 5 4 2" xfId="6784" xr:uid="{00000000-0005-0000-0000-0000841A0000}"/>
    <cellStyle name="Percent 3 5 5 5 5" xfId="6785" xr:uid="{00000000-0005-0000-0000-0000851A0000}"/>
    <cellStyle name="Percent 3 5 5 5 6" xfId="43400" xr:uid="{DC199E97-3976-472C-A0D9-8F56D6529684}"/>
    <cellStyle name="Percent 3 5 5 5 7" xfId="35843" xr:uid="{532D811C-1471-462B-915E-0E21CC7E9059}"/>
    <cellStyle name="Percent 3 5 5 6" xfId="6786" xr:uid="{00000000-0005-0000-0000-0000861A0000}"/>
    <cellStyle name="Percent 3 5 5 6 2" xfId="6787" xr:uid="{00000000-0005-0000-0000-0000871A0000}"/>
    <cellStyle name="Percent 3 5 5 6 2 2" xfId="6788" xr:uid="{00000000-0005-0000-0000-0000881A0000}"/>
    <cellStyle name="Percent 3 5 5 6 3" xfId="6789" xr:uid="{00000000-0005-0000-0000-0000891A0000}"/>
    <cellStyle name="Percent 3 5 5 6 3 2" xfId="6790" xr:uid="{00000000-0005-0000-0000-00008A1A0000}"/>
    <cellStyle name="Percent 3 5 5 6 4" xfId="6791" xr:uid="{00000000-0005-0000-0000-00008B1A0000}"/>
    <cellStyle name="Percent 3 5 5 6 5" xfId="43401" xr:uid="{F279A558-4535-42E0-BC6A-9D80057E853F}"/>
    <cellStyle name="Percent 3 5 5 6 6" xfId="35844" xr:uid="{966529C1-7266-4032-B276-730DCE2FBE40}"/>
    <cellStyle name="Percent 3 5 5 7" xfId="6792" xr:uid="{00000000-0005-0000-0000-00008C1A0000}"/>
    <cellStyle name="Percent 3 5 5 7 2" xfId="6793" xr:uid="{00000000-0005-0000-0000-00008D1A0000}"/>
    <cellStyle name="Percent 3 5 5 7 3" xfId="43402" xr:uid="{FB848ABD-BA5B-4002-94D0-D1E700944668}"/>
    <cellStyle name="Percent 3 5 5 7 4" xfId="35845" xr:uid="{2811B7CA-E40D-46CD-B70B-212B2D6CB022}"/>
    <cellStyle name="Percent 3 5 5 8" xfId="6794" xr:uid="{00000000-0005-0000-0000-00008E1A0000}"/>
    <cellStyle name="Percent 3 5 5 8 2" xfId="6795" xr:uid="{00000000-0005-0000-0000-00008F1A0000}"/>
    <cellStyle name="Percent 3 5 5 8 3" xfId="43403" xr:uid="{529E1327-AB28-4A68-86FC-82E0D0FCF7C8}"/>
    <cellStyle name="Percent 3 5 5 8 4" xfId="35846" xr:uid="{C62F43EC-2BBE-4818-8D0E-2ED2EFDEC0CA}"/>
    <cellStyle name="Percent 3 5 5 9" xfId="6796" xr:uid="{00000000-0005-0000-0000-0000901A0000}"/>
    <cellStyle name="Percent 3 5 5 9 2" xfId="6797" xr:uid="{00000000-0005-0000-0000-0000911A0000}"/>
    <cellStyle name="Percent 3 5 5 9 3" xfId="43404" xr:uid="{78EF233C-5C0C-4D06-9BCD-F21C4F94B92F}"/>
    <cellStyle name="Percent 3 5 5 9 4" xfId="35847" xr:uid="{9B4DE675-BF02-479C-8020-208C5C54FC82}"/>
    <cellStyle name="Percent 3 5 6" xfId="2918" xr:uid="{00000000-0005-0000-0000-00006A0B0000}"/>
    <cellStyle name="Percent 3 5 6 10" xfId="6799" xr:uid="{00000000-0005-0000-0000-0000931A0000}"/>
    <cellStyle name="Percent 3 5 6 10 2" xfId="43405" xr:uid="{3F11F533-A403-457E-920F-418CB26A2EE4}"/>
    <cellStyle name="Percent 3 5 6 10 3" xfId="35848" xr:uid="{F379CCD6-90C8-46A3-BC89-08C9D7F9E418}"/>
    <cellStyle name="Percent 3 5 6 11" xfId="6800" xr:uid="{00000000-0005-0000-0000-0000941A0000}"/>
    <cellStyle name="Percent 3 5 6 12" xfId="6798" xr:uid="{00000000-0005-0000-0000-0000921A0000}"/>
    <cellStyle name="Percent 3 5 6 13" xfId="41847" xr:uid="{561234EA-3370-4194-98FB-0F6B1BED2F79}"/>
    <cellStyle name="Percent 3 5 6 14" xfId="26496" xr:uid="{BA9FE25A-B1B3-4BE4-893E-530F11E75EA5}"/>
    <cellStyle name="Percent 3 5 6 2" xfId="6801" xr:uid="{00000000-0005-0000-0000-0000951A0000}"/>
    <cellStyle name="Percent 3 5 6 2 2" xfId="6802" xr:uid="{00000000-0005-0000-0000-0000961A0000}"/>
    <cellStyle name="Percent 3 5 6 2 2 2" xfId="6803" xr:uid="{00000000-0005-0000-0000-0000971A0000}"/>
    <cellStyle name="Percent 3 5 6 2 3" xfId="6804" xr:uid="{00000000-0005-0000-0000-0000981A0000}"/>
    <cellStyle name="Percent 3 5 6 2 3 2" xfId="6805" xr:uid="{00000000-0005-0000-0000-0000991A0000}"/>
    <cellStyle name="Percent 3 5 6 2 4" xfId="6806" xr:uid="{00000000-0005-0000-0000-00009A1A0000}"/>
    <cellStyle name="Percent 3 5 6 2 5" xfId="6807" xr:uid="{00000000-0005-0000-0000-00009B1A0000}"/>
    <cellStyle name="Percent 3 5 6 2 6" xfId="43406" xr:uid="{E4C0C937-C5F3-4240-9B7A-21137596AC7C}"/>
    <cellStyle name="Percent 3 5 6 2 7" xfId="35849" xr:uid="{E559F4DF-D1D8-42C0-A1DE-810D13A3EF71}"/>
    <cellStyle name="Percent 3 5 6 3" xfId="6808" xr:uid="{00000000-0005-0000-0000-00009C1A0000}"/>
    <cellStyle name="Percent 3 5 6 3 2" xfId="6809" xr:uid="{00000000-0005-0000-0000-00009D1A0000}"/>
    <cellStyle name="Percent 3 5 6 3 2 2" xfId="6810" xr:uid="{00000000-0005-0000-0000-00009E1A0000}"/>
    <cellStyle name="Percent 3 5 6 3 3" xfId="6811" xr:uid="{00000000-0005-0000-0000-00009F1A0000}"/>
    <cellStyle name="Percent 3 5 6 3 3 2" xfId="6812" xr:uid="{00000000-0005-0000-0000-0000A01A0000}"/>
    <cellStyle name="Percent 3 5 6 3 4" xfId="6813" xr:uid="{00000000-0005-0000-0000-0000A11A0000}"/>
    <cellStyle name="Percent 3 5 6 3 5" xfId="43407" xr:uid="{D6080009-20CE-41B8-B183-30B5EC282C39}"/>
    <cellStyle name="Percent 3 5 6 3 6" xfId="35850" xr:uid="{9F43B5C1-D214-40BB-8E9C-465811487376}"/>
    <cellStyle name="Percent 3 5 6 4" xfId="6814" xr:uid="{00000000-0005-0000-0000-0000A21A0000}"/>
    <cellStyle name="Percent 3 5 6 4 2" xfId="6815" xr:uid="{00000000-0005-0000-0000-0000A31A0000}"/>
    <cellStyle name="Percent 3 5 6 4 2 2" xfId="6816" xr:uid="{00000000-0005-0000-0000-0000A41A0000}"/>
    <cellStyle name="Percent 3 5 6 4 3" xfId="6817" xr:uid="{00000000-0005-0000-0000-0000A51A0000}"/>
    <cellStyle name="Percent 3 5 6 4 3 2" xfId="6818" xr:uid="{00000000-0005-0000-0000-0000A61A0000}"/>
    <cellStyle name="Percent 3 5 6 4 4" xfId="6819" xr:uid="{00000000-0005-0000-0000-0000A71A0000}"/>
    <cellStyle name="Percent 3 5 6 4 5" xfId="43408" xr:uid="{4D4123F6-E114-4F0C-AB9B-EA694F289B50}"/>
    <cellStyle name="Percent 3 5 6 4 6" xfId="35851" xr:uid="{2BC1427D-F3A1-49DC-AC6E-CB08A4C496B6}"/>
    <cellStyle name="Percent 3 5 6 5" xfId="6820" xr:uid="{00000000-0005-0000-0000-0000A81A0000}"/>
    <cellStyle name="Percent 3 5 6 5 2" xfId="6821" xr:uid="{00000000-0005-0000-0000-0000A91A0000}"/>
    <cellStyle name="Percent 3 5 6 5 2 2" xfId="6822" xr:uid="{00000000-0005-0000-0000-0000AA1A0000}"/>
    <cellStyle name="Percent 3 5 6 5 3" xfId="6823" xr:uid="{00000000-0005-0000-0000-0000AB1A0000}"/>
    <cellStyle name="Percent 3 5 6 5 3 2" xfId="6824" xr:uid="{00000000-0005-0000-0000-0000AC1A0000}"/>
    <cellStyle name="Percent 3 5 6 5 4" xfId="6825" xr:uid="{00000000-0005-0000-0000-0000AD1A0000}"/>
    <cellStyle name="Percent 3 5 6 5 4 2" xfId="6826" xr:uid="{00000000-0005-0000-0000-0000AE1A0000}"/>
    <cellStyle name="Percent 3 5 6 5 5" xfId="6827" xr:uid="{00000000-0005-0000-0000-0000AF1A0000}"/>
    <cellStyle name="Percent 3 5 6 5 6" xfId="43409" xr:uid="{F06CD1A1-FA99-4925-A2BA-EA91286FDF84}"/>
    <cellStyle name="Percent 3 5 6 5 7" xfId="35852" xr:uid="{C512A3E9-7171-4BBA-9851-FC20FD8974D3}"/>
    <cellStyle name="Percent 3 5 6 6" xfId="6828" xr:uid="{00000000-0005-0000-0000-0000B01A0000}"/>
    <cellStyle name="Percent 3 5 6 6 2" xfId="6829" xr:uid="{00000000-0005-0000-0000-0000B11A0000}"/>
    <cellStyle name="Percent 3 5 6 6 2 2" xfId="6830" xr:uid="{00000000-0005-0000-0000-0000B21A0000}"/>
    <cellStyle name="Percent 3 5 6 6 3" xfId="6831" xr:uid="{00000000-0005-0000-0000-0000B31A0000}"/>
    <cellStyle name="Percent 3 5 6 6 3 2" xfId="6832" xr:uid="{00000000-0005-0000-0000-0000B41A0000}"/>
    <cellStyle name="Percent 3 5 6 6 4" xfId="6833" xr:uid="{00000000-0005-0000-0000-0000B51A0000}"/>
    <cellStyle name="Percent 3 5 6 6 5" xfId="43410" xr:uid="{2205F834-7545-4423-866B-6A4ACBFB63C5}"/>
    <cellStyle name="Percent 3 5 6 6 6" xfId="35853" xr:uid="{A63B2182-BD6E-4CF2-B1AC-24BF6697CAFF}"/>
    <cellStyle name="Percent 3 5 6 7" xfId="6834" xr:uid="{00000000-0005-0000-0000-0000B61A0000}"/>
    <cellStyle name="Percent 3 5 6 7 2" xfId="6835" xr:uid="{00000000-0005-0000-0000-0000B71A0000}"/>
    <cellStyle name="Percent 3 5 6 7 3" xfId="43411" xr:uid="{64EB8E42-8CC1-47E0-9B33-A5D52A184275}"/>
    <cellStyle name="Percent 3 5 6 7 4" xfId="35854" xr:uid="{ABFC4200-04C9-4C15-A895-82056B6B3F28}"/>
    <cellStyle name="Percent 3 5 6 8" xfId="6836" xr:uid="{00000000-0005-0000-0000-0000B81A0000}"/>
    <cellStyle name="Percent 3 5 6 8 2" xfId="6837" xr:uid="{00000000-0005-0000-0000-0000B91A0000}"/>
    <cellStyle name="Percent 3 5 6 8 3" xfId="43412" xr:uid="{4E494752-BA80-4E50-935E-9237A5E007F4}"/>
    <cellStyle name="Percent 3 5 6 8 4" xfId="35855" xr:uid="{BBAB65B4-F742-439F-B1EE-C33B0A95824A}"/>
    <cellStyle name="Percent 3 5 6 9" xfId="6838" xr:uid="{00000000-0005-0000-0000-0000BA1A0000}"/>
    <cellStyle name="Percent 3 5 6 9 2" xfId="6839" xr:uid="{00000000-0005-0000-0000-0000BB1A0000}"/>
    <cellStyle name="Percent 3 5 6 9 3" xfId="43413" xr:uid="{6AD62643-8720-497F-A45C-70790325154A}"/>
    <cellStyle name="Percent 3 5 6 9 4" xfId="35856" xr:uid="{9868CE60-22FC-4508-8BF0-C1C9EF28C52C}"/>
    <cellStyle name="Percent 3 5 7" xfId="2919" xr:uid="{00000000-0005-0000-0000-00006B0B0000}"/>
    <cellStyle name="Percent 3 5 7 10" xfId="6841" xr:uid="{00000000-0005-0000-0000-0000BD1A0000}"/>
    <cellStyle name="Percent 3 5 7 10 2" xfId="43414" xr:uid="{F4F59268-27F4-4317-A7F8-7C4BAD2582FA}"/>
    <cellStyle name="Percent 3 5 7 10 3" xfId="35857" xr:uid="{470A1CBE-8DD9-4097-8D81-54AEFC1D669D}"/>
    <cellStyle name="Percent 3 5 7 11" xfId="6842" xr:uid="{00000000-0005-0000-0000-0000BE1A0000}"/>
    <cellStyle name="Percent 3 5 7 12" xfId="6840" xr:uid="{00000000-0005-0000-0000-0000BC1A0000}"/>
    <cellStyle name="Percent 3 5 7 13" xfId="41848" xr:uid="{71925511-551B-4B63-8E97-E3403EC492AF}"/>
    <cellStyle name="Percent 3 5 7 14" xfId="26497" xr:uid="{F7ADF918-0C59-4674-AE91-AB0DCCB74DC4}"/>
    <cellStyle name="Percent 3 5 7 2" xfId="6843" xr:uid="{00000000-0005-0000-0000-0000BF1A0000}"/>
    <cellStyle name="Percent 3 5 7 2 2" xfId="6844" xr:uid="{00000000-0005-0000-0000-0000C01A0000}"/>
    <cellStyle name="Percent 3 5 7 2 2 2" xfId="6845" xr:uid="{00000000-0005-0000-0000-0000C11A0000}"/>
    <cellStyle name="Percent 3 5 7 2 3" xfId="6846" xr:uid="{00000000-0005-0000-0000-0000C21A0000}"/>
    <cellStyle name="Percent 3 5 7 2 3 2" xfId="6847" xr:uid="{00000000-0005-0000-0000-0000C31A0000}"/>
    <cellStyle name="Percent 3 5 7 2 4" xfId="6848" xr:uid="{00000000-0005-0000-0000-0000C41A0000}"/>
    <cellStyle name="Percent 3 5 7 2 5" xfId="6849" xr:uid="{00000000-0005-0000-0000-0000C51A0000}"/>
    <cellStyle name="Percent 3 5 7 2 6" xfId="43415" xr:uid="{45E7523E-BF6B-4764-8B18-C876308C015C}"/>
    <cellStyle name="Percent 3 5 7 2 7" xfId="35858" xr:uid="{D07A1B1B-A537-4CF9-94A5-6854BF592D45}"/>
    <cellStyle name="Percent 3 5 7 3" xfId="6850" xr:uid="{00000000-0005-0000-0000-0000C61A0000}"/>
    <cellStyle name="Percent 3 5 7 3 2" xfId="6851" xr:uid="{00000000-0005-0000-0000-0000C71A0000}"/>
    <cellStyle name="Percent 3 5 7 3 2 2" xfId="6852" xr:uid="{00000000-0005-0000-0000-0000C81A0000}"/>
    <cellStyle name="Percent 3 5 7 3 3" xfId="6853" xr:uid="{00000000-0005-0000-0000-0000C91A0000}"/>
    <cellStyle name="Percent 3 5 7 3 3 2" xfId="6854" xr:uid="{00000000-0005-0000-0000-0000CA1A0000}"/>
    <cellStyle name="Percent 3 5 7 3 4" xfId="6855" xr:uid="{00000000-0005-0000-0000-0000CB1A0000}"/>
    <cellStyle name="Percent 3 5 7 3 5" xfId="43416" xr:uid="{1AEA9EF7-91C6-40E7-886F-A2F4814CEFE9}"/>
    <cellStyle name="Percent 3 5 7 3 6" xfId="35859" xr:uid="{A763BBED-9A49-4DA4-B902-77644A024D46}"/>
    <cellStyle name="Percent 3 5 7 4" xfId="6856" xr:uid="{00000000-0005-0000-0000-0000CC1A0000}"/>
    <cellStyle name="Percent 3 5 7 4 2" xfId="6857" xr:uid="{00000000-0005-0000-0000-0000CD1A0000}"/>
    <cellStyle name="Percent 3 5 7 4 2 2" xfId="6858" xr:uid="{00000000-0005-0000-0000-0000CE1A0000}"/>
    <cellStyle name="Percent 3 5 7 4 3" xfId="6859" xr:uid="{00000000-0005-0000-0000-0000CF1A0000}"/>
    <cellStyle name="Percent 3 5 7 4 3 2" xfId="6860" xr:uid="{00000000-0005-0000-0000-0000D01A0000}"/>
    <cellStyle name="Percent 3 5 7 4 4" xfId="6861" xr:uid="{00000000-0005-0000-0000-0000D11A0000}"/>
    <cellStyle name="Percent 3 5 7 4 5" xfId="43417" xr:uid="{45E2E997-A9F9-4222-8E7E-506F4FB95B1D}"/>
    <cellStyle name="Percent 3 5 7 4 6" xfId="35860" xr:uid="{C35E621D-A660-43EE-8902-14A869FDFEB2}"/>
    <cellStyle name="Percent 3 5 7 5" xfId="6862" xr:uid="{00000000-0005-0000-0000-0000D21A0000}"/>
    <cellStyle name="Percent 3 5 7 5 2" xfId="6863" xr:uid="{00000000-0005-0000-0000-0000D31A0000}"/>
    <cellStyle name="Percent 3 5 7 5 2 2" xfId="6864" xr:uid="{00000000-0005-0000-0000-0000D41A0000}"/>
    <cellStyle name="Percent 3 5 7 5 3" xfId="6865" xr:uid="{00000000-0005-0000-0000-0000D51A0000}"/>
    <cellStyle name="Percent 3 5 7 5 3 2" xfId="6866" xr:uid="{00000000-0005-0000-0000-0000D61A0000}"/>
    <cellStyle name="Percent 3 5 7 5 4" xfId="6867" xr:uid="{00000000-0005-0000-0000-0000D71A0000}"/>
    <cellStyle name="Percent 3 5 7 5 4 2" xfId="6868" xr:uid="{00000000-0005-0000-0000-0000D81A0000}"/>
    <cellStyle name="Percent 3 5 7 5 5" xfId="6869" xr:uid="{00000000-0005-0000-0000-0000D91A0000}"/>
    <cellStyle name="Percent 3 5 7 5 6" xfId="43418" xr:uid="{801A7846-B725-4AC2-9000-58764FBA2AC7}"/>
    <cellStyle name="Percent 3 5 7 5 7" xfId="35861" xr:uid="{DFCED170-85EA-4A26-9D37-84BA30DE3DDF}"/>
    <cellStyle name="Percent 3 5 7 6" xfId="6870" xr:uid="{00000000-0005-0000-0000-0000DA1A0000}"/>
    <cellStyle name="Percent 3 5 7 6 2" xfId="6871" xr:uid="{00000000-0005-0000-0000-0000DB1A0000}"/>
    <cellStyle name="Percent 3 5 7 6 2 2" xfId="6872" xr:uid="{00000000-0005-0000-0000-0000DC1A0000}"/>
    <cellStyle name="Percent 3 5 7 6 3" xfId="6873" xr:uid="{00000000-0005-0000-0000-0000DD1A0000}"/>
    <cellStyle name="Percent 3 5 7 6 3 2" xfId="6874" xr:uid="{00000000-0005-0000-0000-0000DE1A0000}"/>
    <cellStyle name="Percent 3 5 7 6 4" xfId="6875" xr:uid="{00000000-0005-0000-0000-0000DF1A0000}"/>
    <cellStyle name="Percent 3 5 7 6 5" xfId="43419" xr:uid="{1AAE3357-0CB5-4FE9-9C40-BC594591C3EC}"/>
    <cellStyle name="Percent 3 5 7 6 6" xfId="35862" xr:uid="{BA43CCCC-11AD-4C24-B3B8-39DB46ADA8E5}"/>
    <cellStyle name="Percent 3 5 7 7" xfId="6876" xr:uid="{00000000-0005-0000-0000-0000E01A0000}"/>
    <cellStyle name="Percent 3 5 7 7 2" xfId="6877" xr:uid="{00000000-0005-0000-0000-0000E11A0000}"/>
    <cellStyle name="Percent 3 5 7 7 3" xfId="43420" xr:uid="{D7F1B709-1940-4130-9E25-D897F3B6815A}"/>
    <cellStyle name="Percent 3 5 7 7 4" xfId="35863" xr:uid="{59767218-AA4C-4971-BA02-42CC2F07B151}"/>
    <cellStyle name="Percent 3 5 7 8" xfId="6878" xr:uid="{00000000-0005-0000-0000-0000E21A0000}"/>
    <cellStyle name="Percent 3 5 7 8 2" xfId="6879" xr:uid="{00000000-0005-0000-0000-0000E31A0000}"/>
    <cellStyle name="Percent 3 5 7 8 3" xfId="43421" xr:uid="{4C788D87-2528-4D93-A394-B4BD3F2AC872}"/>
    <cellStyle name="Percent 3 5 7 8 4" xfId="35864" xr:uid="{08900D04-C234-473C-A668-337088AE961C}"/>
    <cellStyle name="Percent 3 5 7 9" xfId="6880" xr:uid="{00000000-0005-0000-0000-0000E41A0000}"/>
    <cellStyle name="Percent 3 5 7 9 2" xfId="6881" xr:uid="{00000000-0005-0000-0000-0000E51A0000}"/>
    <cellStyle name="Percent 3 5 7 9 3" xfId="43422" xr:uid="{3CBBD6A7-33B5-4D93-AA7A-6A96663C798D}"/>
    <cellStyle name="Percent 3 5 7 9 4" xfId="35865" xr:uid="{5F9DE15C-20C6-4932-8C4F-75B5D4FB9480}"/>
    <cellStyle name="Percent 3 5 8" xfId="2920" xr:uid="{00000000-0005-0000-0000-00006C0B0000}"/>
    <cellStyle name="Percent 3 5 8 10" xfId="6883" xr:uid="{00000000-0005-0000-0000-0000E71A0000}"/>
    <cellStyle name="Percent 3 5 8 10 2" xfId="43423" xr:uid="{6BB243AB-A21B-4479-9206-C228C399ED1F}"/>
    <cellStyle name="Percent 3 5 8 10 3" xfId="35866" xr:uid="{460B80F3-038D-4A95-9027-4F03B6B616D1}"/>
    <cellStyle name="Percent 3 5 8 11" xfId="6884" xr:uid="{00000000-0005-0000-0000-0000E81A0000}"/>
    <cellStyle name="Percent 3 5 8 12" xfId="6882" xr:uid="{00000000-0005-0000-0000-0000E61A0000}"/>
    <cellStyle name="Percent 3 5 8 13" xfId="41849" xr:uid="{F4C46345-EAFF-40E1-A7D1-AEC8D6B15655}"/>
    <cellStyle name="Percent 3 5 8 14" xfId="26498" xr:uid="{C666E7F9-913A-49CA-AB0B-C01FC7700866}"/>
    <cellStyle name="Percent 3 5 8 2" xfId="6885" xr:uid="{00000000-0005-0000-0000-0000E91A0000}"/>
    <cellStyle name="Percent 3 5 8 2 2" xfId="6886" xr:uid="{00000000-0005-0000-0000-0000EA1A0000}"/>
    <cellStyle name="Percent 3 5 8 2 2 2" xfId="6887" xr:uid="{00000000-0005-0000-0000-0000EB1A0000}"/>
    <cellStyle name="Percent 3 5 8 2 3" xfId="6888" xr:uid="{00000000-0005-0000-0000-0000EC1A0000}"/>
    <cellStyle name="Percent 3 5 8 2 3 2" xfId="6889" xr:uid="{00000000-0005-0000-0000-0000ED1A0000}"/>
    <cellStyle name="Percent 3 5 8 2 4" xfId="6890" xr:uid="{00000000-0005-0000-0000-0000EE1A0000}"/>
    <cellStyle name="Percent 3 5 8 2 5" xfId="6891" xr:uid="{00000000-0005-0000-0000-0000EF1A0000}"/>
    <cellStyle name="Percent 3 5 8 2 6" xfId="43424" xr:uid="{F296BBA0-EC71-4FEC-8F8E-F0BBBE2441F9}"/>
    <cellStyle name="Percent 3 5 8 2 7" xfId="35867" xr:uid="{3F5BB301-B8C5-45E5-BDA5-6CCFD62DD023}"/>
    <cellStyle name="Percent 3 5 8 3" xfId="6892" xr:uid="{00000000-0005-0000-0000-0000F01A0000}"/>
    <cellStyle name="Percent 3 5 8 3 2" xfId="6893" xr:uid="{00000000-0005-0000-0000-0000F11A0000}"/>
    <cellStyle name="Percent 3 5 8 3 2 2" xfId="6894" xr:uid="{00000000-0005-0000-0000-0000F21A0000}"/>
    <cellStyle name="Percent 3 5 8 3 3" xfId="6895" xr:uid="{00000000-0005-0000-0000-0000F31A0000}"/>
    <cellStyle name="Percent 3 5 8 3 3 2" xfId="6896" xr:uid="{00000000-0005-0000-0000-0000F41A0000}"/>
    <cellStyle name="Percent 3 5 8 3 4" xfId="6897" xr:uid="{00000000-0005-0000-0000-0000F51A0000}"/>
    <cellStyle name="Percent 3 5 8 3 5" xfId="43425" xr:uid="{7FA74A4E-3945-47DA-9EC2-C5597A6EDF46}"/>
    <cellStyle name="Percent 3 5 8 3 6" xfId="35868" xr:uid="{8A8EF499-94F8-46CA-9229-947D00D54F6F}"/>
    <cellStyle name="Percent 3 5 8 4" xfId="6898" xr:uid="{00000000-0005-0000-0000-0000F61A0000}"/>
    <cellStyle name="Percent 3 5 8 4 2" xfId="6899" xr:uid="{00000000-0005-0000-0000-0000F71A0000}"/>
    <cellStyle name="Percent 3 5 8 4 2 2" xfId="6900" xr:uid="{00000000-0005-0000-0000-0000F81A0000}"/>
    <cellStyle name="Percent 3 5 8 4 3" xfId="6901" xr:uid="{00000000-0005-0000-0000-0000F91A0000}"/>
    <cellStyle name="Percent 3 5 8 4 3 2" xfId="6902" xr:uid="{00000000-0005-0000-0000-0000FA1A0000}"/>
    <cellStyle name="Percent 3 5 8 4 4" xfId="6903" xr:uid="{00000000-0005-0000-0000-0000FB1A0000}"/>
    <cellStyle name="Percent 3 5 8 4 5" xfId="43426" xr:uid="{E643F203-CB87-49B9-BEFC-2ECD7EEB3A2C}"/>
    <cellStyle name="Percent 3 5 8 4 6" xfId="35869" xr:uid="{3E1AC092-D1A0-45AE-8650-324AC83F3629}"/>
    <cellStyle name="Percent 3 5 8 5" xfId="6904" xr:uid="{00000000-0005-0000-0000-0000FC1A0000}"/>
    <cellStyle name="Percent 3 5 8 5 2" xfId="6905" xr:uid="{00000000-0005-0000-0000-0000FD1A0000}"/>
    <cellStyle name="Percent 3 5 8 5 2 2" xfId="6906" xr:uid="{00000000-0005-0000-0000-0000FE1A0000}"/>
    <cellStyle name="Percent 3 5 8 5 3" xfId="6907" xr:uid="{00000000-0005-0000-0000-0000FF1A0000}"/>
    <cellStyle name="Percent 3 5 8 5 3 2" xfId="6908" xr:uid="{00000000-0005-0000-0000-0000001B0000}"/>
    <cellStyle name="Percent 3 5 8 5 4" xfId="6909" xr:uid="{00000000-0005-0000-0000-0000011B0000}"/>
    <cellStyle name="Percent 3 5 8 5 4 2" xfId="6910" xr:uid="{00000000-0005-0000-0000-0000021B0000}"/>
    <cellStyle name="Percent 3 5 8 5 5" xfId="6911" xr:uid="{00000000-0005-0000-0000-0000031B0000}"/>
    <cellStyle name="Percent 3 5 8 5 6" xfId="43427" xr:uid="{0D920C60-BFEA-43C6-8A30-3B0204DD63CC}"/>
    <cellStyle name="Percent 3 5 8 5 7" xfId="35870" xr:uid="{41F92DAB-9205-4E1E-9FE1-3AAD43BEC8CD}"/>
    <cellStyle name="Percent 3 5 8 6" xfId="6912" xr:uid="{00000000-0005-0000-0000-0000041B0000}"/>
    <cellStyle name="Percent 3 5 8 6 2" xfId="6913" xr:uid="{00000000-0005-0000-0000-0000051B0000}"/>
    <cellStyle name="Percent 3 5 8 6 2 2" xfId="6914" xr:uid="{00000000-0005-0000-0000-0000061B0000}"/>
    <cellStyle name="Percent 3 5 8 6 3" xfId="6915" xr:uid="{00000000-0005-0000-0000-0000071B0000}"/>
    <cellStyle name="Percent 3 5 8 6 3 2" xfId="6916" xr:uid="{00000000-0005-0000-0000-0000081B0000}"/>
    <cellStyle name="Percent 3 5 8 6 4" xfId="6917" xr:uid="{00000000-0005-0000-0000-0000091B0000}"/>
    <cellStyle name="Percent 3 5 8 6 5" xfId="43428" xr:uid="{64C0439C-0D2D-44F3-B0FC-BB3E8386B017}"/>
    <cellStyle name="Percent 3 5 8 6 6" xfId="35871" xr:uid="{2764BCE5-A12A-4A87-AAFA-A82390E62631}"/>
    <cellStyle name="Percent 3 5 8 7" xfId="6918" xr:uid="{00000000-0005-0000-0000-00000A1B0000}"/>
    <cellStyle name="Percent 3 5 8 7 2" xfId="6919" xr:uid="{00000000-0005-0000-0000-00000B1B0000}"/>
    <cellStyle name="Percent 3 5 8 7 3" xfId="43429" xr:uid="{B71143C5-364E-4294-B6A9-533287EDC348}"/>
    <cellStyle name="Percent 3 5 8 7 4" xfId="35872" xr:uid="{B4EBDBC3-3D31-45E5-A031-6E906EFE2268}"/>
    <cellStyle name="Percent 3 5 8 8" xfId="6920" xr:uid="{00000000-0005-0000-0000-00000C1B0000}"/>
    <cellStyle name="Percent 3 5 8 8 2" xfId="6921" xr:uid="{00000000-0005-0000-0000-00000D1B0000}"/>
    <cellStyle name="Percent 3 5 8 8 3" xfId="43430" xr:uid="{EF7437F5-6685-411B-8BD4-CEE9F3477D65}"/>
    <cellStyle name="Percent 3 5 8 8 4" xfId="35873" xr:uid="{8C56D539-56DB-45CE-AFB5-29743EBD56EA}"/>
    <cellStyle name="Percent 3 5 8 9" xfId="6922" xr:uid="{00000000-0005-0000-0000-00000E1B0000}"/>
    <cellStyle name="Percent 3 5 8 9 2" xfId="6923" xr:uid="{00000000-0005-0000-0000-00000F1B0000}"/>
    <cellStyle name="Percent 3 5 8 9 3" xfId="43431" xr:uid="{D92F71A2-613E-4B1A-B65A-63ABBD8E71F9}"/>
    <cellStyle name="Percent 3 5 8 9 4" xfId="35874" xr:uid="{48ACFBEE-D4DA-46CD-95F5-033DC2BC1675}"/>
    <cellStyle name="Percent 3 5 9" xfId="2921" xr:uid="{00000000-0005-0000-0000-00006D0B0000}"/>
    <cellStyle name="Percent 3 5 9 10" xfId="6925" xr:uid="{00000000-0005-0000-0000-0000111B0000}"/>
    <cellStyle name="Percent 3 5 9 10 2" xfId="43432" xr:uid="{A1461A3E-4F3B-43D7-B4CE-A0DEE6FB9392}"/>
    <cellStyle name="Percent 3 5 9 10 3" xfId="35875" xr:uid="{85E5AEBE-ABFE-4371-82A9-49C71D268FF7}"/>
    <cellStyle name="Percent 3 5 9 11" xfId="6926" xr:uid="{00000000-0005-0000-0000-0000121B0000}"/>
    <cellStyle name="Percent 3 5 9 12" xfId="6924" xr:uid="{00000000-0005-0000-0000-0000101B0000}"/>
    <cellStyle name="Percent 3 5 9 13" xfId="41850" xr:uid="{B84374C0-9B05-4AFA-8D00-ACAC01210C66}"/>
    <cellStyle name="Percent 3 5 9 14" xfId="26499" xr:uid="{22CB7E3A-DD17-4A9D-A5C7-9582D055C504}"/>
    <cellStyle name="Percent 3 5 9 2" xfId="6927" xr:uid="{00000000-0005-0000-0000-0000131B0000}"/>
    <cellStyle name="Percent 3 5 9 2 2" xfId="6928" xr:uid="{00000000-0005-0000-0000-0000141B0000}"/>
    <cellStyle name="Percent 3 5 9 2 2 2" xfId="6929" xr:uid="{00000000-0005-0000-0000-0000151B0000}"/>
    <cellStyle name="Percent 3 5 9 2 3" xfId="6930" xr:uid="{00000000-0005-0000-0000-0000161B0000}"/>
    <cellStyle name="Percent 3 5 9 2 3 2" xfId="6931" xr:uid="{00000000-0005-0000-0000-0000171B0000}"/>
    <cellStyle name="Percent 3 5 9 2 4" xfId="6932" xr:uid="{00000000-0005-0000-0000-0000181B0000}"/>
    <cellStyle name="Percent 3 5 9 2 5" xfId="6933" xr:uid="{00000000-0005-0000-0000-0000191B0000}"/>
    <cellStyle name="Percent 3 5 9 2 6" xfId="43433" xr:uid="{050D34B7-1058-404F-9C12-A328DD82DA76}"/>
    <cellStyle name="Percent 3 5 9 2 7" xfId="35876" xr:uid="{9CAF6EC8-B187-4905-B8D0-F096C318DE04}"/>
    <cellStyle name="Percent 3 5 9 3" xfId="6934" xr:uid="{00000000-0005-0000-0000-00001A1B0000}"/>
    <cellStyle name="Percent 3 5 9 3 2" xfId="6935" xr:uid="{00000000-0005-0000-0000-00001B1B0000}"/>
    <cellStyle name="Percent 3 5 9 3 2 2" xfId="6936" xr:uid="{00000000-0005-0000-0000-00001C1B0000}"/>
    <cellStyle name="Percent 3 5 9 3 3" xfId="6937" xr:uid="{00000000-0005-0000-0000-00001D1B0000}"/>
    <cellStyle name="Percent 3 5 9 3 3 2" xfId="6938" xr:uid="{00000000-0005-0000-0000-00001E1B0000}"/>
    <cellStyle name="Percent 3 5 9 3 4" xfId="6939" xr:uid="{00000000-0005-0000-0000-00001F1B0000}"/>
    <cellStyle name="Percent 3 5 9 3 5" xfId="43434" xr:uid="{27613928-0A77-4D1B-BF73-52B62BAA0A9C}"/>
    <cellStyle name="Percent 3 5 9 3 6" xfId="35877" xr:uid="{D852626F-B303-443F-A1ED-2354EF793AA8}"/>
    <cellStyle name="Percent 3 5 9 4" xfId="6940" xr:uid="{00000000-0005-0000-0000-0000201B0000}"/>
    <cellStyle name="Percent 3 5 9 4 2" xfId="6941" xr:uid="{00000000-0005-0000-0000-0000211B0000}"/>
    <cellStyle name="Percent 3 5 9 4 2 2" xfId="6942" xr:uid="{00000000-0005-0000-0000-0000221B0000}"/>
    <cellStyle name="Percent 3 5 9 4 3" xfId="6943" xr:uid="{00000000-0005-0000-0000-0000231B0000}"/>
    <cellStyle name="Percent 3 5 9 4 3 2" xfId="6944" xr:uid="{00000000-0005-0000-0000-0000241B0000}"/>
    <cellStyle name="Percent 3 5 9 4 4" xfId="6945" xr:uid="{00000000-0005-0000-0000-0000251B0000}"/>
    <cellStyle name="Percent 3 5 9 4 5" xfId="43435" xr:uid="{94A95B4D-775A-4845-866A-05C0E4A57DF2}"/>
    <cellStyle name="Percent 3 5 9 4 6" xfId="35878" xr:uid="{D2E102B9-F41B-4016-AC9C-1AA75DA18BF7}"/>
    <cellStyle name="Percent 3 5 9 5" xfId="6946" xr:uid="{00000000-0005-0000-0000-0000261B0000}"/>
    <cellStyle name="Percent 3 5 9 5 2" xfId="6947" xr:uid="{00000000-0005-0000-0000-0000271B0000}"/>
    <cellStyle name="Percent 3 5 9 5 2 2" xfId="6948" xr:uid="{00000000-0005-0000-0000-0000281B0000}"/>
    <cellStyle name="Percent 3 5 9 5 3" xfId="6949" xr:uid="{00000000-0005-0000-0000-0000291B0000}"/>
    <cellStyle name="Percent 3 5 9 5 3 2" xfId="6950" xr:uid="{00000000-0005-0000-0000-00002A1B0000}"/>
    <cellStyle name="Percent 3 5 9 5 4" xfId="6951" xr:uid="{00000000-0005-0000-0000-00002B1B0000}"/>
    <cellStyle name="Percent 3 5 9 5 4 2" xfId="6952" xr:uid="{00000000-0005-0000-0000-00002C1B0000}"/>
    <cellStyle name="Percent 3 5 9 5 5" xfId="6953" xr:uid="{00000000-0005-0000-0000-00002D1B0000}"/>
    <cellStyle name="Percent 3 5 9 5 6" xfId="43436" xr:uid="{528127B6-7D9B-4385-A1F8-4B734247B6B7}"/>
    <cellStyle name="Percent 3 5 9 5 7" xfId="35879" xr:uid="{403A60AD-6008-406A-BE30-1DF582973A26}"/>
    <cellStyle name="Percent 3 5 9 6" xfId="6954" xr:uid="{00000000-0005-0000-0000-00002E1B0000}"/>
    <cellStyle name="Percent 3 5 9 6 2" xfId="6955" xr:uid="{00000000-0005-0000-0000-00002F1B0000}"/>
    <cellStyle name="Percent 3 5 9 6 2 2" xfId="6956" xr:uid="{00000000-0005-0000-0000-0000301B0000}"/>
    <cellStyle name="Percent 3 5 9 6 3" xfId="6957" xr:uid="{00000000-0005-0000-0000-0000311B0000}"/>
    <cellStyle name="Percent 3 5 9 6 3 2" xfId="6958" xr:uid="{00000000-0005-0000-0000-0000321B0000}"/>
    <cellStyle name="Percent 3 5 9 6 4" xfId="6959" xr:uid="{00000000-0005-0000-0000-0000331B0000}"/>
    <cellStyle name="Percent 3 5 9 6 5" xfId="43437" xr:uid="{5772AA23-DDC3-4086-A88A-3516555D66C8}"/>
    <cellStyle name="Percent 3 5 9 6 6" xfId="35880" xr:uid="{89EA5769-1B41-42AC-BB9D-C5EEE94C002E}"/>
    <cellStyle name="Percent 3 5 9 7" xfId="6960" xr:uid="{00000000-0005-0000-0000-0000341B0000}"/>
    <cellStyle name="Percent 3 5 9 7 2" xfId="6961" xr:uid="{00000000-0005-0000-0000-0000351B0000}"/>
    <cellStyle name="Percent 3 5 9 7 3" xfId="43438" xr:uid="{8C2C1D86-A589-494A-AD83-279D88F9E073}"/>
    <cellStyle name="Percent 3 5 9 7 4" xfId="35881" xr:uid="{1A0F7865-814A-433B-BB58-0A71DCE3AA1A}"/>
    <cellStyle name="Percent 3 5 9 8" xfId="6962" xr:uid="{00000000-0005-0000-0000-0000361B0000}"/>
    <cellStyle name="Percent 3 5 9 8 2" xfId="6963" xr:uid="{00000000-0005-0000-0000-0000371B0000}"/>
    <cellStyle name="Percent 3 5 9 8 3" xfId="43439" xr:uid="{4CCC89BE-1493-4DED-A1A7-C8C3CA331130}"/>
    <cellStyle name="Percent 3 5 9 8 4" xfId="35882" xr:uid="{BAF66C1D-BE9D-44F6-9694-B8356EFBBE8B}"/>
    <cellStyle name="Percent 3 5 9 9" xfId="6964" xr:uid="{00000000-0005-0000-0000-0000381B0000}"/>
    <cellStyle name="Percent 3 5 9 9 2" xfId="6965" xr:uid="{00000000-0005-0000-0000-0000391B0000}"/>
    <cellStyle name="Percent 3 5 9 9 3" xfId="43440" xr:uid="{C55B38DC-1597-41B7-9439-6DBA629B05BD}"/>
    <cellStyle name="Percent 3 5 9 9 4" xfId="35883" xr:uid="{206A2F3E-6191-443E-BFF8-AC6BCB739CF5}"/>
    <cellStyle name="Percent 3 6" xfId="300" xr:uid="{00000000-0005-0000-0000-000030010000}"/>
    <cellStyle name="Percent 3 6 10" xfId="2922" xr:uid="{00000000-0005-0000-0000-00006E0B0000}"/>
    <cellStyle name="Percent 3 6 10 10" xfId="6968" xr:uid="{00000000-0005-0000-0000-00003C1B0000}"/>
    <cellStyle name="Percent 3 6 10 10 2" xfId="43441" xr:uid="{1D29670A-26AF-483D-AF2D-C044C8311EC6}"/>
    <cellStyle name="Percent 3 6 10 10 3" xfId="35884" xr:uid="{DFF81A3A-BA20-4E94-AD75-0E5E524D2C28}"/>
    <cellStyle name="Percent 3 6 10 11" xfId="6969" xr:uid="{00000000-0005-0000-0000-00003D1B0000}"/>
    <cellStyle name="Percent 3 6 10 12" xfId="6967" xr:uid="{00000000-0005-0000-0000-00003B1B0000}"/>
    <cellStyle name="Percent 3 6 10 13" xfId="41851" xr:uid="{29018877-F07B-48F5-BB84-19BF276D3580}"/>
    <cellStyle name="Percent 3 6 10 14" xfId="26501" xr:uid="{2C822664-E9E5-483D-9438-FA776349C9ED}"/>
    <cellStyle name="Percent 3 6 10 2" xfId="6970" xr:uid="{00000000-0005-0000-0000-00003E1B0000}"/>
    <cellStyle name="Percent 3 6 10 2 2" xfId="6971" xr:uid="{00000000-0005-0000-0000-00003F1B0000}"/>
    <cellStyle name="Percent 3 6 10 2 2 2" xfId="6972" xr:uid="{00000000-0005-0000-0000-0000401B0000}"/>
    <cellStyle name="Percent 3 6 10 2 3" xfId="6973" xr:uid="{00000000-0005-0000-0000-0000411B0000}"/>
    <cellStyle name="Percent 3 6 10 2 3 2" xfId="6974" xr:uid="{00000000-0005-0000-0000-0000421B0000}"/>
    <cellStyle name="Percent 3 6 10 2 4" xfId="6975" xr:uid="{00000000-0005-0000-0000-0000431B0000}"/>
    <cellStyle name="Percent 3 6 10 2 5" xfId="6976" xr:uid="{00000000-0005-0000-0000-0000441B0000}"/>
    <cellStyle name="Percent 3 6 10 2 6" xfId="43442" xr:uid="{39E18B4A-5A38-42F6-A0D5-F20ADA2C190B}"/>
    <cellStyle name="Percent 3 6 10 2 7" xfId="35885" xr:uid="{1C1450EE-75B7-4883-9B96-27CA41375481}"/>
    <cellStyle name="Percent 3 6 10 3" xfId="6977" xr:uid="{00000000-0005-0000-0000-0000451B0000}"/>
    <cellStyle name="Percent 3 6 10 3 2" xfId="6978" xr:uid="{00000000-0005-0000-0000-0000461B0000}"/>
    <cellStyle name="Percent 3 6 10 3 2 2" xfId="6979" xr:uid="{00000000-0005-0000-0000-0000471B0000}"/>
    <cellStyle name="Percent 3 6 10 3 3" xfId="6980" xr:uid="{00000000-0005-0000-0000-0000481B0000}"/>
    <cellStyle name="Percent 3 6 10 3 3 2" xfId="6981" xr:uid="{00000000-0005-0000-0000-0000491B0000}"/>
    <cellStyle name="Percent 3 6 10 3 4" xfId="6982" xr:uid="{00000000-0005-0000-0000-00004A1B0000}"/>
    <cellStyle name="Percent 3 6 10 3 5" xfId="43443" xr:uid="{42568B9F-C0D6-414C-BE82-AA6024AFA79F}"/>
    <cellStyle name="Percent 3 6 10 3 6" xfId="35886" xr:uid="{B3EED53D-500E-4DE3-9028-B0D3970A4EE3}"/>
    <cellStyle name="Percent 3 6 10 4" xfId="6983" xr:uid="{00000000-0005-0000-0000-00004B1B0000}"/>
    <cellStyle name="Percent 3 6 10 4 2" xfId="6984" xr:uid="{00000000-0005-0000-0000-00004C1B0000}"/>
    <cellStyle name="Percent 3 6 10 4 2 2" xfId="6985" xr:uid="{00000000-0005-0000-0000-00004D1B0000}"/>
    <cellStyle name="Percent 3 6 10 4 3" xfId="6986" xr:uid="{00000000-0005-0000-0000-00004E1B0000}"/>
    <cellStyle name="Percent 3 6 10 4 3 2" xfId="6987" xr:uid="{00000000-0005-0000-0000-00004F1B0000}"/>
    <cellStyle name="Percent 3 6 10 4 4" xfId="6988" xr:uid="{00000000-0005-0000-0000-0000501B0000}"/>
    <cellStyle name="Percent 3 6 10 4 5" xfId="43444" xr:uid="{DDF4DE43-86C8-4BAF-B150-1D6EBED9F80A}"/>
    <cellStyle name="Percent 3 6 10 4 6" xfId="35887" xr:uid="{AE4F8909-77C7-4925-84FE-B0846308437A}"/>
    <cellStyle name="Percent 3 6 10 5" xfId="6989" xr:uid="{00000000-0005-0000-0000-0000511B0000}"/>
    <cellStyle name="Percent 3 6 10 5 2" xfId="6990" xr:uid="{00000000-0005-0000-0000-0000521B0000}"/>
    <cellStyle name="Percent 3 6 10 5 2 2" xfId="6991" xr:uid="{00000000-0005-0000-0000-0000531B0000}"/>
    <cellStyle name="Percent 3 6 10 5 3" xfId="6992" xr:uid="{00000000-0005-0000-0000-0000541B0000}"/>
    <cellStyle name="Percent 3 6 10 5 3 2" xfId="6993" xr:uid="{00000000-0005-0000-0000-0000551B0000}"/>
    <cellStyle name="Percent 3 6 10 5 4" xfId="6994" xr:uid="{00000000-0005-0000-0000-0000561B0000}"/>
    <cellStyle name="Percent 3 6 10 5 4 2" xfId="6995" xr:uid="{00000000-0005-0000-0000-0000571B0000}"/>
    <cellStyle name="Percent 3 6 10 5 5" xfId="6996" xr:uid="{00000000-0005-0000-0000-0000581B0000}"/>
    <cellStyle name="Percent 3 6 10 5 6" xfId="43445" xr:uid="{B55BF7FF-AFEE-4A98-BB62-2C55A2A599E2}"/>
    <cellStyle name="Percent 3 6 10 5 7" xfId="35888" xr:uid="{60E2AC7F-2758-4D79-B828-0CAE510701E6}"/>
    <cellStyle name="Percent 3 6 10 6" xfId="6997" xr:uid="{00000000-0005-0000-0000-0000591B0000}"/>
    <cellStyle name="Percent 3 6 10 6 2" xfId="6998" xr:uid="{00000000-0005-0000-0000-00005A1B0000}"/>
    <cellStyle name="Percent 3 6 10 6 2 2" xfId="6999" xr:uid="{00000000-0005-0000-0000-00005B1B0000}"/>
    <cellStyle name="Percent 3 6 10 6 3" xfId="7000" xr:uid="{00000000-0005-0000-0000-00005C1B0000}"/>
    <cellStyle name="Percent 3 6 10 6 3 2" xfId="7001" xr:uid="{00000000-0005-0000-0000-00005D1B0000}"/>
    <cellStyle name="Percent 3 6 10 6 4" xfId="7002" xr:uid="{00000000-0005-0000-0000-00005E1B0000}"/>
    <cellStyle name="Percent 3 6 10 6 5" xfId="43446" xr:uid="{71B4EE1B-A416-4196-BCF0-F2A0DD637DB1}"/>
    <cellStyle name="Percent 3 6 10 6 6" xfId="35889" xr:uid="{DA24778A-FC9A-4B73-8E4B-1FB08B576AC0}"/>
    <cellStyle name="Percent 3 6 10 7" xfId="7003" xr:uid="{00000000-0005-0000-0000-00005F1B0000}"/>
    <cellStyle name="Percent 3 6 10 7 2" xfId="7004" xr:uid="{00000000-0005-0000-0000-0000601B0000}"/>
    <cellStyle name="Percent 3 6 10 7 3" xfId="43447" xr:uid="{1591E9AD-3DB6-4113-AEFA-B1F623FAD605}"/>
    <cellStyle name="Percent 3 6 10 7 4" xfId="35890" xr:uid="{5A2BF2A9-080D-40DC-B4CC-E16E7F5E8BA5}"/>
    <cellStyle name="Percent 3 6 10 8" xfId="7005" xr:uid="{00000000-0005-0000-0000-0000611B0000}"/>
    <cellStyle name="Percent 3 6 10 8 2" xfId="7006" xr:uid="{00000000-0005-0000-0000-0000621B0000}"/>
    <cellStyle name="Percent 3 6 10 8 3" xfId="43448" xr:uid="{88A89AED-D797-440A-827A-DFACFA9B52A2}"/>
    <cellStyle name="Percent 3 6 10 8 4" xfId="35891" xr:uid="{C596FE56-8CDB-432B-B70D-26DD4233BDEB}"/>
    <cellStyle name="Percent 3 6 10 9" xfId="7007" xr:uid="{00000000-0005-0000-0000-0000631B0000}"/>
    <cellStyle name="Percent 3 6 10 9 2" xfId="7008" xr:uid="{00000000-0005-0000-0000-0000641B0000}"/>
    <cellStyle name="Percent 3 6 10 9 3" xfId="43449" xr:uid="{32D9164B-D671-4419-88D5-37436A17BBAB}"/>
    <cellStyle name="Percent 3 6 10 9 4" xfId="35892" xr:uid="{121A17C0-EA3E-4C68-90E4-FFBBAE9F27EC}"/>
    <cellStyle name="Percent 3 6 11" xfId="2923" xr:uid="{00000000-0005-0000-0000-00006F0B0000}"/>
    <cellStyle name="Percent 3 6 11 10" xfId="7010" xr:uid="{00000000-0005-0000-0000-0000661B0000}"/>
    <cellStyle name="Percent 3 6 11 10 2" xfId="43450" xr:uid="{91DC1F0F-8001-4286-9944-ECFDEC642F54}"/>
    <cellStyle name="Percent 3 6 11 10 3" xfId="35893" xr:uid="{63E5B6D9-D9CF-4B51-914B-5AB80B5A104A}"/>
    <cellStyle name="Percent 3 6 11 11" xfId="7011" xr:uid="{00000000-0005-0000-0000-0000671B0000}"/>
    <cellStyle name="Percent 3 6 11 12" xfId="7009" xr:uid="{00000000-0005-0000-0000-0000651B0000}"/>
    <cellStyle name="Percent 3 6 11 13" xfId="41852" xr:uid="{F3AC0B24-B7C6-4FBC-AFA3-6DA9FC9FA59D}"/>
    <cellStyle name="Percent 3 6 11 14" xfId="26502" xr:uid="{24AE9292-A8CE-467E-B893-B9A81764F3EE}"/>
    <cellStyle name="Percent 3 6 11 2" xfId="7012" xr:uid="{00000000-0005-0000-0000-0000681B0000}"/>
    <cellStyle name="Percent 3 6 11 2 2" xfId="7013" xr:uid="{00000000-0005-0000-0000-0000691B0000}"/>
    <cellStyle name="Percent 3 6 11 2 2 2" xfId="7014" xr:uid="{00000000-0005-0000-0000-00006A1B0000}"/>
    <cellStyle name="Percent 3 6 11 2 3" xfId="7015" xr:uid="{00000000-0005-0000-0000-00006B1B0000}"/>
    <cellStyle name="Percent 3 6 11 2 3 2" xfId="7016" xr:uid="{00000000-0005-0000-0000-00006C1B0000}"/>
    <cellStyle name="Percent 3 6 11 2 4" xfId="7017" xr:uid="{00000000-0005-0000-0000-00006D1B0000}"/>
    <cellStyle name="Percent 3 6 11 2 5" xfId="7018" xr:uid="{00000000-0005-0000-0000-00006E1B0000}"/>
    <cellStyle name="Percent 3 6 11 2 6" xfId="43451" xr:uid="{7DC46765-ED6E-4CCE-A7DB-BE06187A3319}"/>
    <cellStyle name="Percent 3 6 11 2 7" xfId="35894" xr:uid="{F8C770BD-D725-48E0-BBAC-EE0F1E37DBE7}"/>
    <cellStyle name="Percent 3 6 11 3" xfId="7019" xr:uid="{00000000-0005-0000-0000-00006F1B0000}"/>
    <cellStyle name="Percent 3 6 11 3 2" xfId="7020" xr:uid="{00000000-0005-0000-0000-0000701B0000}"/>
    <cellStyle name="Percent 3 6 11 3 2 2" xfId="7021" xr:uid="{00000000-0005-0000-0000-0000711B0000}"/>
    <cellStyle name="Percent 3 6 11 3 3" xfId="7022" xr:uid="{00000000-0005-0000-0000-0000721B0000}"/>
    <cellStyle name="Percent 3 6 11 3 3 2" xfId="7023" xr:uid="{00000000-0005-0000-0000-0000731B0000}"/>
    <cellStyle name="Percent 3 6 11 3 4" xfId="7024" xr:uid="{00000000-0005-0000-0000-0000741B0000}"/>
    <cellStyle name="Percent 3 6 11 3 5" xfId="43452" xr:uid="{F2E41036-273B-4D87-814D-D0AA1A708BA5}"/>
    <cellStyle name="Percent 3 6 11 3 6" xfId="35895" xr:uid="{D33D64BC-A668-4E63-9C07-BAC23EED6C74}"/>
    <cellStyle name="Percent 3 6 11 4" xfId="7025" xr:uid="{00000000-0005-0000-0000-0000751B0000}"/>
    <cellStyle name="Percent 3 6 11 4 2" xfId="7026" xr:uid="{00000000-0005-0000-0000-0000761B0000}"/>
    <cellStyle name="Percent 3 6 11 4 2 2" xfId="7027" xr:uid="{00000000-0005-0000-0000-0000771B0000}"/>
    <cellStyle name="Percent 3 6 11 4 3" xfId="7028" xr:uid="{00000000-0005-0000-0000-0000781B0000}"/>
    <cellStyle name="Percent 3 6 11 4 3 2" xfId="7029" xr:uid="{00000000-0005-0000-0000-0000791B0000}"/>
    <cellStyle name="Percent 3 6 11 4 4" xfId="7030" xr:uid="{00000000-0005-0000-0000-00007A1B0000}"/>
    <cellStyle name="Percent 3 6 11 4 5" xfId="43453" xr:uid="{95925EBD-8538-427B-9AAE-B5D0C0CF70D5}"/>
    <cellStyle name="Percent 3 6 11 4 6" xfId="35896" xr:uid="{A16B0FF7-0CED-4E36-8880-81D2EC75CA9A}"/>
    <cellStyle name="Percent 3 6 11 5" xfId="7031" xr:uid="{00000000-0005-0000-0000-00007B1B0000}"/>
    <cellStyle name="Percent 3 6 11 5 2" xfId="7032" xr:uid="{00000000-0005-0000-0000-00007C1B0000}"/>
    <cellStyle name="Percent 3 6 11 5 2 2" xfId="7033" xr:uid="{00000000-0005-0000-0000-00007D1B0000}"/>
    <cellStyle name="Percent 3 6 11 5 3" xfId="7034" xr:uid="{00000000-0005-0000-0000-00007E1B0000}"/>
    <cellStyle name="Percent 3 6 11 5 3 2" xfId="7035" xr:uid="{00000000-0005-0000-0000-00007F1B0000}"/>
    <cellStyle name="Percent 3 6 11 5 4" xfId="7036" xr:uid="{00000000-0005-0000-0000-0000801B0000}"/>
    <cellStyle name="Percent 3 6 11 5 4 2" xfId="7037" xr:uid="{00000000-0005-0000-0000-0000811B0000}"/>
    <cellStyle name="Percent 3 6 11 5 5" xfId="7038" xr:uid="{00000000-0005-0000-0000-0000821B0000}"/>
    <cellStyle name="Percent 3 6 11 5 6" xfId="43454" xr:uid="{E27FF87E-0ADA-4F76-A01F-115DC7B0ECA5}"/>
    <cellStyle name="Percent 3 6 11 5 7" xfId="35897" xr:uid="{8A09C72D-B027-44ED-A628-AA39C08D796D}"/>
    <cellStyle name="Percent 3 6 11 6" xfId="7039" xr:uid="{00000000-0005-0000-0000-0000831B0000}"/>
    <cellStyle name="Percent 3 6 11 6 2" xfId="7040" xr:uid="{00000000-0005-0000-0000-0000841B0000}"/>
    <cellStyle name="Percent 3 6 11 6 2 2" xfId="7041" xr:uid="{00000000-0005-0000-0000-0000851B0000}"/>
    <cellStyle name="Percent 3 6 11 6 3" xfId="7042" xr:uid="{00000000-0005-0000-0000-0000861B0000}"/>
    <cellStyle name="Percent 3 6 11 6 3 2" xfId="7043" xr:uid="{00000000-0005-0000-0000-0000871B0000}"/>
    <cellStyle name="Percent 3 6 11 6 4" xfId="7044" xr:uid="{00000000-0005-0000-0000-0000881B0000}"/>
    <cellStyle name="Percent 3 6 11 6 5" xfId="43455" xr:uid="{3DCCEE08-933C-4165-9681-29B95C6C4CAF}"/>
    <cellStyle name="Percent 3 6 11 6 6" xfId="35898" xr:uid="{67D9B627-87C0-418F-A849-AD34EF39A64D}"/>
    <cellStyle name="Percent 3 6 11 7" xfId="7045" xr:uid="{00000000-0005-0000-0000-0000891B0000}"/>
    <cellStyle name="Percent 3 6 11 7 2" xfId="7046" xr:uid="{00000000-0005-0000-0000-00008A1B0000}"/>
    <cellStyle name="Percent 3 6 11 7 3" xfId="43456" xr:uid="{51975A80-73CD-40A6-A5DC-7A6181BA983A}"/>
    <cellStyle name="Percent 3 6 11 7 4" xfId="35899" xr:uid="{F713A8BA-A0B4-4AD2-B673-E6A9734B47A3}"/>
    <cellStyle name="Percent 3 6 11 8" xfId="7047" xr:uid="{00000000-0005-0000-0000-00008B1B0000}"/>
    <cellStyle name="Percent 3 6 11 8 2" xfId="7048" xr:uid="{00000000-0005-0000-0000-00008C1B0000}"/>
    <cellStyle name="Percent 3 6 11 8 3" xfId="43457" xr:uid="{049BE00A-933F-48AB-8573-03BBDF6CA1D2}"/>
    <cellStyle name="Percent 3 6 11 8 4" xfId="35900" xr:uid="{3CEF29BC-90DB-4E27-B8BA-9328E6402377}"/>
    <cellStyle name="Percent 3 6 11 9" xfId="7049" xr:uid="{00000000-0005-0000-0000-00008D1B0000}"/>
    <cellStyle name="Percent 3 6 11 9 2" xfId="7050" xr:uid="{00000000-0005-0000-0000-00008E1B0000}"/>
    <cellStyle name="Percent 3 6 11 9 3" xfId="43458" xr:uid="{3EDC7CE8-6559-4ADD-98CE-9F5DA4CE2BF5}"/>
    <cellStyle name="Percent 3 6 11 9 4" xfId="35901" xr:uid="{9FE072DB-2FB9-42C9-835F-18F48ECB74E5}"/>
    <cellStyle name="Percent 3 6 12" xfId="2924" xr:uid="{00000000-0005-0000-0000-0000700B0000}"/>
    <cellStyle name="Percent 3 6 12 10" xfId="7052" xr:uid="{00000000-0005-0000-0000-0000901B0000}"/>
    <cellStyle name="Percent 3 6 12 10 2" xfId="43459" xr:uid="{953A9A4C-7F13-4B7B-ABCD-C922391BF77C}"/>
    <cellStyle name="Percent 3 6 12 10 3" xfId="35902" xr:uid="{1E8C0B96-C38A-4C25-8055-D0AE662EEAE2}"/>
    <cellStyle name="Percent 3 6 12 11" xfId="7053" xr:uid="{00000000-0005-0000-0000-0000911B0000}"/>
    <cellStyle name="Percent 3 6 12 12" xfId="7051" xr:uid="{00000000-0005-0000-0000-00008F1B0000}"/>
    <cellStyle name="Percent 3 6 12 13" xfId="41853" xr:uid="{92D28477-F3B0-451C-B152-43A1C085AFC6}"/>
    <cellStyle name="Percent 3 6 12 14" xfId="26503" xr:uid="{3895D0EF-0F29-47FA-AE14-6E54F1777F93}"/>
    <cellStyle name="Percent 3 6 12 2" xfId="7054" xr:uid="{00000000-0005-0000-0000-0000921B0000}"/>
    <cellStyle name="Percent 3 6 12 2 2" xfId="7055" xr:uid="{00000000-0005-0000-0000-0000931B0000}"/>
    <cellStyle name="Percent 3 6 12 2 2 2" xfId="7056" xr:uid="{00000000-0005-0000-0000-0000941B0000}"/>
    <cellStyle name="Percent 3 6 12 2 3" xfId="7057" xr:uid="{00000000-0005-0000-0000-0000951B0000}"/>
    <cellStyle name="Percent 3 6 12 2 3 2" xfId="7058" xr:uid="{00000000-0005-0000-0000-0000961B0000}"/>
    <cellStyle name="Percent 3 6 12 2 4" xfId="7059" xr:uid="{00000000-0005-0000-0000-0000971B0000}"/>
    <cellStyle name="Percent 3 6 12 2 5" xfId="7060" xr:uid="{00000000-0005-0000-0000-0000981B0000}"/>
    <cellStyle name="Percent 3 6 12 2 6" xfId="43460" xr:uid="{55B91CA1-FB5F-412F-B9A2-379981C1B860}"/>
    <cellStyle name="Percent 3 6 12 2 7" xfId="35903" xr:uid="{F2917795-AEB0-4B88-93AE-4C86DA129A40}"/>
    <cellStyle name="Percent 3 6 12 3" xfId="7061" xr:uid="{00000000-0005-0000-0000-0000991B0000}"/>
    <cellStyle name="Percent 3 6 12 3 2" xfId="7062" xr:uid="{00000000-0005-0000-0000-00009A1B0000}"/>
    <cellStyle name="Percent 3 6 12 3 2 2" xfId="7063" xr:uid="{00000000-0005-0000-0000-00009B1B0000}"/>
    <cellStyle name="Percent 3 6 12 3 3" xfId="7064" xr:uid="{00000000-0005-0000-0000-00009C1B0000}"/>
    <cellStyle name="Percent 3 6 12 3 3 2" xfId="7065" xr:uid="{00000000-0005-0000-0000-00009D1B0000}"/>
    <cellStyle name="Percent 3 6 12 3 4" xfId="7066" xr:uid="{00000000-0005-0000-0000-00009E1B0000}"/>
    <cellStyle name="Percent 3 6 12 3 5" xfId="43461" xr:uid="{4C4BC1E9-BC39-45C8-A294-522B82CD6E7A}"/>
    <cellStyle name="Percent 3 6 12 3 6" xfId="35904" xr:uid="{D38A7FE8-25C7-402B-95BD-A3E0130523CD}"/>
    <cellStyle name="Percent 3 6 12 4" xfId="7067" xr:uid="{00000000-0005-0000-0000-00009F1B0000}"/>
    <cellStyle name="Percent 3 6 12 4 2" xfId="7068" xr:uid="{00000000-0005-0000-0000-0000A01B0000}"/>
    <cellStyle name="Percent 3 6 12 4 2 2" xfId="7069" xr:uid="{00000000-0005-0000-0000-0000A11B0000}"/>
    <cellStyle name="Percent 3 6 12 4 3" xfId="7070" xr:uid="{00000000-0005-0000-0000-0000A21B0000}"/>
    <cellStyle name="Percent 3 6 12 4 3 2" xfId="7071" xr:uid="{00000000-0005-0000-0000-0000A31B0000}"/>
    <cellStyle name="Percent 3 6 12 4 4" xfId="7072" xr:uid="{00000000-0005-0000-0000-0000A41B0000}"/>
    <cellStyle name="Percent 3 6 12 4 5" xfId="43462" xr:uid="{EE6AD057-87A1-4B57-A36B-1248EC4B77F5}"/>
    <cellStyle name="Percent 3 6 12 4 6" xfId="35905" xr:uid="{09D344F1-2F4E-4BF8-8FE6-DFCAFE00DEA0}"/>
    <cellStyle name="Percent 3 6 12 5" xfId="7073" xr:uid="{00000000-0005-0000-0000-0000A51B0000}"/>
    <cellStyle name="Percent 3 6 12 5 2" xfId="7074" xr:uid="{00000000-0005-0000-0000-0000A61B0000}"/>
    <cellStyle name="Percent 3 6 12 5 2 2" xfId="7075" xr:uid="{00000000-0005-0000-0000-0000A71B0000}"/>
    <cellStyle name="Percent 3 6 12 5 3" xfId="7076" xr:uid="{00000000-0005-0000-0000-0000A81B0000}"/>
    <cellStyle name="Percent 3 6 12 5 3 2" xfId="7077" xr:uid="{00000000-0005-0000-0000-0000A91B0000}"/>
    <cellStyle name="Percent 3 6 12 5 4" xfId="7078" xr:uid="{00000000-0005-0000-0000-0000AA1B0000}"/>
    <cellStyle name="Percent 3 6 12 5 4 2" xfId="7079" xr:uid="{00000000-0005-0000-0000-0000AB1B0000}"/>
    <cellStyle name="Percent 3 6 12 5 5" xfId="7080" xr:uid="{00000000-0005-0000-0000-0000AC1B0000}"/>
    <cellStyle name="Percent 3 6 12 5 6" xfId="43463" xr:uid="{6957C2CD-D62B-4C17-A43C-D05E2229ACEC}"/>
    <cellStyle name="Percent 3 6 12 5 7" xfId="35906" xr:uid="{178BCE62-DA13-4C52-AE39-0A71E88C0718}"/>
    <cellStyle name="Percent 3 6 12 6" xfId="7081" xr:uid="{00000000-0005-0000-0000-0000AD1B0000}"/>
    <cellStyle name="Percent 3 6 12 6 2" xfId="7082" xr:uid="{00000000-0005-0000-0000-0000AE1B0000}"/>
    <cellStyle name="Percent 3 6 12 6 2 2" xfId="7083" xr:uid="{00000000-0005-0000-0000-0000AF1B0000}"/>
    <cellStyle name="Percent 3 6 12 6 3" xfId="7084" xr:uid="{00000000-0005-0000-0000-0000B01B0000}"/>
    <cellStyle name="Percent 3 6 12 6 3 2" xfId="7085" xr:uid="{00000000-0005-0000-0000-0000B11B0000}"/>
    <cellStyle name="Percent 3 6 12 6 4" xfId="7086" xr:uid="{00000000-0005-0000-0000-0000B21B0000}"/>
    <cellStyle name="Percent 3 6 12 6 5" xfId="43464" xr:uid="{E3D25A4A-5383-4068-BDE3-C75325AA8AD9}"/>
    <cellStyle name="Percent 3 6 12 6 6" xfId="35907" xr:uid="{437D6B3D-E74B-4777-A101-BF9891F2B638}"/>
    <cellStyle name="Percent 3 6 12 7" xfId="7087" xr:uid="{00000000-0005-0000-0000-0000B31B0000}"/>
    <cellStyle name="Percent 3 6 12 7 2" xfId="7088" xr:uid="{00000000-0005-0000-0000-0000B41B0000}"/>
    <cellStyle name="Percent 3 6 12 7 3" xfId="43465" xr:uid="{88A6FBE1-F9C4-4731-AA0D-124E1387C7F4}"/>
    <cellStyle name="Percent 3 6 12 7 4" xfId="35908" xr:uid="{5679AE2E-420F-4149-AC23-C3C990657545}"/>
    <cellStyle name="Percent 3 6 12 8" xfId="7089" xr:uid="{00000000-0005-0000-0000-0000B51B0000}"/>
    <cellStyle name="Percent 3 6 12 8 2" xfId="7090" xr:uid="{00000000-0005-0000-0000-0000B61B0000}"/>
    <cellStyle name="Percent 3 6 12 8 3" xfId="43466" xr:uid="{95A3A909-FA77-44C9-B6F6-D8C2D4CCAE77}"/>
    <cellStyle name="Percent 3 6 12 8 4" xfId="35909" xr:uid="{578302AD-FAE8-4783-95C1-F2762F0F351A}"/>
    <cellStyle name="Percent 3 6 12 9" xfId="7091" xr:uid="{00000000-0005-0000-0000-0000B71B0000}"/>
    <cellStyle name="Percent 3 6 12 9 2" xfId="7092" xr:uid="{00000000-0005-0000-0000-0000B81B0000}"/>
    <cellStyle name="Percent 3 6 12 9 3" xfId="43467" xr:uid="{575A650A-F24A-4DF5-B7FA-207205A8284F}"/>
    <cellStyle name="Percent 3 6 12 9 4" xfId="35910" xr:uid="{A0E2E3AE-E67C-42C4-B89B-33A5918D94D3}"/>
    <cellStyle name="Percent 3 6 13" xfId="2925" xr:uid="{00000000-0005-0000-0000-0000710B0000}"/>
    <cellStyle name="Percent 3 6 13 10" xfId="7094" xr:uid="{00000000-0005-0000-0000-0000BA1B0000}"/>
    <cellStyle name="Percent 3 6 13 10 2" xfId="43468" xr:uid="{D6FDB651-3A21-4132-9A90-DCC50D2B8B54}"/>
    <cellStyle name="Percent 3 6 13 10 3" xfId="35911" xr:uid="{9FF230F3-7444-4FE7-AA46-43D040E5501B}"/>
    <cellStyle name="Percent 3 6 13 11" xfId="7095" xr:uid="{00000000-0005-0000-0000-0000BB1B0000}"/>
    <cellStyle name="Percent 3 6 13 12" xfId="7093" xr:uid="{00000000-0005-0000-0000-0000B91B0000}"/>
    <cellStyle name="Percent 3 6 13 13" xfId="41854" xr:uid="{7AED7E5F-7C64-4784-80CF-D4DD265869FC}"/>
    <cellStyle name="Percent 3 6 13 14" xfId="26504" xr:uid="{91CF5637-88E7-4D2B-9E41-FFCB589705B0}"/>
    <cellStyle name="Percent 3 6 13 2" xfId="7096" xr:uid="{00000000-0005-0000-0000-0000BC1B0000}"/>
    <cellStyle name="Percent 3 6 13 2 2" xfId="7097" xr:uid="{00000000-0005-0000-0000-0000BD1B0000}"/>
    <cellStyle name="Percent 3 6 13 2 2 2" xfId="7098" xr:uid="{00000000-0005-0000-0000-0000BE1B0000}"/>
    <cellStyle name="Percent 3 6 13 2 3" xfId="7099" xr:uid="{00000000-0005-0000-0000-0000BF1B0000}"/>
    <cellStyle name="Percent 3 6 13 2 3 2" xfId="7100" xr:uid="{00000000-0005-0000-0000-0000C01B0000}"/>
    <cellStyle name="Percent 3 6 13 2 4" xfId="7101" xr:uid="{00000000-0005-0000-0000-0000C11B0000}"/>
    <cellStyle name="Percent 3 6 13 2 5" xfId="7102" xr:uid="{00000000-0005-0000-0000-0000C21B0000}"/>
    <cellStyle name="Percent 3 6 13 2 6" xfId="43469" xr:uid="{2E319CAB-84D0-4E54-99DA-EF2CC25BD5D1}"/>
    <cellStyle name="Percent 3 6 13 2 7" xfId="35912" xr:uid="{EAD2B66B-81CA-4584-8E1F-CE03D7B1000F}"/>
    <cellStyle name="Percent 3 6 13 3" xfId="7103" xr:uid="{00000000-0005-0000-0000-0000C31B0000}"/>
    <cellStyle name="Percent 3 6 13 3 2" xfId="7104" xr:uid="{00000000-0005-0000-0000-0000C41B0000}"/>
    <cellStyle name="Percent 3 6 13 3 2 2" xfId="7105" xr:uid="{00000000-0005-0000-0000-0000C51B0000}"/>
    <cellStyle name="Percent 3 6 13 3 3" xfId="7106" xr:uid="{00000000-0005-0000-0000-0000C61B0000}"/>
    <cellStyle name="Percent 3 6 13 3 3 2" xfId="7107" xr:uid="{00000000-0005-0000-0000-0000C71B0000}"/>
    <cellStyle name="Percent 3 6 13 3 4" xfId="7108" xr:uid="{00000000-0005-0000-0000-0000C81B0000}"/>
    <cellStyle name="Percent 3 6 13 3 5" xfId="43470" xr:uid="{805E5B27-C136-4E0B-9CC6-AC85AA7FF8E2}"/>
    <cellStyle name="Percent 3 6 13 3 6" xfId="35913" xr:uid="{522002C3-4884-442C-8099-B3F2AEA488D4}"/>
    <cellStyle name="Percent 3 6 13 4" xfId="7109" xr:uid="{00000000-0005-0000-0000-0000C91B0000}"/>
    <cellStyle name="Percent 3 6 13 4 2" xfId="7110" xr:uid="{00000000-0005-0000-0000-0000CA1B0000}"/>
    <cellStyle name="Percent 3 6 13 4 2 2" xfId="7111" xr:uid="{00000000-0005-0000-0000-0000CB1B0000}"/>
    <cellStyle name="Percent 3 6 13 4 3" xfId="7112" xr:uid="{00000000-0005-0000-0000-0000CC1B0000}"/>
    <cellStyle name="Percent 3 6 13 4 3 2" xfId="7113" xr:uid="{00000000-0005-0000-0000-0000CD1B0000}"/>
    <cellStyle name="Percent 3 6 13 4 4" xfId="7114" xr:uid="{00000000-0005-0000-0000-0000CE1B0000}"/>
    <cellStyle name="Percent 3 6 13 4 5" xfId="43471" xr:uid="{E54F80A8-E020-45FE-BD2B-B651445D5665}"/>
    <cellStyle name="Percent 3 6 13 4 6" xfId="35914" xr:uid="{E276218C-CF2E-4DB7-A1C2-F8F054384A05}"/>
    <cellStyle name="Percent 3 6 13 5" xfId="7115" xr:uid="{00000000-0005-0000-0000-0000CF1B0000}"/>
    <cellStyle name="Percent 3 6 13 5 2" xfId="7116" xr:uid="{00000000-0005-0000-0000-0000D01B0000}"/>
    <cellStyle name="Percent 3 6 13 5 2 2" xfId="7117" xr:uid="{00000000-0005-0000-0000-0000D11B0000}"/>
    <cellStyle name="Percent 3 6 13 5 3" xfId="7118" xr:uid="{00000000-0005-0000-0000-0000D21B0000}"/>
    <cellStyle name="Percent 3 6 13 5 3 2" xfId="7119" xr:uid="{00000000-0005-0000-0000-0000D31B0000}"/>
    <cellStyle name="Percent 3 6 13 5 4" xfId="7120" xr:uid="{00000000-0005-0000-0000-0000D41B0000}"/>
    <cellStyle name="Percent 3 6 13 5 4 2" xfId="7121" xr:uid="{00000000-0005-0000-0000-0000D51B0000}"/>
    <cellStyle name="Percent 3 6 13 5 5" xfId="7122" xr:uid="{00000000-0005-0000-0000-0000D61B0000}"/>
    <cellStyle name="Percent 3 6 13 5 6" xfId="43472" xr:uid="{4FED1F5C-C43E-4720-82C3-D43F3CC78E9D}"/>
    <cellStyle name="Percent 3 6 13 5 7" xfId="35915" xr:uid="{E46DA7BD-872C-45BA-B363-F26608E4EF20}"/>
    <cellStyle name="Percent 3 6 13 6" xfId="7123" xr:uid="{00000000-0005-0000-0000-0000D71B0000}"/>
    <cellStyle name="Percent 3 6 13 6 2" xfId="7124" xr:uid="{00000000-0005-0000-0000-0000D81B0000}"/>
    <cellStyle name="Percent 3 6 13 6 2 2" xfId="7125" xr:uid="{00000000-0005-0000-0000-0000D91B0000}"/>
    <cellStyle name="Percent 3 6 13 6 3" xfId="7126" xr:uid="{00000000-0005-0000-0000-0000DA1B0000}"/>
    <cellStyle name="Percent 3 6 13 6 3 2" xfId="7127" xr:uid="{00000000-0005-0000-0000-0000DB1B0000}"/>
    <cellStyle name="Percent 3 6 13 6 4" xfId="7128" xr:uid="{00000000-0005-0000-0000-0000DC1B0000}"/>
    <cellStyle name="Percent 3 6 13 6 5" xfId="43473" xr:uid="{CE27CDD1-D8AE-4383-9470-20BAE84DEB81}"/>
    <cellStyle name="Percent 3 6 13 6 6" xfId="35916" xr:uid="{894E0B0B-F0E1-4AA1-A70A-6FFFA82F3A65}"/>
    <cellStyle name="Percent 3 6 13 7" xfId="7129" xr:uid="{00000000-0005-0000-0000-0000DD1B0000}"/>
    <cellStyle name="Percent 3 6 13 7 2" xfId="7130" xr:uid="{00000000-0005-0000-0000-0000DE1B0000}"/>
    <cellStyle name="Percent 3 6 13 7 3" xfId="43474" xr:uid="{3C571E6B-C4AB-4C5A-9FE8-79FA9223DEC1}"/>
    <cellStyle name="Percent 3 6 13 7 4" xfId="35917" xr:uid="{D0B4CB7D-69AC-4927-98B8-446398E5E153}"/>
    <cellStyle name="Percent 3 6 13 8" xfId="7131" xr:uid="{00000000-0005-0000-0000-0000DF1B0000}"/>
    <cellStyle name="Percent 3 6 13 8 2" xfId="7132" xr:uid="{00000000-0005-0000-0000-0000E01B0000}"/>
    <cellStyle name="Percent 3 6 13 8 3" xfId="43475" xr:uid="{45536C12-F731-475C-BD71-F19AAF138EF8}"/>
    <cellStyle name="Percent 3 6 13 8 4" xfId="35918" xr:uid="{D5F590D4-D57C-4BD3-96DF-A33FD0DE78B7}"/>
    <cellStyle name="Percent 3 6 13 9" xfId="7133" xr:uid="{00000000-0005-0000-0000-0000E11B0000}"/>
    <cellStyle name="Percent 3 6 13 9 2" xfId="7134" xr:uid="{00000000-0005-0000-0000-0000E21B0000}"/>
    <cellStyle name="Percent 3 6 13 9 3" xfId="43476" xr:uid="{14F0FBC3-E1B0-43FE-BEAE-369A474C65A4}"/>
    <cellStyle name="Percent 3 6 13 9 4" xfId="35919" xr:uid="{1EAF6943-1A88-4D4F-BDC1-B942EDED8FA3}"/>
    <cellStyle name="Percent 3 6 14" xfId="2926" xr:uid="{00000000-0005-0000-0000-0000720B0000}"/>
    <cellStyle name="Percent 3 6 14 10" xfId="7136" xr:uid="{00000000-0005-0000-0000-0000E41B0000}"/>
    <cellStyle name="Percent 3 6 14 10 2" xfId="43477" xr:uid="{457A1633-64C1-4138-9614-D55FBB7659BC}"/>
    <cellStyle name="Percent 3 6 14 10 3" xfId="35920" xr:uid="{F39E09C4-041C-4913-A970-6631E32AA75D}"/>
    <cellStyle name="Percent 3 6 14 11" xfId="7137" xr:uid="{00000000-0005-0000-0000-0000E51B0000}"/>
    <cellStyle name="Percent 3 6 14 12" xfId="7135" xr:uid="{00000000-0005-0000-0000-0000E31B0000}"/>
    <cellStyle name="Percent 3 6 14 13" xfId="41855" xr:uid="{81944A6C-C284-4D23-AE23-8A0CBA8FCF7C}"/>
    <cellStyle name="Percent 3 6 14 14" xfId="26505" xr:uid="{C73A49C4-3497-48D7-AF48-DDB1EC5B5B1B}"/>
    <cellStyle name="Percent 3 6 14 2" xfId="7138" xr:uid="{00000000-0005-0000-0000-0000E61B0000}"/>
    <cellStyle name="Percent 3 6 14 2 2" xfId="7139" xr:uid="{00000000-0005-0000-0000-0000E71B0000}"/>
    <cellStyle name="Percent 3 6 14 2 2 2" xfId="7140" xr:uid="{00000000-0005-0000-0000-0000E81B0000}"/>
    <cellStyle name="Percent 3 6 14 2 3" xfId="7141" xr:uid="{00000000-0005-0000-0000-0000E91B0000}"/>
    <cellStyle name="Percent 3 6 14 2 3 2" xfId="7142" xr:uid="{00000000-0005-0000-0000-0000EA1B0000}"/>
    <cellStyle name="Percent 3 6 14 2 4" xfId="7143" xr:uid="{00000000-0005-0000-0000-0000EB1B0000}"/>
    <cellStyle name="Percent 3 6 14 2 5" xfId="7144" xr:uid="{00000000-0005-0000-0000-0000EC1B0000}"/>
    <cellStyle name="Percent 3 6 14 2 6" xfId="43478" xr:uid="{74D22098-1578-42DA-99AD-1196F2BD46D7}"/>
    <cellStyle name="Percent 3 6 14 2 7" xfId="35921" xr:uid="{BA64435A-20F3-4641-9B44-778B20189CC3}"/>
    <cellStyle name="Percent 3 6 14 3" xfId="7145" xr:uid="{00000000-0005-0000-0000-0000ED1B0000}"/>
    <cellStyle name="Percent 3 6 14 3 2" xfId="7146" xr:uid="{00000000-0005-0000-0000-0000EE1B0000}"/>
    <cellStyle name="Percent 3 6 14 3 2 2" xfId="7147" xr:uid="{00000000-0005-0000-0000-0000EF1B0000}"/>
    <cellStyle name="Percent 3 6 14 3 3" xfId="7148" xr:uid="{00000000-0005-0000-0000-0000F01B0000}"/>
    <cellStyle name="Percent 3 6 14 3 3 2" xfId="7149" xr:uid="{00000000-0005-0000-0000-0000F11B0000}"/>
    <cellStyle name="Percent 3 6 14 3 4" xfId="7150" xr:uid="{00000000-0005-0000-0000-0000F21B0000}"/>
    <cellStyle name="Percent 3 6 14 3 5" xfId="43479" xr:uid="{AF3FC812-3939-422D-93E6-5110A19FD311}"/>
    <cellStyle name="Percent 3 6 14 3 6" xfId="35922" xr:uid="{566EE4F8-8BF0-4EC7-9ACB-FF63F547ED9F}"/>
    <cellStyle name="Percent 3 6 14 4" xfId="7151" xr:uid="{00000000-0005-0000-0000-0000F31B0000}"/>
    <cellStyle name="Percent 3 6 14 4 2" xfId="7152" xr:uid="{00000000-0005-0000-0000-0000F41B0000}"/>
    <cellStyle name="Percent 3 6 14 4 2 2" xfId="7153" xr:uid="{00000000-0005-0000-0000-0000F51B0000}"/>
    <cellStyle name="Percent 3 6 14 4 3" xfId="7154" xr:uid="{00000000-0005-0000-0000-0000F61B0000}"/>
    <cellStyle name="Percent 3 6 14 4 3 2" xfId="7155" xr:uid="{00000000-0005-0000-0000-0000F71B0000}"/>
    <cellStyle name="Percent 3 6 14 4 4" xfId="7156" xr:uid="{00000000-0005-0000-0000-0000F81B0000}"/>
    <cellStyle name="Percent 3 6 14 4 5" xfId="43480" xr:uid="{0DA2D6AF-1776-4B67-8D39-95C63CA289C8}"/>
    <cellStyle name="Percent 3 6 14 4 6" xfId="35923" xr:uid="{1327CB45-3766-4D58-98D9-469E6DD6E6EC}"/>
    <cellStyle name="Percent 3 6 14 5" xfId="7157" xr:uid="{00000000-0005-0000-0000-0000F91B0000}"/>
    <cellStyle name="Percent 3 6 14 5 2" xfId="7158" xr:uid="{00000000-0005-0000-0000-0000FA1B0000}"/>
    <cellStyle name="Percent 3 6 14 5 2 2" xfId="7159" xr:uid="{00000000-0005-0000-0000-0000FB1B0000}"/>
    <cellStyle name="Percent 3 6 14 5 3" xfId="7160" xr:uid="{00000000-0005-0000-0000-0000FC1B0000}"/>
    <cellStyle name="Percent 3 6 14 5 3 2" xfId="7161" xr:uid="{00000000-0005-0000-0000-0000FD1B0000}"/>
    <cellStyle name="Percent 3 6 14 5 4" xfId="7162" xr:uid="{00000000-0005-0000-0000-0000FE1B0000}"/>
    <cellStyle name="Percent 3 6 14 5 4 2" xfId="7163" xr:uid="{00000000-0005-0000-0000-0000FF1B0000}"/>
    <cellStyle name="Percent 3 6 14 5 5" xfId="7164" xr:uid="{00000000-0005-0000-0000-0000001C0000}"/>
    <cellStyle name="Percent 3 6 14 5 6" xfId="43481" xr:uid="{916CF81B-64CD-4D0C-BEEC-8FEA99AD963F}"/>
    <cellStyle name="Percent 3 6 14 5 7" xfId="35924" xr:uid="{C80441D2-EC38-4E53-B968-EC28ED83333C}"/>
    <cellStyle name="Percent 3 6 14 6" xfId="7165" xr:uid="{00000000-0005-0000-0000-0000011C0000}"/>
    <cellStyle name="Percent 3 6 14 6 2" xfId="7166" xr:uid="{00000000-0005-0000-0000-0000021C0000}"/>
    <cellStyle name="Percent 3 6 14 6 2 2" xfId="7167" xr:uid="{00000000-0005-0000-0000-0000031C0000}"/>
    <cellStyle name="Percent 3 6 14 6 3" xfId="7168" xr:uid="{00000000-0005-0000-0000-0000041C0000}"/>
    <cellStyle name="Percent 3 6 14 6 3 2" xfId="7169" xr:uid="{00000000-0005-0000-0000-0000051C0000}"/>
    <cellStyle name="Percent 3 6 14 6 4" xfId="7170" xr:uid="{00000000-0005-0000-0000-0000061C0000}"/>
    <cellStyle name="Percent 3 6 14 6 5" xfId="43482" xr:uid="{BF4E7E67-274E-4EB5-BCF8-0ED5B0387A4B}"/>
    <cellStyle name="Percent 3 6 14 6 6" xfId="35925" xr:uid="{1F4DD94D-A58E-479A-9B7D-CC8904C56F1F}"/>
    <cellStyle name="Percent 3 6 14 7" xfId="7171" xr:uid="{00000000-0005-0000-0000-0000071C0000}"/>
    <cellStyle name="Percent 3 6 14 7 2" xfId="7172" xr:uid="{00000000-0005-0000-0000-0000081C0000}"/>
    <cellStyle name="Percent 3 6 14 7 3" xfId="43483" xr:uid="{33BD0B9E-67B9-4671-9C4C-C9A46B0BB055}"/>
    <cellStyle name="Percent 3 6 14 7 4" xfId="35926" xr:uid="{8D0A66FF-77A9-414C-95D1-12970ADEB847}"/>
    <cellStyle name="Percent 3 6 14 8" xfId="7173" xr:uid="{00000000-0005-0000-0000-0000091C0000}"/>
    <cellStyle name="Percent 3 6 14 8 2" xfId="7174" xr:uid="{00000000-0005-0000-0000-00000A1C0000}"/>
    <cellStyle name="Percent 3 6 14 8 3" xfId="43484" xr:uid="{5CACFF73-1D2A-4A87-818B-C9E83720C349}"/>
    <cellStyle name="Percent 3 6 14 8 4" xfId="35927" xr:uid="{D44C2D17-C6B3-433C-BF1A-C672205F8770}"/>
    <cellStyle name="Percent 3 6 14 9" xfId="7175" xr:uid="{00000000-0005-0000-0000-00000B1C0000}"/>
    <cellStyle name="Percent 3 6 14 9 2" xfId="7176" xr:uid="{00000000-0005-0000-0000-00000C1C0000}"/>
    <cellStyle name="Percent 3 6 14 9 3" xfId="43485" xr:uid="{0027E023-0F92-4541-8391-666228037215}"/>
    <cellStyle name="Percent 3 6 14 9 4" xfId="35928" xr:uid="{B08F7B1E-C29D-4F71-9FFF-2FA9C7CB1D43}"/>
    <cellStyle name="Percent 3 6 15" xfId="2927" xr:uid="{00000000-0005-0000-0000-0000730B0000}"/>
    <cellStyle name="Percent 3 6 15 10" xfId="7178" xr:uid="{00000000-0005-0000-0000-00000E1C0000}"/>
    <cellStyle name="Percent 3 6 15 10 2" xfId="43486" xr:uid="{6127E89E-1E81-4BDA-A632-257DBE38144E}"/>
    <cellStyle name="Percent 3 6 15 10 3" xfId="35929" xr:uid="{A8D8515B-5285-4688-987F-BFFAFAEAD643}"/>
    <cellStyle name="Percent 3 6 15 11" xfId="7179" xr:uid="{00000000-0005-0000-0000-00000F1C0000}"/>
    <cellStyle name="Percent 3 6 15 12" xfId="7177" xr:uid="{00000000-0005-0000-0000-00000D1C0000}"/>
    <cellStyle name="Percent 3 6 15 13" xfId="41856" xr:uid="{B9663EFB-1ADA-4132-A567-A90621F3AE50}"/>
    <cellStyle name="Percent 3 6 15 14" xfId="26506" xr:uid="{0CA9E174-B60D-4FF2-987D-5F2C77ACC3C0}"/>
    <cellStyle name="Percent 3 6 15 2" xfId="7180" xr:uid="{00000000-0005-0000-0000-0000101C0000}"/>
    <cellStyle name="Percent 3 6 15 2 2" xfId="7181" xr:uid="{00000000-0005-0000-0000-0000111C0000}"/>
    <cellStyle name="Percent 3 6 15 2 2 2" xfId="7182" xr:uid="{00000000-0005-0000-0000-0000121C0000}"/>
    <cellStyle name="Percent 3 6 15 2 3" xfId="7183" xr:uid="{00000000-0005-0000-0000-0000131C0000}"/>
    <cellStyle name="Percent 3 6 15 2 3 2" xfId="7184" xr:uid="{00000000-0005-0000-0000-0000141C0000}"/>
    <cellStyle name="Percent 3 6 15 2 4" xfId="7185" xr:uid="{00000000-0005-0000-0000-0000151C0000}"/>
    <cellStyle name="Percent 3 6 15 2 5" xfId="7186" xr:uid="{00000000-0005-0000-0000-0000161C0000}"/>
    <cellStyle name="Percent 3 6 15 2 6" xfId="43487" xr:uid="{43654187-DA6E-4D56-A3FE-9E3F9D0CEF1C}"/>
    <cellStyle name="Percent 3 6 15 2 7" xfId="35930" xr:uid="{77150713-36B4-4471-930C-E9564B8288AB}"/>
    <cellStyle name="Percent 3 6 15 3" xfId="7187" xr:uid="{00000000-0005-0000-0000-0000171C0000}"/>
    <cellStyle name="Percent 3 6 15 3 2" xfId="7188" xr:uid="{00000000-0005-0000-0000-0000181C0000}"/>
    <cellStyle name="Percent 3 6 15 3 2 2" xfId="7189" xr:uid="{00000000-0005-0000-0000-0000191C0000}"/>
    <cellStyle name="Percent 3 6 15 3 3" xfId="7190" xr:uid="{00000000-0005-0000-0000-00001A1C0000}"/>
    <cellStyle name="Percent 3 6 15 3 3 2" xfId="7191" xr:uid="{00000000-0005-0000-0000-00001B1C0000}"/>
    <cellStyle name="Percent 3 6 15 3 4" xfId="7192" xr:uid="{00000000-0005-0000-0000-00001C1C0000}"/>
    <cellStyle name="Percent 3 6 15 3 5" xfId="43488" xr:uid="{4070F3FF-CB20-4EFC-95B0-7C334BAC5D2E}"/>
    <cellStyle name="Percent 3 6 15 3 6" xfId="35931" xr:uid="{4A692449-78B8-405F-B50C-CBD377390CA9}"/>
    <cellStyle name="Percent 3 6 15 4" xfId="7193" xr:uid="{00000000-0005-0000-0000-00001D1C0000}"/>
    <cellStyle name="Percent 3 6 15 4 2" xfId="7194" xr:uid="{00000000-0005-0000-0000-00001E1C0000}"/>
    <cellStyle name="Percent 3 6 15 4 2 2" xfId="7195" xr:uid="{00000000-0005-0000-0000-00001F1C0000}"/>
    <cellStyle name="Percent 3 6 15 4 3" xfId="7196" xr:uid="{00000000-0005-0000-0000-0000201C0000}"/>
    <cellStyle name="Percent 3 6 15 4 3 2" xfId="7197" xr:uid="{00000000-0005-0000-0000-0000211C0000}"/>
    <cellStyle name="Percent 3 6 15 4 4" xfId="7198" xr:uid="{00000000-0005-0000-0000-0000221C0000}"/>
    <cellStyle name="Percent 3 6 15 4 5" xfId="43489" xr:uid="{D21B1593-DB16-4977-9E38-A97EAB366E7E}"/>
    <cellStyle name="Percent 3 6 15 4 6" xfId="35932" xr:uid="{9F10CD5D-A365-44CC-B8B7-1D446D46D4ED}"/>
    <cellStyle name="Percent 3 6 15 5" xfId="7199" xr:uid="{00000000-0005-0000-0000-0000231C0000}"/>
    <cellStyle name="Percent 3 6 15 5 2" xfId="7200" xr:uid="{00000000-0005-0000-0000-0000241C0000}"/>
    <cellStyle name="Percent 3 6 15 5 2 2" xfId="7201" xr:uid="{00000000-0005-0000-0000-0000251C0000}"/>
    <cellStyle name="Percent 3 6 15 5 3" xfId="7202" xr:uid="{00000000-0005-0000-0000-0000261C0000}"/>
    <cellStyle name="Percent 3 6 15 5 3 2" xfId="7203" xr:uid="{00000000-0005-0000-0000-0000271C0000}"/>
    <cellStyle name="Percent 3 6 15 5 4" xfId="7204" xr:uid="{00000000-0005-0000-0000-0000281C0000}"/>
    <cellStyle name="Percent 3 6 15 5 4 2" xfId="7205" xr:uid="{00000000-0005-0000-0000-0000291C0000}"/>
    <cellStyle name="Percent 3 6 15 5 5" xfId="7206" xr:uid="{00000000-0005-0000-0000-00002A1C0000}"/>
    <cellStyle name="Percent 3 6 15 5 6" xfId="43490" xr:uid="{3B4473E0-6C1A-4162-BC96-1CB4F9E6F072}"/>
    <cellStyle name="Percent 3 6 15 5 7" xfId="35933" xr:uid="{949641CE-6E5B-47B3-AF99-6C112039B0A0}"/>
    <cellStyle name="Percent 3 6 15 6" xfId="7207" xr:uid="{00000000-0005-0000-0000-00002B1C0000}"/>
    <cellStyle name="Percent 3 6 15 6 2" xfId="7208" xr:uid="{00000000-0005-0000-0000-00002C1C0000}"/>
    <cellStyle name="Percent 3 6 15 6 2 2" xfId="7209" xr:uid="{00000000-0005-0000-0000-00002D1C0000}"/>
    <cellStyle name="Percent 3 6 15 6 3" xfId="7210" xr:uid="{00000000-0005-0000-0000-00002E1C0000}"/>
    <cellStyle name="Percent 3 6 15 6 3 2" xfId="7211" xr:uid="{00000000-0005-0000-0000-00002F1C0000}"/>
    <cellStyle name="Percent 3 6 15 6 4" xfId="7212" xr:uid="{00000000-0005-0000-0000-0000301C0000}"/>
    <cellStyle name="Percent 3 6 15 6 5" xfId="43491" xr:uid="{85A6425D-CC05-439F-BD73-77CA5A8EEAE6}"/>
    <cellStyle name="Percent 3 6 15 6 6" xfId="35934" xr:uid="{3A9C2868-07BC-47C2-B75C-A545DC28884D}"/>
    <cellStyle name="Percent 3 6 15 7" xfId="7213" xr:uid="{00000000-0005-0000-0000-0000311C0000}"/>
    <cellStyle name="Percent 3 6 15 7 2" xfId="7214" xr:uid="{00000000-0005-0000-0000-0000321C0000}"/>
    <cellStyle name="Percent 3 6 15 7 3" xfId="43492" xr:uid="{C01D507B-462B-4139-B6DD-13A79F93EB6F}"/>
    <cellStyle name="Percent 3 6 15 7 4" xfId="35935" xr:uid="{F677EA56-354C-450D-99CF-7D719C62F065}"/>
    <cellStyle name="Percent 3 6 15 8" xfId="7215" xr:uid="{00000000-0005-0000-0000-0000331C0000}"/>
    <cellStyle name="Percent 3 6 15 8 2" xfId="7216" xr:uid="{00000000-0005-0000-0000-0000341C0000}"/>
    <cellStyle name="Percent 3 6 15 8 3" xfId="43493" xr:uid="{E004EC6D-852C-445A-A0F2-31CF6DB00C15}"/>
    <cellStyle name="Percent 3 6 15 8 4" xfId="35936" xr:uid="{D22B5009-8161-4D30-8D6F-98E936592B4E}"/>
    <cellStyle name="Percent 3 6 15 9" xfId="7217" xr:uid="{00000000-0005-0000-0000-0000351C0000}"/>
    <cellStyle name="Percent 3 6 15 9 2" xfId="7218" xr:uid="{00000000-0005-0000-0000-0000361C0000}"/>
    <cellStyle name="Percent 3 6 15 9 3" xfId="43494" xr:uid="{B6C504E0-3378-4A84-A935-D9AB7EBB8DE0}"/>
    <cellStyle name="Percent 3 6 15 9 4" xfId="35937" xr:uid="{1C7967F9-A27A-4BC5-9692-CE0AEC86E2D3}"/>
    <cellStyle name="Percent 3 6 16" xfId="7219" xr:uid="{00000000-0005-0000-0000-0000371C0000}"/>
    <cellStyle name="Percent 3 6 16 2" xfId="7220" xr:uid="{00000000-0005-0000-0000-0000381C0000}"/>
    <cellStyle name="Percent 3 6 16 2 2" xfId="7221" xr:uid="{00000000-0005-0000-0000-0000391C0000}"/>
    <cellStyle name="Percent 3 6 16 3" xfId="7222" xr:uid="{00000000-0005-0000-0000-00003A1C0000}"/>
    <cellStyle name="Percent 3 6 16 3 2" xfId="7223" xr:uid="{00000000-0005-0000-0000-00003B1C0000}"/>
    <cellStyle name="Percent 3 6 16 4" xfId="7224" xr:uid="{00000000-0005-0000-0000-00003C1C0000}"/>
    <cellStyle name="Percent 3 6 16 5" xfId="7225" xr:uid="{00000000-0005-0000-0000-00003D1C0000}"/>
    <cellStyle name="Percent 3 6 16 6" xfId="43495" xr:uid="{2DD89296-6130-4953-B6A8-3978C577C796}"/>
    <cellStyle name="Percent 3 6 16 7" xfId="26500" xr:uid="{41A05D4A-48F0-4D3F-923A-B6D3B9FC4EC4}"/>
    <cellStyle name="Percent 3 6 17" xfId="7226" xr:uid="{00000000-0005-0000-0000-00003E1C0000}"/>
    <cellStyle name="Percent 3 6 17 2" xfId="7227" xr:uid="{00000000-0005-0000-0000-00003F1C0000}"/>
    <cellStyle name="Percent 3 6 17 2 2" xfId="7228" xr:uid="{00000000-0005-0000-0000-0000401C0000}"/>
    <cellStyle name="Percent 3 6 17 3" xfId="7229" xr:uid="{00000000-0005-0000-0000-0000411C0000}"/>
    <cellStyle name="Percent 3 6 17 3 2" xfId="7230" xr:uid="{00000000-0005-0000-0000-0000421C0000}"/>
    <cellStyle name="Percent 3 6 17 4" xfId="7231" xr:uid="{00000000-0005-0000-0000-0000431C0000}"/>
    <cellStyle name="Percent 3 6 17 5" xfId="43496" xr:uid="{80FF51C6-A932-4AE6-84DB-F9FE45FDD8EB}"/>
    <cellStyle name="Percent 3 6 17 6" xfId="35938" xr:uid="{CB11FA99-9C1A-4585-A093-101358C56579}"/>
    <cellStyle name="Percent 3 6 18" xfId="7232" xr:uid="{00000000-0005-0000-0000-0000441C0000}"/>
    <cellStyle name="Percent 3 6 18 2" xfId="7233" xr:uid="{00000000-0005-0000-0000-0000451C0000}"/>
    <cellStyle name="Percent 3 6 18 2 2" xfId="7234" xr:uid="{00000000-0005-0000-0000-0000461C0000}"/>
    <cellStyle name="Percent 3 6 18 3" xfId="7235" xr:uid="{00000000-0005-0000-0000-0000471C0000}"/>
    <cellStyle name="Percent 3 6 18 3 2" xfId="7236" xr:uid="{00000000-0005-0000-0000-0000481C0000}"/>
    <cellStyle name="Percent 3 6 18 4" xfId="7237" xr:uid="{00000000-0005-0000-0000-0000491C0000}"/>
    <cellStyle name="Percent 3 6 18 5" xfId="43497" xr:uid="{E51CC9CC-420E-44B0-8387-AEB4B522083E}"/>
    <cellStyle name="Percent 3 6 18 6" xfId="35939" xr:uid="{02C8D057-8C32-438E-A1F8-FB88F5E539C5}"/>
    <cellStyle name="Percent 3 6 19" xfId="7238" xr:uid="{00000000-0005-0000-0000-00004A1C0000}"/>
    <cellStyle name="Percent 3 6 19 2" xfId="7239" xr:uid="{00000000-0005-0000-0000-00004B1C0000}"/>
    <cellStyle name="Percent 3 6 19 2 2" xfId="7240" xr:uid="{00000000-0005-0000-0000-00004C1C0000}"/>
    <cellStyle name="Percent 3 6 19 3" xfId="7241" xr:uid="{00000000-0005-0000-0000-00004D1C0000}"/>
    <cellStyle name="Percent 3 6 19 3 2" xfId="7242" xr:uid="{00000000-0005-0000-0000-00004E1C0000}"/>
    <cellStyle name="Percent 3 6 19 4" xfId="7243" xr:uid="{00000000-0005-0000-0000-00004F1C0000}"/>
    <cellStyle name="Percent 3 6 19 4 2" xfId="7244" xr:uid="{00000000-0005-0000-0000-0000501C0000}"/>
    <cellStyle name="Percent 3 6 19 5" xfId="7245" xr:uid="{00000000-0005-0000-0000-0000511C0000}"/>
    <cellStyle name="Percent 3 6 19 6" xfId="43498" xr:uid="{3DB90FC9-53D4-4E53-9823-10AD89C430C8}"/>
    <cellStyle name="Percent 3 6 19 7" xfId="35940" xr:uid="{EF20BB41-9323-4C02-BC1E-8E6B4DFE61B0}"/>
    <cellStyle name="Percent 3 6 2" xfId="301" xr:uid="{00000000-0005-0000-0000-000031010000}"/>
    <cellStyle name="Percent 3 6 2 10" xfId="7247" xr:uid="{00000000-0005-0000-0000-0000531C0000}"/>
    <cellStyle name="Percent 3 6 2 10 2" xfId="43499" xr:uid="{A9DAEDEF-852E-469D-B718-A6C68082D6EE}"/>
    <cellStyle name="Percent 3 6 2 10 3" xfId="35941" xr:uid="{9F36742A-65B0-4207-8A2A-F02AEA6D9934}"/>
    <cellStyle name="Percent 3 6 2 11" xfId="7248" xr:uid="{00000000-0005-0000-0000-0000541C0000}"/>
    <cellStyle name="Percent 3 6 2 12" xfId="7246" xr:uid="{00000000-0005-0000-0000-0000521C0000}"/>
    <cellStyle name="Percent 3 6 2 13" xfId="41857" xr:uid="{11485AC6-B059-41E6-B463-3EE3424DD251}"/>
    <cellStyle name="Percent 3 6 2 14" xfId="26507" xr:uid="{6CA07548-C8EF-40F5-83E2-35B329DDD23F}"/>
    <cellStyle name="Percent 3 6 2 2" xfId="7249" xr:uid="{00000000-0005-0000-0000-0000551C0000}"/>
    <cellStyle name="Percent 3 6 2 2 2" xfId="7250" xr:uid="{00000000-0005-0000-0000-0000561C0000}"/>
    <cellStyle name="Percent 3 6 2 2 2 2" xfId="7251" xr:uid="{00000000-0005-0000-0000-0000571C0000}"/>
    <cellStyle name="Percent 3 6 2 2 3" xfId="7252" xr:uid="{00000000-0005-0000-0000-0000581C0000}"/>
    <cellStyle name="Percent 3 6 2 2 3 2" xfId="7253" xr:uid="{00000000-0005-0000-0000-0000591C0000}"/>
    <cellStyle name="Percent 3 6 2 2 4" xfId="7254" xr:uid="{00000000-0005-0000-0000-00005A1C0000}"/>
    <cellStyle name="Percent 3 6 2 2 5" xfId="7255" xr:uid="{00000000-0005-0000-0000-00005B1C0000}"/>
    <cellStyle name="Percent 3 6 2 2 6" xfId="43500" xr:uid="{0C5269A3-8CF2-4E2B-A759-C9EE8C0EE29E}"/>
    <cellStyle name="Percent 3 6 2 2 7" xfId="35942" xr:uid="{84C3ABF6-7506-4124-9A9C-2D27278EDAB5}"/>
    <cellStyle name="Percent 3 6 2 3" xfId="7256" xr:uid="{00000000-0005-0000-0000-00005C1C0000}"/>
    <cellStyle name="Percent 3 6 2 3 2" xfId="7257" xr:uid="{00000000-0005-0000-0000-00005D1C0000}"/>
    <cellStyle name="Percent 3 6 2 3 2 2" xfId="7258" xr:uid="{00000000-0005-0000-0000-00005E1C0000}"/>
    <cellStyle name="Percent 3 6 2 3 3" xfId="7259" xr:uid="{00000000-0005-0000-0000-00005F1C0000}"/>
    <cellStyle name="Percent 3 6 2 3 3 2" xfId="7260" xr:uid="{00000000-0005-0000-0000-0000601C0000}"/>
    <cellStyle name="Percent 3 6 2 3 4" xfId="7261" xr:uid="{00000000-0005-0000-0000-0000611C0000}"/>
    <cellStyle name="Percent 3 6 2 3 5" xfId="43501" xr:uid="{E9794136-D9CE-44ED-A06E-A6DFB2AF80DD}"/>
    <cellStyle name="Percent 3 6 2 3 6" xfId="35943" xr:uid="{5A6DBA78-4895-4E3E-B371-A8527CA21ECC}"/>
    <cellStyle name="Percent 3 6 2 4" xfId="7262" xr:uid="{00000000-0005-0000-0000-0000621C0000}"/>
    <cellStyle name="Percent 3 6 2 4 2" xfId="7263" xr:uid="{00000000-0005-0000-0000-0000631C0000}"/>
    <cellStyle name="Percent 3 6 2 4 2 2" xfId="7264" xr:uid="{00000000-0005-0000-0000-0000641C0000}"/>
    <cellStyle name="Percent 3 6 2 4 3" xfId="7265" xr:uid="{00000000-0005-0000-0000-0000651C0000}"/>
    <cellStyle name="Percent 3 6 2 4 3 2" xfId="7266" xr:uid="{00000000-0005-0000-0000-0000661C0000}"/>
    <cellStyle name="Percent 3 6 2 4 4" xfId="7267" xr:uid="{00000000-0005-0000-0000-0000671C0000}"/>
    <cellStyle name="Percent 3 6 2 4 5" xfId="43502" xr:uid="{930BDC27-0B38-4092-9A37-4FE9A593FC5B}"/>
    <cellStyle name="Percent 3 6 2 4 6" xfId="35944" xr:uid="{700804F3-09AE-4EE4-A3F6-611CC560D01D}"/>
    <cellStyle name="Percent 3 6 2 5" xfId="7268" xr:uid="{00000000-0005-0000-0000-0000681C0000}"/>
    <cellStyle name="Percent 3 6 2 5 2" xfId="7269" xr:uid="{00000000-0005-0000-0000-0000691C0000}"/>
    <cellStyle name="Percent 3 6 2 5 2 2" xfId="7270" xr:uid="{00000000-0005-0000-0000-00006A1C0000}"/>
    <cellStyle name="Percent 3 6 2 5 3" xfId="7271" xr:uid="{00000000-0005-0000-0000-00006B1C0000}"/>
    <cellStyle name="Percent 3 6 2 5 3 2" xfId="7272" xr:uid="{00000000-0005-0000-0000-00006C1C0000}"/>
    <cellStyle name="Percent 3 6 2 5 4" xfId="7273" xr:uid="{00000000-0005-0000-0000-00006D1C0000}"/>
    <cellStyle name="Percent 3 6 2 5 4 2" xfId="7274" xr:uid="{00000000-0005-0000-0000-00006E1C0000}"/>
    <cellStyle name="Percent 3 6 2 5 5" xfId="7275" xr:uid="{00000000-0005-0000-0000-00006F1C0000}"/>
    <cellStyle name="Percent 3 6 2 5 6" xfId="43503" xr:uid="{2777DF2F-845A-453F-8D22-C09A2223F797}"/>
    <cellStyle name="Percent 3 6 2 5 7" xfId="35945" xr:uid="{8D51390D-2D60-4B70-8A8F-F077F7DE079C}"/>
    <cellStyle name="Percent 3 6 2 6" xfId="7276" xr:uid="{00000000-0005-0000-0000-0000701C0000}"/>
    <cellStyle name="Percent 3 6 2 6 2" xfId="7277" xr:uid="{00000000-0005-0000-0000-0000711C0000}"/>
    <cellStyle name="Percent 3 6 2 6 2 2" xfId="7278" xr:uid="{00000000-0005-0000-0000-0000721C0000}"/>
    <cellStyle name="Percent 3 6 2 6 3" xfId="7279" xr:uid="{00000000-0005-0000-0000-0000731C0000}"/>
    <cellStyle name="Percent 3 6 2 6 3 2" xfId="7280" xr:uid="{00000000-0005-0000-0000-0000741C0000}"/>
    <cellStyle name="Percent 3 6 2 6 4" xfId="7281" xr:uid="{00000000-0005-0000-0000-0000751C0000}"/>
    <cellStyle name="Percent 3 6 2 6 5" xfId="43504" xr:uid="{45A58B5B-D942-49D5-BC14-845761DBB820}"/>
    <cellStyle name="Percent 3 6 2 6 6" xfId="35946" xr:uid="{5A180C6C-F410-40AD-8D26-437D71146324}"/>
    <cellStyle name="Percent 3 6 2 7" xfId="7282" xr:uid="{00000000-0005-0000-0000-0000761C0000}"/>
    <cellStyle name="Percent 3 6 2 7 2" xfId="7283" xr:uid="{00000000-0005-0000-0000-0000771C0000}"/>
    <cellStyle name="Percent 3 6 2 7 3" xfId="43505" xr:uid="{5F90DE24-9419-4321-B66D-956E524ACD2F}"/>
    <cellStyle name="Percent 3 6 2 7 4" xfId="35947" xr:uid="{F1016D15-C311-4B45-A457-B7DDFE65ED5D}"/>
    <cellStyle name="Percent 3 6 2 8" xfId="7284" xr:uid="{00000000-0005-0000-0000-0000781C0000}"/>
    <cellStyle name="Percent 3 6 2 8 2" xfId="7285" xr:uid="{00000000-0005-0000-0000-0000791C0000}"/>
    <cellStyle name="Percent 3 6 2 8 3" xfId="43506" xr:uid="{A8A99BE8-2C86-4642-9F68-E36AD45BCEAB}"/>
    <cellStyle name="Percent 3 6 2 8 4" xfId="35948" xr:uid="{BFFB0210-4482-4D07-8EE9-6D0F4E029C7A}"/>
    <cellStyle name="Percent 3 6 2 9" xfId="7286" xr:uid="{00000000-0005-0000-0000-00007A1C0000}"/>
    <cellStyle name="Percent 3 6 2 9 2" xfId="7287" xr:uid="{00000000-0005-0000-0000-00007B1C0000}"/>
    <cellStyle name="Percent 3 6 2 9 3" xfId="43507" xr:uid="{88FCA4E3-E8C6-4F28-9899-2A002F725D50}"/>
    <cellStyle name="Percent 3 6 2 9 4" xfId="35949" xr:uid="{74B2C731-3F2E-4C71-84FA-5AF6EA6876F0}"/>
    <cellStyle name="Percent 3 6 20" xfId="7288" xr:uid="{00000000-0005-0000-0000-00007C1C0000}"/>
    <cellStyle name="Percent 3 6 20 2" xfId="7289" xr:uid="{00000000-0005-0000-0000-00007D1C0000}"/>
    <cellStyle name="Percent 3 6 20 2 2" xfId="7290" xr:uid="{00000000-0005-0000-0000-00007E1C0000}"/>
    <cellStyle name="Percent 3 6 20 3" xfId="7291" xr:uid="{00000000-0005-0000-0000-00007F1C0000}"/>
    <cellStyle name="Percent 3 6 20 3 2" xfId="7292" xr:uid="{00000000-0005-0000-0000-0000801C0000}"/>
    <cellStyle name="Percent 3 6 20 4" xfId="7293" xr:uid="{00000000-0005-0000-0000-0000811C0000}"/>
    <cellStyle name="Percent 3 6 20 5" xfId="43508" xr:uid="{84F03825-9978-4F20-B362-50843757DF81}"/>
    <cellStyle name="Percent 3 6 20 6" xfId="35950" xr:uid="{2FEFF3EF-921B-4CFC-BC32-C80CAF3D9842}"/>
    <cellStyle name="Percent 3 6 21" xfId="7294" xr:uid="{00000000-0005-0000-0000-0000821C0000}"/>
    <cellStyle name="Percent 3 6 21 2" xfId="7295" xr:uid="{00000000-0005-0000-0000-0000831C0000}"/>
    <cellStyle name="Percent 3 6 21 3" xfId="43509" xr:uid="{F2BA8F93-F946-4B4C-AE6A-33E902582D73}"/>
    <cellStyle name="Percent 3 6 21 4" xfId="35951" xr:uid="{72394434-F126-4B81-A45F-8B526B73B479}"/>
    <cellStyle name="Percent 3 6 22" xfId="7296" xr:uid="{00000000-0005-0000-0000-0000841C0000}"/>
    <cellStyle name="Percent 3 6 22 2" xfId="7297" xr:uid="{00000000-0005-0000-0000-0000851C0000}"/>
    <cellStyle name="Percent 3 6 22 3" xfId="43510" xr:uid="{8E5DE29D-E14D-411A-9100-13BFF6C10697}"/>
    <cellStyle name="Percent 3 6 22 4" xfId="35952" xr:uid="{9AE03C00-DECA-48D2-9BEA-646262B21242}"/>
    <cellStyle name="Percent 3 6 23" xfId="7298" xr:uid="{00000000-0005-0000-0000-0000861C0000}"/>
    <cellStyle name="Percent 3 6 23 2" xfId="7299" xr:uid="{00000000-0005-0000-0000-0000871C0000}"/>
    <cellStyle name="Percent 3 6 23 3" xfId="43511" xr:uid="{7310AA45-6F06-42BB-803E-B88E33714FDF}"/>
    <cellStyle name="Percent 3 6 23 4" xfId="35953" xr:uid="{A545239C-66AE-4529-92EA-D5A6B1B0DF85}"/>
    <cellStyle name="Percent 3 6 24" xfId="7300" xr:uid="{00000000-0005-0000-0000-0000881C0000}"/>
    <cellStyle name="Percent 3 6 24 2" xfId="43512" xr:uid="{241C46C4-408B-4666-B86F-4C57A509BAEB}"/>
    <cellStyle name="Percent 3 6 24 3" xfId="35954" xr:uid="{2E8099A9-1297-41CC-B1E6-28620C7F5216}"/>
    <cellStyle name="Percent 3 6 25" xfId="7301" xr:uid="{00000000-0005-0000-0000-0000891C0000}"/>
    <cellStyle name="Percent 3 6 26" xfId="6966" xr:uid="{00000000-0005-0000-0000-00003A1B0000}"/>
    <cellStyle name="Percent 3 6 3" xfId="302" xr:uid="{00000000-0005-0000-0000-000032010000}"/>
    <cellStyle name="Percent 3 6 3 10" xfId="7303" xr:uid="{00000000-0005-0000-0000-00008B1C0000}"/>
    <cellStyle name="Percent 3 6 3 10 2" xfId="43513" xr:uid="{E73965C2-4B6D-4352-B913-D514DE0F8800}"/>
    <cellStyle name="Percent 3 6 3 10 3" xfId="35955" xr:uid="{0C8E44CE-C14D-45E8-9E81-81486F6B821A}"/>
    <cellStyle name="Percent 3 6 3 11" xfId="7304" xr:uid="{00000000-0005-0000-0000-00008C1C0000}"/>
    <cellStyle name="Percent 3 6 3 12" xfId="7302" xr:uid="{00000000-0005-0000-0000-00008A1C0000}"/>
    <cellStyle name="Percent 3 6 3 13" xfId="41858" xr:uid="{711CBD83-FAB9-448B-96E1-D35F90C7EC6F}"/>
    <cellStyle name="Percent 3 6 3 14" xfId="26508" xr:uid="{59C099C7-750D-44EC-924A-5F68D17C83CA}"/>
    <cellStyle name="Percent 3 6 3 2" xfId="7305" xr:uid="{00000000-0005-0000-0000-00008D1C0000}"/>
    <cellStyle name="Percent 3 6 3 2 2" xfId="7306" xr:uid="{00000000-0005-0000-0000-00008E1C0000}"/>
    <cellStyle name="Percent 3 6 3 2 2 2" xfId="7307" xr:uid="{00000000-0005-0000-0000-00008F1C0000}"/>
    <cellStyle name="Percent 3 6 3 2 3" xfId="7308" xr:uid="{00000000-0005-0000-0000-0000901C0000}"/>
    <cellStyle name="Percent 3 6 3 2 3 2" xfId="7309" xr:uid="{00000000-0005-0000-0000-0000911C0000}"/>
    <cellStyle name="Percent 3 6 3 2 4" xfId="7310" xr:uid="{00000000-0005-0000-0000-0000921C0000}"/>
    <cellStyle name="Percent 3 6 3 2 5" xfId="7311" xr:uid="{00000000-0005-0000-0000-0000931C0000}"/>
    <cellStyle name="Percent 3 6 3 2 6" xfId="43514" xr:uid="{EF6451E6-763A-4E16-A8BE-27C1ADE797CB}"/>
    <cellStyle name="Percent 3 6 3 2 7" xfId="35956" xr:uid="{27DCF3BA-42E5-4D05-A85E-EE0EDAE17A3B}"/>
    <cellStyle name="Percent 3 6 3 3" xfId="7312" xr:uid="{00000000-0005-0000-0000-0000941C0000}"/>
    <cellStyle name="Percent 3 6 3 3 2" xfId="7313" xr:uid="{00000000-0005-0000-0000-0000951C0000}"/>
    <cellStyle name="Percent 3 6 3 3 2 2" xfId="7314" xr:uid="{00000000-0005-0000-0000-0000961C0000}"/>
    <cellStyle name="Percent 3 6 3 3 3" xfId="7315" xr:uid="{00000000-0005-0000-0000-0000971C0000}"/>
    <cellStyle name="Percent 3 6 3 3 3 2" xfId="7316" xr:uid="{00000000-0005-0000-0000-0000981C0000}"/>
    <cellStyle name="Percent 3 6 3 3 4" xfId="7317" xr:uid="{00000000-0005-0000-0000-0000991C0000}"/>
    <cellStyle name="Percent 3 6 3 3 5" xfId="43515" xr:uid="{9EAE0C68-A44C-4F13-AA11-9DCCBB3A3674}"/>
    <cellStyle name="Percent 3 6 3 3 6" xfId="35957" xr:uid="{AB943A88-D332-4C0B-B3AA-74E501C199B2}"/>
    <cellStyle name="Percent 3 6 3 4" xfId="7318" xr:uid="{00000000-0005-0000-0000-00009A1C0000}"/>
    <cellStyle name="Percent 3 6 3 4 2" xfId="7319" xr:uid="{00000000-0005-0000-0000-00009B1C0000}"/>
    <cellStyle name="Percent 3 6 3 4 2 2" xfId="7320" xr:uid="{00000000-0005-0000-0000-00009C1C0000}"/>
    <cellStyle name="Percent 3 6 3 4 3" xfId="7321" xr:uid="{00000000-0005-0000-0000-00009D1C0000}"/>
    <cellStyle name="Percent 3 6 3 4 3 2" xfId="7322" xr:uid="{00000000-0005-0000-0000-00009E1C0000}"/>
    <cellStyle name="Percent 3 6 3 4 4" xfId="7323" xr:uid="{00000000-0005-0000-0000-00009F1C0000}"/>
    <cellStyle name="Percent 3 6 3 4 5" xfId="43516" xr:uid="{06BE0486-352C-4853-9BE8-5DF5D0AB0EE6}"/>
    <cellStyle name="Percent 3 6 3 4 6" xfId="35958" xr:uid="{7A10A821-74FC-4E95-90D4-D92BB3BF77CE}"/>
    <cellStyle name="Percent 3 6 3 5" xfId="7324" xr:uid="{00000000-0005-0000-0000-0000A01C0000}"/>
    <cellStyle name="Percent 3 6 3 5 2" xfId="7325" xr:uid="{00000000-0005-0000-0000-0000A11C0000}"/>
    <cellStyle name="Percent 3 6 3 5 2 2" xfId="7326" xr:uid="{00000000-0005-0000-0000-0000A21C0000}"/>
    <cellStyle name="Percent 3 6 3 5 3" xfId="7327" xr:uid="{00000000-0005-0000-0000-0000A31C0000}"/>
    <cellStyle name="Percent 3 6 3 5 3 2" xfId="7328" xr:uid="{00000000-0005-0000-0000-0000A41C0000}"/>
    <cellStyle name="Percent 3 6 3 5 4" xfId="7329" xr:uid="{00000000-0005-0000-0000-0000A51C0000}"/>
    <cellStyle name="Percent 3 6 3 5 4 2" xfId="7330" xr:uid="{00000000-0005-0000-0000-0000A61C0000}"/>
    <cellStyle name="Percent 3 6 3 5 5" xfId="7331" xr:uid="{00000000-0005-0000-0000-0000A71C0000}"/>
    <cellStyle name="Percent 3 6 3 5 6" xfId="43517" xr:uid="{E2204001-3172-4A8B-8F15-C864BC6DC1D0}"/>
    <cellStyle name="Percent 3 6 3 5 7" xfId="35959" xr:uid="{8A86265A-928E-4E75-93E7-C29FDD27114B}"/>
    <cellStyle name="Percent 3 6 3 6" xfId="7332" xr:uid="{00000000-0005-0000-0000-0000A81C0000}"/>
    <cellStyle name="Percent 3 6 3 6 2" xfId="7333" xr:uid="{00000000-0005-0000-0000-0000A91C0000}"/>
    <cellStyle name="Percent 3 6 3 6 2 2" xfId="7334" xr:uid="{00000000-0005-0000-0000-0000AA1C0000}"/>
    <cellStyle name="Percent 3 6 3 6 3" xfId="7335" xr:uid="{00000000-0005-0000-0000-0000AB1C0000}"/>
    <cellStyle name="Percent 3 6 3 6 3 2" xfId="7336" xr:uid="{00000000-0005-0000-0000-0000AC1C0000}"/>
    <cellStyle name="Percent 3 6 3 6 4" xfId="7337" xr:uid="{00000000-0005-0000-0000-0000AD1C0000}"/>
    <cellStyle name="Percent 3 6 3 6 5" xfId="43518" xr:uid="{E073C2DC-B07A-42D5-9907-8902CA1ACD04}"/>
    <cellStyle name="Percent 3 6 3 6 6" xfId="35960" xr:uid="{C3B8E775-5889-4DC1-B832-C97BC7620087}"/>
    <cellStyle name="Percent 3 6 3 7" xfId="7338" xr:uid="{00000000-0005-0000-0000-0000AE1C0000}"/>
    <cellStyle name="Percent 3 6 3 7 2" xfId="7339" xr:uid="{00000000-0005-0000-0000-0000AF1C0000}"/>
    <cellStyle name="Percent 3 6 3 7 3" xfId="43519" xr:uid="{285E7C77-F05D-4A12-8499-3DE89A3E498E}"/>
    <cellStyle name="Percent 3 6 3 7 4" xfId="35961" xr:uid="{ECE372C3-CF7A-47C0-98A9-BD3AD8FBDD00}"/>
    <cellStyle name="Percent 3 6 3 8" xfId="7340" xr:uid="{00000000-0005-0000-0000-0000B01C0000}"/>
    <cellStyle name="Percent 3 6 3 8 2" xfId="7341" xr:uid="{00000000-0005-0000-0000-0000B11C0000}"/>
    <cellStyle name="Percent 3 6 3 8 3" xfId="43520" xr:uid="{49FBEC1B-49CB-4344-99CA-8FC24A095A65}"/>
    <cellStyle name="Percent 3 6 3 8 4" xfId="35962" xr:uid="{769D13F9-01F2-4459-971A-47C7DE423D11}"/>
    <cellStyle name="Percent 3 6 3 9" xfId="7342" xr:uid="{00000000-0005-0000-0000-0000B21C0000}"/>
    <cellStyle name="Percent 3 6 3 9 2" xfId="7343" xr:uid="{00000000-0005-0000-0000-0000B31C0000}"/>
    <cellStyle name="Percent 3 6 3 9 3" xfId="43521" xr:uid="{F0FAEDE5-EC67-4F0B-B091-C9A2FCBEF694}"/>
    <cellStyle name="Percent 3 6 3 9 4" xfId="35963" xr:uid="{FF1BC484-F4C8-4913-B3A6-DE418FD0BC14}"/>
    <cellStyle name="Percent 3 6 4" xfId="2928" xr:uid="{00000000-0005-0000-0000-0000740B0000}"/>
    <cellStyle name="Percent 3 6 4 10" xfId="7345" xr:uid="{00000000-0005-0000-0000-0000B51C0000}"/>
    <cellStyle name="Percent 3 6 4 10 2" xfId="43522" xr:uid="{E4368F6B-53C0-4C08-BCE7-8C9AD08D0685}"/>
    <cellStyle name="Percent 3 6 4 10 3" xfId="35964" xr:uid="{FBFB2AC5-2CF9-472C-B561-95ED25C87C8C}"/>
    <cellStyle name="Percent 3 6 4 11" xfId="7346" xr:uid="{00000000-0005-0000-0000-0000B61C0000}"/>
    <cellStyle name="Percent 3 6 4 12" xfId="7344" xr:uid="{00000000-0005-0000-0000-0000B41C0000}"/>
    <cellStyle name="Percent 3 6 4 13" xfId="41859" xr:uid="{FAF34CA2-B383-4E2A-B39C-9E39D8ADA058}"/>
    <cellStyle name="Percent 3 6 4 14" xfId="26509" xr:uid="{D8E2F1AD-50D0-4317-853F-6D28A401ED20}"/>
    <cellStyle name="Percent 3 6 4 2" xfId="7347" xr:uid="{00000000-0005-0000-0000-0000B71C0000}"/>
    <cellStyle name="Percent 3 6 4 2 2" xfId="7348" xr:uid="{00000000-0005-0000-0000-0000B81C0000}"/>
    <cellStyle name="Percent 3 6 4 2 2 2" xfId="7349" xr:uid="{00000000-0005-0000-0000-0000B91C0000}"/>
    <cellStyle name="Percent 3 6 4 2 3" xfId="7350" xr:uid="{00000000-0005-0000-0000-0000BA1C0000}"/>
    <cellStyle name="Percent 3 6 4 2 3 2" xfId="7351" xr:uid="{00000000-0005-0000-0000-0000BB1C0000}"/>
    <cellStyle name="Percent 3 6 4 2 4" xfId="7352" xr:uid="{00000000-0005-0000-0000-0000BC1C0000}"/>
    <cellStyle name="Percent 3 6 4 2 5" xfId="7353" xr:uid="{00000000-0005-0000-0000-0000BD1C0000}"/>
    <cellStyle name="Percent 3 6 4 2 6" xfId="43523" xr:uid="{EE217360-7187-4E93-B92F-ACE63B89358A}"/>
    <cellStyle name="Percent 3 6 4 2 7" xfId="35965" xr:uid="{76A4A49C-040D-4FB9-A6FC-AE8BE05DA9BE}"/>
    <cellStyle name="Percent 3 6 4 3" xfId="7354" xr:uid="{00000000-0005-0000-0000-0000BE1C0000}"/>
    <cellStyle name="Percent 3 6 4 3 2" xfId="7355" xr:uid="{00000000-0005-0000-0000-0000BF1C0000}"/>
    <cellStyle name="Percent 3 6 4 3 2 2" xfId="7356" xr:uid="{00000000-0005-0000-0000-0000C01C0000}"/>
    <cellStyle name="Percent 3 6 4 3 3" xfId="7357" xr:uid="{00000000-0005-0000-0000-0000C11C0000}"/>
    <cellStyle name="Percent 3 6 4 3 3 2" xfId="7358" xr:uid="{00000000-0005-0000-0000-0000C21C0000}"/>
    <cellStyle name="Percent 3 6 4 3 4" xfId="7359" xr:uid="{00000000-0005-0000-0000-0000C31C0000}"/>
    <cellStyle name="Percent 3 6 4 3 5" xfId="43524" xr:uid="{F117FC2D-823A-44FF-AB66-62644DF3F19A}"/>
    <cellStyle name="Percent 3 6 4 3 6" xfId="35966" xr:uid="{1F510D2D-59C4-4E6A-8A55-880806512DDB}"/>
    <cellStyle name="Percent 3 6 4 4" xfId="7360" xr:uid="{00000000-0005-0000-0000-0000C41C0000}"/>
    <cellStyle name="Percent 3 6 4 4 2" xfId="7361" xr:uid="{00000000-0005-0000-0000-0000C51C0000}"/>
    <cellStyle name="Percent 3 6 4 4 2 2" xfId="7362" xr:uid="{00000000-0005-0000-0000-0000C61C0000}"/>
    <cellStyle name="Percent 3 6 4 4 3" xfId="7363" xr:uid="{00000000-0005-0000-0000-0000C71C0000}"/>
    <cellStyle name="Percent 3 6 4 4 3 2" xfId="7364" xr:uid="{00000000-0005-0000-0000-0000C81C0000}"/>
    <cellStyle name="Percent 3 6 4 4 4" xfId="7365" xr:uid="{00000000-0005-0000-0000-0000C91C0000}"/>
    <cellStyle name="Percent 3 6 4 4 5" xfId="43525" xr:uid="{2E3DF246-D4D9-4658-ADF5-9459BE88B906}"/>
    <cellStyle name="Percent 3 6 4 4 6" xfId="35967" xr:uid="{8D6B4C4D-2153-4278-B1F3-908ABDB3456B}"/>
    <cellStyle name="Percent 3 6 4 5" xfId="7366" xr:uid="{00000000-0005-0000-0000-0000CA1C0000}"/>
    <cellStyle name="Percent 3 6 4 5 2" xfId="7367" xr:uid="{00000000-0005-0000-0000-0000CB1C0000}"/>
    <cellStyle name="Percent 3 6 4 5 2 2" xfId="7368" xr:uid="{00000000-0005-0000-0000-0000CC1C0000}"/>
    <cellStyle name="Percent 3 6 4 5 3" xfId="7369" xr:uid="{00000000-0005-0000-0000-0000CD1C0000}"/>
    <cellStyle name="Percent 3 6 4 5 3 2" xfId="7370" xr:uid="{00000000-0005-0000-0000-0000CE1C0000}"/>
    <cellStyle name="Percent 3 6 4 5 4" xfId="7371" xr:uid="{00000000-0005-0000-0000-0000CF1C0000}"/>
    <cellStyle name="Percent 3 6 4 5 4 2" xfId="7372" xr:uid="{00000000-0005-0000-0000-0000D01C0000}"/>
    <cellStyle name="Percent 3 6 4 5 5" xfId="7373" xr:uid="{00000000-0005-0000-0000-0000D11C0000}"/>
    <cellStyle name="Percent 3 6 4 5 6" xfId="43526" xr:uid="{ADE37B08-2FD7-404E-9B0F-56A75002C2D1}"/>
    <cellStyle name="Percent 3 6 4 5 7" xfId="35968" xr:uid="{D48C2D37-B32F-45E4-BB68-A30584905F34}"/>
    <cellStyle name="Percent 3 6 4 6" xfId="7374" xr:uid="{00000000-0005-0000-0000-0000D21C0000}"/>
    <cellStyle name="Percent 3 6 4 6 2" xfId="7375" xr:uid="{00000000-0005-0000-0000-0000D31C0000}"/>
    <cellStyle name="Percent 3 6 4 6 2 2" xfId="7376" xr:uid="{00000000-0005-0000-0000-0000D41C0000}"/>
    <cellStyle name="Percent 3 6 4 6 3" xfId="7377" xr:uid="{00000000-0005-0000-0000-0000D51C0000}"/>
    <cellStyle name="Percent 3 6 4 6 3 2" xfId="7378" xr:uid="{00000000-0005-0000-0000-0000D61C0000}"/>
    <cellStyle name="Percent 3 6 4 6 4" xfId="7379" xr:uid="{00000000-0005-0000-0000-0000D71C0000}"/>
    <cellStyle name="Percent 3 6 4 6 5" xfId="43527" xr:uid="{B0D31278-1508-4B67-935A-690A99112B4B}"/>
    <cellStyle name="Percent 3 6 4 6 6" xfId="35969" xr:uid="{E51A67C3-C2F0-48C4-9802-B979B1B76B50}"/>
    <cellStyle name="Percent 3 6 4 7" xfId="7380" xr:uid="{00000000-0005-0000-0000-0000D81C0000}"/>
    <cellStyle name="Percent 3 6 4 7 2" xfId="7381" xr:uid="{00000000-0005-0000-0000-0000D91C0000}"/>
    <cellStyle name="Percent 3 6 4 7 3" xfId="43528" xr:uid="{BDF6E721-192D-4FB0-918C-30610C055F19}"/>
    <cellStyle name="Percent 3 6 4 7 4" xfId="35970" xr:uid="{E7F4AF85-6F36-4C27-A419-AA94F3BF11D6}"/>
    <cellStyle name="Percent 3 6 4 8" xfId="7382" xr:uid="{00000000-0005-0000-0000-0000DA1C0000}"/>
    <cellStyle name="Percent 3 6 4 8 2" xfId="7383" xr:uid="{00000000-0005-0000-0000-0000DB1C0000}"/>
    <cellStyle name="Percent 3 6 4 8 3" xfId="43529" xr:uid="{3F96BD61-1FC5-40A7-A7EE-56F9DC6AE535}"/>
    <cellStyle name="Percent 3 6 4 8 4" xfId="35971" xr:uid="{B46EB8D0-B48E-447E-9396-416DCA78BBFC}"/>
    <cellStyle name="Percent 3 6 4 9" xfId="7384" xr:uid="{00000000-0005-0000-0000-0000DC1C0000}"/>
    <cellStyle name="Percent 3 6 4 9 2" xfId="7385" xr:uid="{00000000-0005-0000-0000-0000DD1C0000}"/>
    <cellStyle name="Percent 3 6 4 9 3" xfId="43530" xr:uid="{AC9FF69D-FFC2-404F-A774-A7186A194EF8}"/>
    <cellStyle name="Percent 3 6 4 9 4" xfId="35972" xr:uid="{4C416318-C30E-4C47-8D78-00A7CE8B2772}"/>
    <cellStyle name="Percent 3 6 5" xfId="2929" xr:uid="{00000000-0005-0000-0000-0000750B0000}"/>
    <cellStyle name="Percent 3 6 5 10" xfId="7387" xr:uid="{00000000-0005-0000-0000-0000DF1C0000}"/>
    <cellStyle name="Percent 3 6 5 10 2" xfId="43531" xr:uid="{C3B5F41E-9244-4E02-9007-DAB4C7247936}"/>
    <cellStyle name="Percent 3 6 5 10 3" xfId="35973" xr:uid="{96B7C9CA-944F-4DB2-BBAD-E9AF62FC702D}"/>
    <cellStyle name="Percent 3 6 5 11" xfId="7388" xr:uid="{00000000-0005-0000-0000-0000E01C0000}"/>
    <cellStyle name="Percent 3 6 5 12" xfId="7386" xr:uid="{00000000-0005-0000-0000-0000DE1C0000}"/>
    <cellStyle name="Percent 3 6 5 13" xfId="41860" xr:uid="{8C6BA023-BCAF-451F-A2A3-C1EF5051767A}"/>
    <cellStyle name="Percent 3 6 5 14" xfId="26510" xr:uid="{CAF95140-9816-4078-A2CF-AE542442CBD2}"/>
    <cellStyle name="Percent 3 6 5 2" xfId="7389" xr:uid="{00000000-0005-0000-0000-0000E11C0000}"/>
    <cellStyle name="Percent 3 6 5 2 2" xfId="7390" xr:uid="{00000000-0005-0000-0000-0000E21C0000}"/>
    <cellStyle name="Percent 3 6 5 2 2 2" xfId="7391" xr:uid="{00000000-0005-0000-0000-0000E31C0000}"/>
    <cellStyle name="Percent 3 6 5 2 3" xfId="7392" xr:uid="{00000000-0005-0000-0000-0000E41C0000}"/>
    <cellStyle name="Percent 3 6 5 2 3 2" xfId="7393" xr:uid="{00000000-0005-0000-0000-0000E51C0000}"/>
    <cellStyle name="Percent 3 6 5 2 4" xfId="7394" xr:uid="{00000000-0005-0000-0000-0000E61C0000}"/>
    <cellStyle name="Percent 3 6 5 2 5" xfId="7395" xr:uid="{00000000-0005-0000-0000-0000E71C0000}"/>
    <cellStyle name="Percent 3 6 5 2 6" xfId="43532" xr:uid="{58E10F91-C6EF-4F80-816E-F7A05EBBF4DE}"/>
    <cellStyle name="Percent 3 6 5 2 7" xfId="35974" xr:uid="{8BF873A0-2FF4-4760-9878-7D5A5BE61DF1}"/>
    <cellStyle name="Percent 3 6 5 3" xfId="7396" xr:uid="{00000000-0005-0000-0000-0000E81C0000}"/>
    <cellStyle name="Percent 3 6 5 3 2" xfId="7397" xr:uid="{00000000-0005-0000-0000-0000E91C0000}"/>
    <cellStyle name="Percent 3 6 5 3 2 2" xfId="7398" xr:uid="{00000000-0005-0000-0000-0000EA1C0000}"/>
    <cellStyle name="Percent 3 6 5 3 3" xfId="7399" xr:uid="{00000000-0005-0000-0000-0000EB1C0000}"/>
    <cellStyle name="Percent 3 6 5 3 3 2" xfId="7400" xr:uid="{00000000-0005-0000-0000-0000EC1C0000}"/>
    <cellStyle name="Percent 3 6 5 3 4" xfId="7401" xr:uid="{00000000-0005-0000-0000-0000ED1C0000}"/>
    <cellStyle name="Percent 3 6 5 3 5" xfId="43533" xr:uid="{77D73399-4848-458E-B2EB-CA876047F81D}"/>
    <cellStyle name="Percent 3 6 5 3 6" xfId="35975" xr:uid="{8BAE9B15-D3C4-4DEC-B02C-9887A1F985A8}"/>
    <cellStyle name="Percent 3 6 5 4" xfId="7402" xr:uid="{00000000-0005-0000-0000-0000EE1C0000}"/>
    <cellStyle name="Percent 3 6 5 4 2" xfId="7403" xr:uid="{00000000-0005-0000-0000-0000EF1C0000}"/>
    <cellStyle name="Percent 3 6 5 4 2 2" xfId="7404" xr:uid="{00000000-0005-0000-0000-0000F01C0000}"/>
    <cellStyle name="Percent 3 6 5 4 3" xfId="7405" xr:uid="{00000000-0005-0000-0000-0000F11C0000}"/>
    <cellStyle name="Percent 3 6 5 4 3 2" xfId="7406" xr:uid="{00000000-0005-0000-0000-0000F21C0000}"/>
    <cellStyle name="Percent 3 6 5 4 4" xfId="7407" xr:uid="{00000000-0005-0000-0000-0000F31C0000}"/>
    <cellStyle name="Percent 3 6 5 4 5" xfId="43534" xr:uid="{94133018-F7AA-4D53-B23B-AFF4D2FAD55E}"/>
    <cellStyle name="Percent 3 6 5 4 6" xfId="35976" xr:uid="{602B1C8F-E011-4ADD-A85B-78730387FFD8}"/>
    <cellStyle name="Percent 3 6 5 5" xfId="7408" xr:uid="{00000000-0005-0000-0000-0000F41C0000}"/>
    <cellStyle name="Percent 3 6 5 5 2" xfId="7409" xr:uid="{00000000-0005-0000-0000-0000F51C0000}"/>
    <cellStyle name="Percent 3 6 5 5 2 2" xfId="7410" xr:uid="{00000000-0005-0000-0000-0000F61C0000}"/>
    <cellStyle name="Percent 3 6 5 5 3" xfId="7411" xr:uid="{00000000-0005-0000-0000-0000F71C0000}"/>
    <cellStyle name="Percent 3 6 5 5 3 2" xfId="7412" xr:uid="{00000000-0005-0000-0000-0000F81C0000}"/>
    <cellStyle name="Percent 3 6 5 5 4" xfId="7413" xr:uid="{00000000-0005-0000-0000-0000F91C0000}"/>
    <cellStyle name="Percent 3 6 5 5 4 2" xfId="7414" xr:uid="{00000000-0005-0000-0000-0000FA1C0000}"/>
    <cellStyle name="Percent 3 6 5 5 5" xfId="7415" xr:uid="{00000000-0005-0000-0000-0000FB1C0000}"/>
    <cellStyle name="Percent 3 6 5 5 6" xfId="43535" xr:uid="{0D74DF62-F2AA-4B00-A992-1E42D0FF17DE}"/>
    <cellStyle name="Percent 3 6 5 5 7" xfId="35977" xr:uid="{A01478D8-A0F6-4C2A-8518-4AC2FE5BEF14}"/>
    <cellStyle name="Percent 3 6 5 6" xfId="7416" xr:uid="{00000000-0005-0000-0000-0000FC1C0000}"/>
    <cellStyle name="Percent 3 6 5 6 2" xfId="7417" xr:uid="{00000000-0005-0000-0000-0000FD1C0000}"/>
    <cellStyle name="Percent 3 6 5 6 2 2" xfId="7418" xr:uid="{00000000-0005-0000-0000-0000FE1C0000}"/>
    <cellStyle name="Percent 3 6 5 6 3" xfId="7419" xr:uid="{00000000-0005-0000-0000-0000FF1C0000}"/>
    <cellStyle name="Percent 3 6 5 6 3 2" xfId="7420" xr:uid="{00000000-0005-0000-0000-0000001D0000}"/>
    <cellStyle name="Percent 3 6 5 6 4" xfId="7421" xr:uid="{00000000-0005-0000-0000-0000011D0000}"/>
    <cellStyle name="Percent 3 6 5 6 5" xfId="43536" xr:uid="{35065B76-4E41-4617-9F12-5AD6838DE075}"/>
    <cellStyle name="Percent 3 6 5 6 6" xfId="35978" xr:uid="{F962C9F9-E579-4D7A-8CDF-9739F901932E}"/>
    <cellStyle name="Percent 3 6 5 7" xfId="7422" xr:uid="{00000000-0005-0000-0000-0000021D0000}"/>
    <cellStyle name="Percent 3 6 5 7 2" xfId="7423" xr:uid="{00000000-0005-0000-0000-0000031D0000}"/>
    <cellStyle name="Percent 3 6 5 7 3" xfId="43537" xr:uid="{7DB4CAAE-091B-4A59-A021-CD18205991F3}"/>
    <cellStyle name="Percent 3 6 5 7 4" xfId="35979" xr:uid="{3988D1F7-724E-491D-B2F7-E56AF85E9697}"/>
    <cellStyle name="Percent 3 6 5 8" xfId="7424" xr:uid="{00000000-0005-0000-0000-0000041D0000}"/>
    <cellStyle name="Percent 3 6 5 8 2" xfId="7425" xr:uid="{00000000-0005-0000-0000-0000051D0000}"/>
    <cellStyle name="Percent 3 6 5 8 3" xfId="43538" xr:uid="{3C0E7380-0E63-485F-B15F-FA0DE7AE8B2F}"/>
    <cellStyle name="Percent 3 6 5 8 4" xfId="35980" xr:uid="{72294891-5A01-46D7-BA67-D9A7DC7E8F29}"/>
    <cellStyle name="Percent 3 6 5 9" xfId="7426" xr:uid="{00000000-0005-0000-0000-0000061D0000}"/>
    <cellStyle name="Percent 3 6 5 9 2" xfId="7427" xr:uid="{00000000-0005-0000-0000-0000071D0000}"/>
    <cellStyle name="Percent 3 6 5 9 3" xfId="43539" xr:uid="{0E184753-D91D-408E-A3F1-BA506740CD0E}"/>
    <cellStyle name="Percent 3 6 5 9 4" xfId="35981" xr:uid="{C4536E7E-4AB2-4588-A610-09F449FCCBC4}"/>
    <cellStyle name="Percent 3 6 6" xfId="2930" xr:uid="{00000000-0005-0000-0000-0000760B0000}"/>
    <cellStyle name="Percent 3 6 6 10" xfId="7429" xr:uid="{00000000-0005-0000-0000-0000091D0000}"/>
    <cellStyle name="Percent 3 6 6 10 2" xfId="43540" xr:uid="{B396CED3-A1BB-45CA-A3AA-55D69F7127AA}"/>
    <cellStyle name="Percent 3 6 6 10 3" xfId="35982" xr:uid="{B0265451-2726-4A93-AF18-A8CF665F712D}"/>
    <cellStyle name="Percent 3 6 6 11" xfId="7430" xr:uid="{00000000-0005-0000-0000-00000A1D0000}"/>
    <cellStyle name="Percent 3 6 6 12" xfId="7428" xr:uid="{00000000-0005-0000-0000-0000081D0000}"/>
    <cellStyle name="Percent 3 6 6 13" xfId="41861" xr:uid="{2558BDD9-E4FD-4536-826D-C3F43814104D}"/>
    <cellStyle name="Percent 3 6 6 14" xfId="26511" xr:uid="{75350E4E-84A5-4841-8E4C-B85B1A73168C}"/>
    <cellStyle name="Percent 3 6 6 2" xfId="7431" xr:uid="{00000000-0005-0000-0000-00000B1D0000}"/>
    <cellStyle name="Percent 3 6 6 2 2" xfId="7432" xr:uid="{00000000-0005-0000-0000-00000C1D0000}"/>
    <cellStyle name="Percent 3 6 6 2 2 2" xfId="7433" xr:uid="{00000000-0005-0000-0000-00000D1D0000}"/>
    <cellStyle name="Percent 3 6 6 2 3" xfId="7434" xr:uid="{00000000-0005-0000-0000-00000E1D0000}"/>
    <cellStyle name="Percent 3 6 6 2 3 2" xfId="7435" xr:uid="{00000000-0005-0000-0000-00000F1D0000}"/>
    <cellStyle name="Percent 3 6 6 2 4" xfId="7436" xr:uid="{00000000-0005-0000-0000-0000101D0000}"/>
    <cellStyle name="Percent 3 6 6 2 5" xfId="7437" xr:uid="{00000000-0005-0000-0000-0000111D0000}"/>
    <cellStyle name="Percent 3 6 6 2 6" xfId="43541" xr:uid="{CDC73332-BFF9-4071-927F-697349863F1D}"/>
    <cellStyle name="Percent 3 6 6 2 7" xfId="35983" xr:uid="{E6FC82AB-251A-4802-859A-EDD079B0E978}"/>
    <cellStyle name="Percent 3 6 6 3" xfId="7438" xr:uid="{00000000-0005-0000-0000-0000121D0000}"/>
    <cellStyle name="Percent 3 6 6 3 2" xfId="7439" xr:uid="{00000000-0005-0000-0000-0000131D0000}"/>
    <cellStyle name="Percent 3 6 6 3 2 2" xfId="7440" xr:uid="{00000000-0005-0000-0000-0000141D0000}"/>
    <cellStyle name="Percent 3 6 6 3 3" xfId="7441" xr:uid="{00000000-0005-0000-0000-0000151D0000}"/>
    <cellStyle name="Percent 3 6 6 3 3 2" xfId="7442" xr:uid="{00000000-0005-0000-0000-0000161D0000}"/>
    <cellStyle name="Percent 3 6 6 3 4" xfId="7443" xr:uid="{00000000-0005-0000-0000-0000171D0000}"/>
    <cellStyle name="Percent 3 6 6 3 5" xfId="43542" xr:uid="{D4BC6EB4-2CAB-4A33-A7BE-0B942424BB57}"/>
    <cellStyle name="Percent 3 6 6 3 6" xfId="35984" xr:uid="{DD5E0CE0-1CBB-46A5-B6A9-9DEF496AE6CE}"/>
    <cellStyle name="Percent 3 6 6 4" xfId="7444" xr:uid="{00000000-0005-0000-0000-0000181D0000}"/>
    <cellStyle name="Percent 3 6 6 4 2" xfId="7445" xr:uid="{00000000-0005-0000-0000-0000191D0000}"/>
    <cellStyle name="Percent 3 6 6 4 2 2" xfId="7446" xr:uid="{00000000-0005-0000-0000-00001A1D0000}"/>
    <cellStyle name="Percent 3 6 6 4 3" xfId="7447" xr:uid="{00000000-0005-0000-0000-00001B1D0000}"/>
    <cellStyle name="Percent 3 6 6 4 3 2" xfId="7448" xr:uid="{00000000-0005-0000-0000-00001C1D0000}"/>
    <cellStyle name="Percent 3 6 6 4 4" xfId="7449" xr:uid="{00000000-0005-0000-0000-00001D1D0000}"/>
    <cellStyle name="Percent 3 6 6 4 5" xfId="43543" xr:uid="{E419D191-8F78-4894-9121-23891FCA3D9C}"/>
    <cellStyle name="Percent 3 6 6 4 6" xfId="35985" xr:uid="{739D661F-3268-4C94-A951-4E543ACAF3CF}"/>
    <cellStyle name="Percent 3 6 6 5" xfId="7450" xr:uid="{00000000-0005-0000-0000-00001E1D0000}"/>
    <cellStyle name="Percent 3 6 6 5 2" xfId="7451" xr:uid="{00000000-0005-0000-0000-00001F1D0000}"/>
    <cellStyle name="Percent 3 6 6 5 2 2" xfId="7452" xr:uid="{00000000-0005-0000-0000-0000201D0000}"/>
    <cellStyle name="Percent 3 6 6 5 3" xfId="7453" xr:uid="{00000000-0005-0000-0000-0000211D0000}"/>
    <cellStyle name="Percent 3 6 6 5 3 2" xfId="7454" xr:uid="{00000000-0005-0000-0000-0000221D0000}"/>
    <cellStyle name="Percent 3 6 6 5 4" xfId="7455" xr:uid="{00000000-0005-0000-0000-0000231D0000}"/>
    <cellStyle name="Percent 3 6 6 5 4 2" xfId="7456" xr:uid="{00000000-0005-0000-0000-0000241D0000}"/>
    <cellStyle name="Percent 3 6 6 5 5" xfId="7457" xr:uid="{00000000-0005-0000-0000-0000251D0000}"/>
    <cellStyle name="Percent 3 6 6 5 6" xfId="43544" xr:uid="{95FFB671-66C4-4D3C-8F8F-BF09B999C9DD}"/>
    <cellStyle name="Percent 3 6 6 5 7" xfId="35986" xr:uid="{B22908F1-97D3-4F7C-8572-C743D9FB9B20}"/>
    <cellStyle name="Percent 3 6 6 6" xfId="7458" xr:uid="{00000000-0005-0000-0000-0000261D0000}"/>
    <cellStyle name="Percent 3 6 6 6 2" xfId="7459" xr:uid="{00000000-0005-0000-0000-0000271D0000}"/>
    <cellStyle name="Percent 3 6 6 6 2 2" xfId="7460" xr:uid="{00000000-0005-0000-0000-0000281D0000}"/>
    <cellStyle name="Percent 3 6 6 6 3" xfId="7461" xr:uid="{00000000-0005-0000-0000-0000291D0000}"/>
    <cellStyle name="Percent 3 6 6 6 3 2" xfId="7462" xr:uid="{00000000-0005-0000-0000-00002A1D0000}"/>
    <cellStyle name="Percent 3 6 6 6 4" xfId="7463" xr:uid="{00000000-0005-0000-0000-00002B1D0000}"/>
    <cellStyle name="Percent 3 6 6 6 5" xfId="43545" xr:uid="{00266B66-0845-476D-8FE3-787CF9156B88}"/>
    <cellStyle name="Percent 3 6 6 6 6" xfId="35987" xr:uid="{C8FB4763-C053-4E7A-B1BB-0C87CFC2EA0B}"/>
    <cellStyle name="Percent 3 6 6 7" xfId="7464" xr:uid="{00000000-0005-0000-0000-00002C1D0000}"/>
    <cellStyle name="Percent 3 6 6 7 2" xfId="7465" xr:uid="{00000000-0005-0000-0000-00002D1D0000}"/>
    <cellStyle name="Percent 3 6 6 7 3" xfId="43546" xr:uid="{CC2FFDF0-1D7B-4FB3-98C5-0A9EE549BB40}"/>
    <cellStyle name="Percent 3 6 6 7 4" xfId="35988" xr:uid="{74407C7D-BFF8-41EE-BD9E-360E7056A7A4}"/>
    <cellStyle name="Percent 3 6 6 8" xfId="7466" xr:uid="{00000000-0005-0000-0000-00002E1D0000}"/>
    <cellStyle name="Percent 3 6 6 8 2" xfId="7467" xr:uid="{00000000-0005-0000-0000-00002F1D0000}"/>
    <cellStyle name="Percent 3 6 6 8 3" xfId="43547" xr:uid="{8D109250-69C6-4D17-A13C-C4FC9C74B2AF}"/>
    <cellStyle name="Percent 3 6 6 8 4" xfId="35989" xr:uid="{65E35CC2-600B-4110-93D8-5B3AEEB1F283}"/>
    <cellStyle name="Percent 3 6 6 9" xfId="7468" xr:uid="{00000000-0005-0000-0000-0000301D0000}"/>
    <cellStyle name="Percent 3 6 6 9 2" xfId="7469" xr:uid="{00000000-0005-0000-0000-0000311D0000}"/>
    <cellStyle name="Percent 3 6 6 9 3" xfId="43548" xr:uid="{504DA909-6F1B-4D57-9566-0308D0B695FB}"/>
    <cellStyle name="Percent 3 6 6 9 4" xfId="35990" xr:uid="{8336778A-AE6F-4AF8-9AD8-87E588D1C9D6}"/>
    <cellStyle name="Percent 3 6 7" xfId="2931" xr:uid="{00000000-0005-0000-0000-0000770B0000}"/>
    <cellStyle name="Percent 3 6 7 10" xfId="7471" xr:uid="{00000000-0005-0000-0000-0000331D0000}"/>
    <cellStyle name="Percent 3 6 7 10 2" xfId="43549" xr:uid="{98B86FF7-40C1-49CF-81C8-C53D14F3F82C}"/>
    <cellStyle name="Percent 3 6 7 10 3" xfId="35991" xr:uid="{04D62F91-32BF-4534-AB0E-C685243C69D1}"/>
    <cellStyle name="Percent 3 6 7 11" xfId="7472" xr:uid="{00000000-0005-0000-0000-0000341D0000}"/>
    <cellStyle name="Percent 3 6 7 12" xfId="7470" xr:uid="{00000000-0005-0000-0000-0000321D0000}"/>
    <cellStyle name="Percent 3 6 7 13" xfId="41862" xr:uid="{5F68A426-2933-4B49-93F6-B0DD32E19D3F}"/>
    <cellStyle name="Percent 3 6 7 14" xfId="26512" xr:uid="{F3C3A765-3FFB-42E3-B0F4-5724F08DE359}"/>
    <cellStyle name="Percent 3 6 7 2" xfId="7473" xr:uid="{00000000-0005-0000-0000-0000351D0000}"/>
    <cellStyle name="Percent 3 6 7 2 2" xfId="7474" xr:uid="{00000000-0005-0000-0000-0000361D0000}"/>
    <cellStyle name="Percent 3 6 7 2 2 2" xfId="7475" xr:uid="{00000000-0005-0000-0000-0000371D0000}"/>
    <cellStyle name="Percent 3 6 7 2 3" xfId="7476" xr:uid="{00000000-0005-0000-0000-0000381D0000}"/>
    <cellStyle name="Percent 3 6 7 2 3 2" xfId="7477" xr:uid="{00000000-0005-0000-0000-0000391D0000}"/>
    <cellStyle name="Percent 3 6 7 2 4" xfId="7478" xr:uid="{00000000-0005-0000-0000-00003A1D0000}"/>
    <cellStyle name="Percent 3 6 7 2 5" xfId="7479" xr:uid="{00000000-0005-0000-0000-00003B1D0000}"/>
    <cellStyle name="Percent 3 6 7 2 6" xfId="43550" xr:uid="{3E6EFDD8-60D8-4FD3-9AD3-389DF67B5D41}"/>
    <cellStyle name="Percent 3 6 7 2 7" xfId="35992" xr:uid="{1D83962C-E94D-4D9B-BEBD-4A18209EC296}"/>
    <cellStyle name="Percent 3 6 7 3" xfId="7480" xr:uid="{00000000-0005-0000-0000-00003C1D0000}"/>
    <cellStyle name="Percent 3 6 7 3 2" xfId="7481" xr:uid="{00000000-0005-0000-0000-00003D1D0000}"/>
    <cellStyle name="Percent 3 6 7 3 2 2" xfId="7482" xr:uid="{00000000-0005-0000-0000-00003E1D0000}"/>
    <cellStyle name="Percent 3 6 7 3 3" xfId="7483" xr:uid="{00000000-0005-0000-0000-00003F1D0000}"/>
    <cellStyle name="Percent 3 6 7 3 3 2" xfId="7484" xr:uid="{00000000-0005-0000-0000-0000401D0000}"/>
    <cellStyle name="Percent 3 6 7 3 4" xfId="7485" xr:uid="{00000000-0005-0000-0000-0000411D0000}"/>
    <cellStyle name="Percent 3 6 7 3 5" xfId="43551" xr:uid="{E3DB6B4B-A238-4E65-BC4B-62D00CD4AD98}"/>
    <cellStyle name="Percent 3 6 7 3 6" xfId="35993" xr:uid="{1906FEF7-D616-4817-9C98-251C136E37C6}"/>
    <cellStyle name="Percent 3 6 7 4" xfId="7486" xr:uid="{00000000-0005-0000-0000-0000421D0000}"/>
    <cellStyle name="Percent 3 6 7 4 2" xfId="7487" xr:uid="{00000000-0005-0000-0000-0000431D0000}"/>
    <cellStyle name="Percent 3 6 7 4 2 2" xfId="7488" xr:uid="{00000000-0005-0000-0000-0000441D0000}"/>
    <cellStyle name="Percent 3 6 7 4 3" xfId="7489" xr:uid="{00000000-0005-0000-0000-0000451D0000}"/>
    <cellStyle name="Percent 3 6 7 4 3 2" xfId="7490" xr:uid="{00000000-0005-0000-0000-0000461D0000}"/>
    <cellStyle name="Percent 3 6 7 4 4" xfId="7491" xr:uid="{00000000-0005-0000-0000-0000471D0000}"/>
    <cellStyle name="Percent 3 6 7 4 5" xfId="43552" xr:uid="{9EC90505-D458-4554-A4FD-3FC9CE428790}"/>
    <cellStyle name="Percent 3 6 7 4 6" xfId="35994" xr:uid="{D552BC89-43D4-4A27-9AE6-4C32723962C3}"/>
    <cellStyle name="Percent 3 6 7 5" xfId="7492" xr:uid="{00000000-0005-0000-0000-0000481D0000}"/>
    <cellStyle name="Percent 3 6 7 5 2" xfId="7493" xr:uid="{00000000-0005-0000-0000-0000491D0000}"/>
    <cellStyle name="Percent 3 6 7 5 2 2" xfId="7494" xr:uid="{00000000-0005-0000-0000-00004A1D0000}"/>
    <cellStyle name="Percent 3 6 7 5 3" xfId="7495" xr:uid="{00000000-0005-0000-0000-00004B1D0000}"/>
    <cellStyle name="Percent 3 6 7 5 3 2" xfId="7496" xr:uid="{00000000-0005-0000-0000-00004C1D0000}"/>
    <cellStyle name="Percent 3 6 7 5 4" xfId="7497" xr:uid="{00000000-0005-0000-0000-00004D1D0000}"/>
    <cellStyle name="Percent 3 6 7 5 4 2" xfId="7498" xr:uid="{00000000-0005-0000-0000-00004E1D0000}"/>
    <cellStyle name="Percent 3 6 7 5 5" xfId="7499" xr:uid="{00000000-0005-0000-0000-00004F1D0000}"/>
    <cellStyle name="Percent 3 6 7 5 6" xfId="43553" xr:uid="{C8DCDC9E-2C11-4753-9593-175037B15EEA}"/>
    <cellStyle name="Percent 3 6 7 5 7" xfId="35995" xr:uid="{E34174C7-0AFE-4274-8E70-0CFEF3C06792}"/>
    <cellStyle name="Percent 3 6 7 6" xfId="7500" xr:uid="{00000000-0005-0000-0000-0000501D0000}"/>
    <cellStyle name="Percent 3 6 7 6 2" xfId="7501" xr:uid="{00000000-0005-0000-0000-0000511D0000}"/>
    <cellStyle name="Percent 3 6 7 6 2 2" xfId="7502" xr:uid="{00000000-0005-0000-0000-0000521D0000}"/>
    <cellStyle name="Percent 3 6 7 6 3" xfId="7503" xr:uid="{00000000-0005-0000-0000-0000531D0000}"/>
    <cellStyle name="Percent 3 6 7 6 3 2" xfId="7504" xr:uid="{00000000-0005-0000-0000-0000541D0000}"/>
    <cellStyle name="Percent 3 6 7 6 4" xfId="7505" xr:uid="{00000000-0005-0000-0000-0000551D0000}"/>
    <cellStyle name="Percent 3 6 7 6 5" xfId="43554" xr:uid="{0826094A-29A4-42AD-9CB4-6EA12BB0A9D4}"/>
    <cellStyle name="Percent 3 6 7 6 6" xfId="35996" xr:uid="{254FBABA-AC5D-40E0-84D7-D4091898B004}"/>
    <cellStyle name="Percent 3 6 7 7" xfId="7506" xr:uid="{00000000-0005-0000-0000-0000561D0000}"/>
    <cellStyle name="Percent 3 6 7 7 2" xfId="7507" xr:uid="{00000000-0005-0000-0000-0000571D0000}"/>
    <cellStyle name="Percent 3 6 7 7 3" xfId="43555" xr:uid="{30C71703-61A0-47E2-99B1-7E609275B144}"/>
    <cellStyle name="Percent 3 6 7 7 4" xfId="35997" xr:uid="{48464652-465C-4666-AFEE-81711AFBA7BF}"/>
    <cellStyle name="Percent 3 6 7 8" xfId="7508" xr:uid="{00000000-0005-0000-0000-0000581D0000}"/>
    <cellStyle name="Percent 3 6 7 8 2" xfId="7509" xr:uid="{00000000-0005-0000-0000-0000591D0000}"/>
    <cellStyle name="Percent 3 6 7 8 3" xfId="43556" xr:uid="{3F9F7B61-EC22-46A5-9854-BB3029D5D5F2}"/>
    <cellStyle name="Percent 3 6 7 8 4" xfId="35998" xr:uid="{58A56F48-B241-470C-9927-E6908E3EA230}"/>
    <cellStyle name="Percent 3 6 7 9" xfId="7510" xr:uid="{00000000-0005-0000-0000-00005A1D0000}"/>
    <cellStyle name="Percent 3 6 7 9 2" xfId="7511" xr:uid="{00000000-0005-0000-0000-00005B1D0000}"/>
    <cellStyle name="Percent 3 6 7 9 3" xfId="43557" xr:uid="{D7AC5CC5-95E1-4E2A-B721-42E0F4B213BD}"/>
    <cellStyle name="Percent 3 6 7 9 4" xfId="35999" xr:uid="{A9E0485F-DBE2-41BA-ACE0-446520569F52}"/>
    <cellStyle name="Percent 3 6 8" xfId="2932" xr:uid="{00000000-0005-0000-0000-0000780B0000}"/>
    <cellStyle name="Percent 3 6 8 10" xfId="7513" xr:uid="{00000000-0005-0000-0000-00005D1D0000}"/>
    <cellStyle name="Percent 3 6 8 10 2" xfId="43558" xr:uid="{D87F3342-AB56-44C9-BD79-DD460878B981}"/>
    <cellStyle name="Percent 3 6 8 10 3" xfId="36000" xr:uid="{E24B4C55-74D0-4BB5-BAAE-B0EF95AEB3EC}"/>
    <cellStyle name="Percent 3 6 8 11" xfId="7514" xr:uid="{00000000-0005-0000-0000-00005E1D0000}"/>
    <cellStyle name="Percent 3 6 8 12" xfId="7512" xr:uid="{00000000-0005-0000-0000-00005C1D0000}"/>
    <cellStyle name="Percent 3 6 8 13" xfId="41863" xr:uid="{702F31CC-CD0A-48AE-B74D-586B9C77889C}"/>
    <cellStyle name="Percent 3 6 8 14" xfId="26513" xr:uid="{56AD357E-34B1-473A-81DD-1032B4B87FB0}"/>
    <cellStyle name="Percent 3 6 8 2" xfId="7515" xr:uid="{00000000-0005-0000-0000-00005F1D0000}"/>
    <cellStyle name="Percent 3 6 8 2 2" xfId="7516" xr:uid="{00000000-0005-0000-0000-0000601D0000}"/>
    <cellStyle name="Percent 3 6 8 2 2 2" xfId="7517" xr:uid="{00000000-0005-0000-0000-0000611D0000}"/>
    <cellStyle name="Percent 3 6 8 2 3" xfId="7518" xr:uid="{00000000-0005-0000-0000-0000621D0000}"/>
    <cellStyle name="Percent 3 6 8 2 3 2" xfId="7519" xr:uid="{00000000-0005-0000-0000-0000631D0000}"/>
    <cellStyle name="Percent 3 6 8 2 4" xfId="7520" xr:uid="{00000000-0005-0000-0000-0000641D0000}"/>
    <cellStyle name="Percent 3 6 8 2 5" xfId="7521" xr:uid="{00000000-0005-0000-0000-0000651D0000}"/>
    <cellStyle name="Percent 3 6 8 2 6" xfId="43559" xr:uid="{B65297D8-C813-4F91-9329-EFC49E058EC3}"/>
    <cellStyle name="Percent 3 6 8 2 7" xfId="36001" xr:uid="{49B3849E-91D3-493D-8CED-773FCBBAEB55}"/>
    <cellStyle name="Percent 3 6 8 3" xfId="7522" xr:uid="{00000000-0005-0000-0000-0000661D0000}"/>
    <cellStyle name="Percent 3 6 8 3 2" xfId="7523" xr:uid="{00000000-0005-0000-0000-0000671D0000}"/>
    <cellStyle name="Percent 3 6 8 3 2 2" xfId="7524" xr:uid="{00000000-0005-0000-0000-0000681D0000}"/>
    <cellStyle name="Percent 3 6 8 3 3" xfId="7525" xr:uid="{00000000-0005-0000-0000-0000691D0000}"/>
    <cellStyle name="Percent 3 6 8 3 3 2" xfId="7526" xr:uid="{00000000-0005-0000-0000-00006A1D0000}"/>
    <cellStyle name="Percent 3 6 8 3 4" xfId="7527" xr:uid="{00000000-0005-0000-0000-00006B1D0000}"/>
    <cellStyle name="Percent 3 6 8 3 5" xfId="43560" xr:uid="{331B3079-BBFB-4B5A-8551-D5D20BE54865}"/>
    <cellStyle name="Percent 3 6 8 3 6" xfId="36002" xr:uid="{122B6A24-0CE8-4923-8CE7-497A386A096C}"/>
    <cellStyle name="Percent 3 6 8 4" xfId="7528" xr:uid="{00000000-0005-0000-0000-00006C1D0000}"/>
    <cellStyle name="Percent 3 6 8 4 2" xfId="7529" xr:uid="{00000000-0005-0000-0000-00006D1D0000}"/>
    <cellStyle name="Percent 3 6 8 4 2 2" xfId="7530" xr:uid="{00000000-0005-0000-0000-00006E1D0000}"/>
    <cellStyle name="Percent 3 6 8 4 3" xfId="7531" xr:uid="{00000000-0005-0000-0000-00006F1D0000}"/>
    <cellStyle name="Percent 3 6 8 4 3 2" xfId="7532" xr:uid="{00000000-0005-0000-0000-0000701D0000}"/>
    <cellStyle name="Percent 3 6 8 4 4" xfId="7533" xr:uid="{00000000-0005-0000-0000-0000711D0000}"/>
    <cellStyle name="Percent 3 6 8 4 5" xfId="43561" xr:uid="{F0B758C7-E8D9-40C7-B5F3-E556C6711AB2}"/>
    <cellStyle name="Percent 3 6 8 4 6" xfId="36003" xr:uid="{CB0A902F-3803-4976-8707-E932A71803E0}"/>
    <cellStyle name="Percent 3 6 8 5" xfId="7534" xr:uid="{00000000-0005-0000-0000-0000721D0000}"/>
    <cellStyle name="Percent 3 6 8 5 2" xfId="7535" xr:uid="{00000000-0005-0000-0000-0000731D0000}"/>
    <cellStyle name="Percent 3 6 8 5 2 2" xfId="7536" xr:uid="{00000000-0005-0000-0000-0000741D0000}"/>
    <cellStyle name="Percent 3 6 8 5 3" xfId="7537" xr:uid="{00000000-0005-0000-0000-0000751D0000}"/>
    <cellStyle name="Percent 3 6 8 5 3 2" xfId="7538" xr:uid="{00000000-0005-0000-0000-0000761D0000}"/>
    <cellStyle name="Percent 3 6 8 5 4" xfId="7539" xr:uid="{00000000-0005-0000-0000-0000771D0000}"/>
    <cellStyle name="Percent 3 6 8 5 4 2" xfId="7540" xr:uid="{00000000-0005-0000-0000-0000781D0000}"/>
    <cellStyle name="Percent 3 6 8 5 5" xfId="7541" xr:uid="{00000000-0005-0000-0000-0000791D0000}"/>
    <cellStyle name="Percent 3 6 8 5 6" xfId="43562" xr:uid="{9840BFB6-97FA-41E1-88B7-EE1C986856F5}"/>
    <cellStyle name="Percent 3 6 8 5 7" xfId="36004" xr:uid="{E8F1E253-39B0-43F0-87C6-3381AF5FA0D1}"/>
    <cellStyle name="Percent 3 6 8 6" xfId="7542" xr:uid="{00000000-0005-0000-0000-00007A1D0000}"/>
    <cellStyle name="Percent 3 6 8 6 2" xfId="7543" xr:uid="{00000000-0005-0000-0000-00007B1D0000}"/>
    <cellStyle name="Percent 3 6 8 6 2 2" xfId="7544" xr:uid="{00000000-0005-0000-0000-00007C1D0000}"/>
    <cellStyle name="Percent 3 6 8 6 3" xfId="7545" xr:uid="{00000000-0005-0000-0000-00007D1D0000}"/>
    <cellStyle name="Percent 3 6 8 6 3 2" xfId="7546" xr:uid="{00000000-0005-0000-0000-00007E1D0000}"/>
    <cellStyle name="Percent 3 6 8 6 4" xfId="7547" xr:uid="{00000000-0005-0000-0000-00007F1D0000}"/>
    <cellStyle name="Percent 3 6 8 6 5" xfId="43563" xr:uid="{AE6A1456-AF5E-46CB-ADF4-B5F1D53B52B3}"/>
    <cellStyle name="Percent 3 6 8 6 6" xfId="36005" xr:uid="{4BE0ACA5-244E-414D-895B-976BD6B9A722}"/>
    <cellStyle name="Percent 3 6 8 7" xfId="7548" xr:uid="{00000000-0005-0000-0000-0000801D0000}"/>
    <cellStyle name="Percent 3 6 8 7 2" xfId="7549" xr:uid="{00000000-0005-0000-0000-0000811D0000}"/>
    <cellStyle name="Percent 3 6 8 7 3" xfId="43564" xr:uid="{8C5970AB-E0EE-47F1-8802-F2C85F50BB6E}"/>
    <cellStyle name="Percent 3 6 8 7 4" xfId="36006" xr:uid="{A418FC21-EDA7-4E88-A0E2-DA23095E6C1C}"/>
    <cellStyle name="Percent 3 6 8 8" xfId="7550" xr:uid="{00000000-0005-0000-0000-0000821D0000}"/>
    <cellStyle name="Percent 3 6 8 8 2" xfId="7551" xr:uid="{00000000-0005-0000-0000-0000831D0000}"/>
    <cellStyle name="Percent 3 6 8 8 3" xfId="43565" xr:uid="{07DE851A-17FE-4A41-B397-905AE9E49E75}"/>
    <cellStyle name="Percent 3 6 8 8 4" xfId="36007" xr:uid="{C38AE568-ACD2-4CE7-B745-D9A3E10BF76D}"/>
    <cellStyle name="Percent 3 6 8 9" xfId="7552" xr:uid="{00000000-0005-0000-0000-0000841D0000}"/>
    <cellStyle name="Percent 3 6 8 9 2" xfId="7553" xr:uid="{00000000-0005-0000-0000-0000851D0000}"/>
    <cellStyle name="Percent 3 6 8 9 3" xfId="43566" xr:uid="{F7C90C90-700F-4D75-82F6-F831344DCA93}"/>
    <cellStyle name="Percent 3 6 8 9 4" xfId="36008" xr:uid="{750D5089-88A1-4834-B295-10E991BD0036}"/>
    <cellStyle name="Percent 3 6 9" xfId="2933" xr:uid="{00000000-0005-0000-0000-0000790B0000}"/>
    <cellStyle name="Percent 3 6 9 10" xfId="7555" xr:uid="{00000000-0005-0000-0000-0000871D0000}"/>
    <cellStyle name="Percent 3 6 9 10 2" xfId="43567" xr:uid="{A39E5178-16FB-405E-903F-9495E2E2A38E}"/>
    <cellStyle name="Percent 3 6 9 10 3" xfId="36009" xr:uid="{CE49BD3C-6B3B-43A4-8363-0AB798471372}"/>
    <cellStyle name="Percent 3 6 9 11" xfId="7556" xr:uid="{00000000-0005-0000-0000-0000881D0000}"/>
    <cellStyle name="Percent 3 6 9 12" xfId="7554" xr:uid="{00000000-0005-0000-0000-0000861D0000}"/>
    <cellStyle name="Percent 3 6 9 13" xfId="41864" xr:uid="{9ABF483C-EE23-4FAF-AD4C-AFAB824C07F7}"/>
    <cellStyle name="Percent 3 6 9 14" xfId="26514" xr:uid="{D366C04F-61C4-4ADC-B3DE-C1986CDDB8D3}"/>
    <cellStyle name="Percent 3 6 9 2" xfId="7557" xr:uid="{00000000-0005-0000-0000-0000891D0000}"/>
    <cellStyle name="Percent 3 6 9 2 2" xfId="7558" xr:uid="{00000000-0005-0000-0000-00008A1D0000}"/>
    <cellStyle name="Percent 3 6 9 2 2 2" xfId="7559" xr:uid="{00000000-0005-0000-0000-00008B1D0000}"/>
    <cellStyle name="Percent 3 6 9 2 3" xfId="7560" xr:uid="{00000000-0005-0000-0000-00008C1D0000}"/>
    <cellStyle name="Percent 3 6 9 2 3 2" xfId="7561" xr:uid="{00000000-0005-0000-0000-00008D1D0000}"/>
    <cellStyle name="Percent 3 6 9 2 4" xfId="7562" xr:uid="{00000000-0005-0000-0000-00008E1D0000}"/>
    <cellStyle name="Percent 3 6 9 2 5" xfId="7563" xr:uid="{00000000-0005-0000-0000-00008F1D0000}"/>
    <cellStyle name="Percent 3 6 9 2 6" xfId="43568" xr:uid="{8BD5CFB1-8942-45C3-9849-4072FB45F103}"/>
    <cellStyle name="Percent 3 6 9 2 7" xfId="36010" xr:uid="{877ACCA0-5AD8-419B-B9D3-B38A42D0516F}"/>
    <cellStyle name="Percent 3 6 9 3" xfId="7564" xr:uid="{00000000-0005-0000-0000-0000901D0000}"/>
    <cellStyle name="Percent 3 6 9 3 2" xfId="7565" xr:uid="{00000000-0005-0000-0000-0000911D0000}"/>
    <cellStyle name="Percent 3 6 9 3 2 2" xfId="7566" xr:uid="{00000000-0005-0000-0000-0000921D0000}"/>
    <cellStyle name="Percent 3 6 9 3 3" xfId="7567" xr:uid="{00000000-0005-0000-0000-0000931D0000}"/>
    <cellStyle name="Percent 3 6 9 3 3 2" xfId="7568" xr:uid="{00000000-0005-0000-0000-0000941D0000}"/>
    <cellStyle name="Percent 3 6 9 3 4" xfId="7569" xr:uid="{00000000-0005-0000-0000-0000951D0000}"/>
    <cellStyle name="Percent 3 6 9 3 5" xfId="43569" xr:uid="{68D939E3-F71D-4D0A-B854-2E8AB30CB821}"/>
    <cellStyle name="Percent 3 6 9 3 6" xfId="36011" xr:uid="{7B8D2E0F-8823-4B20-AC71-DCE4B3672402}"/>
    <cellStyle name="Percent 3 6 9 4" xfId="7570" xr:uid="{00000000-0005-0000-0000-0000961D0000}"/>
    <cellStyle name="Percent 3 6 9 4 2" xfId="7571" xr:uid="{00000000-0005-0000-0000-0000971D0000}"/>
    <cellStyle name="Percent 3 6 9 4 2 2" xfId="7572" xr:uid="{00000000-0005-0000-0000-0000981D0000}"/>
    <cellStyle name="Percent 3 6 9 4 3" xfId="7573" xr:uid="{00000000-0005-0000-0000-0000991D0000}"/>
    <cellStyle name="Percent 3 6 9 4 3 2" xfId="7574" xr:uid="{00000000-0005-0000-0000-00009A1D0000}"/>
    <cellStyle name="Percent 3 6 9 4 4" xfId="7575" xr:uid="{00000000-0005-0000-0000-00009B1D0000}"/>
    <cellStyle name="Percent 3 6 9 4 5" xfId="43570" xr:uid="{429DB326-0B47-4FDD-BB07-5228598F227C}"/>
    <cellStyle name="Percent 3 6 9 4 6" xfId="36012" xr:uid="{7311E92B-FBF0-40F2-A0D9-8E86C75BB72B}"/>
    <cellStyle name="Percent 3 6 9 5" xfId="7576" xr:uid="{00000000-0005-0000-0000-00009C1D0000}"/>
    <cellStyle name="Percent 3 6 9 5 2" xfId="7577" xr:uid="{00000000-0005-0000-0000-00009D1D0000}"/>
    <cellStyle name="Percent 3 6 9 5 2 2" xfId="7578" xr:uid="{00000000-0005-0000-0000-00009E1D0000}"/>
    <cellStyle name="Percent 3 6 9 5 3" xfId="7579" xr:uid="{00000000-0005-0000-0000-00009F1D0000}"/>
    <cellStyle name="Percent 3 6 9 5 3 2" xfId="7580" xr:uid="{00000000-0005-0000-0000-0000A01D0000}"/>
    <cellStyle name="Percent 3 6 9 5 4" xfId="7581" xr:uid="{00000000-0005-0000-0000-0000A11D0000}"/>
    <cellStyle name="Percent 3 6 9 5 4 2" xfId="7582" xr:uid="{00000000-0005-0000-0000-0000A21D0000}"/>
    <cellStyle name="Percent 3 6 9 5 5" xfId="7583" xr:uid="{00000000-0005-0000-0000-0000A31D0000}"/>
    <cellStyle name="Percent 3 6 9 5 6" xfId="43571" xr:uid="{22C0112E-9D5A-4349-9E07-D36974201DF3}"/>
    <cellStyle name="Percent 3 6 9 5 7" xfId="36013" xr:uid="{DC447062-412D-4745-97B0-E9D70DD71955}"/>
    <cellStyle name="Percent 3 6 9 6" xfId="7584" xr:uid="{00000000-0005-0000-0000-0000A41D0000}"/>
    <cellStyle name="Percent 3 6 9 6 2" xfId="7585" xr:uid="{00000000-0005-0000-0000-0000A51D0000}"/>
    <cellStyle name="Percent 3 6 9 6 2 2" xfId="7586" xr:uid="{00000000-0005-0000-0000-0000A61D0000}"/>
    <cellStyle name="Percent 3 6 9 6 3" xfId="7587" xr:uid="{00000000-0005-0000-0000-0000A71D0000}"/>
    <cellStyle name="Percent 3 6 9 6 3 2" xfId="7588" xr:uid="{00000000-0005-0000-0000-0000A81D0000}"/>
    <cellStyle name="Percent 3 6 9 6 4" xfId="7589" xr:uid="{00000000-0005-0000-0000-0000A91D0000}"/>
    <cellStyle name="Percent 3 6 9 6 5" xfId="43572" xr:uid="{C2249377-4722-4B8F-8BC0-9EE2966AD7BF}"/>
    <cellStyle name="Percent 3 6 9 6 6" xfId="36014" xr:uid="{6421BEB9-7CE9-408E-86D5-B808D36FB960}"/>
    <cellStyle name="Percent 3 6 9 7" xfId="7590" xr:uid="{00000000-0005-0000-0000-0000AA1D0000}"/>
    <cellStyle name="Percent 3 6 9 7 2" xfId="7591" xr:uid="{00000000-0005-0000-0000-0000AB1D0000}"/>
    <cellStyle name="Percent 3 6 9 7 3" xfId="43573" xr:uid="{68EAE7F1-2A3E-46E7-94DD-6A6F4DCCF439}"/>
    <cellStyle name="Percent 3 6 9 7 4" xfId="36015" xr:uid="{27AD0964-88AC-439D-97DA-046BBAE6D394}"/>
    <cellStyle name="Percent 3 6 9 8" xfId="7592" xr:uid="{00000000-0005-0000-0000-0000AC1D0000}"/>
    <cellStyle name="Percent 3 6 9 8 2" xfId="7593" xr:uid="{00000000-0005-0000-0000-0000AD1D0000}"/>
    <cellStyle name="Percent 3 6 9 8 3" xfId="43574" xr:uid="{9D55F1B3-1D38-40C3-83D2-C04EBC2E3DA1}"/>
    <cellStyle name="Percent 3 6 9 8 4" xfId="36016" xr:uid="{D8FA2AF0-7121-4B5C-A343-2F79FF72495E}"/>
    <cellStyle name="Percent 3 6 9 9" xfId="7594" xr:uid="{00000000-0005-0000-0000-0000AE1D0000}"/>
    <cellStyle name="Percent 3 6 9 9 2" xfId="7595" xr:uid="{00000000-0005-0000-0000-0000AF1D0000}"/>
    <cellStyle name="Percent 3 6 9 9 3" xfId="43575" xr:uid="{40E9AFC9-C97F-4D41-8AA6-77362E202855}"/>
    <cellStyle name="Percent 3 6 9 9 4" xfId="36017" xr:uid="{1EDF5144-9781-44E7-A36A-03BF535AE501}"/>
    <cellStyle name="Percent 3 7" xfId="303" xr:uid="{00000000-0005-0000-0000-000033010000}"/>
    <cellStyle name="Percent 3 7 10" xfId="2934" xr:uid="{00000000-0005-0000-0000-00007A0B0000}"/>
    <cellStyle name="Percent 3 7 10 10" xfId="7598" xr:uid="{00000000-0005-0000-0000-0000B21D0000}"/>
    <cellStyle name="Percent 3 7 10 10 2" xfId="43576" xr:uid="{B4243F91-9C71-4DBF-8F43-F2DE7FB0483D}"/>
    <cellStyle name="Percent 3 7 10 10 3" xfId="36018" xr:uid="{A6523D83-B00C-4C96-B279-51C27B670F4A}"/>
    <cellStyle name="Percent 3 7 10 11" xfId="7599" xr:uid="{00000000-0005-0000-0000-0000B31D0000}"/>
    <cellStyle name="Percent 3 7 10 12" xfId="7597" xr:uid="{00000000-0005-0000-0000-0000B11D0000}"/>
    <cellStyle name="Percent 3 7 10 13" xfId="41865" xr:uid="{61A3EC90-D33D-44C9-A971-7A71413589E8}"/>
    <cellStyle name="Percent 3 7 10 14" xfId="26516" xr:uid="{CD5122AC-FCFA-45E0-8E68-7139FA4F5119}"/>
    <cellStyle name="Percent 3 7 10 2" xfId="7600" xr:uid="{00000000-0005-0000-0000-0000B41D0000}"/>
    <cellStyle name="Percent 3 7 10 2 2" xfId="7601" xr:uid="{00000000-0005-0000-0000-0000B51D0000}"/>
    <cellStyle name="Percent 3 7 10 2 2 2" xfId="7602" xr:uid="{00000000-0005-0000-0000-0000B61D0000}"/>
    <cellStyle name="Percent 3 7 10 2 3" xfId="7603" xr:uid="{00000000-0005-0000-0000-0000B71D0000}"/>
    <cellStyle name="Percent 3 7 10 2 3 2" xfId="7604" xr:uid="{00000000-0005-0000-0000-0000B81D0000}"/>
    <cellStyle name="Percent 3 7 10 2 4" xfId="7605" xr:uid="{00000000-0005-0000-0000-0000B91D0000}"/>
    <cellStyle name="Percent 3 7 10 2 5" xfId="7606" xr:uid="{00000000-0005-0000-0000-0000BA1D0000}"/>
    <cellStyle name="Percent 3 7 10 2 6" xfId="43577" xr:uid="{30672F13-18C6-490E-8B34-978B68FF4942}"/>
    <cellStyle name="Percent 3 7 10 2 7" xfId="36019" xr:uid="{FD17267B-D72D-479B-A317-42038640B35F}"/>
    <cellStyle name="Percent 3 7 10 3" xfId="7607" xr:uid="{00000000-0005-0000-0000-0000BB1D0000}"/>
    <cellStyle name="Percent 3 7 10 3 2" xfId="7608" xr:uid="{00000000-0005-0000-0000-0000BC1D0000}"/>
    <cellStyle name="Percent 3 7 10 3 2 2" xfId="7609" xr:uid="{00000000-0005-0000-0000-0000BD1D0000}"/>
    <cellStyle name="Percent 3 7 10 3 3" xfId="7610" xr:uid="{00000000-0005-0000-0000-0000BE1D0000}"/>
    <cellStyle name="Percent 3 7 10 3 3 2" xfId="7611" xr:uid="{00000000-0005-0000-0000-0000BF1D0000}"/>
    <cellStyle name="Percent 3 7 10 3 4" xfId="7612" xr:uid="{00000000-0005-0000-0000-0000C01D0000}"/>
    <cellStyle name="Percent 3 7 10 3 5" xfId="43578" xr:uid="{E96B47D4-7DA6-4B58-86E3-4793953D5C41}"/>
    <cellStyle name="Percent 3 7 10 3 6" xfId="36020" xr:uid="{4C9D91E9-2ACB-41F4-A6B3-6EB722818E5C}"/>
    <cellStyle name="Percent 3 7 10 4" xfId="7613" xr:uid="{00000000-0005-0000-0000-0000C11D0000}"/>
    <cellStyle name="Percent 3 7 10 4 2" xfId="7614" xr:uid="{00000000-0005-0000-0000-0000C21D0000}"/>
    <cellStyle name="Percent 3 7 10 4 2 2" xfId="7615" xr:uid="{00000000-0005-0000-0000-0000C31D0000}"/>
    <cellStyle name="Percent 3 7 10 4 3" xfId="7616" xr:uid="{00000000-0005-0000-0000-0000C41D0000}"/>
    <cellStyle name="Percent 3 7 10 4 3 2" xfId="7617" xr:uid="{00000000-0005-0000-0000-0000C51D0000}"/>
    <cellStyle name="Percent 3 7 10 4 4" xfId="7618" xr:uid="{00000000-0005-0000-0000-0000C61D0000}"/>
    <cellStyle name="Percent 3 7 10 4 5" xfId="43579" xr:uid="{13593AD9-4928-4CCF-BE06-1D9921224F47}"/>
    <cellStyle name="Percent 3 7 10 4 6" xfId="36021" xr:uid="{167684BB-6F76-4DDB-AA26-CA04730E28C8}"/>
    <cellStyle name="Percent 3 7 10 5" xfId="7619" xr:uid="{00000000-0005-0000-0000-0000C71D0000}"/>
    <cellStyle name="Percent 3 7 10 5 2" xfId="7620" xr:uid="{00000000-0005-0000-0000-0000C81D0000}"/>
    <cellStyle name="Percent 3 7 10 5 2 2" xfId="7621" xr:uid="{00000000-0005-0000-0000-0000C91D0000}"/>
    <cellStyle name="Percent 3 7 10 5 3" xfId="7622" xr:uid="{00000000-0005-0000-0000-0000CA1D0000}"/>
    <cellStyle name="Percent 3 7 10 5 3 2" xfId="7623" xr:uid="{00000000-0005-0000-0000-0000CB1D0000}"/>
    <cellStyle name="Percent 3 7 10 5 4" xfId="7624" xr:uid="{00000000-0005-0000-0000-0000CC1D0000}"/>
    <cellStyle name="Percent 3 7 10 5 4 2" xfId="7625" xr:uid="{00000000-0005-0000-0000-0000CD1D0000}"/>
    <cellStyle name="Percent 3 7 10 5 5" xfId="7626" xr:uid="{00000000-0005-0000-0000-0000CE1D0000}"/>
    <cellStyle name="Percent 3 7 10 5 6" xfId="43580" xr:uid="{AF30C637-62F5-4B4D-AC4D-CA91D1BFC78C}"/>
    <cellStyle name="Percent 3 7 10 5 7" xfId="36022" xr:uid="{48B93C8C-011E-40F5-AE5D-E3F9300BF380}"/>
    <cellStyle name="Percent 3 7 10 6" xfId="7627" xr:uid="{00000000-0005-0000-0000-0000CF1D0000}"/>
    <cellStyle name="Percent 3 7 10 6 2" xfId="7628" xr:uid="{00000000-0005-0000-0000-0000D01D0000}"/>
    <cellStyle name="Percent 3 7 10 6 2 2" xfId="7629" xr:uid="{00000000-0005-0000-0000-0000D11D0000}"/>
    <cellStyle name="Percent 3 7 10 6 3" xfId="7630" xr:uid="{00000000-0005-0000-0000-0000D21D0000}"/>
    <cellStyle name="Percent 3 7 10 6 3 2" xfId="7631" xr:uid="{00000000-0005-0000-0000-0000D31D0000}"/>
    <cellStyle name="Percent 3 7 10 6 4" xfId="7632" xr:uid="{00000000-0005-0000-0000-0000D41D0000}"/>
    <cellStyle name="Percent 3 7 10 6 5" xfId="43581" xr:uid="{5389EACA-4C38-4523-9927-95D4C657E615}"/>
    <cellStyle name="Percent 3 7 10 6 6" xfId="36023" xr:uid="{933ECFE9-CF5F-4DDA-AF1A-F3936343813C}"/>
    <cellStyle name="Percent 3 7 10 7" xfId="7633" xr:uid="{00000000-0005-0000-0000-0000D51D0000}"/>
    <cellStyle name="Percent 3 7 10 7 2" xfId="7634" xr:uid="{00000000-0005-0000-0000-0000D61D0000}"/>
    <cellStyle name="Percent 3 7 10 7 3" xfId="43582" xr:uid="{2C4C1795-70B3-4BA4-9DB9-257F5C6EBA30}"/>
    <cellStyle name="Percent 3 7 10 7 4" xfId="36024" xr:uid="{71C5AB9A-29D9-46CA-9E8C-A85FFE9F241E}"/>
    <cellStyle name="Percent 3 7 10 8" xfId="7635" xr:uid="{00000000-0005-0000-0000-0000D71D0000}"/>
    <cellStyle name="Percent 3 7 10 8 2" xfId="7636" xr:uid="{00000000-0005-0000-0000-0000D81D0000}"/>
    <cellStyle name="Percent 3 7 10 8 3" xfId="43583" xr:uid="{1B8B52A1-EDB0-4F10-BF70-DC3464B4C78B}"/>
    <cellStyle name="Percent 3 7 10 8 4" xfId="36025" xr:uid="{79E09C20-71E9-4A5D-A7CD-162607E1799F}"/>
    <cellStyle name="Percent 3 7 10 9" xfId="7637" xr:uid="{00000000-0005-0000-0000-0000D91D0000}"/>
    <cellStyle name="Percent 3 7 10 9 2" xfId="7638" xr:uid="{00000000-0005-0000-0000-0000DA1D0000}"/>
    <cellStyle name="Percent 3 7 10 9 3" xfId="43584" xr:uid="{82C46A0E-C8DC-4CE2-91C1-E13B21BC9634}"/>
    <cellStyle name="Percent 3 7 10 9 4" xfId="36026" xr:uid="{9C653072-6858-4340-A81C-A356510EA71C}"/>
    <cellStyle name="Percent 3 7 11" xfId="2935" xr:uid="{00000000-0005-0000-0000-00007B0B0000}"/>
    <cellStyle name="Percent 3 7 11 10" xfId="7640" xr:uid="{00000000-0005-0000-0000-0000DC1D0000}"/>
    <cellStyle name="Percent 3 7 11 10 2" xfId="43585" xr:uid="{B7484421-50CA-439D-8EFF-C5515050ED18}"/>
    <cellStyle name="Percent 3 7 11 10 3" xfId="36027" xr:uid="{B2FDF564-704F-4140-AC51-D02341E85A1E}"/>
    <cellStyle name="Percent 3 7 11 11" xfId="7641" xr:uid="{00000000-0005-0000-0000-0000DD1D0000}"/>
    <cellStyle name="Percent 3 7 11 12" xfId="7639" xr:uid="{00000000-0005-0000-0000-0000DB1D0000}"/>
    <cellStyle name="Percent 3 7 11 13" xfId="41866" xr:uid="{31508760-86AC-4577-981E-F13AF9C5AE2A}"/>
    <cellStyle name="Percent 3 7 11 14" xfId="26517" xr:uid="{B16543A4-2928-43B2-9D4F-57ABCD004A58}"/>
    <cellStyle name="Percent 3 7 11 2" xfId="7642" xr:uid="{00000000-0005-0000-0000-0000DE1D0000}"/>
    <cellStyle name="Percent 3 7 11 2 2" xfId="7643" xr:uid="{00000000-0005-0000-0000-0000DF1D0000}"/>
    <cellStyle name="Percent 3 7 11 2 2 2" xfId="7644" xr:uid="{00000000-0005-0000-0000-0000E01D0000}"/>
    <cellStyle name="Percent 3 7 11 2 3" xfId="7645" xr:uid="{00000000-0005-0000-0000-0000E11D0000}"/>
    <cellStyle name="Percent 3 7 11 2 3 2" xfId="7646" xr:uid="{00000000-0005-0000-0000-0000E21D0000}"/>
    <cellStyle name="Percent 3 7 11 2 4" xfId="7647" xr:uid="{00000000-0005-0000-0000-0000E31D0000}"/>
    <cellStyle name="Percent 3 7 11 2 5" xfId="7648" xr:uid="{00000000-0005-0000-0000-0000E41D0000}"/>
    <cellStyle name="Percent 3 7 11 2 6" xfId="43586" xr:uid="{D3A86E4F-F7FF-4E8B-BBF4-955B004E0E56}"/>
    <cellStyle name="Percent 3 7 11 2 7" xfId="36028" xr:uid="{5EFB2F60-39A8-487B-AF8C-AFD1F171A0AF}"/>
    <cellStyle name="Percent 3 7 11 3" xfId="7649" xr:uid="{00000000-0005-0000-0000-0000E51D0000}"/>
    <cellStyle name="Percent 3 7 11 3 2" xfId="7650" xr:uid="{00000000-0005-0000-0000-0000E61D0000}"/>
    <cellStyle name="Percent 3 7 11 3 2 2" xfId="7651" xr:uid="{00000000-0005-0000-0000-0000E71D0000}"/>
    <cellStyle name="Percent 3 7 11 3 3" xfId="7652" xr:uid="{00000000-0005-0000-0000-0000E81D0000}"/>
    <cellStyle name="Percent 3 7 11 3 3 2" xfId="7653" xr:uid="{00000000-0005-0000-0000-0000E91D0000}"/>
    <cellStyle name="Percent 3 7 11 3 4" xfId="7654" xr:uid="{00000000-0005-0000-0000-0000EA1D0000}"/>
    <cellStyle name="Percent 3 7 11 3 5" xfId="43587" xr:uid="{31377F3E-7449-4D74-8EA2-370AD1A8D428}"/>
    <cellStyle name="Percent 3 7 11 3 6" xfId="36029" xr:uid="{547B2633-F583-4D60-87DB-F62DAD64433E}"/>
    <cellStyle name="Percent 3 7 11 4" xfId="7655" xr:uid="{00000000-0005-0000-0000-0000EB1D0000}"/>
    <cellStyle name="Percent 3 7 11 4 2" xfId="7656" xr:uid="{00000000-0005-0000-0000-0000EC1D0000}"/>
    <cellStyle name="Percent 3 7 11 4 2 2" xfId="7657" xr:uid="{00000000-0005-0000-0000-0000ED1D0000}"/>
    <cellStyle name="Percent 3 7 11 4 3" xfId="7658" xr:uid="{00000000-0005-0000-0000-0000EE1D0000}"/>
    <cellStyle name="Percent 3 7 11 4 3 2" xfId="7659" xr:uid="{00000000-0005-0000-0000-0000EF1D0000}"/>
    <cellStyle name="Percent 3 7 11 4 4" xfId="7660" xr:uid="{00000000-0005-0000-0000-0000F01D0000}"/>
    <cellStyle name="Percent 3 7 11 4 5" xfId="43588" xr:uid="{C044B6E4-766D-47A6-9952-E16D355CD998}"/>
    <cellStyle name="Percent 3 7 11 4 6" xfId="36030" xr:uid="{F2D81C66-B66C-4E87-ACF5-8EE36ADCB6AD}"/>
    <cellStyle name="Percent 3 7 11 5" xfId="7661" xr:uid="{00000000-0005-0000-0000-0000F11D0000}"/>
    <cellStyle name="Percent 3 7 11 5 2" xfId="7662" xr:uid="{00000000-0005-0000-0000-0000F21D0000}"/>
    <cellStyle name="Percent 3 7 11 5 2 2" xfId="7663" xr:uid="{00000000-0005-0000-0000-0000F31D0000}"/>
    <cellStyle name="Percent 3 7 11 5 3" xfId="7664" xr:uid="{00000000-0005-0000-0000-0000F41D0000}"/>
    <cellStyle name="Percent 3 7 11 5 3 2" xfId="7665" xr:uid="{00000000-0005-0000-0000-0000F51D0000}"/>
    <cellStyle name="Percent 3 7 11 5 4" xfId="7666" xr:uid="{00000000-0005-0000-0000-0000F61D0000}"/>
    <cellStyle name="Percent 3 7 11 5 4 2" xfId="7667" xr:uid="{00000000-0005-0000-0000-0000F71D0000}"/>
    <cellStyle name="Percent 3 7 11 5 5" xfId="7668" xr:uid="{00000000-0005-0000-0000-0000F81D0000}"/>
    <cellStyle name="Percent 3 7 11 5 6" xfId="43589" xr:uid="{525503DB-5367-457A-94E0-36BBCA5BB464}"/>
    <cellStyle name="Percent 3 7 11 5 7" xfId="36031" xr:uid="{DA8229A7-EC33-4D33-B5F7-C094C3097C2D}"/>
    <cellStyle name="Percent 3 7 11 6" xfId="7669" xr:uid="{00000000-0005-0000-0000-0000F91D0000}"/>
    <cellStyle name="Percent 3 7 11 6 2" xfId="7670" xr:uid="{00000000-0005-0000-0000-0000FA1D0000}"/>
    <cellStyle name="Percent 3 7 11 6 2 2" xfId="7671" xr:uid="{00000000-0005-0000-0000-0000FB1D0000}"/>
    <cellStyle name="Percent 3 7 11 6 3" xfId="7672" xr:uid="{00000000-0005-0000-0000-0000FC1D0000}"/>
    <cellStyle name="Percent 3 7 11 6 3 2" xfId="7673" xr:uid="{00000000-0005-0000-0000-0000FD1D0000}"/>
    <cellStyle name="Percent 3 7 11 6 4" xfId="7674" xr:uid="{00000000-0005-0000-0000-0000FE1D0000}"/>
    <cellStyle name="Percent 3 7 11 6 5" xfId="43590" xr:uid="{E793130A-EFD1-4435-9789-9C5F581027D1}"/>
    <cellStyle name="Percent 3 7 11 6 6" xfId="36032" xr:uid="{96686FE9-C912-44A6-B0F1-E5B85D481326}"/>
    <cellStyle name="Percent 3 7 11 7" xfId="7675" xr:uid="{00000000-0005-0000-0000-0000FF1D0000}"/>
    <cellStyle name="Percent 3 7 11 7 2" xfId="7676" xr:uid="{00000000-0005-0000-0000-0000001E0000}"/>
    <cellStyle name="Percent 3 7 11 7 3" xfId="43591" xr:uid="{8C77446A-6D5C-4110-A1FD-D24F377BEEEF}"/>
    <cellStyle name="Percent 3 7 11 7 4" xfId="36033" xr:uid="{88B274B2-17AB-4827-A338-25EA92D931FF}"/>
    <cellStyle name="Percent 3 7 11 8" xfId="7677" xr:uid="{00000000-0005-0000-0000-0000011E0000}"/>
    <cellStyle name="Percent 3 7 11 8 2" xfId="7678" xr:uid="{00000000-0005-0000-0000-0000021E0000}"/>
    <cellStyle name="Percent 3 7 11 8 3" xfId="43592" xr:uid="{31CFC50B-DA73-4012-81F3-168613F1B12F}"/>
    <cellStyle name="Percent 3 7 11 8 4" xfId="36034" xr:uid="{7D4680F5-D5E7-4018-8B58-3D784AE8E1C2}"/>
    <cellStyle name="Percent 3 7 11 9" xfId="7679" xr:uid="{00000000-0005-0000-0000-0000031E0000}"/>
    <cellStyle name="Percent 3 7 11 9 2" xfId="7680" xr:uid="{00000000-0005-0000-0000-0000041E0000}"/>
    <cellStyle name="Percent 3 7 11 9 3" xfId="43593" xr:uid="{7C47428B-F251-4C8C-9986-44DF3EE65F2A}"/>
    <cellStyle name="Percent 3 7 11 9 4" xfId="36035" xr:uid="{3ABCED82-A862-4109-B225-67A8567ADA1F}"/>
    <cellStyle name="Percent 3 7 12" xfId="2936" xr:uid="{00000000-0005-0000-0000-00007C0B0000}"/>
    <cellStyle name="Percent 3 7 12 10" xfId="7682" xr:uid="{00000000-0005-0000-0000-0000061E0000}"/>
    <cellStyle name="Percent 3 7 12 10 2" xfId="43594" xr:uid="{B8B1B281-108C-45FD-8BEA-00745C49B340}"/>
    <cellStyle name="Percent 3 7 12 10 3" xfId="36036" xr:uid="{C9AC55EF-EEF3-48BB-8039-F561F7B12FB2}"/>
    <cellStyle name="Percent 3 7 12 11" xfId="7683" xr:uid="{00000000-0005-0000-0000-0000071E0000}"/>
    <cellStyle name="Percent 3 7 12 12" xfId="7681" xr:uid="{00000000-0005-0000-0000-0000051E0000}"/>
    <cellStyle name="Percent 3 7 12 13" xfId="41867" xr:uid="{402A9365-6D26-4C5A-B1A1-7F091638E79A}"/>
    <cellStyle name="Percent 3 7 12 14" xfId="26518" xr:uid="{62F3C25F-C3E2-407E-B003-9B0A73D11445}"/>
    <cellStyle name="Percent 3 7 12 2" xfId="7684" xr:uid="{00000000-0005-0000-0000-0000081E0000}"/>
    <cellStyle name="Percent 3 7 12 2 2" xfId="7685" xr:uid="{00000000-0005-0000-0000-0000091E0000}"/>
    <cellStyle name="Percent 3 7 12 2 2 2" xfId="7686" xr:uid="{00000000-0005-0000-0000-00000A1E0000}"/>
    <cellStyle name="Percent 3 7 12 2 3" xfId="7687" xr:uid="{00000000-0005-0000-0000-00000B1E0000}"/>
    <cellStyle name="Percent 3 7 12 2 3 2" xfId="7688" xr:uid="{00000000-0005-0000-0000-00000C1E0000}"/>
    <cellStyle name="Percent 3 7 12 2 4" xfId="7689" xr:uid="{00000000-0005-0000-0000-00000D1E0000}"/>
    <cellStyle name="Percent 3 7 12 2 5" xfId="7690" xr:uid="{00000000-0005-0000-0000-00000E1E0000}"/>
    <cellStyle name="Percent 3 7 12 2 6" xfId="43595" xr:uid="{7D2E0EE6-AD66-410D-80BB-CD3C9A041F46}"/>
    <cellStyle name="Percent 3 7 12 2 7" xfId="36037" xr:uid="{B1EBCE8A-14CB-4E2D-B8E0-0983614E2D70}"/>
    <cellStyle name="Percent 3 7 12 3" xfId="7691" xr:uid="{00000000-0005-0000-0000-00000F1E0000}"/>
    <cellStyle name="Percent 3 7 12 3 2" xfId="7692" xr:uid="{00000000-0005-0000-0000-0000101E0000}"/>
    <cellStyle name="Percent 3 7 12 3 2 2" xfId="7693" xr:uid="{00000000-0005-0000-0000-0000111E0000}"/>
    <cellStyle name="Percent 3 7 12 3 3" xfId="7694" xr:uid="{00000000-0005-0000-0000-0000121E0000}"/>
    <cellStyle name="Percent 3 7 12 3 3 2" xfId="7695" xr:uid="{00000000-0005-0000-0000-0000131E0000}"/>
    <cellStyle name="Percent 3 7 12 3 4" xfId="7696" xr:uid="{00000000-0005-0000-0000-0000141E0000}"/>
    <cellStyle name="Percent 3 7 12 3 5" xfId="43596" xr:uid="{8E2483C8-5FAB-485A-BAED-7392DF05CBF3}"/>
    <cellStyle name="Percent 3 7 12 3 6" xfId="36038" xr:uid="{4C615DCA-EDCC-4C51-8B96-7A702142384B}"/>
    <cellStyle name="Percent 3 7 12 4" xfId="7697" xr:uid="{00000000-0005-0000-0000-0000151E0000}"/>
    <cellStyle name="Percent 3 7 12 4 2" xfId="7698" xr:uid="{00000000-0005-0000-0000-0000161E0000}"/>
    <cellStyle name="Percent 3 7 12 4 2 2" xfId="7699" xr:uid="{00000000-0005-0000-0000-0000171E0000}"/>
    <cellStyle name="Percent 3 7 12 4 3" xfId="7700" xr:uid="{00000000-0005-0000-0000-0000181E0000}"/>
    <cellStyle name="Percent 3 7 12 4 3 2" xfId="7701" xr:uid="{00000000-0005-0000-0000-0000191E0000}"/>
    <cellStyle name="Percent 3 7 12 4 4" xfId="7702" xr:uid="{00000000-0005-0000-0000-00001A1E0000}"/>
    <cellStyle name="Percent 3 7 12 4 5" xfId="43597" xr:uid="{5FF7C42D-CC6F-4BAA-B4D7-25118B79E499}"/>
    <cellStyle name="Percent 3 7 12 4 6" xfId="36039" xr:uid="{4566B872-5C29-4624-8270-3A5C254526B0}"/>
    <cellStyle name="Percent 3 7 12 5" xfId="7703" xr:uid="{00000000-0005-0000-0000-00001B1E0000}"/>
    <cellStyle name="Percent 3 7 12 5 2" xfId="7704" xr:uid="{00000000-0005-0000-0000-00001C1E0000}"/>
    <cellStyle name="Percent 3 7 12 5 2 2" xfId="7705" xr:uid="{00000000-0005-0000-0000-00001D1E0000}"/>
    <cellStyle name="Percent 3 7 12 5 3" xfId="7706" xr:uid="{00000000-0005-0000-0000-00001E1E0000}"/>
    <cellStyle name="Percent 3 7 12 5 3 2" xfId="7707" xr:uid="{00000000-0005-0000-0000-00001F1E0000}"/>
    <cellStyle name="Percent 3 7 12 5 4" xfId="7708" xr:uid="{00000000-0005-0000-0000-0000201E0000}"/>
    <cellStyle name="Percent 3 7 12 5 4 2" xfId="7709" xr:uid="{00000000-0005-0000-0000-0000211E0000}"/>
    <cellStyle name="Percent 3 7 12 5 5" xfId="7710" xr:uid="{00000000-0005-0000-0000-0000221E0000}"/>
    <cellStyle name="Percent 3 7 12 5 6" xfId="43598" xr:uid="{C4A92189-B731-46FF-B19F-8B92EF398853}"/>
    <cellStyle name="Percent 3 7 12 5 7" xfId="36040" xr:uid="{6B295F2F-28B3-4722-A207-246D79204E78}"/>
    <cellStyle name="Percent 3 7 12 6" xfId="7711" xr:uid="{00000000-0005-0000-0000-0000231E0000}"/>
    <cellStyle name="Percent 3 7 12 6 2" xfId="7712" xr:uid="{00000000-0005-0000-0000-0000241E0000}"/>
    <cellStyle name="Percent 3 7 12 6 2 2" xfId="7713" xr:uid="{00000000-0005-0000-0000-0000251E0000}"/>
    <cellStyle name="Percent 3 7 12 6 3" xfId="7714" xr:uid="{00000000-0005-0000-0000-0000261E0000}"/>
    <cellStyle name="Percent 3 7 12 6 3 2" xfId="7715" xr:uid="{00000000-0005-0000-0000-0000271E0000}"/>
    <cellStyle name="Percent 3 7 12 6 4" xfId="7716" xr:uid="{00000000-0005-0000-0000-0000281E0000}"/>
    <cellStyle name="Percent 3 7 12 6 5" xfId="43599" xr:uid="{7A452F9B-8E9B-477E-A28D-AD6CBD82E60A}"/>
    <cellStyle name="Percent 3 7 12 6 6" xfId="36041" xr:uid="{1A3C9D4A-022E-4660-84B0-74626700FA69}"/>
    <cellStyle name="Percent 3 7 12 7" xfId="7717" xr:uid="{00000000-0005-0000-0000-0000291E0000}"/>
    <cellStyle name="Percent 3 7 12 7 2" xfId="7718" xr:uid="{00000000-0005-0000-0000-00002A1E0000}"/>
    <cellStyle name="Percent 3 7 12 7 3" xfId="43600" xr:uid="{25EEFFC7-FDE6-42DD-AA75-1555593DA98D}"/>
    <cellStyle name="Percent 3 7 12 7 4" xfId="36042" xr:uid="{B454191A-8F50-44C1-B588-923E34BEE61F}"/>
    <cellStyle name="Percent 3 7 12 8" xfId="7719" xr:uid="{00000000-0005-0000-0000-00002B1E0000}"/>
    <cellStyle name="Percent 3 7 12 8 2" xfId="7720" xr:uid="{00000000-0005-0000-0000-00002C1E0000}"/>
    <cellStyle name="Percent 3 7 12 8 3" xfId="43601" xr:uid="{CC09A56D-EBEC-4D25-83E8-35E6751873C0}"/>
    <cellStyle name="Percent 3 7 12 8 4" xfId="36043" xr:uid="{B5A7AA78-B6F1-4038-8680-D599B2AD3AA3}"/>
    <cellStyle name="Percent 3 7 12 9" xfId="7721" xr:uid="{00000000-0005-0000-0000-00002D1E0000}"/>
    <cellStyle name="Percent 3 7 12 9 2" xfId="7722" xr:uid="{00000000-0005-0000-0000-00002E1E0000}"/>
    <cellStyle name="Percent 3 7 12 9 3" xfId="43602" xr:uid="{2344E6B0-DD43-4E0F-AB16-EB5A35267DAC}"/>
    <cellStyle name="Percent 3 7 12 9 4" xfId="36044" xr:uid="{11947403-E7BD-4267-8CAC-653592BF9702}"/>
    <cellStyle name="Percent 3 7 13" xfId="2937" xr:uid="{00000000-0005-0000-0000-00007D0B0000}"/>
    <cellStyle name="Percent 3 7 13 10" xfId="7724" xr:uid="{00000000-0005-0000-0000-0000301E0000}"/>
    <cellStyle name="Percent 3 7 13 10 2" xfId="43603" xr:uid="{20EF5C12-BE0A-4FB6-B92D-16B792445A92}"/>
    <cellStyle name="Percent 3 7 13 10 3" xfId="36045" xr:uid="{7C9BFE3E-AF39-4B5E-A537-F5680D71290D}"/>
    <cellStyle name="Percent 3 7 13 11" xfId="7725" xr:uid="{00000000-0005-0000-0000-0000311E0000}"/>
    <cellStyle name="Percent 3 7 13 12" xfId="7723" xr:uid="{00000000-0005-0000-0000-00002F1E0000}"/>
    <cellStyle name="Percent 3 7 13 13" xfId="41868" xr:uid="{819E871E-D293-46D7-A04B-3FC6F39D0CA7}"/>
    <cellStyle name="Percent 3 7 13 14" xfId="26519" xr:uid="{2D251C88-7763-4B39-9EE9-27CD522E6881}"/>
    <cellStyle name="Percent 3 7 13 2" xfId="7726" xr:uid="{00000000-0005-0000-0000-0000321E0000}"/>
    <cellStyle name="Percent 3 7 13 2 2" xfId="7727" xr:uid="{00000000-0005-0000-0000-0000331E0000}"/>
    <cellStyle name="Percent 3 7 13 2 2 2" xfId="7728" xr:uid="{00000000-0005-0000-0000-0000341E0000}"/>
    <cellStyle name="Percent 3 7 13 2 3" xfId="7729" xr:uid="{00000000-0005-0000-0000-0000351E0000}"/>
    <cellStyle name="Percent 3 7 13 2 3 2" xfId="7730" xr:uid="{00000000-0005-0000-0000-0000361E0000}"/>
    <cellStyle name="Percent 3 7 13 2 4" xfId="7731" xr:uid="{00000000-0005-0000-0000-0000371E0000}"/>
    <cellStyle name="Percent 3 7 13 2 5" xfId="7732" xr:uid="{00000000-0005-0000-0000-0000381E0000}"/>
    <cellStyle name="Percent 3 7 13 2 6" xfId="43604" xr:uid="{7CEF47D0-B079-48DB-80B3-9C0C0822B0B3}"/>
    <cellStyle name="Percent 3 7 13 2 7" xfId="36046" xr:uid="{7B39F26B-E069-42EB-9D80-A147C5B4CAF8}"/>
    <cellStyle name="Percent 3 7 13 3" xfId="7733" xr:uid="{00000000-0005-0000-0000-0000391E0000}"/>
    <cellStyle name="Percent 3 7 13 3 2" xfId="7734" xr:uid="{00000000-0005-0000-0000-00003A1E0000}"/>
    <cellStyle name="Percent 3 7 13 3 2 2" xfId="7735" xr:uid="{00000000-0005-0000-0000-00003B1E0000}"/>
    <cellStyle name="Percent 3 7 13 3 3" xfId="7736" xr:uid="{00000000-0005-0000-0000-00003C1E0000}"/>
    <cellStyle name="Percent 3 7 13 3 3 2" xfId="7737" xr:uid="{00000000-0005-0000-0000-00003D1E0000}"/>
    <cellStyle name="Percent 3 7 13 3 4" xfId="7738" xr:uid="{00000000-0005-0000-0000-00003E1E0000}"/>
    <cellStyle name="Percent 3 7 13 3 5" xfId="43605" xr:uid="{456640E6-5359-4EE4-A2A4-057958F50530}"/>
    <cellStyle name="Percent 3 7 13 3 6" xfId="36047" xr:uid="{CA0A8B0A-3806-4C19-82F8-35BF5F178CF1}"/>
    <cellStyle name="Percent 3 7 13 4" xfId="7739" xr:uid="{00000000-0005-0000-0000-00003F1E0000}"/>
    <cellStyle name="Percent 3 7 13 4 2" xfId="7740" xr:uid="{00000000-0005-0000-0000-0000401E0000}"/>
    <cellStyle name="Percent 3 7 13 4 2 2" xfId="7741" xr:uid="{00000000-0005-0000-0000-0000411E0000}"/>
    <cellStyle name="Percent 3 7 13 4 3" xfId="7742" xr:uid="{00000000-0005-0000-0000-0000421E0000}"/>
    <cellStyle name="Percent 3 7 13 4 3 2" xfId="7743" xr:uid="{00000000-0005-0000-0000-0000431E0000}"/>
    <cellStyle name="Percent 3 7 13 4 4" xfId="7744" xr:uid="{00000000-0005-0000-0000-0000441E0000}"/>
    <cellStyle name="Percent 3 7 13 4 5" xfId="43606" xr:uid="{A3997FF4-8185-4CC8-A94F-EB1738B41678}"/>
    <cellStyle name="Percent 3 7 13 4 6" xfId="36048" xr:uid="{117CFD66-EDC2-494E-BB43-CE01C1EF3889}"/>
    <cellStyle name="Percent 3 7 13 5" xfId="7745" xr:uid="{00000000-0005-0000-0000-0000451E0000}"/>
    <cellStyle name="Percent 3 7 13 5 2" xfId="7746" xr:uid="{00000000-0005-0000-0000-0000461E0000}"/>
    <cellStyle name="Percent 3 7 13 5 2 2" xfId="7747" xr:uid="{00000000-0005-0000-0000-0000471E0000}"/>
    <cellStyle name="Percent 3 7 13 5 3" xfId="7748" xr:uid="{00000000-0005-0000-0000-0000481E0000}"/>
    <cellStyle name="Percent 3 7 13 5 3 2" xfId="7749" xr:uid="{00000000-0005-0000-0000-0000491E0000}"/>
    <cellStyle name="Percent 3 7 13 5 4" xfId="7750" xr:uid="{00000000-0005-0000-0000-00004A1E0000}"/>
    <cellStyle name="Percent 3 7 13 5 4 2" xfId="7751" xr:uid="{00000000-0005-0000-0000-00004B1E0000}"/>
    <cellStyle name="Percent 3 7 13 5 5" xfId="7752" xr:uid="{00000000-0005-0000-0000-00004C1E0000}"/>
    <cellStyle name="Percent 3 7 13 5 6" xfId="43607" xr:uid="{6B567300-69CE-456D-A9D1-B4A23D489950}"/>
    <cellStyle name="Percent 3 7 13 5 7" xfId="36049" xr:uid="{D072EF1B-681C-4F48-89D8-571EE93ED3A7}"/>
    <cellStyle name="Percent 3 7 13 6" xfId="7753" xr:uid="{00000000-0005-0000-0000-00004D1E0000}"/>
    <cellStyle name="Percent 3 7 13 6 2" xfId="7754" xr:uid="{00000000-0005-0000-0000-00004E1E0000}"/>
    <cellStyle name="Percent 3 7 13 6 2 2" xfId="7755" xr:uid="{00000000-0005-0000-0000-00004F1E0000}"/>
    <cellStyle name="Percent 3 7 13 6 3" xfId="7756" xr:uid="{00000000-0005-0000-0000-0000501E0000}"/>
    <cellStyle name="Percent 3 7 13 6 3 2" xfId="7757" xr:uid="{00000000-0005-0000-0000-0000511E0000}"/>
    <cellStyle name="Percent 3 7 13 6 4" xfId="7758" xr:uid="{00000000-0005-0000-0000-0000521E0000}"/>
    <cellStyle name="Percent 3 7 13 6 5" xfId="43608" xr:uid="{5DB1B3E1-22CB-4535-86D3-4281EF5C2244}"/>
    <cellStyle name="Percent 3 7 13 6 6" xfId="36050" xr:uid="{2F1992DD-3931-4773-90AA-6A69CBA28A81}"/>
    <cellStyle name="Percent 3 7 13 7" xfId="7759" xr:uid="{00000000-0005-0000-0000-0000531E0000}"/>
    <cellStyle name="Percent 3 7 13 7 2" xfId="7760" xr:uid="{00000000-0005-0000-0000-0000541E0000}"/>
    <cellStyle name="Percent 3 7 13 7 3" xfId="43609" xr:uid="{ECE98EBA-2B38-4A59-A46D-A8188A2BB4F1}"/>
    <cellStyle name="Percent 3 7 13 7 4" xfId="36051" xr:uid="{09E61FD8-1CA4-4340-9F3F-51D9FF45A40E}"/>
    <cellStyle name="Percent 3 7 13 8" xfId="7761" xr:uid="{00000000-0005-0000-0000-0000551E0000}"/>
    <cellStyle name="Percent 3 7 13 8 2" xfId="7762" xr:uid="{00000000-0005-0000-0000-0000561E0000}"/>
    <cellStyle name="Percent 3 7 13 8 3" xfId="43610" xr:uid="{2B0EFE23-4349-47F7-A7F7-C5492B743C22}"/>
    <cellStyle name="Percent 3 7 13 8 4" xfId="36052" xr:uid="{B83BC69A-5A79-4253-918B-EA1923BBE094}"/>
    <cellStyle name="Percent 3 7 13 9" xfId="7763" xr:uid="{00000000-0005-0000-0000-0000571E0000}"/>
    <cellStyle name="Percent 3 7 13 9 2" xfId="7764" xr:uid="{00000000-0005-0000-0000-0000581E0000}"/>
    <cellStyle name="Percent 3 7 13 9 3" xfId="43611" xr:uid="{4071BCCA-CC08-4AE9-B809-00616807E7D1}"/>
    <cellStyle name="Percent 3 7 13 9 4" xfId="36053" xr:uid="{4C574E80-EBE9-4797-912D-34EFFA664879}"/>
    <cellStyle name="Percent 3 7 14" xfId="2938" xr:uid="{00000000-0005-0000-0000-00007E0B0000}"/>
    <cellStyle name="Percent 3 7 14 10" xfId="7766" xr:uid="{00000000-0005-0000-0000-00005A1E0000}"/>
    <cellStyle name="Percent 3 7 14 10 2" xfId="43612" xr:uid="{213CC2ED-A845-4A3B-BC50-B9EE21B95FAA}"/>
    <cellStyle name="Percent 3 7 14 10 3" xfId="36054" xr:uid="{01013A24-96A8-4B06-9ABB-5596C9F75283}"/>
    <cellStyle name="Percent 3 7 14 11" xfId="7767" xr:uid="{00000000-0005-0000-0000-00005B1E0000}"/>
    <cellStyle name="Percent 3 7 14 12" xfId="7765" xr:uid="{00000000-0005-0000-0000-0000591E0000}"/>
    <cellStyle name="Percent 3 7 14 13" xfId="41869" xr:uid="{FBC6408D-5747-43BF-8E20-401893CE1043}"/>
    <cellStyle name="Percent 3 7 14 14" xfId="26520" xr:uid="{D6195BE8-9358-4208-9984-13D0302CDFB6}"/>
    <cellStyle name="Percent 3 7 14 2" xfId="7768" xr:uid="{00000000-0005-0000-0000-00005C1E0000}"/>
    <cellStyle name="Percent 3 7 14 2 2" xfId="7769" xr:uid="{00000000-0005-0000-0000-00005D1E0000}"/>
    <cellStyle name="Percent 3 7 14 2 2 2" xfId="7770" xr:uid="{00000000-0005-0000-0000-00005E1E0000}"/>
    <cellStyle name="Percent 3 7 14 2 3" xfId="7771" xr:uid="{00000000-0005-0000-0000-00005F1E0000}"/>
    <cellStyle name="Percent 3 7 14 2 3 2" xfId="7772" xr:uid="{00000000-0005-0000-0000-0000601E0000}"/>
    <cellStyle name="Percent 3 7 14 2 4" xfId="7773" xr:uid="{00000000-0005-0000-0000-0000611E0000}"/>
    <cellStyle name="Percent 3 7 14 2 5" xfId="7774" xr:uid="{00000000-0005-0000-0000-0000621E0000}"/>
    <cellStyle name="Percent 3 7 14 2 6" xfId="43613" xr:uid="{02C263D5-8EF9-427B-BBC7-2EA90777359F}"/>
    <cellStyle name="Percent 3 7 14 2 7" xfId="36055" xr:uid="{7D97E424-F934-4EEC-8B48-97FDC6EBA05D}"/>
    <cellStyle name="Percent 3 7 14 3" xfId="7775" xr:uid="{00000000-0005-0000-0000-0000631E0000}"/>
    <cellStyle name="Percent 3 7 14 3 2" xfId="7776" xr:uid="{00000000-0005-0000-0000-0000641E0000}"/>
    <cellStyle name="Percent 3 7 14 3 2 2" xfId="7777" xr:uid="{00000000-0005-0000-0000-0000651E0000}"/>
    <cellStyle name="Percent 3 7 14 3 3" xfId="7778" xr:uid="{00000000-0005-0000-0000-0000661E0000}"/>
    <cellStyle name="Percent 3 7 14 3 3 2" xfId="7779" xr:uid="{00000000-0005-0000-0000-0000671E0000}"/>
    <cellStyle name="Percent 3 7 14 3 4" xfId="7780" xr:uid="{00000000-0005-0000-0000-0000681E0000}"/>
    <cellStyle name="Percent 3 7 14 3 5" xfId="43614" xr:uid="{EBDE2A53-1291-454E-BD1B-0F7302E51EFF}"/>
    <cellStyle name="Percent 3 7 14 3 6" xfId="36056" xr:uid="{9751DAAB-BE3D-45FF-8DE6-52A54679EF39}"/>
    <cellStyle name="Percent 3 7 14 4" xfId="7781" xr:uid="{00000000-0005-0000-0000-0000691E0000}"/>
    <cellStyle name="Percent 3 7 14 4 2" xfId="7782" xr:uid="{00000000-0005-0000-0000-00006A1E0000}"/>
    <cellStyle name="Percent 3 7 14 4 2 2" xfId="7783" xr:uid="{00000000-0005-0000-0000-00006B1E0000}"/>
    <cellStyle name="Percent 3 7 14 4 3" xfId="7784" xr:uid="{00000000-0005-0000-0000-00006C1E0000}"/>
    <cellStyle name="Percent 3 7 14 4 3 2" xfId="7785" xr:uid="{00000000-0005-0000-0000-00006D1E0000}"/>
    <cellStyle name="Percent 3 7 14 4 4" xfId="7786" xr:uid="{00000000-0005-0000-0000-00006E1E0000}"/>
    <cellStyle name="Percent 3 7 14 4 5" xfId="43615" xr:uid="{EDD1F791-D274-4483-A8E1-E41250E298AA}"/>
    <cellStyle name="Percent 3 7 14 4 6" xfId="36057" xr:uid="{621441C1-065E-4C60-8C38-F85E1FED2F10}"/>
    <cellStyle name="Percent 3 7 14 5" xfId="7787" xr:uid="{00000000-0005-0000-0000-00006F1E0000}"/>
    <cellStyle name="Percent 3 7 14 5 2" xfId="7788" xr:uid="{00000000-0005-0000-0000-0000701E0000}"/>
    <cellStyle name="Percent 3 7 14 5 2 2" xfId="7789" xr:uid="{00000000-0005-0000-0000-0000711E0000}"/>
    <cellStyle name="Percent 3 7 14 5 3" xfId="7790" xr:uid="{00000000-0005-0000-0000-0000721E0000}"/>
    <cellStyle name="Percent 3 7 14 5 3 2" xfId="7791" xr:uid="{00000000-0005-0000-0000-0000731E0000}"/>
    <cellStyle name="Percent 3 7 14 5 4" xfId="7792" xr:uid="{00000000-0005-0000-0000-0000741E0000}"/>
    <cellStyle name="Percent 3 7 14 5 4 2" xfId="7793" xr:uid="{00000000-0005-0000-0000-0000751E0000}"/>
    <cellStyle name="Percent 3 7 14 5 5" xfId="7794" xr:uid="{00000000-0005-0000-0000-0000761E0000}"/>
    <cellStyle name="Percent 3 7 14 5 6" xfId="43616" xr:uid="{F604225B-1538-4790-98CA-DA457521D361}"/>
    <cellStyle name="Percent 3 7 14 5 7" xfId="36058" xr:uid="{3CC59ADD-8333-4BE4-9FDC-61A4C4022956}"/>
    <cellStyle name="Percent 3 7 14 6" xfId="7795" xr:uid="{00000000-0005-0000-0000-0000771E0000}"/>
    <cellStyle name="Percent 3 7 14 6 2" xfId="7796" xr:uid="{00000000-0005-0000-0000-0000781E0000}"/>
    <cellStyle name="Percent 3 7 14 6 2 2" xfId="7797" xr:uid="{00000000-0005-0000-0000-0000791E0000}"/>
    <cellStyle name="Percent 3 7 14 6 3" xfId="7798" xr:uid="{00000000-0005-0000-0000-00007A1E0000}"/>
    <cellStyle name="Percent 3 7 14 6 3 2" xfId="7799" xr:uid="{00000000-0005-0000-0000-00007B1E0000}"/>
    <cellStyle name="Percent 3 7 14 6 4" xfId="7800" xr:uid="{00000000-0005-0000-0000-00007C1E0000}"/>
    <cellStyle name="Percent 3 7 14 6 5" xfId="43617" xr:uid="{BBB4EDB4-7475-4FD3-A3C1-CAC12A6C3548}"/>
    <cellStyle name="Percent 3 7 14 6 6" xfId="36059" xr:uid="{3813BBED-1536-44D2-934A-7E1C21AD219A}"/>
    <cellStyle name="Percent 3 7 14 7" xfId="7801" xr:uid="{00000000-0005-0000-0000-00007D1E0000}"/>
    <cellStyle name="Percent 3 7 14 7 2" xfId="7802" xr:uid="{00000000-0005-0000-0000-00007E1E0000}"/>
    <cellStyle name="Percent 3 7 14 7 3" xfId="43618" xr:uid="{5E031C68-08AD-4B5F-85DC-2ABBA824FB07}"/>
    <cellStyle name="Percent 3 7 14 7 4" xfId="36060" xr:uid="{2967BABB-F156-4247-884D-499CCB81FC36}"/>
    <cellStyle name="Percent 3 7 14 8" xfId="7803" xr:uid="{00000000-0005-0000-0000-00007F1E0000}"/>
    <cellStyle name="Percent 3 7 14 8 2" xfId="7804" xr:uid="{00000000-0005-0000-0000-0000801E0000}"/>
    <cellStyle name="Percent 3 7 14 8 3" xfId="43619" xr:uid="{7DE3D068-DAB7-4D29-AFB6-49D96B78934F}"/>
    <cellStyle name="Percent 3 7 14 8 4" xfId="36061" xr:uid="{258E808E-C4BE-49DF-99CD-A34A2321ADE0}"/>
    <cellStyle name="Percent 3 7 14 9" xfId="7805" xr:uid="{00000000-0005-0000-0000-0000811E0000}"/>
    <cellStyle name="Percent 3 7 14 9 2" xfId="7806" xr:uid="{00000000-0005-0000-0000-0000821E0000}"/>
    <cellStyle name="Percent 3 7 14 9 3" xfId="43620" xr:uid="{75B6165E-46C4-4B30-9F00-C491D4E1C956}"/>
    <cellStyle name="Percent 3 7 14 9 4" xfId="36062" xr:uid="{8990294A-AC8E-458D-8152-6BB57AF899C5}"/>
    <cellStyle name="Percent 3 7 15" xfId="2939" xr:uid="{00000000-0005-0000-0000-00007F0B0000}"/>
    <cellStyle name="Percent 3 7 15 10" xfId="7808" xr:uid="{00000000-0005-0000-0000-0000841E0000}"/>
    <cellStyle name="Percent 3 7 15 10 2" xfId="43621" xr:uid="{07DAC6CD-24B2-4BB1-8022-3F17D84C79F9}"/>
    <cellStyle name="Percent 3 7 15 10 3" xfId="36063" xr:uid="{EF477848-BCC3-4082-81DA-FEC9F65453A7}"/>
    <cellStyle name="Percent 3 7 15 11" xfId="7809" xr:uid="{00000000-0005-0000-0000-0000851E0000}"/>
    <cellStyle name="Percent 3 7 15 12" xfId="7807" xr:uid="{00000000-0005-0000-0000-0000831E0000}"/>
    <cellStyle name="Percent 3 7 15 13" xfId="41870" xr:uid="{9B890938-5CCF-44AF-8D9E-F2C834230B00}"/>
    <cellStyle name="Percent 3 7 15 14" xfId="26521" xr:uid="{F018EAC2-2EB6-4E51-8791-6D3DF0EE3EF3}"/>
    <cellStyle name="Percent 3 7 15 2" xfId="7810" xr:uid="{00000000-0005-0000-0000-0000861E0000}"/>
    <cellStyle name="Percent 3 7 15 2 2" xfId="7811" xr:uid="{00000000-0005-0000-0000-0000871E0000}"/>
    <cellStyle name="Percent 3 7 15 2 2 2" xfId="7812" xr:uid="{00000000-0005-0000-0000-0000881E0000}"/>
    <cellStyle name="Percent 3 7 15 2 3" xfId="7813" xr:uid="{00000000-0005-0000-0000-0000891E0000}"/>
    <cellStyle name="Percent 3 7 15 2 3 2" xfId="7814" xr:uid="{00000000-0005-0000-0000-00008A1E0000}"/>
    <cellStyle name="Percent 3 7 15 2 4" xfId="7815" xr:uid="{00000000-0005-0000-0000-00008B1E0000}"/>
    <cellStyle name="Percent 3 7 15 2 5" xfId="7816" xr:uid="{00000000-0005-0000-0000-00008C1E0000}"/>
    <cellStyle name="Percent 3 7 15 2 6" xfId="43622" xr:uid="{7C926453-9134-4991-99CB-8D1DEE9EA39E}"/>
    <cellStyle name="Percent 3 7 15 2 7" xfId="36064" xr:uid="{552176C6-11B7-4360-AC8C-33B63B670287}"/>
    <cellStyle name="Percent 3 7 15 3" xfId="7817" xr:uid="{00000000-0005-0000-0000-00008D1E0000}"/>
    <cellStyle name="Percent 3 7 15 3 2" xfId="7818" xr:uid="{00000000-0005-0000-0000-00008E1E0000}"/>
    <cellStyle name="Percent 3 7 15 3 2 2" xfId="7819" xr:uid="{00000000-0005-0000-0000-00008F1E0000}"/>
    <cellStyle name="Percent 3 7 15 3 3" xfId="7820" xr:uid="{00000000-0005-0000-0000-0000901E0000}"/>
    <cellStyle name="Percent 3 7 15 3 3 2" xfId="7821" xr:uid="{00000000-0005-0000-0000-0000911E0000}"/>
    <cellStyle name="Percent 3 7 15 3 4" xfId="7822" xr:uid="{00000000-0005-0000-0000-0000921E0000}"/>
    <cellStyle name="Percent 3 7 15 3 5" xfId="43623" xr:uid="{58679B54-C78E-40B6-87E9-24B9646E79C0}"/>
    <cellStyle name="Percent 3 7 15 3 6" xfId="36065" xr:uid="{32320F91-5750-4D53-8AC6-42145A51F465}"/>
    <cellStyle name="Percent 3 7 15 4" xfId="7823" xr:uid="{00000000-0005-0000-0000-0000931E0000}"/>
    <cellStyle name="Percent 3 7 15 4 2" xfId="7824" xr:uid="{00000000-0005-0000-0000-0000941E0000}"/>
    <cellStyle name="Percent 3 7 15 4 2 2" xfId="7825" xr:uid="{00000000-0005-0000-0000-0000951E0000}"/>
    <cellStyle name="Percent 3 7 15 4 3" xfId="7826" xr:uid="{00000000-0005-0000-0000-0000961E0000}"/>
    <cellStyle name="Percent 3 7 15 4 3 2" xfId="7827" xr:uid="{00000000-0005-0000-0000-0000971E0000}"/>
    <cellStyle name="Percent 3 7 15 4 4" xfId="7828" xr:uid="{00000000-0005-0000-0000-0000981E0000}"/>
    <cellStyle name="Percent 3 7 15 4 5" xfId="43624" xr:uid="{36AD4E66-9D0D-472D-939D-9F71EEA00EFF}"/>
    <cellStyle name="Percent 3 7 15 4 6" xfId="36066" xr:uid="{A51780A7-EF23-41AD-9A54-7E67FD159EE2}"/>
    <cellStyle name="Percent 3 7 15 5" xfId="7829" xr:uid="{00000000-0005-0000-0000-0000991E0000}"/>
    <cellStyle name="Percent 3 7 15 5 2" xfId="7830" xr:uid="{00000000-0005-0000-0000-00009A1E0000}"/>
    <cellStyle name="Percent 3 7 15 5 2 2" xfId="7831" xr:uid="{00000000-0005-0000-0000-00009B1E0000}"/>
    <cellStyle name="Percent 3 7 15 5 3" xfId="7832" xr:uid="{00000000-0005-0000-0000-00009C1E0000}"/>
    <cellStyle name="Percent 3 7 15 5 3 2" xfId="7833" xr:uid="{00000000-0005-0000-0000-00009D1E0000}"/>
    <cellStyle name="Percent 3 7 15 5 4" xfId="7834" xr:uid="{00000000-0005-0000-0000-00009E1E0000}"/>
    <cellStyle name="Percent 3 7 15 5 4 2" xfId="7835" xr:uid="{00000000-0005-0000-0000-00009F1E0000}"/>
    <cellStyle name="Percent 3 7 15 5 5" xfId="7836" xr:uid="{00000000-0005-0000-0000-0000A01E0000}"/>
    <cellStyle name="Percent 3 7 15 5 6" xfId="43625" xr:uid="{0FADAD63-57C4-43E9-B443-C4BB9E7BE777}"/>
    <cellStyle name="Percent 3 7 15 5 7" xfId="36067" xr:uid="{D6C14592-D48A-4565-8260-59FBFC49D824}"/>
    <cellStyle name="Percent 3 7 15 6" xfId="7837" xr:uid="{00000000-0005-0000-0000-0000A11E0000}"/>
    <cellStyle name="Percent 3 7 15 6 2" xfId="7838" xr:uid="{00000000-0005-0000-0000-0000A21E0000}"/>
    <cellStyle name="Percent 3 7 15 6 2 2" xfId="7839" xr:uid="{00000000-0005-0000-0000-0000A31E0000}"/>
    <cellStyle name="Percent 3 7 15 6 3" xfId="7840" xr:uid="{00000000-0005-0000-0000-0000A41E0000}"/>
    <cellStyle name="Percent 3 7 15 6 3 2" xfId="7841" xr:uid="{00000000-0005-0000-0000-0000A51E0000}"/>
    <cellStyle name="Percent 3 7 15 6 4" xfId="7842" xr:uid="{00000000-0005-0000-0000-0000A61E0000}"/>
    <cellStyle name="Percent 3 7 15 6 5" xfId="43626" xr:uid="{61316892-25ED-4CC6-9213-33205E23713C}"/>
    <cellStyle name="Percent 3 7 15 6 6" xfId="36068" xr:uid="{47F9A5F4-9D56-49C4-BEC9-6E212BCCA701}"/>
    <cellStyle name="Percent 3 7 15 7" xfId="7843" xr:uid="{00000000-0005-0000-0000-0000A71E0000}"/>
    <cellStyle name="Percent 3 7 15 7 2" xfId="7844" xr:uid="{00000000-0005-0000-0000-0000A81E0000}"/>
    <cellStyle name="Percent 3 7 15 7 3" xfId="43627" xr:uid="{832E6D60-293B-4585-A861-8846F4EE9959}"/>
    <cellStyle name="Percent 3 7 15 7 4" xfId="36069" xr:uid="{36DCDE50-1DFC-4E3D-A68A-3851FC4E4469}"/>
    <cellStyle name="Percent 3 7 15 8" xfId="7845" xr:uid="{00000000-0005-0000-0000-0000A91E0000}"/>
    <cellStyle name="Percent 3 7 15 8 2" xfId="7846" xr:uid="{00000000-0005-0000-0000-0000AA1E0000}"/>
    <cellStyle name="Percent 3 7 15 8 3" xfId="43628" xr:uid="{6D185FC0-93F0-48CA-BCDF-EB0D77296D5E}"/>
    <cellStyle name="Percent 3 7 15 8 4" xfId="36070" xr:uid="{592E5190-87B7-4EB1-8766-1F66169F0CF6}"/>
    <cellStyle name="Percent 3 7 15 9" xfId="7847" xr:uid="{00000000-0005-0000-0000-0000AB1E0000}"/>
    <cellStyle name="Percent 3 7 15 9 2" xfId="7848" xr:uid="{00000000-0005-0000-0000-0000AC1E0000}"/>
    <cellStyle name="Percent 3 7 15 9 3" xfId="43629" xr:uid="{877309BF-8092-4B58-B911-74BB17B76626}"/>
    <cellStyle name="Percent 3 7 15 9 4" xfId="36071" xr:uid="{C0EF3488-3669-4154-9D74-307D8501089C}"/>
    <cellStyle name="Percent 3 7 16" xfId="7849" xr:uid="{00000000-0005-0000-0000-0000AD1E0000}"/>
    <cellStyle name="Percent 3 7 16 2" xfId="7850" xr:uid="{00000000-0005-0000-0000-0000AE1E0000}"/>
    <cellStyle name="Percent 3 7 16 2 2" xfId="7851" xr:uid="{00000000-0005-0000-0000-0000AF1E0000}"/>
    <cellStyle name="Percent 3 7 16 3" xfId="7852" xr:uid="{00000000-0005-0000-0000-0000B01E0000}"/>
    <cellStyle name="Percent 3 7 16 3 2" xfId="7853" xr:uid="{00000000-0005-0000-0000-0000B11E0000}"/>
    <cellStyle name="Percent 3 7 16 4" xfId="7854" xr:uid="{00000000-0005-0000-0000-0000B21E0000}"/>
    <cellStyle name="Percent 3 7 16 5" xfId="7855" xr:uid="{00000000-0005-0000-0000-0000B31E0000}"/>
    <cellStyle name="Percent 3 7 16 6" xfId="43630" xr:uid="{33F96A9E-AD91-47DC-95EA-E61EDFDC84C6}"/>
    <cellStyle name="Percent 3 7 16 7" xfId="26515" xr:uid="{36B96E8A-E763-4933-A6EE-5878AE3B05D9}"/>
    <cellStyle name="Percent 3 7 17" xfId="7856" xr:uid="{00000000-0005-0000-0000-0000B41E0000}"/>
    <cellStyle name="Percent 3 7 17 2" xfId="7857" xr:uid="{00000000-0005-0000-0000-0000B51E0000}"/>
    <cellStyle name="Percent 3 7 17 2 2" xfId="7858" xr:uid="{00000000-0005-0000-0000-0000B61E0000}"/>
    <cellStyle name="Percent 3 7 17 3" xfId="7859" xr:uid="{00000000-0005-0000-0000-0000B71E0000}"/>
    <cellStyle name="Percent 3 7 17 3 2" xfId="7860" xr:uid="{00000000-0005-0000-0000-0000B81E0000}"/>
    <cellStyle name="Percent 3 7 17 4" xfId="7861" xr:uid="{00000000-0005-0000-0000-0000B91E0000}"/>
    <cellStyle name="Percent 3 7 17 5" xfId="43631" xr:uid="{14D01D8D-98E1-45DD-91F0-266B347D0ACC}"/>
    <cellStyle name="Percent 3 7 17 6" xfId="36072" xr:uid="{7EB58ACF-C56F-4E25-A7E5-53CB4A65E0F1}"/>
    <cellStyle name="Percent 3 7 18" xfId="7862" xr:uid="{00000000-0005-0000-0000-0000BA1E0000}"/>
    <cellStyle name="Percent 3 7 18 2" xfId="7863" xr:uid="{00000000-0005-0000-0000-0000BB1E0000}"/>
    <cellStyle name="Percent 3 7 18 2 2" xfId="7864" xr:uid="{00000000-0005-0000-0000-0000BC1E0000}"/>
    <cellStyle name="Percent 3 7 18 3" xfId="7865" xr:uid="{00000000-0005-0000-0000-0000BD1E0000}"/>
    <cellStyle name="Percent 3 7 18 3 2" xfId="7866" xr:uid="{00000000-0005-0000-0000-0000BE1E0000}"/>
    <cellStyle name="Percent 3 7 18 4" xfId="7867" xr:uid="{00000000-0005-0000-0000-0000BF1E0000}"/>
    <cellStyle name="Percent 3 7 18 5" xfId="43632" xr:uid="{412C528A-E336-42D9-AB51-0B4D3C6C41A1}"/>
    <cellStyle name="Percent 3 7 18 6" xfId="36073" xr:uid="{56980091-F82C-4DFD-85A9-0B879B212556}"/>
    <cellStyle name="Percent 3 7 19" xfId="7868" xr:uid="{00000000-0005-0000-0000-0000C01E0000}"/>
    <cellStyle name="Percent 3 7 19 2" xfId="7869" xr:uid="{00000000-0005-0000-0000-0000C11E0000}"/>
    <cellStyle name="Percent 3 7 19 2 2" xfId="7870" xr:uid="{00000000-0005-0000-0000-0000C21E0000}"/>
    <cellStyle name="Percent 3 7 19 3" xfId="7871" xr:uid="{00000000-0005-0000-0000-0000C31E0000}"/>
    <cellStyle name="Percent 3 7 19 3 2" xfId="7872" xr:uid="{00000000-0005-0000-0000-0000C41E0000}"/>
    <cellStyle name="Percent 3 7 19 4" xfId="7873" xr:uid="{00000000-0005-0000-0000-0000C51E0000}"/>
    <cellStyle name="Percent 3 7 19 4 2" xfId="7874" xr:uid="{00000000-0005-0000-0000-0000C61E0000}"/>
    <cellStyle name="Percent 3 7 19 5" xfId="7875" xr:uid="{00000000-0005-0000-0000-0000C71E0000}"/>
    <cellStyle name="Percent 3 7 19 6" xfId="43633" xr:uid="{1944F024-D600-4FF6-8AB1-440F39A05FD0}"/>
    <cellStyle name="Percent 3 7 19 7" xfId="36074" xr:uid="{18469DCD-3ECD-4449-A878-B9D9C669F13D}"/>
    <cellStyle name="Percent 3 7 2" xfId="2940" xr:uid="{00000000-0005-0000-0000-0000800B0000}"/>
    <cellStyle name="Percent 3 7 2 10" xfId="7877" xr:uid="{00000000-0005-0000-0000-0000C91E0000}"/>
    <cellStyle name="Percent 3 7 2 10 2" xfId="43634" xr:uid="{ADDDD5EE-3798-4D03-A337-A34079FCEDA3}"/>
    <cellStyle name="Percent 3 7 2 10 3" xfId="36075" xr:uid="{1BE1162D-F3E4-49B1-A9DC-2CD76D40FA05}"/>
    <cellStyle name="Percent 3 7 2 11" xfId="7878" xr:uid="{00000000-0005-0000-0000-0000CA1E0000}"/>
    <cellStyle name="Percent 3 7 2 12" xfId="7876" xr:uid="{00000000-0005-0000-0000-0000C81E0000}"/>
    <cellStyle name="Percent 3 7 2 13" xfId="41871" xr:uid="{77EBD0D5-4FD4-4657-A841-6B2524A52CA4}"/>
    <cellStyle name="Percent 3 7 2 14" xfId="26522" xr:uid="{AB1659B6-2B55-4389-97B1-5818D693FE2F}"/>
    <cellStyle name="Percent 3 7 2 2" xfId="7879" xr:uid="{00000000-0005-0000-0000-0000CB1E0000}"/>
    <cellStyle name="Percent 3 7 2 2 2" xfId="7880" xr:uid="{00000000-0005-0000-0000-0000CC1E0000}"/>
    <cellStyle name="Percent 3 7 2 2 2 2" xfId="7881" xr:uid="{00000000-0005-0000-0000-0000CD1E0000}"/>
    <cellStyle name="Percent 3 7 2 2 3" xfId="7882" xr:uid="{00000000-0005-0000-0000-0000CE1E0000}"/>
    <cellStyle name="Percent 3 7 2 2 3 2" xfId="7883" xr:uid="{00000000-0005-0000-0000-0000CF1E0000}"/>
    <cellStyle name="Percent 3 7 2 2 4" xfId="7884" xr:uid="{00000000-0005-0000-0000-0000D01E0000}"/>
    <cellStyle name="Percent 3 7 2 2 5" xfId="7885" xr:uid="{00000000-0005-0000-0000-0000D11E0000}"/>
    <cellStyle name="Percent 3 7 2 2 6" xfId="43635" xr:uid="{51DC27AA-0FAF-4A08-A710-D14751BCEABA}"/>
    <cellStyle name="Percent 3 7 2 2 7" xfId="36076" xr:uid="{0BBD981A-1D60-4AC2-B71B-4A6A70C6B718}"/>
    <cellStyle name="Percent 3 7 2 3" xfId="7886" xr:uid="{00000000-0005-0000-0000-0000D21E0000}"/>
    <cellStyle name="Percent 3 7 2 3 2" xfId="7887" xr:uid="{00000000-0005-0000-0000-0000D31E0000}"/>
    <cellStyle name="Percent 3 7 2 3 2 2" xfId="7888" xr:uid="{00000000-0005-0000-0000-0000D41E0000}"/>
    <cellStyle name="Percent 3 7 2 3 3" xfId="7889" xr:uid="{00000000-0005-0000-0000-0000D51E0000}"/>
    <cellStyle name="Percent 3 7 2 3 3 2" xfId="7890" xr:uid="{00000000-0005-0000-0000-0000D61E0000}"/>
    <cellStyle name="Percent 3 7 2 3 4" xfId="7891" xr:uid="{00000000-0005-0000-0000-0000D71E0000}"/>
    <cellStyle name="Percent 3 7 2 3 5" xfId="43636" xr:uid="{445CD624-E64F-4855-B87D-EE64FEF614F7}"/>
    <cellStyle name="Percent 3 7 2 3 6" xfId="36077" xr:uid="{C48E3D49-3078-4D55-B7C6-8EC79150B9B6}"/>
    <cellStyle name="Percent 3 7 2 4" xfId="7892" xr:uid="{00000000-0005-0000-0000-0000D81E0000}"/>
    <cellStyle name="Percent 3 7 2 4 2" xfId="7893" xr:uid="{00000000-0005-0000-0000-0000D91E0000}"/>
    <cellStyle name="Percent 3 7 2 4 2 2" xfId="7894" xr:uid="{00000000-0005-0000-0000-0000DA1E0000}"/>
    <cellStyle name="Percent 3 7 2 4 3" xfId="7895" xr:uid="{00000000-0005-0000-0000-0000DB1E0000}"/>
    <cellStyle name="Percent 3 7 2 4 3 2" xfId="7896" xr:uid="{00000000-0005-0000-0000-0000DC1E0000}"/>
    <cellStyle name="Percent 3 7 2 4 4" xfId="7897" xr:uid="{00000000-0005-0000-0000-0000DD1E0000}"/>
    <cellStyle name="Percent 3 7 2 4 5" xfId="43637" xr:uid="{015BBD2D-9597-472A-B4E6-76CD128AB4AA}"/>
    <cellStyle name="Percent 3 7 2 4 6" xfId="36078" xr:uid="{9D10D387-BA15-4E89-A21B-78174BA28904}"/>
    <cellStyle name="Percent 3 7 2 5" xfId="7898" xr:uid="{00000000-0005-0000-0000-0000DE1E0000}"/>
    <cellStyle name="Percent 3 7 2 5 2" xfId="7899" xr:uid="{00000000-0005-0000-0000-0000DF1E0000}"/>
    <cellStyle name="Percent 3 7 2 5 2 2" xfId="7900" xr:uid="{00000000-0005-0000-0000-0000E01E0000}"/>
    <cellStyle name="Percent 3 7 2 5 3" xfId="7901" xr:uid="{00000000-0005-0000-0000-0000E11E0000}"/>
    <cellStyle name="Percent 3 7 2 5 3 2" xfId="7902" xr:uid="{00000000-0005-0000-0000-0000E21E0000}"/>
    <cellStyle name="Percent 3 7 2 5 4" xfId="7903" xr:uid="{00000000-0005-0000-0000-0000E31E0000}"/>
    <cellStyle name="Percent 3 7 2 5 4 2" xfId="7904" xr:uid="{00000000-0005-0000-0000-0000E41E0000}"/>
    <cellStyle name="Percent 3 7 2 5 5" xfId="7905" xr:uid="{00000000-0005-0000-0000-0000E51E0000}"/>
    <cellStyle name="Percent 3 7 2 5 6" xfId="43638" xr:uid="{AD047D1A-3008-4C40-A6C4-D77879B15212}"/>
    <cellStyle name="Percent 3 7 2 5 7" xfId="36079" xr:uid="{7C099A9E-0BE6-4751-8E4E-9FD21E347E78}"/>
    <cellStyle name="Percent 3 7 2 6" xfId="7906" xr:uid="{00000000-0005-0000-0000-0000E61E0000}"/>
    <cellStyle name="Percent 3 7 2 6 2" xfId="7907" xr:uid="{00000000-0005-0000-0000-0000E71E0000}"/>
    <cellStyle name="Percent 3 7 2 6 2 2" xfId="7908" xr:uid="{00000000-0005-0000-0000-0000E81E0000}"/>
    <cellStyle name="Percent 3 7 2 6 3" xfId="7909" xr:uid="{00000000-0005-0000-0000-0000E91E0000}"/>
    <cellStyle name="Percent 3 7 2 6 3 2" xfId="7910" xr:uid="{00000000-0005-0000-0000-0000EA1E0000}"/>
    <cellStyle name="Percent 3 7 2 6 4" xfId="7911" xr:uid="{00000000-0005-0000-0000-0000EB1E0000}"/>
    <cellStyle name="Percent 3 7 2 6 5" xfId="43639" xr:uid="{A2A55684-6628-47E4-92FE-466EB18362CE}"/>
    <cellStyle name="Percent 3 7 2 6 6" xfId="36080" xr:uid="{733BD587-6D70-4EA8-8F07-36F1DBD0C623}"/>
    <cellStyle name="Percent 3 7 2 7" xfId="7912" xr:uid="{00000000-0005-0000-0000-0000EC1E0000}"/>
    <cellStyle name="Percent 3 7 2 7 2" xfId="7913" xr:uid="{00000000-0005-0000-0000-0000ED1E0000}"/>
    <cellStyle name="Percent 3 7 2 7 3" xfId="43640" xr:uid="{3FD11647-E0C1-4523-BB74-62B104F68CE2}"/>
    <cellStyle name="Percent 3 7 2 7 4" xfId="36081" xr:uid="{99A8F27A-E6A3-40D9-B7AD-6768D41006CB}"/>
    <cellStyle name="Percent 3 7 2 8" xfId="7914" xr:uid="{00000000-0005-0000-0000-0000EE1E0000}"/>
    <cellStyle name="Percent 3 7 2 8 2" xfId="7915" xr:uid="{00000000-0005-0000-0000-0000EF1E0000}"/>
    <cellStyle name="Percent 3 7 2 8 3" xfId="43641" xr:uid="{648079AB-5FA7-4CC1-8D87-94F5C4B4C756}"/>
    <cellStyle name="Percent 3 7 2 8 4" xfId="36082" xr:uid="{8D0DC063-AD1D-47BD-8548-005312E99551}"/>
    <cellStyle name="Percent 3 7 2 9" xfId="7916" xr:uid="{00000000-0005-0000-0000-0000F01E0000}"/>
    <cellStyle name="Percent 3 7 2 9 2" xfId="7917" xr:uid="{00000000-0005-0000-0000-0000F11E0000}"/>
    <cellStyle name="Percent 3 7 2 9 3" xfId="43642" xr:uid="{D556EFDF-1043-4A65-99F5-AC2CD0A22491}"/>
    <cellStyle name="Percent 3 7 2 9 4" xfId="36083" xr:uid="{0424B7E1-B418-41A0-AD3D-75CC76A2BD50}"/>
    <cellStyle name="Percent 3 7 20" xfId="7918" xr:uid="{00000000-0005-0000-0000-0000F21E0000}"/>
    <cellStyle name="Percent 3 7 20 2" xfId="7919" xr:uid="{00000000-0005-0000-0000-0000F31E0000}"/>
    <cellStyle name="Percent 3 7 20 2 2" xfId="7920" xr:uid="{00000000-0005-0000-0000-0000F41E0000}"/>
    <cellStyle name="Percent 3 7 20 3" xfId="7921" xr:uid="{00000000-0005-0000-0000-0000F51E0000}"/>
    <cellStyle name="Percent 3 7 20 3 2" xfId="7922" xr:uid="{00000000-0005-0000-0000-0000F61E0000}"/>
    <cellStyle name="Percent 3 7 20 4" xfId="7923" xr:uid="{00000000-0005-0000-0000-0000F71E0000}"/>
    <cellStyle name="Percent 3 7 20 5" xfId="43643" xr:uid="{7F9C1003-75BC-40F7-85FA-B757920304DB}"/>
    <cellStyle name="Percent 3 7 20 6" xfId="36084" xr:uid="{6981D62F-59F0-456A-9A31-CE5BBA8E22D5}"/>
    <cellStyle name="Percent 3 7 21" xfId="7924" xr:uid="{00000000-0005-0000-0000-0000F81E0000}"/>
    <cellStyle name="Percent 3 7 21 2" xfId="7925" xr:uid="{00000000-0005-0000-0000-0000F91E0000}"/>
    <cellStyle name="Percent 3 7 21 3" xfId="43644" xr:uid="{6E7C6845-DF8E-4E2B-B761-9CF791CC5E24}"/>
    <cellStyle name="Percent 3 7 21 4" xfId="36085" xr:uid="{31AA491A-7626-4452-B4E4-F8014DFF99DA}"/>
    <cellStyle name="Percent 3 7 22" xfId="7926" xr:uid="{00000000-0005-0000-0000-0000FA1E0000}"/>
    <cellStyle name="Percent 3 7 22 2" xfId="7927" xr:uid="{00000000-0005-0000-0000-0000FB1E0000}"/>
    <cellStyle name="Percent 3 7 22 3" xfId="43645" xr:uid="{E6C9ED2D-769E-49C0-B266-477744CEB808}"/>
    <cellStyle name="Percent 3 7 22 4" xfId="36086" xr:uid="{0FF45C2A-FFD9-48AA-862A-FD0AB212F39D}"/>
    <cellStyle name="Percent 3 7 23" xfId="7928" xr:uid="{00000000-0005-0000-0000-0000FC1E0000}"/>
    <cellStyle name="Percent 3 7 23 2" xfId="7929" xr:uid="{00000000-0005-0000-0000-0000FD1E0000}"/>
    <cellStyle name="Percent 3 7 23 3" xfId="43646" xr:uid="{2163B3F2-0027-43C3-AACD-76A13E99C1E5}"/>
    <cellStyle name="Percent 3 7 23 4" xfId="36087" xr:uid="{5B93D9FC-F229-4752-B1F1-C04CC582298E}"/>
    <cellStyle name="Percent 3 7 24" xfId="7930" xr:uid="{00000000-0005-0000-0000-0000FE1E0000}"/>
    <cellStyle name="Percent 3 7 24 2" xfId="43647" xr:uid="{ABDD83A6-C07F-4AFD-9E67-EED3ECED5165}"/>
    <cellStyle name="Percent 3 7 24 3" xfId="36088" xr:uid="{ACDE54E8-4F1B-4135-A1B3-BA44B0A3DA81}"/>
    <cellStyle name="Percent 3 7 25" xfId="7931" xr:uid="{00000000-0005-0000-0000-0000FF1E0000}"/>
    <cellStyle name="Percent 3 7 26" xfId="7596" xr:uid="{00000000-0005-0000-0000-0000B01D0000}"/>
    <cellStyle name="Percent 3 7 3" xfId="2941" xr:uid="{00000000-0005-0000-0000-0000810B0000}"/>
    <cellStyle name="Percent 3 7 3 10" xfId="7933" xr:uid="{00000000-0005-0000-0000-0000011F0000}"/>
    <cellStyle name="Percent 3 7 3 10 2" xfId="43648" xr:uid="{A2CE270E-A87C-4249-B52C-8B835ABA1EC3}"/>
    <cellStyle name="Percent 3 7 3 10 3" xfId="36089" xr:uid="{21D436F8-D2A7-4F61-B4C3-0DF05638A940}"/>
    <cellStyle name="Percent 3 7 3 11" xfId="7934" xr:uid="{00000000-0005-0000-0000-0000021F0000}"/>
    <cellStyle name="Percent 3 7 3 12" xfId="7932" xr:uid="{00000000-0005-0000-0000-0000001F0000}"/>
    <cellStyle name="Percent 3 7 3 13" xfId="41872" xr:uid="{046D5845-7691-4C60-88F3-81569951026F}"/>
    <cellStyle name="Percent 3 7 3 14" xfId="26523" xr:uid="{F88C8703-553F-46C0-8E8A-36B726AF601A}"/>
    <cellStyle name="Percent 3 7 3 2" xfId="7935" xr:uid="{00000000-0005-0000-0000-0000031F0000}"/>
    <cellStyle name="Percent 3 7 3 2 2" xfId="7936" xr:uid="{00000000-0005-0000-0000-0000041F0000}"/>
    <cellStyle name="Percent 3 7 3 2 2 2" xfId="7937" xr:uid="{00000000-0005-0000-0000-0000051F0000}"/>
    <cellStyle name="Percent 3 7 3 2 3" xfId="7938" xr:uid="{00000000-0005-0000-0000-0000061F0000}"/>
    <cellStyle name="Percent 3 7 3 2 3 2" xfId="7939" xr:uid="{00000000-0005-0000-0000-0000071F0000}"/>
    <cellStyle name="Percent 3 7 3 2 4" xfId="7940" xr:uid="{00000000-0005-0000-0000-0000081F0000}"/>
    <cellStyle name="Percent 3 7 3 2 5" xfId="7941" xr:uid="{00000000-0005-0000-0000-0000091F0000}"/>
    <cellStyle name="Percent 3 7 3 2 6" xfId="43649" xr:uid="{12CE8385-60DB-4663-A08A-B4A5B6AD15CA}"/>
    <cellStyle name="Percent 3 7 3 2 7" xfId="36090" xr:uid="{34F7B304-2B57-4BCC-B42A-B19A0AE4A046}"/>
    <cellStyle name="Percent 3 7 3 3" xfId="7942" xr:uid="{00000000-0005-0000-0000-00000A1F0000}"/>
    <cellStyle name="Percent 3 7 3 3 2" xfId="7943" xr:uid="{00000000-0005-0000-0000-00000B1F0000}"/>
    <cellStyle name="Percent 3 7 3 3 2 2" xfId="7944" xr:uid="{00000000-0005-0000-0000-00000C1F0000}"/>
    <cellStyle name="Percent 3 7 3 3 3" xfId="7945" xr:uid="{00000000-0005-0000-0000-00000D1F0000}"/>
    <cellStyle name="Percent 3 7 3 3 3 2" xfId="7946" xr:uid="{00000000-0005-0000-0000-00000E1F0000}"/>
    <cellStyle name="Percent 3 7 3 3 4" xfId="7947" xr:uid="{00000000-0005-0000-0000-00000F1F0000}"/>
    <cellStyle name="Percent 3 7 3 3 5" xfId="43650" xr:uid="{0D989013-8393-48E0-B4DA-EC890453B0FA}"/>
    <cellStyle name="Percent 3 7 3 3 6" xfId="36091" xr:uid="{A66DDF15-4F07-422B-94DF-4363DA54ED5D}"/>
    <cellStyle name="Percent 3 7 3 4" xfId="7948" xr:uid="{00000000-0005-0000-0000-0000101F0000}"/>
    <cellStyle name="Percent 3 7 3 4 2" xfId="7949" xr:uid="{00000000-0005-0000-0000-0000111F0000}"/>
    <cellStyle name="Percent 3 7 3 4 2 2" xfId="7950" xr:uid="{00000000-0005-0000-0000-0000121F0000}"/>
    <cellStyle name="Percent 3 7 3 4 3" xfId="7951" xr:uid="{00000000-0005-0000-0000-0000131F0000}"/>
    <cellStyle name="Percent 3 7 3 4 3 2" xfId="7952" xr:uid="{00000000-0005-0000-0000-0000141F0000}"/>
    <cellStyle name="Percent 3 7 3 4 4" xfId="7953" xr:uid="{00000000-0005-0000-0000-0000151F0000}"/>
    <cellStyle name="Percent 3 7 3 4 5" xfId="43651" xr:uid="{D2B1F926-BA00-40F1-82A2-E2528017E38E}"/>
    <cellStyle name="Percent 3 7 3 4 6" xfId="36092" xr:uid="{6C1F28F1-6A75-451B-BBDD-5563284BDCBF}"/>
    <cellStyle name="Percent 3 7 3 5" xfId="7954" xr:uid="{00000000-0005-0000-0000-0000161F0000}"/>
    <cellStyle name="Percent 3 7 3 5 2" xfId="7955" xr:uid="{00000000-0005-0000-0000-0000171F0000}"/>
    <cellStyle name="Percent 3 7 3 5 2 2" xfId="7956" xr:uid="{00000000-0005-0000-0000-0000181F0000}"/>
    <cellStyle name="Percent 3 7 3 5 3" xfId="7957" xr:uid="{00000000-0005-0000-0000-0000191F0000}"/>
    <cellStyle name="Percent 3 7 3 5 3 2" xfId="7958" xr:uid="{00000000-0005-0000-0000-00001A1F0000}"/>
    <cellStyle name="Percent 3 7 3 5 4" xfId="7959" xr:uid="{00000000-0005-0000-0000-00001B1F0000}"/>
    <cellStyle name="Percent 3 7 3 5 4 2" xfId="7960" xr:uid="{00000000-0005-0000-0000-00001C1F0000}"/>
    <cellStyle name="Percent 3 7 3 5 5" xfId="7961" xr:uid="{00000000-0005-0000-0000-00001D1F0000}"/>
    <cellStyle name="Percent 3 7 3 5 6" xfId="43652" xr:uid="{B0C892CD-45EA-4F5C-A036-358CCAC4CDF0}"/>
    <cellStyle name="Percent 3 7 3 5 7" xfId="36093" xr:uid="{475CEE96-92C9-469D-A545-DADAF9731DB1}"/>
    <cellStyle name="Percent 3 7 3 6" xfId="7962" xr:uid="{00000000-0005-0000-0000-00001E1F0000}"/>
    <cellStyle name="Percent 3 7 3 6 2" xfId="7963" xr:uid="{00000000-0005-0000-0000-00001F1F0000}"/>
    <cellStyle name="Percent 3 7 3 6 2 2" xfId="7964" xr:uid="{00000000-0005-0000-0000-0000201F0000}"/>
    <cellStyle name="Percent 3 7 3 6 3" xfId="7965" xr:uid="{00000000-0005-0000-0000-0000211F0000}"/>
    <cellStyle name="Percent 3 7 3 6 3 2" xfId="7966" xr:uid="{00000000-0005-0000-0000-0000221F0000}"/>
    <cellStyle name="Percent 3 7 3 6 4" xfId="7967" xr:uid="{00000000-0005-0000-0000-0000231F0000}"/>
    <cellStyle name="Percent 3 7 3 6 5" xfId="43653" xr:uid="{D65DB5B5-E002-4EFE-A606-B96B1C09B336}"/>
    <cellStyle name="Percent 3 7 3 6 6" xfId="36094" xr:uid="{C6A31787-9C75-4BFE-9B44-41A9EBC4478D}"/>
    <cellStyle name="Percent 3 7 3 7" xfId="7968" xr:uid="{00000000-0005-0000-0000-0000241F0000}"/>
    <cellStyle name="Percent 3 7 3 7 2" xfId="7969" xr:uid="{00000000-0005-0000-0000-0000251F0000}"/>
    <cellStyle name="Percent 3 7 3 7 3" xfId="43654" xr:uid="{730701F4-CE17-4DD5-BD3F-31E5F2B82E06}"/>
    <cellStyle name="Percent 3 7 3 7 4" xfId="36095" xr:uid="{BAF0B652-FC15-439D-9AD0-629DEAFD1F32}"/>
    <cellStyle name="Percent 3 7 3 8" xfId="7970" xr:uid="{00000000-0005-0000-0000-0000261F0000}"/>
    <cellStyle name="Percent 3 7 3 8 2" xfId="7971" xr:uid="{00000000-0005-0000-0000-0000271F0000}"/>
    <cellStyle name="Percent 3 7 3 8 3" xfId="43655" xr:uid="{D619E8C8-CF0B-4B91-B673-4DF3FBDCFAA0}"/>
    <cellStyle name="Percent 3 7 3 8 4" xfId="36096" xr:uid="{2C9A030A-B8D7-402C-9658-883E46A2E029}"/>
    <cellStyle name="Percent 3 7 3 9" xfId="7972" xr:uid="{00000000-0005-0000-0000-0000281F0000}"/>
    <cellStyle name="Percent 3 7 3 9 2" xfId="7973" xr:uid="{00000000-0005-0000-0000-0000291F0000}"/>
    <cellStyle name="Percent 3 7 3 9 3" xfId="43656" xr:uid="{2F9B7FF5-7E0D-473B-BA1F-0F210D9C5729}"/>
    <cellStyle name="Percent 3 7 3 9 4" xfId="36097" xr:uid="{74393154-8D73-44DE-B24A-FDB0C169858D}"/>
    <cellStyle name="Percent 3 7 4" xfId="2942" xr:uid="{00000000-0005-0000-0000-0000820B0000}"/>
    <cellStyle name="Percent 3 7 4 10" xfId="7975" xr:uid="{00000000-0005-0000-0000-00002B1F0000}"/>
    <cellStyle name="Percent 3 7 4 10 2" xfId="43657" xr:uid="{17576575-326B-4C8A-8CB3-B6BD58F52A27}"/>
    <cellStyle name="Percent 3 7 4 10 3" xfId="36098" xr:uid="{9F4C79DC-2DD7-4A20-8DE0-5B6E802F9354}"/>
    <cellStyle name="Percent 3 7 4 11" xfId="7976" xr:uid="{00000000-0005-0000-0000-00002C1F0000}"/>
    <cellStyle name="Percent 3 7 4 12" xfId="7974" xr:uid="{00000000-0005-0000-0000-00002A1F0000}"/>
    <cellStyle name="Percent 3 7 4 13" xfId="41873" xr:uid="{A68DC6D1-11BB-40FE-B1FE-9243E04EDA59}"/>
    <cellStyle name="Percent 3 7 4 14" xfId="26524" xr:uid="{58984537-410C-4359-946C-B87523574B37}"/>
    <cellStyle name="Percent 3 7 4 2" xfId="7977" xr:uid="{00000000-0005-0000-0000-00002D1F0000}"/>
    <cellStyle name="Percent 3 7 4 2 2" xfId="7978" xr:uid="{00000000-0005-0000-0000-00002E1F0000}"/>
    <cellStyle name="Percent 3 7 4 2 2 2" xfId="7979" xr:uid="{00000000-0005-0000-0000-00002F1F0000}"/>
    <cellStyle name="Percent 3 7 4 2 3" xfId="7980" xr:uid="{00000000-0005-0000-0000-0000301F0000}"/>
    <cellStyle name="Percent 3 7 4 2 3 2" xfId="7981" xr:uid="{00000000-0005-0000-0000-0000311F0000}"/>
    <cellStyle name="Percent 3 7 4 2 4" xfId="7982" xr:uid="{00000000-0005-0000-0000-0000321F0000}"/>
    <cellStyle name="Percent 3 7 4 2 5" xfId="7983" xr:uid="{00000000-0005-0000-0000-0000331F0000}"/>
    <cellStyle name="Percent 3 7 4 2 6" xfId="43658" xr:uid="{43CACEDA-D548-4A4B-84C4-4B0EA05E889D}"/>
    <cellStyle name="Percent 3 7 4 2 7" xfId="36099" xr:uid="{86DA15AF-36B4-4DC9-866D-64FD446386CB}"/>
    <cellStyle name="Percent 3 7 4 3" xfId="7984" xr:uid="{00000000-0005-0000-0000-0000341F0000}"/>
    <cellStyle name="Percent 3 7 4 3 2" xfId="7985" xr:uid="{00000000-0005-0000-0000-0000351F0000}"/>
    <cellStyle name="Percent 3 7 4 3 2 2" xfId="7986" xr:uid="{00000000-0005-0000-0000-0000361F0000}"/>
    <cellStyle name="Percent 3 7 4 3 3" xfId="7987" xr:uid="{00000000-0005-0000-0000-0000371F0000}"/>
    <cellStyle name="Percent 3 7 4 3 3 2" xfId="7988" xr:uid="{00000000-0005-0000-0000-0000381F0000}"/>
    <cellStyle name="Percent 3 7 4 3 4" xfId="7989" xr:uid="{00000000-0005-0000-0000-0000391F0000}"/>
    <cellStyle name="Percent 3 7 4 3 5" xfId="43659" xr:uid="{0C719187-233F-45A4-A40C-74351CC39357}"/>
    <cellStyle name="Percent 3 7 4 3 6" xfId="36100" xr:uid="{C36081BF-8971-4D45-817C-D41219B48A69}"/>
    <cellStyle name="Percent 3 7 4 4" xfId="7990" xr:uid="{00000000-0005-0000-0000-00003A1F0000}"/>
    <cellStyle name="Percent 3 7 4 4 2" xfId="7991" xr:uid="{00000000-0005-0000-0000-00003B1F0000}"/>
    <cellStyle name="Percent 3 7 4 4 2 2" xfId="7992" xr:uid="{00000000-0005-0000-0000-00003C1F0000}"/>
    <cellStyle name="Percent 3 7 4 4 3" xfId="7993" xr:uid="{00000000-0005-0000-0000-00003D1F0000}"/>
    <cellStyle name="Percent 3 7 4 4 3 2" xfId="7994" xr:uid="{00000000-0005-0000-0000-00003E1F0000}"/>
    <cellStyle name="Percent 3 7 4 4 4" xfId="7995" xr:uid="{00000000-0005-0000-0000-00003F1F0000}"/>
    <cellStyle name="Percent 3 7 4 4 5" xfId="43660" xr:uid="{3B84ED69-81C7-4C8E-982E-5565DC8F5676}"/>
    <cellStyle name="Percent 3 7 4 4 6" xfId="36101" xr:uid="{E18367E6-FA03-4AB6-8CAF-FC5CF2F20BCD}"/>
    <cellStyle name="Percent 3 7 4 5" xfId="7996" xr:uid="{00000000-0005-0000-0000-0000401F0000}"/>
    <cellStyle name="Percent 3 7 4 5 2" xfId="7997" xr:uid="{00000000-0005-0000-0000-0000411F0000}"/>
    <cellStyle name="Percent 3 7 4 5 2 2" xfId="7998" xr:uid="{00000000-0005-0000-0000-0000421F0000}"/>
    <cellStyle name="Percent 3 7 4 5 3" xfId="7999" xr:uid="{00000000-0005-0000-0000-0000431F0000}"/>
    <cellStyle name="Percent 3 7 4 5 3 2" xfId="8000" xr:uid="{00000000-0005-0000-0000-0000441F0000}"/>
    <cellStyle name="Percent 3 7 4 5 4" xfId="8001" xr:uid="{00000000-0005-0000-0000-0000451F0000}"/>
    <cellStyle name="Percent 3 7 4 5 4 2" xfId="8002" xr:uid="{00000000-0005-0000-0000-0000461F0000}"/>
    <cellStyle name="Percent 3 7 4 5 5" xfId="8003" xr:uid="{00000000-0005-0000-0000-0000471F0000}"/>
    <cellStyle name="Percent 3 7 4 5 6" xfId="43661" xr:uid="{FFD51900-27F5-4C7A-88BB-A337C7078C67}"/>
    <cellStyle name="Percent 3 7 4 5 7" xfId="36102" xr:uid="{C0AD230C-4CA6-4D2D-8A6B-4BA9A8F7F86F}"/>
    <cellStyle name="Percent 3 7 4 6" xfId="8004" xr:uid="{00000000-0005-0000-0000-0000481F0000}"/>
    <cellStyle name="Percent 3 7 4 6 2" xfId="8005" xr:uid="{00000000-0005-0000-0000-0000491F0000}"/>
    <cellStyle name="Percent 3 7 4 6 2 2" xfId="8006" xr:uid="{00000000-0005-0000-0000-00004A1F0000}"/>
    <cellStyle name="Percent 3 7 4 6 3" xfId="8007" xr:uid="{00000000-0005-0000-0000-00004B1F0000}"/>
    <cellStyle name="Percent 3 7 4 6 3 2" xfId="8008" xr:uid="{00000000-0005-0000-0000-00004C1F0000}"/>
    <cellStyle name="Percent 3 7 4 6 4" xfId="8009" xr:uid="{00000000-0005-0000-0000-00004D1F0000}"/>
    <cellStyle name="Percent 3 7 4 6 5" xfId="43662" xr:uid="{C46F9A2A-B3DB-48FE-8C7D-53D08AFDF0D6}"/>
    <cellStyle name="Percent 3 7 4 6 6" xfId="36103" xr:uid="{5E4C9F73-34AB-4ECB-AB2F-5DA3536B81C6}"/>
    <cellStyle name="Percent 3 7 4 7" xfId="8010" xr:uid="{00000000-0005-0000-0000-00004E1F0000}"/>
    <cellStyle name="Percent 3 7 4 7 2" xfId="8011" xr:uid="{00000000-0005-0000-0000-00004F1F0000}"/>
    <cellStyle name="Percent 3 7 4 7 3" xfId="43663" xr:uid="{E80A0492-0EE0-4DDC-AF33-09F22CD3CD21}"/>
    <cellStyle name="Percent 3 7 4 7 4" xfId="36104" xr:uid="{8649E323-DF31-48E4-8EA1-868E52B2E99E}"/>
    <cellStyle name="Percent 3 7 4 8" xfId="8012" xr:uid="{00000000-0005-0000-0000-0000501F0000}"/>
    <cellStyle name="Percent 3 7 4 8 2" xfId="8013" xr:uid="{00000000-0005-0000-0000-0000511F0000}"/>
    <cellStyle name="Percent 3 7 4 8 3" xfId="43664" xr:uid="{D720AA83-4F47-43C7-BF70-7A76C8717840}"/>
    <cellStyle name="Percent 3 7 4 8 4" xfId="36105" xr:uid="{096021C7-8CB8-48B8-85BA-E04BAE12244F}"/>
    <cellStyle name="Percent 3 7 4 9" xfId="8014" xr:uid="{00000000-0005-0000-0000-0000521F0000}"/>
    <cellStyle name="Percent 3 7 4 9 2" xfId="8015" xr:uid="{00000000-0005-0000-0000-0000531F0000}"/>
    <cellStyle name="Percent 3 7 4 9 3" xfId="43665" xr:uid="{8E1F95F8-836F-47F0-85A8-08EFE57A8B6B}"/>
    <cellStyle name="Percent 3 7 4 9 4" xfId="36106" xr:uid="{32362835-7CCA-47C9-B7BA-307B129D6A8B}"/>
    <cellStyle name="Percent 3 7 5" xfId="2943" xr:uid="{00000000-0005-0000-0000-0000830B0000}"/>
    <cellStyle name="Percent 3 7 5 10" xfId="8017" xr:uid="{00000000-0005-0000-0000-0000551F0000}"/>
    <cellStyle name="Percent 3 7 5 10 2" xfId="43666" xr:uid="{851821FB-AEE7-42A9-B8B4-377980EF6369}"/>
    <cellStyle name="Percent 3 7 5 10 3" xfId="36107" xr:uid="{1373C870-1E33-48A5-8F77-1DAB72E3C255}"/>
    <cellStyle name="Percent 3 7 5 11" xfId="8018" xr:uid="{00000000-0005-0000-0000-0000561F0000}"/>
    <cellStyle name="Percent 3 7 5 12" xfId="8016" xr:uid="{00000000-0005-0000-0000-0000541F0000}"/>
    <cellStyle name="Percent 3 7 5 13" xfId="41874" xr:uid="{866DE61A-ACF4-44EE-90F4-AA87B2901779}"/>
    <cellStyle name="Percent 3 7 5 14" xfId="26525" xr:uid="{D3ED0228-480A-4817-93D2-BA4194D3A537}"/>
    <cellStyle name="Percent 3 7 5 2" xfId="8019" xr:uid="{00000000-0005-0000-0000-0000571F0000}"/>
    <cellStyle name="Percent 3 7 5 2 2" xfId="8020" xr:uid="{00000000-0005-0000-0000-0000581F0000}"/>
    <cellStyle name="Percent 3 7 5 2 2 2" xfId="8021" xr:uid="{00000000-0005-0000-0000-0000591F0000}"/>
    <cellStyle name="Percent 3 7 5 2 3" xfId="8022" xr:uid="{00000000-0005-0000-0000-00005A1F0000}"/>
    <cellStyle name="Percent 3 7 5 2 3 2" xfId="8023" xr:uid="{00000000-0005-0000-0000-00005B1F0000}"/>
    <cellStyle name="Percent 3 7 5 2 4" xfId="8024" xr:uid="{00000000-0005-0000-0000-00005C1F0000}"/>
    <cellStyle name="Percent 3 7 5 2 5" xfId="8025" xr:uid="{00000000-0005-0000-0000-00005D1F0000}"/>
    <cellStyle name="Percent 3 7 5 2 6" xfId="43667" xr:uid="{C4AC0CC6-EFCD-4886-9EF3-5440F0276BB1}"/>
    <cellStyle name="Percent 3 7 5 2 7" xfId="36108" xr:uid="{5067D000-4F05-4572-818D-442B66AB3BA0}"/>
    <cellStyle name="Percent 3 7 5 3" xfId="8026" xr:uid="{00000000-0005-0000-0000-00005E1F0000}"/>
    <cellStyle name="Percent 3 7 5 3 2" xfId="8027" xr:uid="{00000000-0005-0000-0000-00005F1F0000}"/>
    <cellStyle name="Percent 3 7 5 3 2 2" xfId="8028" xr:uid="{00000000-0005-0000-0000-0000601F0000}"/>
    <cellStyle name="Percent 3 7 5 3 3" xfId="8029" xr:uid="{00000000-0005-0000-0000-0000611F0000}"/>
    <cellStyle name="Percent 3 7 5 3 3 2" xfId="8030" xr:uid="{00000000-0005-0000-0000-0000621F0000}"/>
    <cellStyle name="Percent 3 7 5 3 4" xfId="8031" xr:uid="{00000000-0005-0000-0000-0000631F0000}"/>
    <cellStyle name="Percent 3 7 5 3 5" xfId="43668" xr:uid="{6C412577-08E0-44C0-BAA4-09E399A8BBA5}"/>
    <cellStyle name="Percent 3 7 5 3 6" xfId="36109" xr:uid="{120F1015-F234-4A88-929D-E7C754A4924E}"/>
    <cellStyle name="Percent 3 7 5 4" xfId="8032" xr:uid="{00000000-0005-0000-0000-0000641F0000}"/>
    <cellStyle name="Percent 3 7 5 4 2" xfId="8033" xr:uid="{00000000-0005-0000-0000-0000651F0000}"/>
    <cellStyle name="Percent 3 7 5 4 2 2" xfId="8034" xr:uid="{00000000-0005-0000-0000-0000661F0000}"/>
    <cellStyle name="Percent 3 7 5 4 3" xfId="8035" xr:uid="{00000000-0005-0000-0000-0000671F0000}"/>
    <cellStyle name="Percent 3 7 5 4 3 2" xfId="8036" xr:uid="{00000000-0005-0000-0000-0000681F0000}"/>
    <cellStyle name="Percent 3 7 5 4 4" xfId="8037" xr:uid="{00000000-0005-0000-0000-0000691F0000}"/>
    <cellStyle name="Percent 3 7 5 4 5" xfId="43669" xr:uid="{D5997CFA-8E52-4460-901F-20E0F0AB230A}"/>
    <cellStyle name="Percent 3 7 5 4 6" xfId="36110" xr:uid="{A2429586-322F-4837-8C12-2E5464DE09F6}"/>
    <cellStyle name="Percent 3 7 5 5" xfId="8038" xr:uid="{00000000-0005-0000-0000-00006A1F0000}"/>
    <cellStyle name="Percent 3 7 5 5 2" xfId="8039" xr:uid="{00000000-0005-0000-0000-00006B1F0000}"/>
    <cellStyle name="Percent 3 7 5 5 2 2" xfId="8040" xr:uid="{00000000-0005-0000-0000-00006C1F0000}"/>
    <cellStyle name="Percent 3 7 5 5 3" xfId="8041" xr:uid="{00000000-0005-0000-0000-00006D1F0000}"/>
    <cellStyle name="Percent 3 7 5 5 3 2" xfId="8042" xr:uid="{00000000-0005-0000-0000-00006E1F0000}"/>
    <cellStyle name="Percent 3 7 5 5 4" xfId="8043" xr:uid="{00000000-0005-0000-0000-00006F1F0000}"/>
    <cellStyle name="Percent 3 7 5 5 4 2" xfId="8044" xr:uid="{00000000-0005-0000-0000-0000701F0000}"/>
    <cellStyle name="Percent 3 7 5 5 5" xfId="8045" xr:uid="{00000000-0005-0000-0000-0000711F0000}"/>
    <cellStyle name="Percent 3 7 5 5 6" xfId="43670" xr:uid="{9EF9D38B-3AA9-4054-AE17-BA7A23C8B251}"/>
    <cellStyle name="Percent 3 7 5 5 7" xfId="36111" xr:uid="{336A29D7-B4C7-4F1E-951A-E6744B9EE764}"/>
    <cellStyle name="Percent 3 7 5 6" xfId="8046" xr:uid="{00000000-0005-0000-0000-0000721F0000}"/>
    <cellStyle name="Percent 3 7 5 6 2" xfId="8047" xr:uid="{00000000-0005-0000-0000-0000731F0000}"/>
    <cellStyle name="Percent 3 7 5 6 2 2" xfId="8048" xr:uid="{00000000-0005-0000-0000-0000741F0000}"/>
    <cellStyle name="Percent 3 7 5 6 3" xfId="8049" xr:uid="{00000000-0005-0000-0000-0000751F0000}"/>
    <cellStyle name="Percent 3 7 5 6 3 2" xfId="8050" xr:uid="{00000000-0005-0000-0000-0000761F0000}"/>
    <cellStyle name="Percent 3 7 5 6 4" xfId="8051" xr:uid="{00000000-0005-0000-0000-0000771F0000}"/>
    <cellStyle name="Percent 3 7 5 6 5" xfId="43671" xr:uid="{20D26DEA-118C-4192-A994-B8B49266C3C3}"/>
    <cellStyle name="Percent 3 7 5 6 6" xfId="36112" xr:uid="{2FBBB91E-93D2-4538-BF6D-0AD40DC5FA10}"/>
    <cellStyle name="Percent 3 7 5 7" xfId="8052" xr:uid="{00000000-0005-0000-0000-0000781F0000}"/>
    <cellStyle name="Percent 3 7 5 7 2" xfId="8053" xr:uid="{00000000-0005-0000-0000-0000791F0000}"/>
    <cellStyle name="Percent 3 7 5 7 3" xfId="43672" xr:uid="{514DF928-123C-4DA7-9C18-C725B6BBA6EA}"/>
    <cellStyle name="Percent 3 7 5 7 4" xfId="36113" xr:uid="{E7C47194-9845-444E-AFE7-F0B43C816B89}"/>
    <cellStyle name="Percent 3 7 5 8" xfId="8054" xr:uid="{00000000-0005-0000-0000-00007A1F0000}"/>
    <cellStyle name="Percent 3 7 5 8 2" xfId="8055" xr:uid="{00000000-0005-0000-0000-00007B1F0000}"/>
    <cellStyle name="Percent 3 7 5 8 3" xfId="43673" xr:uid="{28AD6599-49CE-40F4-8AA7-88343B1BBBB8}"/>
    <cellStyle name="Percent 3 7 5 8 4" xfId="36114" xr:uid="{0D86E7A4-D3B0-4756-B59E-D370A7486F49}"/>
    <cellStyle name="Percent 3 7 5 9" xfId="8056" xr:uid="{00000000-0005-0000-0000-00007C1F0000}"/>
    <cellStyle name="Percent 3 7 5 9 2" xfId="8057" xr:uid="{00000000-0005-0000-0000-00007D1F0000}"/>
    <cellStyle name="Percent 3 7 5 9 3" xfId="43674" xr:uid="{FB724F41-AEE8-49F1-B045-692931FE8988}"/>
    <cellStyle name="Percent 3 7 5 9 4" xfId="36115" xr:uid="{62224BA1-53D0-4F80-A8E1-4FE83285236E}"/>
    <cellStyle name="Percent 3 7 6" xfId="2944" xr:uid="{00000000-0005-0000-0000-0000840B0000}"/>
    <cellStyle name="Percent 3 7 6 10" xfId="8059" xr:uid="{00000000-0005-0000-0000-00007F1F0000}"/>
    <cellStyle name="Percent 3 7 6 10 2" xfId="43675" xr:uid="{110B7DCE-5231-4A83-95FC-0A4E5ACD0C94}"/>
    <cellStyle name="Percent 3 7 6 10 3" xfId="36116" xr:uid="{D94B4B66-3AC4-4960-A539-90EE30FE95EA}"/>
    <cellStyle name="Percent 3 7 6 11" xfId="8060" xr:uid="{00000000-0005-0000-0000-0000801F0000}"/>
    <cellStyle name="Percent 3 7 6 12" xfId="8058" xr:uid="{00000000-0005-0000-0000-00007E1F0000}"/>
    <cellStyle name="Percent 3 7 6 13" xfId="41875" xr:uid="{C3F83D06-8A4C-434B-9478-1D2E1AD628B4}"/>
    <cellStyle name="Percent 3 7 6 14" xfId="26526" xr:uid="{AF204FA9-1FD6-4145-8FE9-E3FB9B6D3B0F}"/>
    <cellStyle name="Percent 3 7 6 2" xfId="8061" xr:uid="{00000000-0005-0000-0000-0000811F0000}"/>
    <cellStyle name="Percent 3 7 6 2 2" xfId="8062" xr:uid="{00000000-0005-0000-0000-0000821F0000}"/>
    <cellStyle name="Percent 3 7 6 2 2 2" xfId="8063" xr:uid="{00000000-0005-0000-0000-0000831F0000}"/>
    <cellStyle name="Percent 3 7 6 2 3" xfId="8064" xr:uid="{00000000-0005-0000-0000-0000841F0000}"/>
    <cellStyle name="Percent 3 7 6 2 3 2" xfId="8065" xr:uid="{00000000-0005-0000-0000-0000851F0000}"/>
    <cellStyle name="Percent 3 7 6 2 4" xfId="8066" xr:uid="{00000000-0005-0000-0000-0000861F0000}"/>
    <cellStyle name="Percent 3 7 6 2 5" xfId="8067" xr:uid="{00000000-0005-0000-0000-0000871F0000}"/>
    <cellStyle name="Percent 3 7 6 2 6" xfId="43676" xr:uid="{00A669FE-BC5E-432D-A5FE-9B692C8AACF2}"/>
    <cellStyle name="Percent 3 7 6 2 7" xfId="36117" xr:uid="{DBD01087-5BDE-47D8-88CA-15F6D6417F83}"/>
    <cellStyle name="Percent 3 7 6 3" xfId="8068" xr:uid="{00000000-0005-0000-0000-0000881F0000}"/>
    <cellStyle name="Percent 3 7 6 3 2" xfId="8069" xr:uid="{00000000-0005-0000-0000-0000891F0000}"/>
    <cellStyle name="Percent 3 7 6 3 2 2" xfId="8070" xr:uid="{00000000-0005-0000-0000-00008A1F0000}"/>
    <cellStyle name="Percent 3 7 6 3 3" xfId="8071" xr:uid="{00000000-0005-0000-0000-00008B1F0000}"/>
    <cellStyle name="Percent 3 7 6 3 3 2" xfId="8072" xr:uid="{00000000-0005-0000-0000-00008C1F0000}"/>
    <cellStyle name="Percent 3 7 6 3 4" xfId="8073" xr:uid="{00000000-0005-0000-0000-00008D1F0000}"/>
    <cellStyle name="Percent 3 7 6 3 5" xfId="43677" xr:uid="{F6F9629D-AA4C-4212-A130-DD581FD261B5}"/>
    <cellStyle name="Percent 3 7 6 3 6" xfId="36118" xr:uid="{0E150F76-B300-4A24-8929-604BB88C2213}"/>
    <cellStyle name="Percent 3 7 6 4" xfId="8074" xr:uid="{00000000-0005-0000-0000-00008E1F0000}"/>
    <cellStyle name="Percent 3 7 6 4 2" xfId="8075" xr:uid="{00000000-0005-0000-0000-00008F1F0000}"/>
    <cellStyle name="Percent 3 7 6 4 2 2" xfId="8076" xr:uid="{00000000-0005-0000-0000-0000901F0000}"/>
    <cellStyle name="Percent 3 7 6 4 3" xfId="8077" xr:uid="{00000000-0005-0000-0000-0000911F0000}"/>
    <cellStyle name="Percent 3 7 6 4 3 2" xfId="8078" xr:uid="{00000000-0005-0000-0000-0000921F0000}"/>
    <cellStyle name="Percent 3 7 6 4 4" xfId="8079" xr:uid="{00000000-0005-0000-0000-0000931F0000}"/>
    <cellStyle name="Percent 3 7 6 4 5" xfId="43678" xr:uid="{77BACCBF-750A-479E-9445-B6331EDA6D41}"/>
    <cellStyle name="Percent 3 7 6 4 6" xfId="36119" xr:uid="{5EC0576F-F875-425B-A6F1-401F89A58B95}"/>
    <cellStyle name="Percent 3 7 6 5" xfId="8080" xr:uid="{00000000-0005-0000-0000-0000941F0000}"/>
    <cellStyle name="Percent 3 7 6 5 2" xfId="8081" xr:uid="{00000000-0005-0000-0000-0000951F0000}"/>
    <cellStyle name="Percent 3 7 6 5 2 2" xfId="8082" xr:uid="{00000000-0005-0000-0000-0000961F0000}"/>
    <cellStyle name="Percent 3 7 6 5 3" xfId="8083" xr:uid="{00000000-0005-0000-0000-0000971F0000}"/>
    <cellStyle name="Percent 3 7 6 5 3 2" xfId="8084" xr:uid="{00000000-0005-0000-0000-0000981F0000}"/>
    <cellStyle name="Percent 3 7 6 5 4" xfId="8085" xr:uid="{00000000-0005-0000-0000-0000991F0000}"/>
    <cellStyle name="Percent 3 7 6 5 4 2" xfId="8086" xr:uid="{00000000-0005-0000-0000-00009A1F0000}"/>
    <cellStyle name="Percent 3 7 6 5 5" xfId="8087" xr:uid="{00000000-0005-0000-0000-00009B1F0000}"/>
    <cellStyle name="Percent 3 7 6 5 6" xfId="43679" xr:uid="{A5E3C5E5-C5CC-4405-9BEB-1C4E48B4D8AA}"/>
    <cellStyle name="Percent 3 7 6 5 7" xfId="36120" xr:uid="{81813D16-02DA-4407-8BFB-A21495FA9997}"/>
    <cellStyle name="Percent 3 7 6 6" xfId="8088" xr:uid="{00000000-0005-0000-0000-00009C1F0000}"/>
    <cellStyle name="Percent 3 7 6 6 2" xfId="8089" xr:uid="{00000000-0005-0000-0000-00009D1F0000}"/>
    <cellStyle name="Percent 3 7 6 6 2 2" xfId="8090" xr:uid="{00000000-0005-0000-0000-00009E1F0000}"/>
    <cellStyle name="Percent 3 7 6 6 3" xfId="8091" xr:uid="{00000000-0005-0000-0000-00009F1F0000}"/>
    <cellStyle name="Percent 3 7 6 6 3 2" xfId="8092" xr:uid="{00000000-0005-0000-0000-0000A01F0000}"/>
    <cellStyle name="Percent 3 7 6 6 4" xfId="8093" xr:uid="{00000000-0005-0000-0000-0000A11F0000}"/>
    <cellStyle name="Percent 3 7 6 6 5" xfId="43680" xr:uid="{5F48AEF0-2C81-43DF-959F-FAEF69AD1126}"/>
    <cellStyle name="Percent 3 7 6 6 6" xfId="36121" xr:uid="{D12279C3-919D-4644-9EE8-DFE8113E3024}"/>
    <cellStyle name="Percent 3 7 6 7" xfId="8094" xr:uid="{00000000-0005-0000-0000-0000A21F0000}"/>
    <cellStyle name="Percent 3 7 6 7 2" xfId="8095" xr:uid="{00000000-0005-0000-0000-0000A31F0000}"/>
    <cellStyle name="Percent 3 7 6 7 3" xfId="43681" xr:uid="{B0D52007-7909-46CD-9852-4EFE4C702541}"/>
    <cellStyle name="Percent 3 7 6 7 4" xfId="36122" xr:uid="{B586F326-CE0F-404A-81D5-FC72787CE28D}"/>
    <cellStyle name="Percent 3 7 6 8" xfId="8096" xr:uid="{00000000-0005-0000-0000-0000A41F0000}"/>
    <cellStyle name="Percent 3 7 6 8 2" xfId="8097" xr:uid="{00000000-0005-0000-0000-0000A51F0000}"/>
    <cellStyle name="Percent 3 7 6 8 3" xfId="43682" xr:uid="{9A80E90B-6C08-413A-827F-406F43314882}"/>
    <cellStyle name="Percent 3 7 6 8 4" xfId="36123" xr:uid="{3A0A5D78-591B-4713-ACBE-A25ADC11E434}"/>
    <cellStyle name="Percent 3 7 6 9" xfId="8098" xr:uid="{00000000-0005-0000-0000-0000A61F0000}"/>
    <cellStyle name="Percent 3 7 6 9 2" xfId="8099" xr:uid="{00000000-0005-0000-0000-0000A71F0000}"/>
    <cellStyle name="Percent 3 7 6 9 3" xfId="43683" xr:uid="{E63D8F18-200B-4ECA-B7FF-763B21226479}"/>
    <cellStyle name="Percent 3 7 6 9 4" xfId="36124" xr:uid="{31F7A28B-C6B1-4237-B40B-3C35419F017F}"/>
    <cellStyle name="Percent 3 7 7" xfId="2945" xr:uid="{00000000-0005-0000-0000-0000850B0000}"/>
    <cellStyle name="Percent 3 7 7 10" xfId="8101" xr:uid="{00000000-0005-0000-0000-0000A91F0000}"/>
    <cellStyle name="Percent 3 7 7 10 2" xfId="43684" xr:uid="{717632A1-356D-4B31-95A0-8ECEF1D179F2}"/>
    <cellStyle name="Percent 3 7 7 10 3" xfId="36125" xr:uid="{702215F8-AD97-4879-A1B0-BA9280745216}"/>
    <cellStyle name="Percent 3 7 7 11" xfId="8102" xr:uid="{00000000-0005-0000-0000-0000AA1F0000}"/>
    <cellStyle name="Percent 3 7 7 12" xfId="8100" xr:uid="{00000000-0005-0000-0000-0000A81F0000}"/>
    <cellStyle name="Percent 3 7 7 13" xfId="41876" xr:uid="{A18440EB-77BB-4202-AE01-6E48FFFBCCDB}"/>
    <cellStyle name="Percent 3 7 7 14" xfId="26527" xr:uid="{3755DE9E-09CF-4EBD-8AE3-CC48D4D74C6A}"/>
    <cellStyle name="Percent 3 7 7 2" xfId="8103" xr:uid="{00000000-0005-0000-0000-0000AB1F0000}"/>
    <cellStyle name="Percent 3 7 7 2 2" xfId="8104" xr:uid="{00000000-0005-0000-0000-0000AC1F0000}"/>
    <cellStyle name="Percent 3 7 7 2 2 2" xfId="8105" xr:uid="{00000000-0005-0000-0000-0000AD1F0000}"/>
    <cellStyle name="Percent 3 7 7 2 3" xfId="8106" xr:uid="{00000000-0005-0000-0000-0000AE1F0000}"/>
    <cellStyle name="Percent 3 7 7 2 3 2" xfId="8107" xr:uid="{00000000-0005-0000-0000-0000AF1F0000}"/>
    <cellStyle name="Percent 3 7 7 2 4" xfId="8108" xr:uid="{00000000-0005-0000-0000-0000B01F0000}"/>
    <cellStyle name="Percent 3 7 7 2 5" xfId="8109" xr:uid="{00000000-0005-0000-0000-0000B11F0000}"/>
    <cellStyle name="Percent 3 7 7 2 6" xfId="43685" xr:uid="{B5315579-D632-456C-9657-BEFEDC17570D}"/>
    <cellStyle name="Percent 3 7 7 2 7" xfId="36126" xr:uid="{86CA931F-11CB-4422-AD75-7716B810F00F}"/>
    <cellStyle name="Percent 3 7 7 3" xfId="8110" xr:uid="{00000000-0005-0000-0000-0000B21F0000}"/>
    <cellStyle name="Percent 3 7 7 3 2" xfId="8111" xr:uid="{00000000-0005-0000-0000-0000B31F0000}"/>
    <cellStyle name="Percent 3 7 7 3 2 2" xfId="8112" xr:uid="{00000000-0005-0000-0000-0000B41F0000}"/>
    <cellStyle name="Percent 3 7 7 3 3" xfId="8113" xr:uid="{00000000-0005-0000-0000-0000B51F0000}"/>
    <cellStyle name="Percent 3 7 7 3 3 2" xfId="8114" xr:uid="{00000000-0005-0000-0000-0000B61F0000}"/>
    <cellStyle name="Percent 3 7 7 3 4" xfId="8115" xr:uid="{00000000-0005-0000-0000-0000B71F0000}"/>
    <cellStyle name="Percent 3 7 7 3 5" xfId="43686" xr:uid="{C286B427-559D-4FFA-8353-C7443B3E16D5}"/>
    <cellStyle name="Percent 3 7 7 3 6" xfId="36127" xr:uid="{93D6DC57-59F5-4518-97FF-9ED758047142}"/>
    <cellStyle name="Percent 3 7 7 4" xfId="8116" xr:uid="{00000000-0005-0000-0000-0000B81F0000}"/>
    <cellStyle name="Percent 3 7 7 4 2" xfId="8117" xr:uid="{00000000-0005-0000-0000-0000B91F0000}"/>
    <cellStyle name="Percent 3 7 7 4 2 2" xfId="8118" xr:uid="{00000000-0005-0000-0000-0000BA1F0000}"/>
    <cellStyle name="Percent 3 7 7 4 3" xfId="8119" xr:uid="{00000000-0005-0000-0000-0000BB1F0000}"/>
    <cellStyle name="Percent 3 7 7 4 3 2" xfId="8120" xr:uid="{00000000-0005-0000-0000-0000BC1F0000}"/>
    <cellStyle name="Percent 3 7 7 4 4" xfId="8121" xr:uid="{00000000-0005-0000-0000-0000BD1F0000}"/>
    <cellStyle name="Percent 3 7 7 4 5" xfId="43687" xr:uid="{120C8F05-22F5-4630-96BE-7DA982AF4649}"/>
    <cellStyle name="Percent 3 7 7 4 6" xfId="36128" xr:uid="{3E8D5A5B-0F55-4CBD-BF27-75AF25E6ABFB}"/>
    <cellStyle name="Percent 3 7 7 5" xfId="8122" xr:uid="{00000000-0005-0000-0000-0000BE1F0000}"/>
    <cellStyle name="Percent 3 7 7 5 2" xfId="8123" xr:uid="{00000000-0005-0000-0000-0000BF1F0000}"/>
    <cellStyle name="Percent 3 7 7 5 2 2" xfId="8124" xr:uid="{00000000-0005-0000-0000-0000C01F0000}"/>
    <cellStyle name="Percent 3 7 7 5 3" xfId="8125" xr:uid="{00000000-0005-0000-0000-0000C11F0000}"/>
    <cellStyle name="Percent 3 7 7 5 3 2" xfId="8126" xr:uid="{00000000-0005-0000-0000-0000C21F0000}"/>
    <cellStyle name="Percent 3 7 7 5 4" xfId="8127" xr:uid="{00000000-0005-0000-0000-0000C31F0000}"/>
    <cellStyle name="Percent 3 7 7 5 4 2" xfId="8128" xr:uid="{00000000-0005-0000-0000-0000C41F0000}"/>
    <cellStyle name="Percent 3 7 7 5 5" xfId="8129" xr:uid="{00000000-0005-0000-0000-0000C51F0000}"/>
    <cellStyle name="Percent 3 7 7 5 6" xfId="43688" xr:uid="{6E09149C-D423-46EF-9E9B-71B4D3299C03}"/>
    <cellStyle name="Percent 3 7 7 5 7" xfId="36129" xr:uid="{9773BBF2-6E58-4F52-BDAB-6FE50AAAC0F7}"/>
    <cellStyle name="Percent 3 7 7 6" xfId="8130" xr:uid="{00000000-0005-0000-0000-0000C61F0000}"/>
    <cellStyle name="Percent 3 7 7 6 2" xfId="8131" xr:uid="{00000000-0005-0000-0000-0000C71F0000}"/>
    <cellStyle name="Percent 3 7 7 6 2 2" xfId="8132" xr:uid="{00000000-0005-0000-0000-0000C81F0000}"/>
    <cellStyle name="Percent 3 7 7 6 3" xfId="8133" xr:uid="{00000000-0005-0000-0000-0000C91F0000}"/>
    <cellStyle name="Percent 3 7 7 6 3 2" xfId="8134" xr:uid="{00000000-0005-0000-0000-0000CA1F0000}"/>
    <cellStyle name="Percent 3 7 7 6 4" xfId="8135" xr:uid="{00000000-0005-0000-0000-0000CB1F0000}"/>
    <cellStyle name="Percent 3 7 7 6 5" xfId="43689" xr:uid="{4545F1A4-A1F6-4C54-89C4-670BA1736B04}"/>
    <cellStyle name="Percent 3 7 7 6 6" xfId="36130" xr:uid="{CD7DE548-3370-45A5-8291-5FECF3FA0F49}"/>
    <cellStyle name="Percent 3 7 7 7" xfId="8136" xr:uid="{00000000-0005-0000-0000-0000CC1F0000}"/>
    <cellStyle name="Percent 3 7 7 7 2" xfId="8137" xr:uid="{00000000-0005-0000-0000-0000CD1F0000}"/>
    <cellStyle name="Percent 3 7 7 7 3" xfId="43690" xr:uid="{80329CCD-8833-4CBC-95F1-B5CE251203D0}"/>
    <cellStyle name="Percent 3 7 7 7 4" xfId="36131" xr:uid="{769C947D-8595-4E27-8F07-4EB79759D7C3}"/>
    <cellStyle name="Percent 3 7 7 8" xfId="8138" xr:uid="{00000000-0005-0000-0000-0000CE1F0000}"/>
    <cellStyle name="Percent 3 7 7 8 2" xfId="8139" xr:uid="{00000000-0005-0000-0000-0000CF1F0000}"/>
    <cellStyle name="Percent 3 7 7 8 3" xfId="43691" xr:uid="{4AD1CB3A-B8AC-432F-97E1-DAC84CFFC4C2}"/>
    <cellStyle name="Percent 3 7 7 8 4" xfId="36132" xr:uid="{D6DF1668-6068-4104-87B5-3EBFF3443D46}"/>
    <cellStyle name="Percent 3 7 7 9" xfId="8140" xr:uid="{00000000-0005-0000-0000-0000D01F0000}"/>
    <cellStyle name="Percent 3 7 7 9 2" xfId="8141" xr:uid="{00000000-0005-0000-0000-0000D11F0000}"/>
    <cellStyle name="Percent 3 7 7 9 3" xfId="43692" xr:uid="{689803FB-64DA-4B43-902D-FB7BF0CDF351}"/>
    <cellStyle name="Percent 3 7 7 9 4" xfId="36133" xr:uid="{8C7ADA52-6587-4372-B3E1-E175F53934D3}"/>
    <cellStyle name="Percent 3 7 8" xfId="2946" xr:uid="{00000000-0005-0000-0000-0000860B0000}"/>
    <cellStyle name="Percent 3 7 8 10" xfId="8143" xr:uid="{00000000-0005-0000-0000-0000D31F0000}"/>
    <cellStyle name="Percent 3 7 8 10 2" xfId="43693" xr:uid="{7FDBCB11-4F24-41FA-8CBE-22B09D2F6C86}"/>
    <cellStyle name="Percent 3 7 8 10 3" xfId="36134" xr:uid="{71352569-42E3-48C3-A569-CFA60E6922C9}"/>
    <cellStyle name="Percent 3 7 8 11" xfId="8144" xr:uid="{00000000-0005-0000-0000-0000D41F0000}"/>
    <cellStyle name="Percent 3 7 8 12" xfId="8142" xr:uid="{00000000-0005-0000-0000-0000D21F0000}"/>
    <cellStyle name="Percent 3 7 8 13" xfId="41877" xr:uid="{222AD8E6-DDB0-4406-9956-112D49F85672}"/>
    <cellStyle name="Percent 3 7 8 14" xfId="26528" xr:uid="{10528B9D-84C4-4E96-8E35-075953F2E9CD}"/>
    <cellStyle name="Percent 3 7 8 2" xfId="8145" xr:uid="{00000000-0005-0000-0000-0000D51F0000}"/>
    <cellStyle name="Percent 3 7 8 2 2" xfId="8146" xr:uid="{00000000-0005-0000-0000-0000D61F0000}"/>
    <cellStyle name="Percent 3 7 8 2 2 2" xfId="8147" xr:uid="{00000000-0005-0000-0000-0000D71F0000}"/>
    <cellStyle name="Percent 3 7 8 2 3" xfId="8148" xr:uid="{00000000-0005-0000-0000-0000D81F0000}"/>
    <cellStyle name="Percent 3 7 8 2 3 2" xfId="8149" xr:uid="{00000000-0005-0000-0000-0000D91F0000}"/>
    <cellStyle name="Percent 3 7 8 2 4" xfId="8150" xr:uid="{00000000-0005-0000-0000-0000DA1F0000}"/>
    <cellStyle name="Percent 3 7 8 2 5" xfId="8151" xr:uid="{00000000-0005-0000-0000-0000DB1F0000}"/>
    <cellStyle name="Percent 3 7 8 2 6" xfId="43694" xr:uid="{11DDB3E4-F027-4DD0-B389-AB77AAE2873F}"/>
    <cellStyle name="Percent 3 7 8 2 7" xfId="36135" xr:uid="{00F1E97B-AE97-4D69-AB78-36CAB12BBD65}"/>
    <cellStyle name="Percent 3 7 8 3" xfId="8152" xr:uid="{00000000-0005-0000-0000-0000DC1F0000}"/>
    <cellStyle name="Percent 3 7 8 3 2" xfId="8153" xr:uid="{00000000-0005-0000-0000-0000DD1F0000}"/>
    <cellStyle name="Percent 3 7 8 3 2 2" xfId="8154" xr:uid="{00000000-0005-0000-0000-0000DE1F0000}"/>
    <cellStyle name="Percent 3 7 8 3 3" xfId="8155" xr:uid="{00000000-0005-0000-0000-0000DF1F0000}"/>
    <cellStyle name="Percent 3 7 8 3 3 2" xfId="8156" xr:uid="{00000000-0005-0000-0000-0000E01F0000}"/>
    <cellStyle name="Percent 3 7 8 3 4" xfId="8157" xr:uid="{00000000-0005-0000-0000-0000E11F0000}"/>
    <cellStyle name="Percent 3 7 8 3 5" xfId="43695" xr:uid="{46199EA7-49AD-484F-A223-AD447560CF33}"/>
    <cellStyle name="Percent 3 7 8 3 6" xfId="36136" xr:uid="{CEEBAFCE-DAD7-4998-B577-77AB4014C740}"/>
    <cellStyle name="Percent 3 7 8 4" xfId="8158" xr:uid="{00000000-0005-0000-0000-0000E21F0000}"/>
    <cellStyle name="Percent 3 7 8 4 2" xfId="8159" xr:uid="{00000000-0005-0000-0000-0000E31F0000}"/>
    <cellStyle name="Percent 3 7 8 4 2 2" xfId="8160" xr:uid="{00000000-0005-0000-0000-0000E41F0000}"/>
    <cellStyle name="Percent 3 7 8 4 3" xfId="8161" xr:uid="{00000000-0005-0000-0000-0000E51F0000}"/>
    <cellStyle name="Percent 3 7 8 4 3 2" xfId="8162" xr:uid="{00000000-0005-0000-0000-0000E61F0000}"/>
    <cellStyle name="Percent 3 7 8 4 4" xfId="8163" xr:uid="{00000000-0005-0000-0000-0000E71F0000}"/>
    <cellStyle name="Percent 3 7 8 4 5" xfId="43696" xr:uid="{B7E4A17C-BA1D-41A4-BECF-14145AEEEBC9}"/>
    <cellStyle name="Percent 3 7 8 4 6" xfId="36137" xr:uid="{C7C9B38B-6370-4D53-B07F-037EBFE71ECA}"/>
    <cellStyle name="Percent 3 7 8 5" xfId="8164" xr:uid="{00000000-0005-0000-0000-0000E81F0000}"/>
    <cellStyle name="Percent 3 7 8 5 2" xfId="8165" xr:uid="{00000000-0005-0000-0000-0000E91F0000}"/>
    <cellStyle name="Percent 3 7 8 5 2 2" xfId="8166" xr:uid="{00000000-0005-0000-0000-0000EA1F0000}"/>
    <cellStyle name="Percent 3 7 8 5 3" xfId="8167" xr:uid="{00000000-0005-0000-0000-0000EB1F0000}"/>
    <cellStyle name="Percent 3 7 8 5 3 2" xfId="8168" xr:uid="{00000000-0005-0000-0000-0000EC1F0000}"/>
    <cellStyle name="Percent 3 7 8 5 4" xfId="8169" xr:uid="{00000000-0005-0000-0000-0000ED1F0000}"/>
    <cellStyle name="Percent 3 7 8 5 4 2" xfId="8170" xr:uid="{00000000-0005-0000-0000-0000EE1F0000}"/>
    <cellStyle name="Percent 3 7 8 5 5" xfId="8171" xr:uid="{00000000-0005-0000-0000-0000EF1F0000}"/>
    <cellStyle name="Percent 3 7 8 5 6" xfId="43697" xr:uid="{79D51E7B-BE83-4D76-B74E-F4DEE6B9A4F8}"/>
    <cellStyle name="Percent 3 7 8 5 7" xfId="36138" xr:uid="{1AEB5DBC-AC9E-45B3-91D1-DC32535E5212}"/>
    <cellStyle name="Percent 3 7 8 6" xfId="8172" xr:uid="{00000000-0005-0000-0000-0000F01F0000}"/>
    <cellStyle name="Percent 3 7 8 6 2" xfId="8173" xr:uid="{00000000-0005-0000-0000-0000F11F0000}"/>
    <cellStyle name="Percent 3 7 8 6 2 2" xfId="8174" xr:uid="{00000000-0005-0000-0000-0000F21F0000}"/>
    <cellStyle name="Percent 3 7 8 6 3" xfId="8175" xr:uid="{00000000-0005-0000-0000-0000F31F0000}"/>
    <cellStyle name="Percent 3 7 8 6 3 2" xfId="8176" xr:uid="{00000000-0005-0000-0000-0000F41F0000}"/>
    <cellStyle name="Percent 3 7 8 6 4" xfId="8177" xr:uid="{00000000-0005-0000-0000-0000F51F0000}"/>
    <cellStyle name="Percent 3 7 8 6 5" xfId="43698" xr:uid="{1EA3FC50-3240-4BEA-9BA8-0D19C56D7652}"/>
    <cellStyle name="Percent 3 7 8 6 6" xfId="36139" xr:uid="{126FC695-CE88-4A98-8271-EFA1FE384D2B}"/>
    <cellStyle name="Percent 3 7 8 7" xfId="8178" xr:uid="{00000000-0005-0000-0000-0000F61F0000}"/>
    <cellStyle name="Percent 3 7 8 7 2" xfId="8179" xr:uid="{00000000-0005-0000-0000-0000F71F0000}"/>
    <cellStyle name="Percent 3 7 8 7 3" xfId="43699" xr:uid="{51F882E9-CADF-4703-8F1B-5C8B8F464A55}"/>
    <cellStyle name="Percent 3 7 8 7 4" xfId="36140" xr:uid="{915AF55F-4EC1-448F-B79C-15C1EFC538ED}"/>
    <cellStyle name="Percent 3 7 8 8" xfId="8180" xr:uid="{00000000-0005-0000-0000-0000F81F0000}"/>
    <cellStyle name="Percent 3 7 8 8 2" xfId="8181" xr:uid="{00000000-0005-0000-0000-0000F91F0000}"/>
    <cellStyle name="Percent 3 7 8 8 3" xfId="43700" xr:uid="{2FA861C2-3A74-41FD-859D-98046F6979DE}"/>
    <cellStyle name="Percent 3 7 8 8 4" xfId="36141" xr:uid="{8F12B175-535F-472B-8A07-DBF87DA53823}"/>
    <cellStyle name="Percent 3 7 8 9" xfId="8182" xr:uid="{00000000-0005-0000-0000-0000FA1F0000}"/>
    <cellStyle name="Percent 3 7 8 9 2" xfId="8183" xr:uid="{00000000-0005-0000-0000-0000FB1F0000}"/>
    <cellStyle name="Percent 3 7 8 9 3" xfId="43701" xr:uid="{D41F0133-7640-4BD1-984D-401D26A07E5D}"/>
    <cellStyle name="Percent 3 7 8 9 4" xfId="36142" xr:uid="{DF2A552D-A4C1-49BC-8337-78E2651D7362}"/>
    <cellStyle name="Percent 3 7 9" xfId="2947" xr:uid="{00000000-0005-0000-0000-0000870B0000}"/>
    <cellStyle name="Percent 3 7 9 10" xfId="8185" xr:uid="{00000000-0005-0000-0000-0000FD1F0000}"/>
    <cellStyle name="Percent 3 7 9 10 2" xfId="43702" xr:uid="{F7A690CA-7C83-495E-BEC4-F7097E5D0C0D}"/>
    <cellStyle name="Percent 3 7 9 10 3" xfId="36143" xr:uid="{9DACB256-8340-4F55-8B36-49694E512FA9}"/>
    <cellStyle name="Percent 3 7 9 11" xfId="8186" xr:uid="{00000000-0005-0000-0000-0000FE1F0000}"/>
    <cellStyle name="Percent 3 7 9 12" xfId="8184" xr:uid="{00000000-0005-0000-0000-0000FC1F0000}"/>
    <cellStyle name="Percent 3 7 9 13" xfId="41878" xr:uid="{6622B4A1-365F-4692-A249-1814DEC94EE5}"/>
    <cellStyle name="Percent 3 7 9 14" xfId="26529" xr:uid="{AA0523E7-9ADA-4F54-8011-095851752F73}"/>
    <cellStyle name="Percent 3 7 9 2" xfId="8187" xr:uid="{00000000-0005-0000-0000-0000FF1F0000}"/>
    <cellStyle name="Percent 3 7 9 2 2" xfId="8188" xr:uid="{00000000-0005-0000-0000-000000200000}"/>
    <cellStyle name="Percent 3 7 9 2 2 2" xfId="8189" xr:uid="{00000000-0005-0000-0000-000001200000}"/>
    <cellStyle name="Percent 3 7 9 2 3" xfId="8190" xr:uid="{00000000-0005-0000-0000-000002200000}"/>
    <cellStyle name="Percent 3 7 9 2 3 2" xfId="8191" xr:uid="{00000000-0005-0000-0000-000003200000}"/>
    <cellStyle name="Percent 3 7 9 2 4" xfId="8192" xr:uid="{00000000-0005-0000-0000-000004200000}"/>
    <cellStyle name="Percent 3 7 9 2 5" xfId="8193" xr:uid="{00000000-0005-0000-0000-000005200000}"/>
    <cellStyle name="Percent 3 7 9 2 6" xfId="43703" xr:uid="{32A3D7E4-E7CB-40B6-BB20-D07E38814B4F}"/>
    <cellStyle name="Percent 3 7 9 2 7" xfId="36144" xr:uid="{76354DFC-DD8F-47D8-898F-86C9F8462B33}"/>
    <cellStyle name="Percent 3 7 9 3" xfId="8194" xr:uid="{00000000-0005-0000-0000-000006200000}"/>
    <cellStyle name="Percent 3 7 9 3 2" xfId="8195" xr:uid="{00000000-0005-0000-0000-000007200000}"/>
    <cellStyle name="Percent 3 7 9 3 2 2" xfId="8196" xr:uid="{00000000-0005-0000-0000-000008200000}"/>
    <cellStyle name="Percent 3 7 9 3 3" xfId="8197" xr:uid="{00000000-0005-0000-0000-000009200000}"/>
    <cellStyle name="Percent 3 7 9 3 3 2" xfId="8198" xr:uid="{00000000-0005-0000-0000-00000A200000}"/>
    <cellStyle name="Percent 3 7 9 3 4" xfId="8199" xr:uid="{00000000-0005-0000-0000-00000B200000}"/>
    <cellStyle name="Percent 3 7 9 3 5" xfId="43704" xr:uid="{D5788F7B-CBC1-44E7-9275-B5F57DBE71EA}"/>
    <cellStyle name="Percent 3 7 9 3 6" xfId="36145" xr:uid="{DF17E3F2-0274-4C33-876C-286A22FB1B09}"/>
    <cellStyle name="Percent 3 7 9 4" xfId="8200" xr:uid="{00000000-0005-0000-0000-00000C200000}"/>
    <cellStyle name="Percent 3 7 9 4 2" xfId="8201" xr:uid="{00000000-0005-0000-0000-00000D200000}"/>
    <cellStyle name="Percent 3 7 9 4 2 2" xfId="8202" xr:uid="{00000000-0005-0000-0000-00000E200000}"/>
    <cellStyle name="Percent 3 7 9 4 3" xfId="8203" xr:uid="{00000000-0005-0000-0000-00000F200000}"/>
    <cellStyle name="Percent 3 7 9 4 3 2" xfId="8204" xr:uid="{00000000-0005-0000-0000-000010200000}"/>
    <cellStyle name="Percent 3 7 9 4 4" xfId="8205" xr:uid="{00000000-0005-0000-0000-000011200000}"/>
    <cellStyle name="Percent 3 7 9 4 5" xfId="43705" xr:uid="{5DC8EBD8-9EF8-4C2E-BA8E-E784A37F50B3}"/>
    <cellStyle name="Percent 3 7 9 4 6" xfId="36146" xr:uid="{5939AD6B-56C8-4D2C-B7BC-D4B953B19FB8}"/>
    <cellStyle name="Percent 3 7 9 5" xfId="8206" xr:uid="{00000000-0005-0000-0000-000012200000}"/>
    <cellStyle name="Percent 3 7 9 5 2" xfId="8207" xr:uid="{00000000-0005-0000-0000-000013200000}"/>
    <cellStyle name="Percent 3 7 9 5 2 2" xfId="8208" xr:uid="{00000000-0005-0000-0000-000014200000}"/>
    <cellStyle name="Percent 3 7 9 5 3" xfId="8209" xr:uid="{00000000-0005-0000-0000-000015200000}"/>
    <cellStyle name="Percent 3 7 9 5 3 2" xfId="8210" xr:uid="{00000000-0005-0000-0000-000016200000}"/>
    <cellStyle name="Percent 3 7 9 5 4" xfId="8211" xr:uid="{00000000-0005-0000-0000-000017200000}"/>
    <cellStyle name="Percent 3 7 9 5 4 2" xfId="8212" xr:uid="{00000000-0005-0000-0000-000018200000}"/>
    <cellStyle name="Percent 3 7 9 5 5" xfId="8213" xr:uid="{00000000-0005-0000-0000-000019200000}"/>
    <cellStyle name="Percent 3 7 9 5 6" xfId="43706" xr:uid="{14AA714E-0926-44F8-81D3-E3F0B47CA14C}"/>
    <cellStyle name="Percent 3 7 9 5 7" xfId="36147" xr:uid="{45EE1974-CB83-4EDF-9A58-1852EF392BD9}"/>
    <cellStyle name="Percent 3 7 9 6" xfId="8214" xr:uid="{00000000-0005-0000-0000-00001A200000}"/>
    <cellStyle name="Percent 3 7 9 6 2" xfId="8215" xr:uid="{00000000-0005-0000-0000-00001B200000}"/>
    <cellStyle name="Percent 3 7 9 6 2 2" xfId="8216" xr:uid="{00000000-0005-0000-0000-00001C200000}"/>
    <cellStyle name="Percent 3 7 9 6 3" xfId="8217" xr:uid="{00000000-0005-0000-0000-00001D200000}"/>
    <cellStyle name="Percent 3 7 9 6 3 2" xfId="8218" xr:uid="{00000000-0005-0000-0000-00001E200000}"/>
    <cellStyle name="Percent 3 7 9 6 4" xfId="8219" xr:uid="{00000000-0005-0000-0000-00001F200000}"/>
    <cellStyle name="Percent 3 7 9 6 5" xfId="43707" xr:uid="{A7444FB2-1695-4165-99C6-235D9F6D4530}"/>
    <cellStyle name="Percent 3 7 9 6 6" xfId="36148" xr:uid="{6151EDAF-74D7-4C30-887D-47CD8C6CDBD2}"/>
    <cellStyle name="Percent 3 7 9 7" xfId="8220" xr:uid="{00000000-0005-0000-0000-000020200000}"/>
    <cellStyle name="Percent 3 7 9 7 2" xfId="8221" xr:uid="{00000000-0005-0000-0000-000021200000}"/>
    <cellStyle name="Percent 3 7 9 7 3" xfId="43708" xr:uid="{E0E208A0-1B91-4269-AD3D-DA8706904593}"/>
    <cellStyle name="Percent 3 7 9 7 4" xfId="36149" xr:uid="{95A375EC-5969-4691-A908-BE6CE79303C9}"/>
    <cellStyle name="Percent 3 7 9 8" xfId="8222" xr:uid="{00000000-0005-0000-0000-000022200000}"/>
    <cellStyle name="Percent 3 7 9 8 2" xfId="8223" xr:uid="{00000000-0005-0000-0000-000023200000}"/>
    <cellStyle name="Percent 3 7 9 8 3" xfId="43709" xr:uid="{75AA2D6C-9B8C-43F6-A69F-D3D348670F1F}"/>
    <cellStyle name="Percent 3 7 9 8 4" xfId="36150" xr:uid="{1E6BD55D-0663-49A7-A834-BE3C72A27788}"/>
    <cellStyle name="Percent 3 7 9 9" xfId="8224" xr:uid="{00000000-0005-0000-0000-000024200000}"/>
    <cellStyle name="Percent 3 7 9 9 2" xfId="8225" xr:uid="{00000000-0005-0000-0000-000025200000}"/>
    <cellStyle name="Percent 3 7 9 9 3" xfId="43710" xr:uid="{75EAB2CC-95C2-4159-8C79-6B8E178ED7BC}"/>
    <cellStyle name="Percent 3 7 9 9 4" xfId="36151" xr:uid="{3BC90ED0-A320-4298-80F4-2E164E7CBC99}"/>
    <cellStyle name="Percent 3 8" xfId="2948" xr:uid="{00000000-0005-0000-0000-0000880B0000}"/>
    <cellStyle name="Percent 3 8 10" xfId="2949" xr:uid="{00000000-0005-0000-0000-0000890B0000}"/>
    <cellStyle name="Percent 3 8 10 10" xfId="8228" xr:uid="{00000000-0005-0000-0000-000028200000}"/>
    <cellStyle name="Percent 3 8 10 10 2" xfId="43711" xr:uid="{7C07F76F-3D9C-4539-B675-8DC864CC3A75}"/>
    <cellStyle name="Percent 3 8 10 10 3" xfId="36152" xr:uid="{4F56757D-B830-4B95-A44F-6ABAFA3902CA}"/>
    <cellStyle name="Percent 3 8 10 11" xfId="8229" xr:uid="{00000000-0005-0000-0000-000029200000}"/>
    <cellStyle name="Percent 3 8 10 12" xfId="8227" xr:uid="{00000000-0005-0000-0000-000027200000}"/>
    <cellStyle name="Percent 3 8 10 13" xfId="41879" xr:uid="{A743E61F-D9D2-4524-B196-97EF81ECF6BF}"/>
    <cellStyle name="Percent 3 8 10 14" xfId="26531" xr:uid="{0B9CC4CF-4AC1-46B7-910E-423E86FEFE14}"/>
    <cellStyle name="Percent 3 8 10 2" xfId="8230" xr:uid="{00000000-0005-0000-0000-00002A200000}"/>
    <cellStyle name="Percent 3 8 10 2 2" xfId="8231" xr:uid="{00000000-0005-0000-0000-00002B200000}"/>
    <cellStyle name="Percent 3 8 10 2 2 2" xfId="8232" xr:uid="{00000000-0005-0000-0000-00002C200000}"/>
    <cellStyle name="Percent 3 8 10 2 3" xfId="8233" xr:uid="{00000000-0005-0000-0000-00002D200000}"/>
    <cellStyle name="Percent 3 8 10 2 3 2" xfId="8234" xr:uid="{00000000-0005-0000-0000-00002E200000}"/>
    <cellStyle name="Percent 3 8 10 2 4" xfId="8235" xr:uid="{00000000-0005-0000-0000-00002F200000}"/>
    <cellStyle name="Percent 3 8 10 2 5" xfId="8236" xr:uid="{00000000-0005-0000-0000-000030200000}"/>
    <cellStyle name="Percent 3 8 10 2 6" xfId="43712" xr:uid="{55117233-6018-4B07-A7AA-B16D6B44A8C1}"/>
    <cellStyle name="Percent 3 8 10 2 7" xfId="36153" xr:uid="{ABD55735-D2F2-4CD1-915D-7451C3644087}"/>
    <cellStyle name="Percent 3 8 10 3" xfId="8237" xr:uid="{00000000-0005-0000-0000-000031200000}"/>
    <cellStyle name="Percent 3 8 10 3 2" xfId="8238" xr:uid="{00000000-0005-0000-0000-000032200000}"/>
    <cellStyle name="Percent 3 8 10 3 2 2" xfId="8239" xr:uid="{00000000-0005-0000-0000-000033200000}"/>
    <cellStyle name="Percent 3 8 10 3 3" xfId="8240" xr:uid="{00000000-0005-0000-0000-000034200000}"/>
    <cellStyle name="Percent 3 8 10 3 3 2" xfId="8241" xr:uid="{00000000-0005-0000-0000-000035200000}"/>
    <cellStyle name="Percent 3 8 10 3 4" xfId="8242" xr:uid="{00000000-0005-0000-0000-000036200000}"/>
    <cellStyle name="Percent 3 8 10 3 5" xfId="43713" xr:uid="{9D25CBCB-75B6-49A2-BE3F-3848E4301460}"/>
    <cellStyle name="Percent 3 8 10 3 6" xfId="36154" xr:uid="{4672856D-DBBE-475A-97C5-09C8B4D458FC}"/>
    <cellStyle name="Percent 3 8 10 4" xfId="8243" xr:uid="{00000000-0005-0000-0000-000037200000}"/>
    <cellStyle name="Percent 3 8 10 4 2" xfId="8244" xr:uid="{00000000-0005-0000-0000-000038200000}"/>
    <cellStyle name="Percent 3 8 10 4 2 2" xfId="8245" xr:uid="{00000000-0005-0000-0000-000039200000}"/>
    <cellStyle name="Percent 3 8 10 4 3" xfId="8246" xr:uid="{00000000-0005-0000-0000-00003A200000}"/>
    <cellStyle name="Percent 3 8 10 4 3 2" xfId="8247" xr:uid="{00000000-0005-0000-0000-00003B200000}"/>
    <cellStyle name="Percent 3 8 10 4 4" xfId="8248" xr:uid="{00000000-0005-0000-0000-00003C200000}"/>
    <cellStyle name="Percent 3 8 10 4 5" xfId="43714" xr:uid="{16E9B4AB-8EC3-4157-9617-BBFD435B93D7}"/>
    <cellStyle name="Percent 3 8 10 4 6" xfId="36155" xr:uid="{68D7CD1E-B8EB-41D6-ACE7-1A3E1E045B77}"/>
    <cellStyle name="Percent 3 8 10 5" xfId="8249" xr:uid="{00000000-0005-0000-0000-00003D200000}"/>
    <cellStyle name="Percent 3 8 10 5 2" xfId="8250" xr:uid="{00000000-0005-0000-0000-00003E200000}"/>
    <cellStyle name="Percent 3 8 10 5 2 2" xfId="8251" xr:uid="{00000000-0005-0000-0000-00003F200000}"/>
    <cellStyle name="Percent 3 8 10 5 3" xfId="8252" xr:uid="{00000000-0005-0000-0000-000040200000}"/>
    <cellStyle name="Percent 3 8 10 5 3 2" xfId="8253" xr:uid="{00000000-0005-0000-0000-000041200000}"/>
    <cellStyle name="Percent 3 8 10 5 4" xfId="8254" xr:uid="{00000000-0005-0000-0000-000042200000}"/>
    <cellStyle name="Percent 3 8 10 5 4 2" xfId="8255" xr:uid="{00000000-0005-0000-0000-000043200000}"/>
    <cellStyle name="Percent 3 8 10 5 5" xfId="8256" xr:uid="{00000000-0005-0000-0000-000044200000}"/>
    <cellStyle name="Percent 3 8 10 5 6" xfId="43715" xr:uid="{01A40C65-64AA-49A2-9EA4-7CEFD9476A85}"/>
    <cellStyle name="Percent 3 8 10 5 7" xfId="36156" xr:uid="{390536C7-F411-46F8-B8B1-8BAE3B485769}"/>
    <cellStyle name="Percent 3 8 10 6" xfId="8257" xr:uid="{00000000-0005-0000-0000-000045200000}"/>
    <cellStyle name="Percent 3 8 10 6 2" xfId="8258" xr:uid="{00000000-0005-0000-0000-000046200000}"/>
    <cellStyle name="Percent 3 8 10 6 2 2" xfId="8259" xr:uid="{00000000-0005-0000-0000-000047200000}"/>
    <cellStyle name="Percent 3 8 10 6 3" xfId="8260" xr:uid="{00000000-0005-0000-0000-000048200000}"/>
    <cellStyle name="Percent 3 8 10 6 3 2" xfId="8261" xr:uid="{00000000-0005-0000-0000-000049200000}"/>
    <cellStyle name="Percent 3 8 10 6 4" xfId="8262" xr:uid="{00000000-0005-0000-0000-00004A200000}"/>
    <cellStyle name="Percent 3 8 10 6 5" xfId="43716" xr:uid="{78B5589F-5184-4769-BC3C-85A288EACAC1}"/>
    <cellStyle name="Percent 3 8 10 6 6" xfId="36157" xr:uid="{50838604-845A-430C-B3C9-73F84A9792BB}"/>
    <cellStyle name="Percent 3 8 10 7" xfId="8263" xr:uid="{00000000-0005-0000-0000-00004B200000}"/>
    <cellStyle name="Percent 3 8 10 7 2" xfId="8264" xr:uid="{00000000-0005-0000-0000-00004C200000}"/>
    <cellStyle name="Percent 3 8 10 7 3" xfId="43717" xr:uid="{0E66A4FC-1228-4C0C-83C8-3995CA43A6B1}"/>
    <cellStyle name="Percent 3 8 10 7 4" xfId="36158" xr:uid="{A2338621-918B-4F30-9A14-D984737904FC}"/>
    <cellStyle name="Percent 3 8 10 8" xfId="8265" xr:uid="{00000000-0005-0000-0000-00004D200000}"/>
    <cellStyle name="Percent 3 8 10 8 2" xfId="8266" xr:uid="{00000000-0005-0000-0000-00004E200000}"/>
    <cellStyle name="Percent 3 8 10 8 3" xfId="43718" xr:uid="{838D0D56-CCD7-4993-A801-FE0D23984431}"/>
    <cellStyle name="Percent 3 8 10 8 4" xfId="36159" xr:uid="{D88DCA28-E457-45AF-8126-E1F33595268F}"/>
    <cellStyle name="Percent 3 8 10 9" xfId="8267" xr:uid="{00000000-0005-0000-0000-00004F200000}"/>
    <cellStyle name="Percent 3 8 10 9 2" xfId="8268" xr:uid="{00000000-0005-0000-0000-000050200000}"/>
    <cellStyle name="Percent 3 8 10 9 3" xfId="43719" xr:uid="{E9549BCE-B5A7-4F2C-925A-33CE9F7DFF30}"/>
    <cellStyle name="Percent 3 8 10 9 4" xfId="36160" xr:uid="{648FE571-29C1-4C56-AF5C-14AC5E00DA03}"/>
    <cellStyle name="Percent 3 8 11" xfId="2950" xr:uid="{00000000-0005-0000-0000-00008A0B0000}"/>
    <cellStyle name="Percent 3 8 11 10" xfId="8270" xr:uid="{00000000-0005-0000-0000-000052200000}"/>
    <cellStyle name="Percent 3 8 11 10 2" xfId="43720" xr:uid="{4C9CD3BE-8C8C-4A5A-9F82-8C28463B4CE6}"/>
    <cellStyle name="Percent 3 8 11 10 3" xfId="36161" xr:uid="{063C7589-7D84-4E88-9F1B-3984E3351285}"/>
    <cellStyle name="Percent 3 8 11 11" xfId="8271" xr:uid="{00000000-0005-0000-0000-000053200000}"/>
    <cellStyle name="Percent 3 8 11 12" xfId="8269" xr:uid="{00000000-0005-0000-0000-000051200000}"/>
    <cellStyle name="Percent 3 8 11 13" xfId="41880" xr:uid="{EACF1EEA-9A20-404A-86A5-2272A7379EEF}"/>
    <cellStyle name="Percent 3 8 11 14" xfId="26532" xr:uid="{EC7F7C72-843A-462F-8693-BCC45AFF93E9}"/>
    <cellStyle name="Percent 3 8 11 2" xfId="8272" xr:uid="{00000000-0005-0000-0000-000054200000}"/>
    <cellStyle name="Percent 3 8 11 2 2" xfId="8273" xr:uid="{00000000-0005-0000-0000-000055200000}"/>
    <cellStyle name="Percent 3 8 11 2 2 2" xfId="8274" xr:uid="{00000000-0005-0000-0000-000056200000}"/>
    <cellStyle name="Percent 3 8 11 2 3" xfId="8275" xr:uid="{00000000-0005-0000-0000-000057200000}"/>
    <cellStyle name="Percent 3 8 11 2 3 2" xfId="8276" xr:uid="{00000000-0005-0000-0000-000058200000}"/>
    <cellStyle name="Percent 3 8 11 2 4" xfId="8277" xr:uid="{00000000-0005-0000-0000-000059200000}"/>
    <cellStyle name="Percent 3 8 11 2 5" xfId="8278" xr:uid="{00000000-0005-0000-0000-00005A200000}"/>
    <cellStyle name="Percent 3 8 11 2 6" xfId="43721" xr:uid="{A0F160CB-A0F6-4D80-9FDD-C7FA8340A425}"/>
    <cellStyle name="Percent 3 8 11 2 7" xfId="36162" xr:uid="{08B6664D-32B9-47C5-A77E-1DC86F100700}"/>
    <cellStyle name="Percent 3 8 11 3" xfId="8279" xr:uid="{00000000-0005-0000-0000-00005B200000}"/>
    <cellStyle name="Percent 3 8 11 3 2" xfId="8280" xr:uid="{00000000-0005-0000-0000-00005C200000}"/>
    <cellStyle name="Percent 3 8 11 3 2 2" xfId="8281" xr:uid="{00000000-0005-0000-0000-00005D200000}"/>
    <cellStyle name="Percent 3 8 11 3 3" xfId="8282" xr:uid="{00000000-0005-0000-0000-00005E200000}"/>
    <cellStyle name="Percent 3 8 11 3 3 2" xfId="8283" xr:uid="{00000000-0005-0000-0000-00005F200000}"/>
    <cellStyle name="Percent 3 8 11 3 4" xfId="8284" xr:uid="{00000000-0005-0000-0000-000060200000}"/>
    <cellStyle name="Percent 3 8 11 3 5" xfId="43722" xr:uid="{1D66881A-353A-4456-AEF1-A4820B6FF811}"/>
    <cellStyle name="Percent 3 8 11 3 6" xfId="36163" xr:uid="{F6D28AC6-98BB-4047-9A22-EE2C76DEDB12}"/>
    <cellStyle name="Percent 3 8 11 4" xfId="8285" xr:uid="{00000000-0005-0000-0000-000061200000}"/>
    <cellStyle name="Percent 3 8 11 4 2" xfId="8286" xr:uid="{00000000-0005-0000-0000-000062200000}"/>
    <cellStyle name="Percent 3 8 11 4 2 2" xfId="8287" xr:uid="{00000000-0005-0000-0000-000063200000}"/>
    <cellStyle name="Percent 3 8 11 4 3" xfId="8288" xr:uid="{00000000-0005-0000-0000-000064200000}"/>
    <cellStyle name="Percent 3 8 11 4 3 2" xfId="8289" xr:uid="{00000000-0005-0000-0000-000065200000}"/>
    <cellStyle name="Percent 3 8 11 4 4" xfId="8290" xr:uid="{00000000-0005-0000-0000-000066200000}"/>
    <cellStyle name="Percent 3 8 11 4 5" xfId="43723" xr:uid="{69C3298F-76C6-49A7-B914-19B026ECF112}"/>
    <cellStyle name="Percent 3 8 11 4 6" xfId="36164" xr:uid="{C66F4190-E825-4CEE-89CA-DDB3CACFBCAF}"/>
    <cellStyle name="Percent 3 8 11 5" xfId="8291" xr:uid="{00000000-0005-0000-0000-000067200000}"/>
    <cellStyle name="Percent 3 8 11 5 2" xfId="8292" xr:uid="{00000000-0005-0000-0000-000068200000}"/>
    <cellStyle name="Percent 3 8 11 5 2 2" xfId="8293" xr:uid="{00000000-0005-0000-0000-000069200000}"/>
    <cellStyle name="Percent 3 8 11 5 3" xfId="8294" xr:uid="{00000000-0005-0000-0000-00006A200000}"/>
    <cellStyle name="Percent 3 8 11 5 3 2" xfId="8295" xr:uid="{00000000-0005-0000-0000-00006B200000}"/>
    <cellStyle name="Percent 3 8 11 5 4" xfId="8296" xr:uid="{00000000-0005-0000-0000-00006C200000}"/>
    <cellStyle name="Percent 3 8 11 5 4 2" xfId="8297" xr:uid="{00000000-0005-0000-0000-00006D200000}"/>
    <cellStyle name="Percent 3 8 11 5 5" xfId="8298" xr:uid="{00000000-0005-0000-0000-00006E200000}"/>
    <cellStyle name="Percent 3 8 11 5 6" xfId="43724" xr:uid="{78596D2B-3AAC-484B-81F4-7797C200B34E}"/>
    <cellStyle name="Percent 3 8 11 5 7" xfId="36165" xr:uid="{854C24CB-8EE9-449D-949F-50057573C99A}"/>
    <cellStyle name="Percent 3 8 11 6" xfId="8299" xr:uid="{00000000-0005-0000-0000-00006F200000}"/>
    <cellStyle name="Percent 3 8 11 6 2" xfId="8300" xr:uid="{00000000-0005-0000-0000-000070200000}"/>
    <cellStyle name="Percent 3 8 11 6 2 2" xfId="8301" xr:uid="{00000000-0005-0000-0000-000071200000}"/>
    <cellStyle name="Percent 3 8 11 6 3" xfId="8302" xr:uid="{00000000-0005-0000-0000-000072200000}"/>
    <cellStyle name="Percent 3 8 11 6 3 2" xfId="8303" xr:uid="{00000000-0005-0000-0000-000073200000}"/>
    <cellStyle name="Percent 3 8 11 6 4" xfId="8304" xr:uid="{00000000-0005-0000-0000-000074200000}"/>
    <cellStyle name="Percent 3 8 11 6 5" xfId="43725" xr:uid="{890F164B-82DA-4DBF-A3BE-1A88246E0EBD}"/>
    <cellStyle name="Percent 3 8 11 6 6" xfId="36166" xr:uid="{1C1ED2E3-63FC-43E5-BB89-C5B40828E12D}"/>
    <cellStyle name="Percent 3 8 11 7" xfId="8305" xr:uid="{00000000-0005-0000-0000-000075200000}"/>
    <cellStyle name="Percent 3 8 11 7 2" xfId="8306" xr:uid="{00000000-0005-0000-0000-000076200000}"/>
    <cellStyle name="Percent 3 8 11 7 3" xfId="43726" xr:uid="{A6CC03AF-EA1F-4FCC-B402-4BED5B8643C4}"/>
    <cellStyle name="Percent 3 8 11 7 4" xfId="36167" xr:uid="{41BC164D-E961-449B-AED0-FD78FBE74C84}"/>
    <cellStyle name="Percent 3 8 11 8" xfId="8307" xr:uid="{00000000-0005-0000-0000-000077200000}"/>
    <cellStyle name="Percent 3 8 11 8 2" xfId="8308" xr:uid="{00000000-0005-0000-0000-000078200000}"/>
    <cellStyle name="Percent 3 8 11 8 3" xfId="43727" xr:uid="{138F5EE6-3AC8-4C7C-B7FB-B6666C0FE217}"/>
    <cellStyle name="Percent 3 8 11 8 4" xfId="36168" xr:uid="{40EFDBA7-8D79-400F-B1BC-D027864292DD}"/>
    <cellStyle name="Percent 3 8 11 9" xfId="8309" xr:uid="{00000000-0005-0000-0000-000079200000}"/>
    <cellStyle name="Percent 3 8 11 9 2" xfId="8310" xr:uid="{00000000-0005-0000-0000-00007A200000}"/>
    <cellStyle name="Percent 3 8 11 9 3" xfId="43728" xr:uid="{DC9E3D35-5219-4A7A-8D0B-5B5AE860BD19}"/>
    <cellStyle name="Percent 3 8 11 9 4" xfId="36169" xr:uid="{992B24E3-04F1-4C70-9019-2B6DB80509B3}"/>
    <cellStyle name="Percent 3 8 12" xfId="2951" xr:uid="{00000000-0005-0000-0000-00008B0B0000}"/>
    <cellStyle name="Percent 3 8 12 10" xfId="8312" xr:uid="{00000000-0005-0000-0000-00007C200000}"/>
    <cellStyle name="Percent 3 8 12 10 2" xfId="43729" xr:uid="{DB96EF2B-1122-4855-9D4D-22F48597B378}"/>
    <cellStyle name="Percent 3 8 12 10 3" xfId="36170" xr:uid="{D97AD799-FC10-42ED-8FD4-EBBA2E531BB2}"/>
    <cellStyle name="Percent 3 8 12 11" xfId="8313" xr:uid="{00000000-0005-0000-0000-00007D200000}"/>
    <cellStyle name="Percent 3 8 12 12" xfId="8311" xr:uid="{00000000-0005-0000-0000-00007B200000}"/>
    <cellStyle name="Percent 3 8 12 13" xfId="41881" xr:uid="{A7F5F6F1-6984-4616-A2F6-12D1712137D0}"/>
    <cellStyle name="Percent 3 8 12 14" xfId="26533" xr:uid="{39485834-6262-4648-9037-0A517DED461E}"/>
    <cellStyle name="Percent 3 8 12 2" xfId="8314" xr:uid="{00000000-0005-0000-0000-00007E200000}"/>
    <cellStyle name="Percent 3 8 12 2 2" xfId="8315" xr:uid="{00000000-0005-0000-0000-00007F200000}"/>
    <cellStyle name="Percent 3 8 12 2 2 2" xfId="8316" xr:uid="{00000000-0005-0000-0000-000080200000}"/>
    <cellStyle name="Percent 3 8 12 2 3" xfId="8317" xr:uid="{00000000-0005-0000-0000-000081200000}"/>
    <cellStyle name="Percent 3 8 12 2 3 2" xfId="8318" xr:uid="{00000000-0005-0000-0000-000082200000}"/>
    <cellStyle name="Percent 3 8 12 2 4" xfId="8319" xr:uid="{00000000-0005-0000-0000-000083200000}"/>
    <cellStyle name="Percent 3 8 12 2 5" xfId="8320" xr:uid="{00000000-0005-0000-0000-000084200000}"/>
    <cellStyle name="Percent 3 8 12 2 6" xfId="43730" xr:uid="{268C3624-ED5A-4EA0-BBD3-C2F2E31E316C}"/>
    <cellStyle name="Percent 3 8 12 2 7" xfId="36171" xr:uid="{8C293ECF-300B-420A-81B0-CD51FA3A8C0A}"/>
    <cellStyle name="Percent 3 8 12 3" xfId="8321" xr:uid="{00000000-0005-0000-0000-000085200000}"/>
    <cellStyle name="Percent 3 8 12 3 2" xfId="8322" xr:uid="{00000000-0005-0000-0000-000086200000}"/>
    <cellStyle name="Percent 3 8 12 3 2 2" xfId="8323" xr:uid="{00000000-0005-0000-0000-000087200000}"/>
    <cellStyle name="Percent 3 8 12 3 3" xfId="8324" xr:uid="{00000000-0005-0000-0000-000088200000}"/>
    <cellStyle name="Percent 3 8 12 3 3 2" xfId="8325" xr:uid="{00000000-0005-0000-0000-000089200000}"/>
    <cellStyle name="Percent 3 8 12 3 4" xfId="8326" xr:uid="{00000000-0005-0000-0000-00008A200000}"/>
    <cellStyle name="Percent 3 8 12 3 5" xfId="43731" xr:uid="{0E6DB607-9752-4BD5-9A8B-B20120371DA5}"/>
    <cellStyle name="Percent 3 8 12 3 6" xfId="36172" xr:uid="{686F3B41-CB18-4A6E-BA4F-1B7688773353}"/>
    <cellStyle name="Percent 3 8 12 4" xfId="8327" xr:uid="{00000000-0005-0000-0000-00008B200000}"/>
    <cellStyle name="Percent 3 8 12 4 2" xfId="8328" xr:uid="{00000000-0005-0000-0000-00008C200000}"/>
    <cellStyle name="Percent 3 8 12 4 2 2" xfId="8329" xr:uid="{00000000-0005-0000-0000-00008D200000}"/>
    <cellStyle name="Percent 3 8 12 4 3" xfId="8330" xr:uid="{00000000-0005-0000-0000-00008E200000}"/>
    <cellStyle name="Percent 3 8 12 4 3 2" xfId="8331" xr:uid="{00000000-0005-0000-0000-00008F200000}"/>
    <cellStyle name="Percent 3 8 12 4 4" xfId="8332" xr:uid="{00000000-0005-0000-0000-000090200000}"/>
    <cellStyle name="Percent 3 8 12 4 5" xfId="43732" xr:uid="{A86AA584-A4ED-4746-A199-347D9B1A9526}"/>
    <cellStyle name="Percent 3 8 12 4 6" xfId="36173" xr:uid="{352055D3-A1D5-41FC-99E0-2F46F3965AFE}"/>
    <cellStyle name="Percent 3 8 12 5" xfId="8333" xr:uid="{00000000-0005-0000-0000-000091200000}"/>
    <cellStyle name="Percent 3 8 12 5 2" xfId="8334" xr:uid="{00000000-0005-0000-0000-000092200000}"/>
    <cellStyle name="Percent 3 8 12 5 2 2" xfId="8335" xr:uid="{00000000-0005-0000-0000-000093200000}"/>
    <cellStyle name="Percent 3 8 12 5 3" xfId="8336" xr:uid="{00000000-0005-0000-0000-000094200000}"/>
    <cellStyle name="Percent 3 8 12 5 3 2" xfId="8337" xr:uid="{00000000-0005-0000-0000-000095200000}"/>
    <cellStyle name="Percent 3 8 12 5 4" xfId="8338" xr:uid="{00000000-0005-0000-0000-000096200000}"/>
    <cellStyle name="Percent 3 8 12 5 4 2" xfId="8339" xr:uid="{00000000-0005-0000-0000-000097200000}"/>
    <cellStyle name="Percent 3 8 12 5 5" xfId="8340" xr:uid="{00000000-0005-0000-0000-000098200000}"/>
    <cellStyle name="Percent 3 8 12 5 6" xfId="43733" xr:uid="{07362488-0B77-4764-BF2D-E0BE51984152}"/>
    <cellStyle name="Percent 3 8 12 5 7" xfId="36174" xr:uid="{05670585-45BF-4AA1-AC10-81DA73A1E760}"/>
    <cellStyle name="Percent 3 8 12 6" xfId="8341" xr:uid="{00000000-0005-0000-0000-000099200000}"/>
    <cellStyle name="Percent 3 8 12 6 2" xfId="8342" xr:uid="{00000000-0005-0000-0000-00009A200000}"/>
    <cellStyle name="Percent 3 8 12 6 2 2" xfId="8343" xr:uid="{00000000-0005-0000-0000-00009B200000}"/>
    <cellStyle name="Percent 3 8 12 6 3" xfId="8344" xr:uid="{00000000-0005-0000-0000-00009C200000}"/>
    <cellStyle name="Percent 3 8 12 6 3 2" xfId="8345" xr:uid="{00000000-0005-0000-0000-00009D200000}"/>
    <cellStyle name="Percent 3 8 12 6 4" xfId="8346" xr:uid="{00000000-0005-0000-0000-00009E200000}"/>
    <cellStyle name="Percent 3 8 12 6 5" xfId="43734" xr:uid="{2E65E44A-01FF-4383-BBAC-DC27E15E6CB3}"/>
    <cellStyle name="Percent 3 8 12 6 6" xfId="36175" xr:uid="{0BAD2763-60BE-4BDD-9FF8-295765778A7A}"/>
    <cellStyle name="Percent 3 8 12 7" xfId="8347" xr:uid="{00000000-0005-0000-0000-00009F200000}"/>
    <cellStyle name="Percent 3 8 12 7 2" xfId="8348" xr:uid="{00000000-0005-0000-0000-0000A0200000}"/>
    <cellStyle name="Percent 3 8 12 7 3" xfId="43735" xr:uid="{921432FB-C3B0-458F-BD68-778DAD36F286}"/>
    <cellStyle name="Percent 3 8 12 7 4" xfId="36176" xr:uid="{A9DC09BC-7128-44C7-A9DB-1248F40AACE2}"/>
    <cellStyle name="Percent 3 8 12 8" xfId="8349" xr:uid="{00000000-0005-0000-0000-0000A1200000}"/>
    <cellStyle name="Percent 3 8 12 8 2" xfId="8350" xr:uid="{00000000-0005-0000-0000-0000A2200000}"/>
    <cellStyle name="Percent 3 8 12 8 3" xfId="43736" xr:uid="{0BE44C90-3482-4B1E-98D9-CA5E28FCA16B}"/>
    <cellStyle name="Percent 3 8 12 8 4" xfId="36177" xr:uid="{AEEF102A-4891-497D-B56C-F84FCA988FEB}"/>
    <cellStyle name="Percent 3 8 12 9" xfId="8351" xr:uid="{00000000-0005-0000-0000-0000A3200000}"/>
    <cellStyle name="Percent 3 8 12 9 2" xfId="8352" xr:uid="{00000000-0005-0000-0000-0000A4200000}"/>
    <cellStyle name="Percent 3 8 12 9 3" xfId="43737" xr:uid="{1D8BFEF5-BB6A-437B-8918-587187AFBE2A}"/>
    <cellStyle name="Percent 3 8 12 9 4" xfId="36178" xr:uid="{03C1E950-BED5-4448-8B6E-0E71AA53D8EB}"/>
    <cellStyle name="Percent 3 8 13" xfId="2952" xr:uid="{00000000-0005-0000-0000-00008C0B0000}"/>
    <cellStyle name="Percent 3 8 13 10" xfId="8354" xr:uid="{00000000-0005-0000-0000-0000A6200000}"/>
    <cellStyle name="Percent 3 8 13 10 2" xfId="43738" xr:uid="{69167E43-7072-45A0-8E71-B2D5E5ABCC6F}"/>
    <cellStyle name="Percent 3 8 13 10 3" xfId="36179" xr:uid="{F9E9AE8C-87C6-4CD6-A0CA-B358C6EC51E2}"/>
    <cellStyle name="Percent 3 8 13 11" xfId="8355" xr:uid="{00000000-0005-0000-0000-0000A7200000}"/>
    <cellStyle name="Percent 3 8 13 12" xfId="8353" xr:uid="{00000000-0005-0000-0000-0000A5200000}"/>
    <cellStyle name="Percent 3 8 13 13" xfId="41882" xr:uid="{2B49D50D-0904-4642-93FD-6DEEAB35F1B6}"/>
    <cellStyle name="Percent 3 8 13 14" xfId="26534" xr:uid="{1C1C9432-428B-4C2B-8F37-AEB9CD8C2D33}"/>
    <cellStyle name="Percent 3 8 13 2" xfId="8356" xr:uid="{00000000-0005-0000-0000-0000A8200000}"/>
    <cellStyle name="Percent 3 8 13 2 2" xfId="8357" xr:uid="{00000000-0005-0000-0000-0000A9200000}"/>
    <cellStyle name="Percent 3 8 13 2 2 2" xfId="8358" xr:uid="{00000000-0005-0000-0000-0000AA200000}"/>
    <cellStyle name="Percent 3 8 13 2 3" xfId="8359" xr:uid="{00000000-0005-0000-0000-0000AB200000}"/>
    <cellStyle name="Percent 3 8 13 2 3 2" xfId="8360" xr:uid="{00000000-0005-0000-0000-0000AC200000}"/>
    <cellStyle name="Percent 3 8 13 2 4" xfId="8361" xr:uid="{00000000-0005-0000-0000-0000AD200000}"/>
    <cellStyle name="Percent 3 8 13 2 5" xfId="8362" xr:uid="{00000000-0005-0000-0000-0000AE200000}"/>
    <cellStyle name="Percent 3 8 13 2 6" xfId="43739" xr:uid="{5C0A0B85-AE64-4E0C-9C5B-DDD45732A00F}"/>
    <cellStyle name="Percent 3 8 13 2 7" xfId="36180" xr:uid="{AAB4F351-B1F1-4EF2-B5E2-C7DEB06ACB96}"/>
    <cellStyle name="Percent 3 8 13 3" xfId="8363" xr:uid="{00000000-0005-0000-0000-0000AF200000}"/>
    <cellStyle name="Percent 3 8 13 3 2" xfId="8364" xr:uid="{00000000-0005-0000-0000-0000B0200000}"/>
    <cellStyle name="Percent 3 8 13 3 2 2" xfId="8365" xr:uid="{00000000-0005-0000-0000-0000B1200000}"/>
    <cellStyle name="Percent 3 8 13 3 3" xfId="8366" xr:uid="{00000000-0005-0000-0000-0000B2200000}"/>
    <cellStyle name="Percent 3 8 13 3 3 2" xfId="8367" xr:uid="{00000000-0005-0000-0000-0000B3200000}"/>
    <cellStyle name="Percent 3 8 13 3 4" xfId="8368" xr:uid="{00000000-0005-0000-0000-0000B4200000}"/>
    <cellStyle name="Percent 3 8 13 3 5" xfId="43740" xr:uid="{A71DE44B-D845-4EA8-9FEF-DA44035C2D4E}"/>
    <cellStyle name="Percent 3 8 13 3 6" xfId="36181" xr:uid="{B76CBCDE-53D8-4B4C-BE0D-EB5B67FF013E}"/>
    <cellStyle name="Percent 3 8 13 4" xfId="8369" xr:uid="{00000000-0005-0000-0000-0000B5200000}"/>
    <cellStyle name="Percent 3 8 13 4 2" xfId="8370" xr:uid="{00000000-0005-0000-0000-0000B6200000}"/>
    <cellStyle name="Percent 3 8 13 4 2 2" xfId="8371" xr:uid="{00000000-0005-0000-0000-0000B7200000}"/>
    <cellStyle name="Percent 3 8 13 4 3" xfId="8372" xr:uid="{00000000-0005-0000-0000-0000B8200000}"/>
    <cellStyle name="Percent 3 8 13 4 3 2" xfId="8373" xr:uid="{00000000-0005-0000-0000-0000B9200000}"/>
    <cellStyle name="Percent 3 8 13 4 4" xfId="8374" xr:uid="{00000000-0005-0000-0000-0000BA200000}"/>
    <cellStyle name="Percent 3 8 13 4 5" xfId="43741" xr:uid="{B4480B43-7FDF-4C2B-90A2-4A2A1223AA7E}"/>
    <cellStyle name="Percent 3 8 13 4 6" xfId="36182" xr:uid="{7562580F-DE3D-4365-8F72-35C9120268C1}"/>
    <cellStyle name="Percent 3 8 13 5" xfId="8375" xr:uid="{00000000-0005-0000-0000-0000BB200000}"/>
    <cellStyle name="Percent 3 8 13 5 2" xfId="8376" xr:uid="{00000000-0005-0000-0000-0000BC200000}"/>
    <cellStyle name="Percent 3 8 13 5 2 2" xfId="8377" xr:uid="{00000000-0005-0000-0000-0000BD200000}"/>
    <cellStyle name="Percent 3 8 13 5 3" xfId="8378" xr:uid="{00000000-0005-0000-0000-0000BE200000}"/>
    <cellStyle name="Percent 3 8 13 5 3 2" xfId="8379" xr:uid="{00000000-0005-0000-0000-0000BF200000}"/>
    <cellStyle name="Percent 3 8 13 5 4" xfId="8380" xr:uid="{00000000-0005-0000-0000-0000C0200000}"/>
    <cellStyle name="Percent 3 8 13 5 4 2" xfId="8381" xr:uid="{00000000-0005-0000-0000-0000C1200000}"/>
    <cellStyle name="Percent 3 8 13 5 5" xfId="8382" xr:uid="{00000000-0005-0000-0000-0000C2200000}"/>
    <cellStyle name="Percent 3 8 13 5 6" xfId="43742" xr:uid="{D795A2D7-3BC0-4A34-BE99-94CE9EC3E6D8}"/>
    <cellStyle name="Percent 3 8 13 5 7" xfId="36183" xr:uid="{3379090C-9FF4-4E70-80ED-E783C86EB8CC}"/>
    <cellStyle name="Percent 3 8 13 6" xfId="8383" xr:uid="{00000000-0005-0000-0000-0000C3200000}"/>
    <cellStyle name="Percent 3 8 13 6 2" xfId="8384" xr:uid="{00000000-0005-0000-0000-0000C4200000}"/>
    <cellStyle name="Percent 3 8 13 6 2 2" xfId="8385" xr:uid="{00000000-0005-0000-0000-0000C5200000}"/>
    <cellStyle name="Percent 3 8 13 6 3" xfId="8386" xr:uid="{00000000-0005-0000-0000-0000C6200000}"/>
    <cellStyle name="Percent 3 8 13 6 3 2" xfId="8387" xr:uid="{00000000-0005-0000-0000-0000C7200000}"/>
    <cellStyle name="Percent 3 8 13 6 4" xfId="8388" xr:uid="{00000000-0005-0000-0000-0000C8200000}"/>
    <cellStyle name="Percent 3 8 13 6 5" xfId="43743" xr:uid="{57CE10CD-A740-49D3-97DD-792EB702C02D}"/>
    <cellStyle name="Percent 3 8 13 6 6" xfId="36184" xr:uid="{9046033E-0C08-4514-B810-5B69EA913BB1}"/>
    <cellStyle name="Percent 3 8 13 7" xfId="8389" xr:uid="{00000000-0005-0000-0000-0000C9200000}"/>
    <cellStyle name="Percent 3 8 13 7 2" xfId="8390" xr:uid="{00000000-0005-0000-0000-0000CA200000}"/>
    <cellStyle name="Percent 3 8 13 7 3" xfId="43744" xr:uid="{A6B1C6C9-A4DF-40DC-9214-131708C3DFB6}"/>
    <cellStyle name="Percent 3 8 13 7 4" xfId="36185" xr:uid="{A5C482A2-A882-435E-92ED-2D72E95587C7}"/>
    <cellStyle name="Percent 3 8 13 8" xfId="8391" xr:uid="{00000000-0005-0000-0000-0000CB200000}"/>
    <cellStyle name="Percent 3 8 13 8 2" xfId="8392" xr:uid="{00000000-0005-0000-0000-0000CC200000}"/>
    <cellStyle name="Percent 3 8 13 8 3" xfId="43745" xr:uid="{4D6054D0-8BDD-4A2D-A105-C1A2D5A4FBB6}"/>
    <cellStyle name="Percent 3 8 13 8 4" xfId="36186" xr:uid="{A7567A3C-26D0-499A-8120-562D598500B5}"/>
    <cellStyle name="Percent 3 8 13 9" xfId="8393" xr:uid="{00000000-0005-0000-0000-0000CD200000}"/>
    <cellStyle name="Percent 3 8 13 9 2" xfId="8394" xr:uid="{00000000-0005-0000-0000-0000CE200000}"/>
    <cellStyle name="Percent 3 8 13 9 3" xfId="43746" xr:uid="{138662AF-CEDE-46A4-BEFC-7670B7BF5C14}"/>
    <cellStyle name="Percent 3 8 13 9 4" xfId="36187" xr:uid="{143652D0-1EC5-4C53-96E9-71E4705A15A1}"/>
    <cellStyle name="Percent 3 8 14" xfId="2953" xr:uid="{00000000-0005-0000-0000-00008D0B0000}"/>
    <cellStyle name="Percent 3 8 14 10" xfId="8396" xr:uid="{00000000-0005-0000-0000-0000D0200000}"/>
    <cellStyle name="Percent 3 8 14 10 2" xfId="43747" xr:uid="{D7727379-D9DE-42B0-8FEE-4A1C5A197CED}"/>
    <cellStyle name="Percent 3 8 14 10 3" xfId="36188" xr:uid="{08679720-A180-4C02-BF2A-58097050AC8B}"/>
    <cellStyle name="Percent 3 8 14 11" xfId="8397" xr:uid="{00000000-0005-0000-0000-0000D1200000}"/>
    <cellStyle name="Percent 3 8 14 12" xfId="8395" xr:uid="{00000000-0005-0000-0000-0000CF200000}"/>
    <cellStyle name="Percent 3 8 14 13" xfId="41883" xr:uid="{A2E6D070-38D4-40FB-9D00-4A2C2159393A}"/>
    <cellStyle name="Percent 3 8 14 14" xfId="26535" xr:uid="{90FACFF8-E7E6-48A0-B9F3-E5A1C64D1A9F}"/>
    <cellStyle name="Percent 3 8 14 2" xfId="8398" xr:uid="{00000000-0005-0000-0000-0000D2200000}"/>
    <cellStyle name="Percent 3 8 14 2 2" xfId="8399" xr:uid="{00000000-0005-0000-0000-0000D3200000}"/>
    <cellStyle name="Percent 3 8 14 2 2 2" xfId="8400" xr:uid="{00000000-0005-0000-0000-0000D4200000}"/>
    <cellStyle name="Percent 3 8 14 2 3" xfId="8401" xr:uid="{00000000-0005-0000-0000-0000D5200000}"/>
    <cellStyle name="Percent 3 8 14 2 3 2" xfId="8402" xr:uid="{00000000-0005-0000-0000-0000D6200000}"/>
    <cellStyle name="Percent 3 8 14 2 4" xfId="8403" xr:uid="{00000000-0005-0000-0000-0000D7200000}"/>
    <cellStyle name="Percent 3 8 14 2 5" xfId="8404" xr:uid="{00000000-0005-0000-0000-0000D8200000}"/>
    <cellStyle name="Percent 3 8 14 2 6" xfId="43748" xr:uid="{DC1EB5CC-B189-46F2-AEA3-49C118FD5AC0}"/>
    <cellStyle name="Percent 3 8 14 2 7" xfId="36189" xr:uid="{F95FF73B-5706-4DB9-9983-E87939896683}"/>
    <cellStyle name="Percent 3 8 14 3" xfId="8405" xr:uid="{00000000-0005-0000-0000-0000D9200000}"/>
    <cellStyle name="Percent 3 8 14 3 2" xfId="8406" xr:uid="{00000000-0005-0000-0000-0000DA200000}"/>
    <cellStyle name="Percent 3 8 14 3 2 2" xfId="8407" xr:uid="{00000000-0005-0000-0000-0000DB200000}"/>
    <cellStyle name="Percent 3 8 14 3 3" xfId="8408" xr:uid="{00000000-0005-0000-0000-0000DC200000}"/>
    <cellStyle name="Percent 3 8 14 3 3 2" xfId="8409" xr:uid="{00000000-0005-0000-0000-0000DD200000}"/>
    <cellStyle name="Percent 3 8 14 3 4" xfId="8410" xr:uid="{00000000-0005-0000-0000-0000DE200000}"/>
    <cellStyle name="Percent 3 8 14 3 5" xfId="43749" xr:uid="{F0C9F783-BA9B-4EB8-ACB1-2AAB24D7320B}"/>
    <cellStyle name="Percent 3 8 14 3 6" xfId="36190" xr:uid="{98BCECDD-1925-4010-B9EA-5238688EAF7F}"/>
    <cellStyle name="Percent 3 8 14 4" xfId="8411" xr:uid="{00000000-0005-0000-0000-0000DF200000}"/>
    <cellStyle name="Percent 3 8 14 4 2" xfId="8412" xr:uid="{00000000-0005-0000-0000-0000E0200000}"/>
    <cellStyle name="Percent 3 8 14 4 2 2" xfId="8413" xr:uid="{00000000-0005-0000-0000-0000E1200000}"/>
    <cellStyle name="Percent 3 8 14 4 3" xfId="8414" xr:uid="{00000000-0005-0000-0000-0000E2200000}"/>
    <cellStyle name="Percent 3 8 14 4 3 2" xfId="8415" xr:uid="{00000000-0005-0000-0000-0000E3200000}"/>
    <cellStyle name="Percent 3 8 14 4 4" xfId="8416" xr:uid="{00000000-0005-0000-0000-0000E4200000}"/>
    <cellStyle name="Percent 3 8 14 4 5" xfId="43750" xr:uid="{8E985EA0-A2EB-4FFE-B945-32424676F28B}"/>
    <cellStyle name="Percent 3 8 14 4 6" xfId="36191" xr:uid="{DF0EC5FF-0CA5-4A3B-B0BC-35CF4228CDD0}"/>
    <cellStyle name="Percent 3 8 14 5" xfId="8417" xr:uid="{00000000-0005-0000-0000-0000E5200000}"/>
    <cellStyle name="Percent 3 8 14 5 2" xfId="8418" xr:uid="{00000000-0005-0000-0000-0000E6200000}"/>
    <cellStyle name="Percent 3 8 14 5 2 2" xfId="8419" xr:uid="{00000000-0005-0000-0000-0000E7200000}"/>
    <cellStyle name="Percent 3 8 14 5 3" xfId="8420" xr:uid="{00000000-0005-0000-0000-0000E8200000}"/>
    <cellStyle name="Percent 3 8 14 5 3 2" xfId="8421" xr:uid="{00000000-0005-0000-0000-0000E9200000}"/>
    <cellStyle name="Percent 3 8 14 5 4" xfId="8422" xr:uid="{00000000-0005-0000-0000-0000EA200000}"/>
    <cellStyle name="Percent 3 8 14 5 4 2" xfId="8423" xr:uid="{00000000-0005-0000-0000-0000EB200000}"/>
    <cellStyle name="Percent 3 8 14 5 5" xfId="8424" xr:uid="{00000000-0005-0000-0000-0000EC200000}"/>
    <cellStyle name="Percent 3 8 14 5 6" xfId="43751" xr:uid="{D7603FFE-6216-4A0B-ADD6-9D834DA59F2C}"/>
    <cellStyle name="Percent 3 8 14 5 7" xfId="36192" xr:uid="{BCF64DD2-F1B4-484A-825F-C1E5A054ECC9}"/>
    <cellStyle name="Percent 3 8 14 6" xfId="8425" xr:uid="{00000000-0005-0000-0000-0000ED200000}"/>
    <cellStyle name="Percent 3 8 14 6 2" xfId="8426" xr:uid="{00000000-0005-0000-0000-0000EE200000}"/>
    <cellStyle name="Percent 3 8 14 6 2 2" xfId="8427" xr:uid="{00000000-0005-0000-0000-0000EF200000}"/>
    <cellStyle name="Percent 3 8 14 6 3" xfId="8428" xr:uid="{00000000-0005-0000-0000-0000F0200000}"/>
    <cellStyle name="Percent 3 8 14 6 3 2" xfId="8429" xr:uid="{00000000-0005-0000-0000-0000F1200000}"/>
    <cellStyle name="Percent 3 8 14 6 4" xfId="8430" xr:uid="{00000000-0005-0000-0000-0000F2200000}"/>
    <cellStyle name="Percent 3 8 14 6 5" xfId="43752" xr:uid="{88CF4D7E-1998-48D0-8945-4F79540A11D2}"/>
    <cellStyle name="Percent 3 8 14 6 6" xfId="36193" xr:uid="{4CC06B9B-4C17-4C61-8A88-4146D861AC97}"/>
    <cellStyle name="Percent 3 8 14 7" xfId="8431" xr:uid="{00000000-0005-0000-0000-0000F3200000}"/>
    <cellStyle name="Percent 3 8 14 7 2" xfId="8432" xr:uid="{00000000-0005-0000-0000-0000F4200000}"/>
    <cellStyle name="Percent 3 8 14 7 3" xfId="43753" xr:uid="{D4893C21-BD40-4B10-A9DA-45FA7B53D670}"/>
    <cellStyle name="Percent 3 8 14 7 4" xfId="36194" xr:uid="{A5D5551F-F7BA-454A-947B-3F2104B58159}"/>
    <cellStyle name="Percent 3 8 14 8" xfId="8433" xr:uid="{00000000-0005-0000-0000-0000F5200000}"/>
    <cellStyle name="Percent 3 8 14 8 2" xfId="8434" xr:uid="{00000000-0005-0000-0000-0000F6200000}"/>
    <cellStyle name="Percent 3 8 14 8 3" xfId="43754" xr:uid="{2C9DE7D3-064E-4288-8855-4062AAF5F58F}"/>
    <cellStyle name="Percent 3 8 14 8 4" xfId="36195" xr:uid="{31CDEDB5-68BE-436D-95CF-BD0E0F7163F0}"/>
    <cellStyle name="Percent 3 8 14 9" xfId="8435" xr:uid="{00000000-0005-0000-0000-0000F7200000}"/>
    <cellStyle name="Percent 3 8 14 9 2" xfId="8436" xr:uid="{00000000-0005-0000-0000-0000F8200000}"/>
    <cellStyle name="Percent 3 8 14 9 3" xfId="43755" xr:uid="{F6AE2F7C-BEEF-48DB-BF1A-3B144FE3A06C}"/>
    <cellStyle name="Percent 3 8 14 9 4" xfId="36196" xr:uid="{B668C682-BF6A-4640-98B2-823A494C541B}"/>
    <cellStyle name="Percent 3 8 15" xfId="2954" xr:uid="{00000000-0005-0000-0000-00008E0B0000}"/>
    <cellStyle name="Percent 3 8 15 10" xfId="8438" xr:uid="{00000000-0005-0000-0000-0000FA200000}"/>
    <cellStyle name="Percent 3 8 15 10 2" xfId="43756" xr:uid="{91215A95-5A7E-4226-ADEB-9B50CE66E475}"/>
    <cellStyle name="Percent 3 8 15 10 3" xfId="36197" xr:uid="{9F2E2997-F907-4AAF-929C-73302D388BE4}"/>
    <cellStyle name="Percent 3 8 15 11" xfId="8439" xr:uid="{00000000-0005-0000-0000-0000FB200000}"/>
    <cellStyle name="Percent 3 8 15 12" xfId="8437" xr:uid="{00000000-0005-0000-0000-0000F9200000}"/>
    <cellStyle name="Percent 3 8 15 13" xfId="41884" xr:uid="{A1A2F068-BF85-4D8A-827E-F5D907646668}"/>
    <cellStyle name="Percent 3 8 15 14" xfId="26536" xr:uid="{C2523434-1CD6-4AF4-9A48-5D09877075EA}"/>
    <cellStyle name="Percent 3 8 15 2" xfId="8440" xr:uid="{00000000-0005-0000-0000-0000FC200000}"/>
    <cellStyle name="Percent 3 8 15 2 2" xfId="8441" xr:uid="{00000000-0005-0000-0000-0000FD200000}"/>
    <cellStyle name="Percent 3 8 15 2 2 2" xfId="8442" xr:uid="{00000000-0005-0000-0000-0000FE200000}"/>
    <cellStyle name="Percent 3 8 15 2 3" xfId="8443" xr:uid="{00000000-0005-0000-0000-0000FF200000}"/>
    <cellStyle name="Percent 3 8 15 2 3 2" xfId="8444" xr:uid="{00000000-0005-0000-0000-000000210000}"/>
    <cellStyle name="Percent 3 8 15 2 4" xfId="8445" xr:uid="{00000000-0005-0000-0000-000001210000}"/>
    <cellStyle name="Percent 3 8 15 2 5" xfId="8446" xr:uid="{00000000-0005-0000-0000-000002210000}"/>
    <cellStyle name="Percent 3 8 15 2 6" xfId="43757" xr:uid="{8D54E22C-6650-467C-9362-E435B95C5B0D}"/>
    <cellStyle name="Percent 3 8 15 2 7" xfId="36198" xr:uid="{906C3D48-383E-4681-BF95-F589B52DC8B8}"/>
    <cellStyle name="Percent 3 8 15 3" xfId="8447" xr:uid="{00000000-0005-0000-0000-000003210000}"/>
    <cellStyle name="Percent 3 8 15 3 2" xfId="8448" xr:uid="{00000000-0005-0000-0000-000004210000}"/>
    <cellStyle name="Percent 3 8 15 3 2 2" xfId="8449" xr:uid="{00000000-0005-0000-0000-000005210000}"/>
    <cellStyle name="Percent 3 8 15 3 3" xfId="8450" xr:uid="{00000000-0005-0000-0000-000006210000}"/>
    <cellStyle name="Percent 3 8 15 3 3 2" xfId="8451" xr:uid="{00000000-0005-0000-0000-000007210000}"/>
    <cellStyle name="Percent 3 8 15 3 4" xfId="8452" xr:uid="{00000000-0005-0000-0000-000008210000}"/>
    <cellStyle name="Percent 3 8 15 3 5" xfId="43758" xr:uid="{E2AB25DC-C07E-47BA-8226-6E073E480CD4}"/>
    <cellStyle name="Percent 3 8 15 3 6" xfId="36199" xr:uid="{AE2B717A-5B5D-4500-8A2A-A2E8653F37CF}"/>
    <cellStyle name="Percent 3 8 15 4" xfId="8453" xr:uid="{00000000-0005-0000-0000-000009210000}"/>
    <cellStyle name="Percent 3 8 15 4 2" xfId="8454" xr:uid="{00000000-0005-0000-0000-00000A210000}"/>
    <cellStyle name="Percent 3 8 15 4 2 2" xfId="8455" xr:uid="{00000000-0005-0000-0000-00000B210000}"/>
    <cellStyle name="Percent 3 8 15 4 3" xfId="8456" xr:uid="{00000000-0005-0000-0000-00000C210000}"/>
    <cellStyle name="Percent 3 8 15 4 3 2" xfId="8457" xr:uid="{00000000-0005-0000-0000-00000D210000}"/>
    <cellStyle name="Percent 3 8 15 4 4" xfId="8458" xr:uid="{00000000-0005-0000-0000-00000E210000}"/>
    <cellStyle name="Percent 3 8 15 4 5" xfId="43759" xr:uid="{4FDB0A84-D82C-4BCC-AD32-75F3050A11AF}"/>
    <cellStyle name="Percent 3 8 15 4 6" xfId="36200" xr:uid="{3B396DF4-0140-4912-92AC-3635B9B0B44E}"/>
    <cellStyle name="Percent 3 8 15 5" xfId="8459" xr:uid="{00000000-0005-0000-0000-00000F210000}"/>
    <cellStyle name="Percent 3 8 15 5 2" xfId="8460" xr:uid="{00000000-0005-0000-0000-000010210000}"/>
    <cellStyle name="Percent 3 8 15 5 2 2" xfId="8461" xr:uid="{00000000-0005-0000-0000-000011210000}"/>
    <cellStyle name="Percent 3 8 15 5 3" xfId="8462" xr:uid="{00000000-0005-0000-0000-000012210000}"/>
    <cellStyle name="Percent 3 8 15 5 3 2" xfId="8463" xr:uid="{00000000-0005-0000-0000-000013210000}"/>
    <cellStyle name="Percent 3 8 15 5 4" xfId="8464" xr:uid="{00000000-0005-0000-0000-000014210000}"/>
    <cellStyle name="Percent 3 8 15 5 4 2" xfId="8465" xr:uid="{00000000-0005-0000-0000-000015210000}"/>
    <cellStyle name="Percent 3 8 15 5 5" xfId="8466" xr:uid="{00000000-0005-0000-0000-000016210000}"/>
    <cellStyle name="Percent 3 8 15 5 6" xfId="43760" xr:uid="{7B91E502-55C5-486B-8FC6-B5CFCD6E5424}"/>
    <cellStyle name="Percent 3 8 15 5 7" xfId="36201" xr:uid="{364ECE3D-8934-40D5-98F6-FC257C2D3D6A}"/>
    <cellStyle name="Percent 3 8 15 6" xfId="8467" xr:uid="{00000000-0005-0000-0000-000017210000}"/>
    <cellStyle name="Percent 3 8 15 6 2" xfId="8468" xr:uid="{00000000-0005-0000-0000-000018210000}"/>
    <cellStyle name="Percent 3 8 15 6 2 2" xfId="8469" xr:uid="{00000000-0005-0000-0000-000019210000}"/>
    <cellStyle name="Percent 3 8 15 6 3" xfId="8470" xr:uid="{00000000-0005-0000-0000-00001A210000}"/>
    <cellStyle name="Percent 3 8 15 6 3 2" xfId="8471" xr:uid="{00000000-0005-0000-0000-00001B210000}"/>
    <cellStyle name="Percent 3 8 15 6 4" xfId="8472" xr:uid="{00000000-0005-0000-0000-00001C210000}"/>
    <cellStyle name="Percent 3 8 15 6 5" xfId="43761" xr:uid="{CF3A7AF5-44E6-426D-B364-352FA211BF6A}"/>
    <cellStyle name="Percent 3 8 15 6 6" xfId="36202" xr:uid="{C4ACF4AA-732B-4D02-BAE6-C3159748E467}"/>
    <cellStyle name="Percent 3 8 15 7" xfId="8473" xr:uid="{00000000-0005-0000-0000-00001D210000}"/>
    <cellStyle name="Percent 3 8 15 7 2" xfId="8474" xr:uid="{00000000-0005-0000-0000-00001E210000}"/>
    <cellStyle name="Percent 3 8 15 7 3" xfId="43762" xr:uid="{BDCCC2EA-0544-4DE9-B238-6689892AE218}"/>
    <cellStyle name="Percent 3 8 15 7 4" xfId="36203" xr:uid="{59F313A1-E2B8-4A73-9601-6C56975DDFBF}"/>
    <cellStyle name="Percent 3 8 15 8" xfId="8475" xr:uid="{00000000-0005-0000-0000-00001F210000}"/>
    <cellStyle name="Percent 3 8 15 8 2" xfId="8476" xr:uid="{00000000-0005-0000-0000-000020210000}"/>
    <cellStyle name="Percent 3 8 15 8 3" xfId="43763" xr:uid="{8E9A0F9B-A390-472F-AD6D-DA21E0128499}"/>
    <cellStyle name="Percent 3 8 15 8 4" xfId="36204" xr:uid="{0D4991A6-6DC6-4329-B0DE-5A21E85B0EC2}"/>
    <cellStyle name="Percent 3 8 15 9" xfId="8477" xr:uid="{00000000-0005-0000-0000-000021210000}"/>
    <cellStyle name="Percent 3 8 15 9 2" xfId="8478" xr:uid="{00000000-0005-0000-0000-000022210000}"/>
    <cellStyle name="Percent 3 8 15 9 3" xfId="43764" xr:uid="{4DF4C7F4-6CC2-4E26-9ABA-9410830AA138}"/>
    <cellStyle name="Percent 3 8 15 9 4" xfId="36205" xr:uid="{EB32AF6A-9A23-4DEB-B0DC-15FCEB88831C}"/>
    <cellStyle name="Percent 3 8 16" xfId="8479" xr:uid="{00000000-0005-0000-0000-000023210000}"/>
    <cellStyle name="Percent 3 8 16 2" xfId="8480" xr:uid="{00000000-0005-0000-0000-000024210000}"/>
    <cellStyle name="Percent 3 8 16 2 2" xfId="8481" xr:uid="{00000000-0005-0000-0000-000025210000}"/>
    <cellStyle name="Percent 3 8 16 3" xfId="8482" xr:uid="{00000000-0005-0000-0000-000026210000}"/>
    <cellStyle name="Percent 3 8 16 3 2" xfId="8483" xr:uid="{00000000-0005-0000-0000-000027210000}"/>
    <cellStyle name="Percent 3 8 16 4" xfId="8484" xr:uid="{00000000-0005-0000-0000-000028210000}"/>
    <cellStyle name="Percent 3 8 16 5" xfId="8485" xr:uid="{00000000-0005-0000-0000-000029210000}"/>
    <cellStyle name="Percent 3 8 16 6" xfId="43765" xr:uid="{439B0AED-6E34-4D93-ACDB-A2F72968B4A1}"/>
    <cellStyle name="Percent 3 8 16 7" xfId="26530" xr:uid="{E00FB9BE-7058-48CD-B64D-F12397EDB9A2}"/>
    <cellStyle name="Percent 3 8 17" xfId="8486" xr:uid="{00000000-0005-0000-0000-00002A210000}"/>
    <cellStyle name="Percent 3 8 17 2" xfId="8487" xr:uid="{00000000-0005-0000-0000-00002B210000}"/>
    <cellStyle name="Percent 3 8 17 2 2" xfId="8488" xr:uid="{00000000-0005-0000-0000-00002C210000}"/>
    <cellStyle name="Percent 3 8 17 3" xfId="8489" xr:uid="{00000000-0005-0000-0000-00002D210000}"/>
    <cellStyle name="Percent 3 8 17 3 2" xfId="8490" xr:uid="{00000000-0005-0000-0000-00002E210000}"/>
    <cellStyle name="Percent 3 8 17 4" xfId="8491" xr:uid="{00000000-0005-0000-0000-00002F210000}"/>
    <cellStyle name="Percent 3 8 17 5" xfId="43766" xr:uid="{5798BAD3-E39B-422A-9706-524F9DBC67E9}"/>
    <cellStyle name="Percent 3 8 17 6" xfId="36206" xr:uid="{F967855B-5F63-4BC5-8A05-27632396B70D}"/>
    <cellStyle name="Percent 3 8 18" xfId="8492" xr:uid="{00000000-0005-0000-0000-000030210000}"/>
    <cellStyle name="Percent 3 8 18 2" xfId="8493" xr:uid="{00000000-0005-0000-0000-000031210000}"/>
    <cellStyle name="Percent 3 8 18 2 2" xfId="8494" xr:uid="{00000000-0005-0000-0000-000032210000}"/>
    <cellStyle name="Percent 3 8 18 3" xfId="8495" xr:uid="{00000000-0005-0000-0000-000033210000}"/>
    <cellStyle name="Percent 3 8 18 3 2" xfId="8496" xr:uid="{00000000-0005-0000-0000-000034210000}"/>
    <cellStyle name="Percent 3 8 18 4" xfId="8497" xr:uid="{00000000-0005-0000-0000-000035210000}"/>
    <cellStyle name="Percent 3 8 18 5" xfId="43767" xr:uid="{2185B106-5189-43B1-A092-E18C9AE0903A}"/>
    <cellStyle name="Percent 3 8 18 6" xfId="36207" xr:uid="{16EF7B36-225E-47EF-B549-AAD80684AC19}"/>
    <cellStyle name="Percent 3 8 19" xfId="8498" xr:uid="{00000000-0005-0000-0000-000036210000}"/>
    <cellStyle name="Percent 3 8 19 2" xfId="8499" xr:uid="{00000000-0005-0000-0000-000037210000}"/>
    <cellStyle name="Percent 3 8 19 2 2" xfId="8500" xr:uid="{00000000-0005-0000-0000-000038210000}"/>
    <cellStyle name="Percent 3 8 19 3" xfId="8501" xr:uid="{00000000-0005-0000-0000-000039210000}"/>
    <cellStyle name="Percent 3 8 19 3 2" xfId="8502" xr:uid="{00000000-0005-0000-0000-00003A210000}"/>
    <cellStyle name="Percent 3 8 19 4" xfId="8503" xr:uid="{00000000-0005-0000-0000-00003B210000}"/>
    <cellStyle name="Percent 3 8 19 4 2" xfId="8504" xr:uid="{00000000-0005-0000-0000-00003C210000}"/>
    <cellStyle name="Percent 3 8 19 5" xfId="8505" xr:uid="{00000000-0005-0000-0000-00003D210000}"/>
    <cellStyle name="Percent 3 8 19 6" xfId="43768" xr:uid="{6BD3C5C7-5623-4FF7-A0D9-E73FB1F9097E}"/>
    <cellStyle name="Percent 3 8 19 7" xfId="36208" xr:uid="{A80CC9A1-51DC-4320-B713-21794FDF0C60}"/>
    <cellStyle name="Percent 3 8 2" xfId="2955" xr:uid="{00000000-0005-0000-0000-00008F0B0000}"/>
    <cellStyle name="Percent 3 8 2 10" xfId="8507" xr:uid="{00000000-0005-0000-0000-00003F210000}"/>
    <cellStyle name="Percent 3 8 2 10 2" xfId="43769" xr:uid="{1A357C47-C15A-4C72-9FF5-0A384A3A2F81}"/>
    <cellStyle name="Percent 3 8 2 10 3" xfId="36209" xr:uid="{785C18C2-E427-440B-97B9-94517833739D}"/>
    <cellStyle name="Percent 3 8 2 11" xfId="8508" xr:uid="{00000000-0005-0000-0000-000040210000}"/>
    <cellStyle name="Percent 3 8 2 12" xfId="8506" xr:uid="{00000000-0005-0000-0000-00003E210000}"/>
    <cellStyle name="Percent 3 8 2 13" xfId="41885" xr:uid="{0289FE3F-F162-40A9-BC24-F1659B3733C1}"/>
    <cellStyle name="Percent 3 8 2 14" xfId="26537" xr:uid="{79873DD0-D848-43C3-AC55-BE4A6C097290}"/>
    <cellStyle name="Percent 3 8 2 2" xfId="8509" xr:uid="{00000000-0005-0000-0000-000041210000}"/>
    <cellStyle name="Percent 3 8 2 2 2" xfId="8510" xr:uid="{00000000-0005-0000-0000-000042210000}"/>
    <cellStyle name="Percent 3 8 2 2 2 2" xfId="8511" xr:uid="{00000000-0005-0000-0000-000043210000}"/>
    <cellStyle name="Percent 3 8 2 2 3" xfId="8512" xr:uid="{00000000-0005-0000-0000-000044210000}"/>
    <cellStyle name="Percent 3 8 2 2 3 2" xfId="8513" xr:uid="{00000000-0005-0000-0000-000045210000}"/>
    <cellStyle name="Percent 3 8 2 2 4" xfId="8514" xr:uid="{00000000-0005-0000-0000-000046210000}"/>
    <cellStyle name="Percent 3 8 2 2 5" xfId="8515" xr:uid="{00000000-0005-0000-0000-000047210000}"/>
    <cellStyle name="Percent 3 8 2 2 6" xfId="43770" xr:uid="{E6A96D6A-5E4B-40C3-B880-A41DAFDB9C57}"/>
    <cellStyle name="Percent 3 8 2 2 7" xfId="36210" xr:uid="{69F9E826-2243-44DC-98E8-BC8FB538429F}"/>
    <cellStyle name="Percent 3 8 2 3" xfId="8516" xr:uid="{00000000-0005-0000-0000-000048210000}"/>
    <cellStyle name="Percent 3 8 2 3 2" xfId="8517" xr:uid="{00000000-0005-0000-0000-000049210000}"/>
    <cellStyle name="Percent 3 8 2 3 2 2" xfId="8518" xr:uid="{00000000-0005-0000-0000-00004A210000}"/>
    <cellStyle name="Percent 3 8 2 3 3" xfId="8519" xr:uid="{00000000-0005-0000-0000-00004B210000}"/>
    <cellStyle name="Percent 3 8 2 3 3 2" xfId="8520" xr:uid="{00000000-0005-0000-0000-00004C210000}"/>
    <cellStyle name="Percent 3 8 2 3 4" xfId="8521" xr:uid="{00000000-0005-0000-0000-00004D210000}"/>
    <cellStyle name="Percent 3 8 2 3 5" xfId="43771" xr:uid="{2A00E132-D353-408D-A289-A9F44F06CFB8}"/>
    <cellStyle name="Percent 3 8 2 3 6" xfId="36211" xr:uid="{332EC376-0705-490E-A5A1-43B69C57D304}"/>
    <cellStyle name="Percent 3 8 2 4" xfId="8522" xr:uid="{00000000-0005-0000-0000-00004E210000}"/>
    <cellStyle name="Percent 3 8 2 4 2" xfId="8523" xr:uid="{00000000-0005-0000-0000-00004F210000}"/>
    <cellStyle name="Percent 3 8 2 4 2 2" xfId="8524" xr:uid="{00000000-0005-0000-0000-000050210000}"/>
    <cellStyle name="Percent 3 8 2 4 3" xfId="8525" xr:uid="{00000000-0005-0000-0000-000051210000}"/>
    <cellStyle name="Percent 3 8 2 4 3 2" xfId="8526" xr:uid="{00000000-0005-0000-0000-000052210000}"/>
    <cellStyle name="Percent 3 8 2 4 4" xfId="8527" xr:uid="{00000000-0005-0000-0000-000053210000}"/>
    <cellStyle name="Percent 3 8 2 4 5" xfId="43772" xr:uid="{6234CB87-1EF1-45D4-A140-036A82CDF5A4}"/>
    <cellStyle name="Percent 3 8 2 4 6" xfId="36212" xr:uid="{E074A69E-3420-4317-82BF-E5DA012DFAF4}"/>
    <cellStyle name="Percent 3 8 2 5" xfId="8528" xr:uid="{00000000-0005-0000-0000-000054210000}"/>
    <cellStyle name="Percent 3 8 2 5 2" xfId="8529" xr:uid="{00000000-0005-0000-0000-000055210000}"/>
    <cellStyle name="Percent 3 8 2 5 2 2" xfId="8530" xr:uid="{00000000-0005-0000-0000-000056210000}"/>
    <cellStyle name="Percent 3 8 2 5 3" xfId="8531" xr:uid="{00000000-0005-0000-0000-000057210000}"/>
    <cellStyle name="Percent 3 8 2 5 3 2" xfId="8532" xr:uid="{00000000-0005-0000-0000-000058210000}"/>
    <cellStyle name="Percent 3 8 2 5 4" xfId="8533" xr:uid="{00000000-0005-0000-0000-000059210000}"/>
    <cellStyle name="Percent 3 8 2 5 4 2" xfId="8534" xr:uid="{00000000-0005-0000-0000-00005A210000}"/>
    <cellStyle name="Percent 3 8 2 5 5" xfId="8535" xr:uid="{00000000-0005-0000-0000-00005B210000}"/>
    <cellStyle name="Percent 3 8 2 5 6" xfId="43773" xr:uid="{1E66FF81-3DCB-4DDC-9823-C3F112493CC1}"/>
    <cellStyle name="Percent 3 8 2 5 7" xfId="36213" xr:uid="{BBCF6A3D-D482-4EB2-8DD5-39F3907B3749}"/>
    <cellStyle name="Percent 3 8 2 6" xfId="8536" xr:uid="{00000000-0005-0000-0000-00005C210000}"/>
    <cellStyle name="Percent 3 8 2 6 2" xfId="8537" xr:uid="{00000000-0005-0000-0000-00005D210000}"/>
    <cellStyle name="Percent 3 8 2 6 2 2" xfId="8538" xr:uid="{00000000-0005-0000-0000-00005E210000}"/>
    <cellStyle name="Percent 3 8 2 6 3" xfId="8539" xr:uid="{00000000-0005-0000-0000-00005F210000}"/>
    <cellStyle name="Percent 3 8 2 6 3 2" xfId="8540" xr:uid="{00000000-0005-0000-0000-000060210000}"/>
    <cellStyle name="Percent 3 8 2 6 4" xfId="8541" xr:uid="{00000000-0005-0000-0000-000061210000}"/>
    <cellStyle name="Percent 3 8 2 6 5" xfId="43774" xr:uid="{DFC57D2E-94A7-4B32-B9C3-97EA679D2C2D}"/>
    <cellStyle name="Percent 3 8 2 6 6" xfId="36214" xr:uid="{00572038-25A8-498E-BC3E-82A83F0B162F}"/>
    <cellStyle name="Percent 3 8 2 7" xfId="8542" xr:uid="{00000000-0005-0000-0000-000062210000}"/>
    <cellStyle name="Percent 3 8 2 7 2" xfId="8543" xr:uid="{00000000-0005-0000-0000-000063210000}"/>
    <cellStyle name="Percent 3 8 2 7 3" xfId="43775" xr:uid="{56E41DF8-8EC3-430F-9A93-7EF77EFBA32C}"/>
    <cellStyle name="Percent 3 8 2 7 4" xfId="36215" xr:uid="{41D4A32E-F45D-497A-B03C-332AB80836A2}"/>
    <cellStyle name="Percent 3 8 2 8" xfId="8544" xr:uid="{00000000-0005-0000-0000-000064210000}"/>
    <cellStyle name="Percent 3 8 2 8 2" xfId="8545" xr:uid="{00000000-0005-0000-0000-000065210000}"/>
    <cellStyle name="Percent 3 8 2 8 3" xfId="43776" xr:uid="{138655D3-7708-4B54-8228-E0A7FC2A8FB3}"/>
    <cellStyle name="Percent 3 8 2 8 4" xfId="36216" xr:uid="{0CF9B8DE-4704-4098-AA4D-79C0B53167BE}"/>
    <cellStyle name="Percent 3 8 2 9" xfId="8546" xr:uid="{00000000-0005-0000-0000-000066210000}"/>
    <cellStyle name="Percent 3 8 2 9 2" xfId="8547" xr:uid="{00000000-0005-0000-0000-000067210000}"/>
    <cellStyle name="Percent 3 8 2 9 3" xfId="43777" xr:uid="{B4AF9216-3B3D-4A6E-9772-64D8B5B32ACE}"/>
    <cellStyle name="Percent 3 8 2 9 4" xfId="36217" xr:uid="{6D891A1F-BCEB-4F92-9373-9E082E75D8B3}"/>
    <cellStyle name="Percent 3 8 20" xfId="8548" xr:uid="{00000000-0005-0000-0000-000068210000}"/>
    <cellStyle name="Percent 3 8 20 2" xfId="8549" xr:uid="{00000000-0005-0000-0000-000069210000}"/>
    <cellStyle name="Percent 3 8 20 2 2" xfId="8550" xr:uid="{00000000-0005-0000-0000-00006A210000}"/>
    <cellStyle name="Percent 3 8 20 3" xfId="8551" xr:uid="{00000000-0005-0000-0000-00006B210000}"/>
    <cellStyle name="Percent 3 8 20 3 2" xfId="8552" xr:uid="{00000000-0005-0000-0000-00006C210000}"/>
    <cellStyle name="Percent 3 8 20 4" xfId="8553" xr:uid="{00000000-0005-0000-0000-00006D210000}"/>
    <cellStyle name="Percent 3 8 20 5" xfId="43778" xr:uid="{BC305E20-8C67-4473-B4CA-49E65F6DEF6A}"/>
    <cellStyle name="Percent 3 8 20 6" xfId="36218" xr:uid="{81C15936-A012-4EF1-B1D1-35B0824C7BBC}"/>
    <cellStyle name="Percent 3 8 21" xfId="8554" xr:uid="{00000000-0005-0000-0000-00006E210000}"/>
    <cellStyle name="Percent 3 8 21 2" xfId="8555" xr:uid="{00000000-0005-0000-0000-00006F210000}"/>
    <cellStyle name="Percent 3 8 21 3" xfId="43779" xr:uid="{D486FEF8-6E5F-47A0-8612-E8724D6F65D7}"/>
    <cellStyle name="Percent 3 8 21 4" xfId="36219" xr:uid="{DBD90195-5087-46D3-8D22-17218497A421}"/>
    <cellStyle name="Percent 3 8 22" xfId="8556" xr:uid="{00000000-0005-0000-0000-000070210000}"/>
    <cellStyle name="Percent 3 8 22 2" xfId="8557" xr:uid="{00000000-0005-0000-0000-000071210000}"/>
    <cellStyle name="Percent 3 8 22 3" xfId="43780" xr:uid="{D4DE3996-940A-48B4-B061-32A0A64F7EFB}"/>
    <cellStyle name="Percent 3 8 22 4" xfId="36220" xr:uid="{8BC6AB10-83EA-4196-9D53-11B1D48B38E5}"/>
    <cellStyle name="Percent 3 8 23" xfId="8558" xr:uid="{00000000-0005-0000-0000-000072210000}"/>
    <cellStyle name="Percent 3 8 23 2" xfId="8559" xr:uid="{00000000-0005-0000-0000-000073210000}"/>
    <cellStyle name="Percent 3 8 23 3" xfId="43781" xr:uid="{B1F095E2-381F-40A4-A3EE-417C0F87DE02}"/>
    <cellStyle name="Percent 3 8 23 4" xfId="36221" xr:uid="{7B629499-01C0-4988-AC64-841AD4FF7FBF}"/>
    <cellStyle name="Percent 3 8 24" xfId="8560" xr:uid="{00000000-0005-0000-0000-000074210000}"/>
    <cellStyle name="Percent 3 8 24 2" xfId="43782" xr:uid="{947A1008-04A4-4939-BC49-4CCC1EDEB1D9}"/>
    <cellStyle name="Percent 3 8 24 3" xfId="36222" xr:uid="{0C6B606C-779E-4EEE-867E-B8E0A3856428}"/>
    <cellStyle name="Percent 3 8 25" xfId="8561" xr:uid="{00000000-0005-0000-0000-000075210000}"/>
    <cellStyle name="Percent 3 8 26" xfId="8226" xr:uid="{00000000-0005-0000-0000-000026200000}"/>
    <cellStyle name="Percent 3 8 3" xfId="2956" xr:uid="{00000000-0005-0000-0000-0000900B0000}"/>
    <cellStyle name="Percent 3 8 3 10" xfId="8563" xr:uid="{00000000-0005-0000-0000-000077210000}"/>
    <cellStyle name="Percent 3 8 3 10 2" xfId="43783" xr:uid="{71264BE0-F48A-4E43-9AA6-FFCE71F92CC1}"/>
    <cellStyle name="Percent 3 8 3 10 3" xfId="36223" xr:uid="{346F0975-03F5-486D-8C6C-6BBF9A142974}"/>
    <cellStyle name="Percent 3 8 3 11" xfId="8564" xr:uid="{00000000-0005-0000-0000-000078210000}"/>
    <cellStyle name="Percent 3 8 3 12" xfId="8562" xr:uid="{00000000-0005-0000-0000-000076210000}"/>
    <cellStyle name="Percent 3 8 3 13" xfId="41886" xr:uid="{7845DA73-A997-454C-9912-6EBE13115C56}"/>
    <cellStyle name="Percent 3 8 3 14" xfId="26538" xr:uid="{636382A7-C552-4C62-8133-3AFAC01C0E7A}"/>
    <cellStyle name="Percent 3 8 3 2" xfId="8565" xr:uid="{00000000-0005-0000-0000-000079210000}"/>
    <cellStyle name="Percent 3 8 3 2 2" xfId="8566" xr:uid="{00000000-0005-0000-0000-00007A210000}"/>
    <cellStyle name="Percent 3 8 3 2 2 2" xfId="8567" xr:uid="{00000000-0005-0000-0000-00007B210000}"/>
    <cellStyle name="Percent 3 8 3 2 3" xfId="8568" xr:uid="{00000000-0005-0000-0000-00007C210000}"/>
    <cellStyle name="Percent 3 8 3 2 3 2" xfId="8569" xr:uid="{00000000-0005-0000-0000-00007D210000}"/>
    <cellStyle name="Percent 3 8 3 2 4" xfId="8570" xr:uid="{00000000-0005-0000-0000-00007E210000}"/>
    <cellStyle name="Percent 3 8 3 2 5" xfId="8571" xr:uid="{00000000-0005-0000-0000-00007F210000}"/>
    <cellStyle name="Percent 3 8 3 2 6" xfId="43784" xr:uid="{8CE57229-C6A9-48F1-8547-D9D78F00E8CF}"/>
    <cellStyle name="Percent 3 8 3 2 7" xfId="36224" xr:uid="{B1BC58CB-B65E-4D4B-8C3C-8B1E872088F6}"/>
    <cellStyle name="Percent 3 8 3 3" xfId="8572" xr:uid="{00000000-0005-0000-0000-000080210000}"/>
    <cellStyle name="Percent 3 8 3 3 2" xfId="8573" xr:uid="{00000000-0005-0000-0000-000081210000}"/>
    <cellStyle name="Percent 3 8 3 3 2 2" xfId="8574" xr:uid="{00000000-0005-0000-0000-000082210000}"/>
    <cellStyle name="Percent 3 8 3 3 3" xfId="8575" xr:uid="{00000000-0005-0000-0000-000083210000}"/>
    <cellStyle name="Percent 3 8 3 3 3 2" xfId="8576" xr:uid="{00000000-0005-0000-0000-000084210000}"/>
    <cellStyle name="Percent 3 8 3 3 4" xfId="8577" xr:uid="{00000000-0005-0000-0000-000085210000}"/>
    <cellStyle name="Percent 3 8 3 3 5" xfId="43785" xr:uid="{B97A008F-BC86-4C3B-84C5-063C508FEE8C}"/>
    <cellStyle name="Percent 3 8 3 3 6" xfId="36225" xr:uid="{06410EAA-13DF-4AC6-A3A4-666795FDC9C1}"/>
    <cellStyle name="Percent 3 8 3 4" xfId="8578" xr:uid="{00000000-0005-0000-0000-000086210000}"/>
    <cellStyle name="Percent 3 8 3 4 2" xfId="8579" xr:uid="{00000000-0005-0000-0000-000087210000}"/>
    <cellStyle name="Percent 3 8 3 4 2 2" xfId="8580" xr:uid="{00000000-0005-0000-0000-000088210000}"/>
    <cellStyle name="Percent 3 8 3 4 3" xfId="8581" xr:uid="{00000000-0005-0000-0000-000089210000}"/>
    <cellStyle name="Percent 3 8 3 4 3 2" xfId="8582" xr:uid="{00000000-0005-0000-0000-00008A210000}"/>
    <cellStyle name="Percent 3 8 3 4 4" xfId="8583" xr:uid="{00000000-0005-0000-0000-00008B210000}"/>
    <cellStyle name="Percent 3 8 3 4 5" xfId="43786" xr:uid="{CAFC4295-8D9D-4502-9E33-784F71FCAD73}"/>
    <cellStyle name="Percent 3 8 3 4 6" xfId="36226" xr:uid="{C2203CBF-7D54-4138-8AC1-2DFF2A4F7067}"/>
    <cellStyle name="Percent 3 8 3 5" xfId="8584" xr:uid="{00000000-0005-0000-0000-00008C210000}"/>
    <cellStyle name="Percent 3 8 3 5 2" xfId="8585" xr:uid="{00000000-0005-0000-0000-00008D210000}"/>
    <cellStyle name="Percent 3 8 3 5 2 2" xfId="8586" xr:uid="{00000000-0005-0000-0000-00008E210000}"/>
    <cellStyle name="Percent 3 8 3 5 3" xfId="8587" xr:uid="{00000000-0005-0000-0000-00008F210000}"/>
    <cellStyle name="Percent 3 8 3 5 3 2" xfId="8588" xr:uid="{00000000-0005-0000-0000-000090210000}"/>
    <cellStyle name="Percent 3 8 3 5 4" xfId="8589" xr:uid="{00000000-0005-0000-0000-000091210000}"/>
    <cellStyle name="Percent 3 8 3 5 4 2" xfId="8590" xr:uid="{00000000-0005-0000-0000-000092210000}"/>
    <cellStyle name="Percent 3 8 3 5 5" xfId="8591" xr:uid="{00000000-0005-0000-0000-000093210000}"/>
    <cellStyle name="Percent 3 8 3 5 6" xfId="43787" xr:uid="{864D01E4-4886-4CDC-B37D-A56BF429D1CC}"/>
    <cellStyle name="Percent 3 8 3 5 7" xfId="36227" xr:uid="{149DE509-DC9F-4E21-B957-58C46899CC32}"/>
    <cellStyle name="Percent 3 8 3 6" xfId="8592" xr:uid="{00000000-0005-0000-0000-000094210000}"/>
    <cellStyle name="Percent 3 8 3 6 2" xfId="8593" xr:uid="{00000000-0005-0000-0000-000095210000}"/>
    <cellStyle name="Percent 3 8 3 6 2 2" xfId="8594" xr:uid="{00000000-0005-0000-0000-000096210000}"/>
    <cellStyle name="Percent 3 8 3 6 3" xfId="8595" xr:uid="{00000000-0005-0000-0000-000097210000}"/>
    <cellStyle name="Percent 3 8 3 6 3 2" xfId="8596" xr:uid="{00000000-0005-0000-0000-000098210000}"/>
    <cellStyle name="Percent 3 8 3 6 4" xfId="8597" xr:uid="{00000000-0005-0000-0000-000099210000}"/>
    <cellStyle name="Percent 3 8 3 6 5" xfId="43788" xr:uid="{0187CF34-5AFF-4C65-BE73-805FA8328B35}"/>
    <cellStyle name="Percent 3 8 3 6 6" xfId="36228" xr:uid="{1144E5A2-C10C-490C-B78A-38C8C2612331}"/>
    <cellStyle name="Percent 3 8 3 7" xfId="8598" xr:uid="{00000000-0005-0000-0000-00009A210000}"/>
    <cellStyle name="Percent 3 8 3 7 2" xfId="8599" xr:uid="{00000000-0005-0000-0000-00009B210000}"/>
    <cellStyle name="Percent 3 8 3 7 3" xfId="43789" xr:uid="{BC2725F9-18C5-4404-95BA-0F2C0757C2A8}"/>
    <cellStyle name="Percent 3 8 3 7 4" xfId="36229" xr:uid="{64D9D9DD-DC69-412E-ACA9-205ABD2DD5DE}"/>
    <cellStyle name="Percent 3 8 3 8" xfId="8600" xr:uid="{00000000-0005-0000-0000-00009C210000}"/>
    <cellStyle name="Percent 3 8 3 8 2" xfId="8601" xr:uid="{00000000-0005-0000-0000-00009D210000}"/>
    <cellStyle name="Percent 3 8 3 8 3" xfId="43790" xr:uid="{C21FA2D8-A9F5-4E69-89B7-7F413E68EC69}"/>
    <cellStyle name="Percent 3 8 3 8 4" xfId="36230" xr:uid="{12D99F21-A65B-4505-9591-75BF4DBF70CE}"/>
    <cellStyle name="Percent 3 8 3 9" xfId="8602" xr:uid="{00000000-0005-0000-0000-00009E210000}"/>
    <cellStyle name="Percent 3 8 3 9 2" xfId="8603" xr:uid="{00000000-0005-0000-0000-00009F210000}"/>
    <cellStyle name="Percent 3 8 3 9 3" xfId="43791" xr:uid="{9A8ED7C7-8FC4-455D-8B97-CCE7B9500AEE}"/>
    <cellStyle name="Percent 3 8 3 9 4" xfId="36231" xr:uid="{BB87271C-AAAB-487F-ABA4-43495F5A4E93}"/>
    <cellStyle name="Percent 3 8 4" xfId="2957" xr:uid="{00000000-0005-0000-0000-0000910B0000}"/>
    <cellStyle name="Percent 3 8 4 10" xfId="8605" xr:uid="{00000000-0005-0000-0000-0000A1210000}"/>
    <cellStyle name="Percent 3 8 4 10 2" xfId="43792" xr:uid="{1A79F9C3-76C0-46C0-A387-37ECEA3BBF41}"/>
    <cellStyle name="Percent 3 8 4 10 3" xfId="36232" xr:uid="{EEFAD1FB-E989-4447-AA54-5C14AE72CF16}"/>
    <cellStyle name="Percent 3 8 4 11" xfId="8606" xr:uid="{00000000-0005-0000-0000-0000A2210000}"/>
    <cellStyle name="Percent 3 8 4 12" xfId="8604" xr:uid="{00000000-0005-0000-0000-0000A0210000}"/>
    <cellStyle name="Percent 3 8 4 13" xfId="41887" xr:uid="{28E2BE9E-F59E-4496-BA0B-F3B1E6ACC5B6}"/>
    <cellStyle name="Percent 3 8 4 14" xfId="26539" xr:uid="{FED379C4-6749-4548-8E1E-5B482CE7BBCC}"/>
    <cellStyle name="Percent 3 8 4 2" xfId="8607" xr:uid="{00000000-0005-0000-0000-0000A3210000}"/>
    <cellStyle name="Percent 3 8 4 2 2" xfId="8608" xr:uid="{00000000-0005-0000-0000-0000A4210000}"/>
    <cellStyle name="Percent 3 8 4 2 2 2" xfId="8609" xr:uid="{00000000-0005-0000-0000-0000A5210000}"/>
    <cellStyle name="Percent 3 8 4 2 3" xfId="8610" xr:uid="{00000000-0005-0000-0000-0000A6210000}"/>
    <cellStyle name="Percent 3 8 4 2 3 2" xfId="8611" xr:uid="{00000000-0005-0000-0000-0000A7210000}"/>
    <cellStyle name="Percent 3 8 4 2 4" xfId="8612" xr:uid="{00000000-0005-0000-0000-0000A8210000}"/>
    <cellStyle name="Percent 3 8 4 2 5" xfId="8613" xr:uid="{00000000-0005-0000-0000-0000A9210000}"/>
    <cellStyle name="Percent 3 8 4 2 6" xfId="43793" xr:uid="{201F8F88-0EA8-4AB6-B433-B17598C68A18}"/>
    <cellStyle name="Percent 3 8 4 2 7" xfId="36233" xr:uid="{A0937FD5-0518-4705-9378-BB53C118FE5B}"/>
    <cellStyle name="Percent 3 8 4 3" xfId="8614" xr:uid="{00000000-0005-0000-0000-0000AA210000}"/>
    <cellStyle name="Percent 3 8 4 3 2" xfId="8615" xr:uid="{00000000-0005-0000-0000-0000AB210000}"/>
    <cellStyle name="Percent 3 8 4 3 2 2" xfId="8616" xr:uid="{00000000-0005-0000-0000-0000AC210000}"/>
    <cellStyle name="Percent 3 8 4 3 3" xfId="8617" xr:uid="{00000000-0005-0000-0000-0000AD210000}"/>
    <cellStyle name="Percent 3 8 4 3 3 2" xfId="8618" xr:uid="{00000000-0005-0000-0000-0000AE210000}"/>
    <cellStyle name="Percent 3 8 4 3 4" xfId="8619" xr:uid="{00000000-0005-0000-0000-0000AF210000}"/>
    <cellStyle name="Percent 3 8 4 3 5" xfId="43794" xr:uid="{0DD7EB00-9016-40D4-BB18-F5421E07AEAE}"/>
    <cellStyle name="Percent 3 8 4 3 6" xfId="36234" xr:uid="{84CC3AB0-8DE7-4AF1-A158-11A5D52FDCE9}"/>
    <cellStyle name="Percent 3 8 4 4" xfId="8620" xr:uid="{00000000-0005-0000-0000-0000B0210000}"/>
    <cellStyle name="Percent 3 8 4 4 2" xfId="8621" xr:uid="{00000000-0005-0000-0000-0000B1210000}"/>
    <cellStyle name="Percent 3 8 4 4 2 2" xfId="8622" xr:uid="{00000000-0005-0000-0000-0000B2210000}"/>
    <cellStyle name="Percent 3 8 4 4 3" xfId="8623" xr:uid="{00000000-0005-0000-0000-0000B3210000}"/>
    <cellStyle name="Percent 3 8 4 4 3 2" xfId="8624" xr:uid="{00000000-0005-0000-0000-0000B4210000}"/>
    <cellStyle name="Percent 3 8 4 4 4" xfId="8625" xr:uid="{00000000-0005-0000-0000-0000B5210000}"/>
    <cellStyle name="Percent 3 8 4 4 5" xfId="43795" xr:uid="{78F55C2F-D74C-4BA6-A32D-59A9635A5D0B}"/>
    <cellStyle name="Percent 3 8 4 4 6" xfId="36235" xr:uid="{BF917BD5-6552-4374-BC8E-E7F0694D5BCC}"/>
    <cellStyle name="Percent 3 8 4 5" xfId="8626" xr:uid="{00000000-0005-0000-0000-0000B6210000}"/>
    <cellStyle name="Percent 3 8 4 5 2" xfId="8627" xr:uid="{00000000-0005-0000-0000-0000B7210000}"/>
    <cellStyle name="Percent 3 8 4 5 2 2" xfId="8628" xr:uid="{00000000-0005-0000-0000-0000B8210000}"/>
    <cellStyle name="Percent 3 8 4 5 3" xfId="8629" xr:uid="{00000000-0005-0000-0000-0000B9210000}"/>
    <cellStyle name="Percent 3 8 4 5 3 2" xfId="8630" xr:uid="{00000000-0005-0000-0000-0000BA210000}"/>
    <cellStyle name="Percent 3 8 4 5 4" xfId="8631" xr:uid="{00000000-0005-0000-0000-0000BB210000}"/>
    <cellStyle name="Percent 3 8 4 5 4 2" xfId="8632" xr:uid="{00000000-0005-0000-0000-0000BC210000}"/>
    <cellStyle name="Percent 3 8 4 5 5" xfId="8633" xr:uid="{00000000-0005-0000-0000-0000BD210000}"/>
    <cellStyle name="Percent 3 8 4 5 6" xfId="43796" xr:uid="{83DBE0B5-712C-4B6D-9947-80C83837F1D4}"/>
    <cellStyle name="Percent 3 8 4 5 7" xfId="36236" xr:uid="{F8C7818C-C5C6-4A48-95EA-4B39B7B8CDD6}"/>
    <cellStyle name="Percent 3 8 4 6" xfId="8634" xr:uid="{00000000-0005-0000-0000-0000BE210000}"/>
    <cellStyle name="Percent 3 8 4 6 2" xfId="8635" xr:uid="{00000000-0005-0000-0000-0000BF210000}"/>
    <cellStyle name="Percent 3 8 4 6 2 2" xfId="8636" xr:uid="{00000000-0005-0000-0000-0000C0210000}"/>
    <cellStyle name="Percent 3 8 4 6 3" xfId="8637" xr:uid="{00000000-0005-0000-0000-0000C1210000}"/>
    <cellStyle name="Percent 3 8 4 6 3 2" xfId="8638" xr:uid="{00000000-0005-0000-0000-0000C2210000}"/>
    <cellStyle name="Percent 3 8 4 6 4" xfId="8639" xr:uid="{00000000-0005-0000-0000-0000C3210000}"/>
    <cellStyle name="Percent 3 8 4 6 5" xfId="43797" xr:uid="{D2466EE1-6078-4275-AD72-D67BE67B3CD4}"/>
    <cellStyle name="Percent 3 8 4 6 6" xfId="36237" xr:uid="{800635B8-571F-47D4-8517-24CEAB899F5C}"/>
    <cellStyle name="Percent 3 8 4 7" xfId="8640" xr:uid="{00000000-0005-0000-0000-0000C4210000}"/>
    <cellStyle name="Percent 3 8 4 7 2" xfId="8641" xr:uid="{00000000-0005-0000-0000-0000C5210000}"/>
    <cellStyle name="Percent 3 8 4 7 3" xfId="43798" xr:uid="{1EA8505A-A35B-4018-91E8-E6AA7B5D2D88}"/>
    <cellStyle name="Percent 3 8 4 7 4" xfId="36238" xr:uid="{94B5CB70-010D-43D0-A59E-800CB7807093}"/>
    <cellStyle name="Percent 3 8 4 8" xfId="8642" xr:uid="{00000000-0005-0000-0000-0000C6210000}"/>
    <cellStyle name="Percent 3 8 4 8 2" xfId="8643" xr:uid="{00000000-0005-0000-0000-0000C7210000}"/>
    <cellStyle name="Percent 3 8 4 8 3" xfId="43799" xr:uid="{2DD3E981-E3B7-4258-BA30-1063557C994A}"/>
    <cellStyle name="Percent 3 8 4 8 4" xfId="36239" xr:uid="{AA866DCE-A947-4E7C-B845-4436C114A8AF}"/>
    <cellStyle name="Percent 3 8 4 9" xfId="8644" xr:uid="{00000000-0005-0000-0000-0000C8210000}"/>
    <cellStyle name="Percent 3 8 4 9 2" xfId="8645" xr:uid="{00000000-0005-0000-0000-0000C9210000}"/>
    <cellStyle name="Percent 3 8 4 9 3" xfId="43800" xr:uid="{CE35822C-84CD-452E-B00F-16440172BFB5}"/>
    <cellStyle name="Percent 3 8 4 9 4" xfId="36240" xr:uid="{D3936EF7-257C-48C2-9399-330D4F458CFE}"/>
    <cellStyle name="Percent 3 8 5" xfId="2958" xr:uid="{00000000-0005-0000-0000-0000920B0000}"/>
    <cellStyle name="Percent 3 8 5 10" xfId="8647" xr:uid="{00000000-0005-0000-0000-0000CB210000}"/>
    <cellStyle name="Percent 3 8 5 10 2" xfId="43801" xr:uid="{50EE8AF1-92A1-4514-AC0A-927F3D500745}"/>
    <cellStyle name="Percent 3 8 5 10 3" xfId="36241" xr:uid="{F776BA2D-EA2C-42A1-B91E-B06B5F63B592}"/>
    <cellStyle name="Percent 3 8 5 11" xfId="8648" xr:uid="{00000000-0005-0000-0000-0000CC210000}"/>
    <cellStyle name="Percent 3 8 5 12" xfId="8646" xr:uid="{00000000-0005-0000-0000-0000CA210000}"/>
    <cellStyle name="Percent 3 8 5 13" xfId="41888" xr:uid="{96EE93D3-722E-4B1E-9287-3BF311446FA0}"/>
    <cellStyle name="Percent 3 8 5 14" xfId="26540" xr:uid="{F0306826-0F68-454C-8043-039B2037EBAB}"/>
    <cellStyle name="Percent 3 8 5 2" xfId="8649" xr:uid="{00000000-0005-0000-0000-0000CD210000}"/>
    <cellStyle name="Percent 3 8 5 2 2" xfId="8650" xr:uid="{00000000-0005-0000-0000-0000CE210000}"/>
    <cellStyle name="Percent 3 8 5 2 2 2" xfId="8651" xr:uid="{00000000-0005-0000-0000-0000CF210000}"/>
    <cellStyle name="Percent 3 8 5 2 3" xfId="8652" xr:uid="{00000000-0005-0000-0000-0000D0210000}"/>
    <cellStyle name="Percent 3 8 5 2 3 2" xfId="8653" xr:uid="{00000000-0005-0000-0000-0000D1210000}"/>
    <cellStyle name="Percent 3 8 5 2 4" xfId="8654" xr:uid="{00000000-0005-0000-0000-0000D2210000}"/>
    <cellStyle name="Percent 3 8 5 2 5" xfId="8655" xr:uid="{00000000-0005-0000-0000-0000D3210000}"/>
    <cellStyle name="Percent 3 8 5 2 6" xfId="43802" xr:uid="{694855F7-5348-44F3-AD2A-5BB1AFA44B24}"/>
    <cellStyle name="Percent 3 8 5 2 7" xfId="36242" xr:uid="{924E8A90-B399-4E3F-A9E2-D77FD8B3C2B3}"/>
    <cellStyle name="Percent 3 8 5 3" xfId="8656" xr:uid="{00000000-0005-0000-0000-0000D4210000}"/>
    <cellStyle name="Percent 3 8 5 3 2" xfId="8657" xr:uid="{00000000-0005-0000-0000-0000D5210000}"/>
    <cellStyle name="Percent 3 8 5 3 2 2" xfId="8658" xr:uid="{00000000-0005-0000-0000-0000D6210000}"/>
    <cellStyle name="Percent 3 8 5 3 3" xfId="8659" xr:uid="{00000000-0005-0000-0000-0000D7210000}"/>
    <cellStyle name="Percent 3 8 5 3 3 2" xfId="8660" xr:uid="{00000000-0005-0000-0000-0000D8210000}"/>
    <cellStyle name="Percent 3 8 5 3 4" xfId="8661" xr:uid="{00000000-0005-0000-0000-0000D9210000}"/>
    <cellStyle name="Percent 3 8 5 3 5" xfId="43803" xr:uid="{74DD4C14-FED4-4522-A48B-A1688BEB69E4}"/>
    <cellStyle name="Percent 3 8 5 3 6" xfId="36243" xr:uid="{016525D6-FB6A-4688-A191-CE511E54B63A}"/>
    <cellStyle name="Percent 3 8 5 4" xfId="8662" xr:uid="{00000000-0005-0000-0000-0000DA210000}"/>
    <cellStyle name="Percent 3 8 5 4 2" xfId="8663" xr:uid="{00000000-0005-0000-0000-0000DB210000}"/>
    <cellStyle name="Percent 3 8 5 4 2 2" xfId="8664" xr:uid="{00000000-0005-0000-0000-0000DC210000}"/>
    <cellStyle name="Percent 3 8 5 4 3" xfId="8665" xr:uid="{00000000-0005-0000-0000-0000DD210000}"/>
    <cellStyle name="Percent 3 8 5 4 3 2" xfId="8666" xr:uid="{00000000-0005-0000-0000-0000DE210000}"/>
    <cellStyle name="Percent 3 8 5 4 4" xfId="8667" xr:uid="{00000000-0005-0000-0000-0000DF210000}"/>
    <cellStyle name="Percent 3 8 5 4 5" xfId="43804" xr:uid="{C35ED94D-79B7-4A5B-8416-38579290476D}"/>
    <cellStyle name="Percent 3 8 5 4 6" xfId="36244" xr:uid="{F454AA34-8B33-499B-A464-9336F8258A55}"/>
    <cellStyle name="Percent 3 8 5 5" xfId="8668" xr:uid="{00000000-0005-0000-0000-0000E0210000}"/>
    <cellStyle name="Percent 3 8 5 5 2" xfId="8669" xr:uid="{00000000-0005-0000-0000-0000E1210000}"/>
    <cellStyle name="Percent 3 8 5 5 2 2" xfId="8670" xr:uid="{00000000-0005-0000-0000-0000E2210000}"/>
    <cellStyle name="Percent 3 8 5 5 3" xfId="8671" xr:uid="{00000000-0005-0000-0000-0000E3210000}"/>
    <cellStyle name="Percent 3 8 5 5 3 2" xfId="8672" xr:uid="{00000000-0005-0000-0000-0000E4210000}"/>
    <cellStyle name="Percent 3 8 5 5 4" xfId="8673" xr:uid="{00000000-0005-0000-0000-0000E5210000}"/>
    <cellStyle name="Percent 3 8 5 5 4 2" xfId="8674" xr:uid="{00000000-0005-0000-0000-0000E6210000}"/>
    <cellStyle name="Percent 3 8 5 5 5" xfId="8675" xr:uid="{00000000-0005-0000-0000-0000E7210000}"/>
    <cellStyle name="Percent 3 8 5 5 6" xfId="43805" xr:uid="{5454941E-53CF-490A-A38C-6E57E46221DC}"/>
    <cellStyle name="Percent 3 8 5 5 7" xfId="36245" xr:uid="{B646452F-10D5-4E43-90C4-786FE1962EA4}"/>
    <cellStyle name="Percent 3 8 5 6" xfId="8676" xr:uid="{00000000-0005-0000-0000-0000E8210000}"/>
    <cellStyle name="Percent 3 8 5 6 2" xfId="8677" xr:uid="{00000000-0005-0000-0000-0000E9210000}"/>
    <cellStyle name="Percent 3 8 5 6 2 2" xfId="8678" xr:uid="{00000000-0005-0000-0000-0000EA210000}"/>
    <cellStyle name="Percent 3 8 5 6 3" xfId="8679" xr:uid="{00000000-0005-0000-0000-0000EB210000}"/>
    <cellStyle name="Percent 3 8 5 6 3 2" xfId="8680" xr:uid="{00000000-0005-0000-0000-0000EC210000}"/>
    <cellStyle name="Percent 3 8 5 6 4" xfId="8681" xr:uid="{00000000-0005-0000-0000-0000ED210000}"/>
    <cellStyle name="Percent 3 8 5 6 5" xfId="43806" xr:uid="{6A8395E0-DCD2-4B48-AB81-96025ED77620}"/>
    <cellStyle name="Percent 3 8 5 6 6" xfId="36246" xr:uid="{EB7729F2-5BBB-402F-B5A2-B1D2845F7B4C}"/>
    <cellStyle name="Percent 3 8 5 7" xfId="8682" xr:uid="{00000000-0005-0000-0000-0000EE210000}"/>
    <cellStyle name="Percent 3 8 5 7 2" xfId="8683" xr:uid="{00000000-0005-0000-0000-0000EF210000}"/>
    <cellStyle name="Percent 3 8 5 7 3" xfId="43807" xr:uid="{7139B685-BBA0-4FDC-811F-CE3106EF2F60}"/>
    <cellStyle name="Percent 3 8 5 7 4" xfId="36247" xr:uid="{9612A1AC-A317-4C9A-BD2E-AF4ED5EE4878}"/>
    <cellStyle name="Percent 3 8 5 8" xfId="8684" xr:uid="{00000000-0005-0000-0000-0000F0210000}"/>
    <cellStyle name="Percent 3 8 5 8 2" xfId="8685" xr:uid="{00000000-0005-0000-0000-0000F1210000}"/>
    <cellStyle name="Percent 3 8 5 8 3" xfId="43808" xr:uid="{7A0952A9-90F3-46FF-9919-D416E1ED5604}"/>
    <cellStyle name="Percent 3 8 5 8 4" xfId="36248" xr:uid="{868A3CF9-F766-4B97-A177-ED599632D1D7}"/>
    <cellStyle name="Percent 3 8 5 9" xfId="8686" xr:uid="{00000000-0005-0000-0000-0000F2210000}"/>
    <cellStyle name="Percent 3 8 5 9 2" xfId="8687" xr:uid="{00000000-0005-0000-0000-0000F3210000}"/>
    <cellStyle name="Percent 3 8 5 9 3" xfId="43809" xr:uid="{A8E2988D-D2AA-41C9-A4C7-D5C8ADADADD5}"/>
    <cellStyle name="Percent 3 8 5 9 4" xfId="36249" xr:uid="{6D86E040-B5D7-4E48-919A-8DD1BCBB78E6}"/>
    <cellStyle name="Percent 3 8 6" xfId="2959" xr:uid="{00000000-0005-0000-0000-0000930B0000}"/>
    <cellStyle name="Percent 3 8 6 10" xfId="8689" xr:uid="{00000000-0005-0000-0000-0000F5210000}"/>
    <cellStyle name="Percent 3 8 6 10 2" xfId="43810" xr:uid="{EC255B3D-F07B-4A89-9A20-1977C461EC02}"/>
    <cellStyle name="Percent 3 8 6 10 3" xfId="36250" xr:uid="{7FFEBF46-EE18-4CE5-A7E4-785AD83EAD8C}"/>
    <cellStyle name="Percent 3 8 6 11" xfId="8690" xr:uid="{00000000-0005-0000-0000-0000F6210000}"/>
    <cellStyle name="Percent 3 8 6 12" xfId="8688" xr:uid="{00000000-0005-0000-0000-0000F4210000}"/>
    <cellStyle name="Percent 3 8 6 13" xfId="41889" xr:uid="{C961074A-AA08-48C7-B2BA-43D08C05378C}"/>
    <cellStyle name="Percent 3 8 6 14" xfId="26541" xr:uid="{540B3571-35D3-4D92-8AB7-40348733228F}"/>
    <cellStyle name="Percent 3 8 6 2" xfId="8691" xr:uid="{00000000-0005-0000-0000-0000F7210000}"/>
    <cellStyle name="Percent 3 8 6 2 2" xfId="8692" xr:uid="{00000000-0005-0000-0000-0000F8210000}"/>
    <cellStyle name="Percent 3 8 6 2 2 2" xfId="8693" xr:uid="{00000000-0005-0000-0000-0000F9210000}"/>
    <cellStyle name="Percent 3 8 6 2 3" xfId="8694" xr:uid="{00000000-0005-0000-0000-0000FA210000}"/>
    <cellStyle name="Percent 3 8 6 2 3 2" xfId="8695" xr:uid="{00000000-0005-0000-0000-0000FB210000}"/>
    <cellStyle name="Percent 3 8 6 2 4" xfId="8696" xr:uid="{00000000-0005-0000-0000-0000FC210000}"/>
    <cellStyle name="Percent 3 8 6 2 5" xfId="8697" xr:uid="{00000000-0005-0000-0000-0000FD210000}"/>
    <cellStyle name="Percent 3 8 6 2 6" xfId="43811" xr:uid="{DA145B44-54C4-4FB3-A05C-9F433DC0EBAB}"/>
    <cellStyle name="Percent 3 8 6 2 7" xfId="36251" xr:uid="{7EBD9E00-AA71-4E1D-936F-2624094036D8}"/>
    <cellStyle name="Percent 3 8 6 3" xfId="8698" xr:uid="{00000000-0005-0000-0000-0000FE210000}"/>
    <cellStyle name="Percent 3 8 6 3 2" xfId="8699" xr:uid="{00000000-0005-0000-0000-0000FF210000}"/>
    <cellStyle name="Percent 3 8 6 3 2 2" xfId="8700" xr:uid="{00000000-0005-0000-0000-000000220000}"/>
    <cellStyle name="Percent 3 8 6 3 3" xfId="8701" xr:uid="{00000000-0005-0000-0000-000001220000}"/>
    <cellStyle name="Percent 3 8 6 3 3 2" xfId="8702" xr:uid="{00000000-0005-0000-0000-000002220000}"/>
    <cellStyle name="Percent 3 8 6 3 4" xfId="8703" xr:uid="{00000000-0005-0000-0000-000003220000}"/>
    <cellStyle name="Percent 3 8 6 3 5" xfId="43812" xr:uid="{5ECC7171-3B26-4EDE-9AF5-1D6942940BDE}"/>
    <cellStyle name="Percent 3 8 6 3 6" xfId="36252" xr:uid="{70D69566-B1E4-4EF0-96DF-4C976B9A086E}"/>
    <cellStyle name="Percent 3 8 6 4" xfId="8704" xr:uid="{00000000-0005-0000-0000-000004220000}"/>
    <cellStyle name="Percent 3 8 6 4 2" xfId="8705" xr:uid="{00000000-0005-0000-0000-000005220000}"/>
    <cellStyle name="Percent 3 8 6 4 2 2" xfId="8706" xr:uid="{00000000-0005-0000-0000-000006220000}"/>
    <cellStyle name="Percent 3 8 6 4 3" xfId="8707" xr:uid="{00000000-0005-0000-0000-000007220000}"/>
    <cellStyle name="Percent 3 8 6 4 3 2" xfId="8708" xr:uid="{00000000-0005-0000-0000-000008220000}"/>
    <cellStyle name="Percent 3 8 6 4 4" xfId="8709" xr:uid="{00000000-0005-0000-0000-000009220000}"/>
    <cellStyle name="Percent 3 8 6 4 5" xfId="43813" xr:uid="{CF508A10-E274-4359-94EE-712F09A20E36}"/>
    <cellStyle name="Percent 3 8 6 4 6" xfId="36253" xr:uid="{5D0BE5FB-57E5-4DED-811A-5B149DC7C72A}"/>
    <cellStyle name="Percent 3 8 6 5" xfId="8710" xr:uid="{00000000-0005-0000-0000-00000A220000}"/>
    <cellStyle name="Percent 3 8 6 5 2" xfId="8711" xr:uid="{00000000-0005-0000-0000-00000B220000}"/>
    <cellStyle name="Percent 3 8 6 5 2 2" xfId="8712" xr:uid="{00000000-0005-0000-0000-00000C220000}"/>
    <cellStyle name="Percent 3 8 6 5 3" xfId="8713" xr:uid="{00000000-0005-0000-0000-00000D220000}"/>
    <cellStyle name="Percent 3 8 6 5 3 2" xfId="8714" xr:uid="{00000000-0005-0000-0000-00000E220000}"/>
    <cellStyle name="Percent 3 8 6 5 4" xfId="8715" xr:uid="{00000000-0005-0000-0000-00000F220000}"/>
    <cellStyle name="Percent 3 8 6 5 4 2" xfId="8716" xr:uid="{00000000-0005-0000-0000-000010220000}"/>
    <cellStyle name="Percent 3 8 6 5 5" xfId="8717" xr:uid="{00000000-0005-0000-0000-000011220000}"/>
    <cellStyle name="Percent 3 8 6 5 6" xfId="43814" xr:uid="{ABBBB726-4C49-4B37-ACC8-42CBE9C1D890}"/>
    <cellStyle name="Percent 3 8 6 5 7" xfId="36254" xr:uid="{6AF6FB59-EF80-4703-B391-A7760C33F68E}"/>
    <cellStyle name="Percent 3 8 6 6" xfId="8718" xr:uid="{00000000-0005-0000-0000-000012220000}"/>
    <cellStyle name="Percent 3 8 6 6 2" xfId="8719" xr:uid="{00000000-0005-0000-0000-000013220000}"/>
    <cellStyle name="Percent 3 8 6 6 2 2" xfId="8720" xr:uid="{00000000-0005-0000-0000-000014220000}"/>
    <cellStyle name="Percent 3 8 6 6 3" xfId="8721" xr:uid="{00000000-0005-0000-0000-000015220000}"/>
    <cellStyle name="Percent 3 8 6 6 3 2" xfId="8722" xr:uid="{00000000-0005-0000-0000-000016220000}"/>
    <cellStyle name="Percent 3 8 6 6 4" xfId="8723" xr:uid="{00000000-0005-0000-0000-000017220000}"/>
    <cellStyle name="Percent 3 8 6 6 5" xfId="43815" xr:uid="{603BCBBF-5B98-42B1-85D4-9C64FA0F0DEC}"/>
    <cellStyle name="Percent 3 8 6 6 6" xfId="36255" xr:uid="{91EDFB5C-C8A0-4EF9-9456-61E1CF9190AA}"/>
    <cellStyle name="Percent 3 8 6 7" xfId="8724" xr:uid="{00000000-0005-0000-0000-000018220000}"/>
    <cellStyle name="Percent 3 8 6 7 2" xfId="8725" xr:uid="{00000000-0005-0000-0000-000019220000}"/>
    <cellStyle name="Percent 3 8 6 7 3" xfId="43816" xr:uid="{0982D7CE-1215-4362-8100-C53EDEF98ED3}"/>
    <cellStyle name="Percent 3 8 6 7 4" xfId="36256" xr:uid="{ECA75221-C320-4BC0-9176-E27B03FB70FE}"/>
    <cellStyle name="Percent 3 8 6 8" xfId="8726" xr:uid="{00000000-0005-0000-0000-00001A220000}"/>
    <cellStyle name="Percent 3 8 6 8 2" xfId="8727" xr:uid="{00000000-0005-0000-0000-00001B220000}"/>
    <cellStyle name="Percent 3 8 6 8 3" xfId="43817" xr:uid="{9B935A36-8529-421B-A785-176DEC5E6B7D}"/>
    <cellStyle name="Percent 3 8 6 8 4" xfId="36257" xr:uid="{D0D4577C-48A7-420E-8D5A-B8559A4DAA74}"/>
    <cellStyle name="Percent 3 8 6 9" xfId="8728" xr:uid="{00000000-0005-0000-0000-00001C220000}"/>
    <cellStyle name="Percent 3 8 6 9 2" xfId="8729" xr:uid="{00000000-0005-0000-0000-00001D220000}"/>
    <cellStyle name="Percent 3 8 6 9 3" xfId="43818" xr:uid="{9E698E24-FB35-4A15-BA4F-D6BDE9E73BEA}"/>
    <cellStyle name="Percent 3 8 6 9 4" xfId="36258" xr:uid="{8D31E424-C8C1-4035-801A-A8EA0AA17816}"/>
    <cellStyle name="Percent 3 8 7" xfId="2960" xr:uid="{00000000-0005-0000-0000-0000940B0000}"/>
    <cellStyle name="Percent 3 8 7 10" xfId="8731" xr:uid="{00000000-0005-0000-0000-00001F220000}"/>
    <cellStyle name="Percent 3 8 7 10 2" xfId="43819" xr:uid="{C224F8A5-D395-47FA-861D-051E241CABD5}"/>
    <cellStyle name="Percent 3 8 7 10 3" xfId="36259" xr:uid="{D22C1ED5-E247-444B-986A-BBBD073311DD}"/>
    <cellStyle name="Percent 3 8 7 11" xfId="8732" xr:uid="{00000000-0005-0000-0000-000020220000}"/>
    <cellStyle name="Percent 3 8 7 12" xfId="8730" xr:uid="{00000000-0005-0000-0000-00001E220000}"/>
    <cellStyle name="Percent 3 8 7 13" xfId="41890" xr:uid="{FE6D21C9-1F68-430A-AD20-674FBACB4F5A}"/>
    <cellStyle name="Percent 3 8 7 14" xfId="26542" xr:uid="{54E9E206-760A-4F6E-A518-3509F42F3DE1}"/>
    <cellStyle name="Percent 3 8 7 2" xfId="8733" xr:uid="{00000000-0005-0000-0000-000021220000}"/>
    <cellStyle name="Percent 3 8 7 2 2" xfId="8734" xr:uid="{00000000-0005-0000-0000-000022220000}"/>
    <cellStyle name="Percent 3 8 7 2 2 2" xfId="8735" xr:uid="{00000000-0005-0000-0000-000023220000}"/>
    <cellStyle name="Percent 3 8 7 2 3" xfId="8736" xr:uid="{00000000-0005-0000-0000-000024220000}"/>
    <cellStyle name="Percent 3 8 7 2 3 2" xfId="8737" xr:uid="{00000000-0005-0000-0000-000025220000}"/>
    <cellStyle name="Percent 3 8 7 2 4" xfId="8738" xr:uid="{00000000-0005-0000-0000-000026220000}"/>
    <cellStyle name="Percent 3 8 7 2 5" xfId="8739" xr:uid="{00000000-0005-0000-0000-000027220000}"/>
    <cellStyle name="Percent 3 8 7 2 6" xfId="43820" xr:uid="{75B20E4F-D379-43D4-8F21-96E5E828753E}"/>
    <cellStyle name="Percent 3 8 7 2 7" xfId="36260" xr:uid="{5702F65B-809F-4ABC-BAF0-68BC988C8557}"/>
    <cellStyle name="Percent 3 8 7 3" xfId="8740" xr:uid="{00000000-0005-0000-0000-000028220000}"/>
    <cellStyle name="Percent 3 8 7 3 2" xfId="8741" xr:uid="{00000000-0005-0000-0000-000029220000}"/>
    <cellStyle name="Percent 3 8 7 3 2 2" xfId="8742" xr:uid="{00000000-0005-0000-0000-00002A220000}"/>
    <cellStyle name="Percent 3 8 7 3 3" xfId="8743" xr:uid="{00000000-0005-0000-0000-00002B220000}"/>
    <cellStyle name="Percent 3 8 7 3 3 2" xfId="8744" xr:uid="{00000000-0005-0000-0000-00002C220000}"/>
    <cellStyle name="Percent 3 8 7 3 4" xfId="8745" xr:uid="{00000000-0005-0000-0000-00002D220000}"/>
    <cellStyle name="Percent 3 8 7 3 5" xfId="43821" xr:uid="{E0ACE901-048C-4955-82E9-273FF6673D0F}"/>
    <cellStyle name="Percent 3 8 7 3 6" xfId="36261" xr:uid="{9AF3CDF1-4571-4BD5-9018-10D70696EF47}"/>
    <cellStyle name="Percent 3 8 7 4" xfId="8746" xr:uid="{00000000-0005-0000-0000-00002E220000}"/>
    <cellStyle name="Percent 3 8 7 4 2" xfId="8747" xr:uid="{00000000-0005-0000-0000-00002F220000}"/>
    <cellStyle name="Percent 3 8 7 4 2 2" xfId="8748" xr:uid="{00000000-0005-0000-0000-000030220000}"/>
    <cellStyle name="Percent 3 8 7 4 3" xfId="8749" xr:uid="{00000000-0005-0000-0000-000031220000}"/>
    <cellStyle name="Percent 3 8 7 4 3 2" xfId="8750" xr:uid="{00000000-0005-0000-0000-000032220000}"/>
    <cellStyle name="Percent 3 8 7 4 4" xfId="8751" xr:uid="{00000000-0005-0000-0000-000033220000}"/>
    <cellStyle name="Percent 3 8 7 4 5" xfId="43822" xr:uid="{4CA1F92B-68D8-48FE-BCA6-34A8889089F6}"/>
    <cellStyle name="Percent 3 8 7 4 6" xfId="36262" xr:uid="{E94C5EFD-3C50-4319-A887-8E18D8318A58}"/>
    <cellStyle name="Percent 3 8 7 5" xfId="8752" xr:uid="{00000000-0005-0000-0000-000034220000}"/>
    <cellStyle name="Percent 3 8 7 5 2" xfId="8753" xr:uid="{00000000-0005-0000-0000-000035220000}"/>
    <cellStyle name="Percent 3 8 7 5 2 2" xfId="8754" xr:uid="{00000000-0005-0000-0000-000036220000}"/>
    <cellStyle name="Percent 3 8 7 5 3" xfId="8755" xr:uid="{00000000-0005-0000-0000-000037220000}"/>
    <cellStyle name="Percent 3 8 7 5 3 2" xfId="8756" xr:uid="{00000000-0005-0000-0000-000038220000}"/>
    <cellStyle name="Percent 3 8 7 5 4" xfId="8757" xr:uid="{00000000-0005-0000-0000-000039220000}"/>
    <cellStyle name="Percent 3 8 7 5 4 2" xfId="8758" xr:uid="{00000000-0005-0000-0000-00003A220000}"/>
    <cellStyle name="Percent 3 8 7 5 5" xfId="8759" xr:uid="{00000000-0005-0000-0000-00003B220000}"/>
    <cellStyle name="Percent 3 8 7 5 6" xfId="43823" xr:uid="{6D055F90-A244-4F3C-A9C6-7F39146EA2E2}"/>
    <cellStyle name="Percent 3 8 7 5 7" xfId="36263" xr:uid="{A3865E73-893F-45E1-83DC-65D715B0DDAD}"/>
    <cellStyle name="Percent 3 8 7 6" xfId="8760" xr:uid="{00000000-0005-0000-0000-00003C220000}"/>
    <cellStyle name="Percent 3 8 7 6 2" xfId="8761" xr:uid="{00000000-0005-0000-0000-00003D220000}"/>
    <cellStyle name="Percent 3 8 7 6 2 2" xfId="8762" xr:uid="{00000000-0005-0000-0000-00003E220000}"/>
    <cellStyle name="Percent 3 8 7 6 3" xfId="8763" xr:uid="{00000000-0005-0000-0000-00003F220000}"/>
    <cellStyle name="Percent 3 8 7 6 3 2" xfId="8764" xr:uid="{00000000-0005-0000-0000-000040220000}"/>
    <cellStyle name="Percent 3 8 7 6 4" xfId="8765" xr:uid="{00000000-0005-0000-0000-000041220000}"/>
    <cellStyle name="Percent 3 8 7 6 5" xfId="43824" xr:uid="{6AABB3D2-76DF-44D3-A34D-988B96FBB43A}"/>
    <cellStyle name="Percent 3 8 7 6 6" xfId="36264" xr:uid="{8C039607-2530-4555-9FEA-B0BF5A24E180}"/>
    <cellStyle name="Percent 3 8 7 7" xfId="8766" xr:uid="{00000000-0005-0000-0000-000042220000}"/>
    <cellStyle name="Percent 3 8 7 7 2" xfId="8767" xr:uid="{00000000-0005-0000-0000-000043220000}"/>
    <cellStyle name="Percent 3 8 7 7 3" xfId="43825" xr:uid="{ECF9DA84-C292-4D42-819E-E6254459299D}"/>
    <cellStyle name="Percent 3 8 7 7 4" xfId="36265" xr:uid="{7708589E-10E3-4DCB-B65A-1F453AC5CEC6}"/>
    <cellStyle name="Percent 3 8 7 8" xfId="8768" xr:uid="{00000000-0005-0000-0000-000044220000}"/>
    <cellStyle name="Percent 3 8 7 8 2" xfId="8769" xr:uid="{00000000-0005-0000-0000-000045220000}"/>
    <cellStyle name="Percent 3 8 7 8 3" xfId="43826" xr:uid="{DD102F20-587F-42F9-B232-288A7F53B72B}"/>
    <cellStyle name="Percent 3 8 7 8 4" xfId="36266" xr:uid="{B35A0D35-EF0A-4420-92B5-CF50A6132E94}"/>
    <cellStyle name="Percent 3 8 7 9" xfId="8770" xr:uid="{00000000-0005-0000-0000-000046220000}"/>
    <cellStyle name="Percent 3 8 7 9 2" xfId="8771" xr:uid="{00000000-0005-0000-0000-000047220000}"/>
    <cellStyle name="Percent 3 8 7 9 3" xfId="43827" xr:uid="{5FE1DEF5-878B-49B4-8A24-364E5D83A58F}"/>
    <cellStyle name="Percent 3 8 7 9 4" xfId="36267" xr:uid="{CEAA38E0-6179-4762-91DF-7D67E43EF9FD}"/>
    <cellStyle name="Percent 3 8 8" xfId="2961" xr:uid="{00000000-0005-0000-0000-0000950B0000}"/>
    <cellStyle name="Percent 3 8 8 10" xfId="8773" xr:uid="{00000000-0005-0000-0000-000049220000}"/>
    <cellStyle name="Percent 3 8 8 10 2" xfId="43828" xr:uid="{C61012EC-6DC6-4B08-BE8B-56B2122A9BEA}"/>
    <cellStyle name="Percent 3 8 8 10 3" xfId="36268" xr:uid="{64C72AF3-5E92-4915-9B1C-9B1B17219CD6}"/>
    <cellStyle name="Percent 3 8 8 11" xfId="8774" xr:uid="{00000000-0005-0000-0000-00004A220000}"/>
    <cellStyle name="Percent 3 8 8 12" xfId="8772" xr:uid="{00000000-0005-0000-0000-000048220000}"/>
    <cellStyle name="Percent 3 8 8 13" xfId="41891" xr:uid="{03FF27FE-D458-4750-97C9-D58B24857693}"/>
    <cellStyle name="Percent 3 8 8 14" xfId="26543" xr:uid="{B8E45B26-5B5B-462C-9345-7E41F0B34F01}"/>
    <cellStyle name="Percent 3 8 8 2" xfId="8775" xr:uid="{00000000-0005-0000-0000-00004B220000}"/>
    <cellStyle name="Percent 3 8 8 2 2" xfId="8776" xr:uid="{00000000-0005-0000-0000-00004C220000}"/>
    <cellStyle name="Percent 3 8 8 2 2 2" xfId="8777" xr:uid="{00000000-0005-0000-0000-00004D220000}"/>
    <cellStyle name="Percent 3 8 8 2 3" xfId="8778" xr:uid="{00000000-0005-0000-0000-00004E220000}"/>
    <cellStyle name="Percent 3 8 8 2 3 2" xfId="8779" xr:uid="{00000000-0005-0000-0000-00004F220000}"/>
    <cellStyle name="Percent 3 8 8 2 4" xfId="8780" xr:uid="{00000000-0005-0000-0000-000050220000}"/>
    <cellStyle name="Percent 3 8 8 2 5" xfId="8781" xr:uid="{00000000-0005-0000-0000-000051220000}"/>
    <cellStyle name="Percent 3 8 8 2 6" xfId="43829" xr:uid="{8541672F-96D3-43F5-A01C-6BA32F38B562}"/>
    <cellStyle name="Percent 3 8 8 2 7" xfId="36269" xr:uid="{F7E63DA3-BC9F-49B4-9EC7-EB41C90561DA}"/>
    <cellStyle name="Percent 3 8 8 3" xfId="8782" xr:uid="{00000000-0005-0000-0000-000052220000}"/>
    <cellStyle name="Percent 3 8 8 3 2" xfId="8783" xr:uid="{00000000-0005-0000-0000-000053220000}"/>
    <cellStyle name="Percent 3 8 8 3 2 2" xfId="8784" xr:uid="{00000000-0005-0000-0000-000054220000}"/>
    <cellStyle name="Percent 3 8 8 3 3" xfId="8785" xr:uid="{00000000-0005-0000-0000-000055220000}"/>
    <cellStyle name="Percent 3 8 8 3 3 2" xfId="8786" xr:uid="{00000000-0005-0000-0000-000056220000}"/>
    <cellStyle name="Percent 3 8 8 3 4" xfId="8787" xr:uid="{00000000-0005-0000-0000-000057220000}"/>
    <cellStyle name="Percent 3 8 8 3 5" xfId="43830" xr:uid="{EACD4B60-9CA4-4DB7-92D0-11A6DE60CE8F}"/>
    <cellStyle name="Percent 3 8 8 3 6" xfId="36270" xr:uid="{B9AC6BA3-6CC6-4B3C-AC5D-53EC4A680EF2}"/>
    <cellStyle name="Percent 3 8 8 4" xfId="8788" xr:uid="{00000000-0005-0000-0000-000058220000}"/>
    <cellStyle name="Percent 3 8 8 4 2" xfId="8789" xr:uid="{00000000-0005-0000-0000-000059220000}"/>
    <cellStyle name="Percent 3 8 8 4 2 2" xfId="8790" xr:uid="{00000000-0005-0000-0000-00005A220000}"/>
    <cellStyle name="Percent 3 8 8 4 3" xfId="8791" xr:uid="{00000000-0005-0000-0000-00005B220000}"/>
    <cellStyle name="Percent 3 8 8 4 3 2" xfId="8792" xr:uid="{00000000-0005-0000-0000-00005C220000}"/>
    <cellStyle name="Percent 3 8 8 4 4" xfId="8793" xr:uid="{00000000-0005-0000-0000-00005D220000}"/>
    <cellStyle name="Percent 3 8 8 4 5" xfId="43831" xr:uid="{4DF5AFB6-FF36-46D5-8774-C32D226B69C7}"/>
    <cellStyle name="Percent 3 8 8 4 6" xfId="36271" xr:uid="{FFD639D9-FE90-4F8F-B0D0-D4BD0A8D028B}"/>
    <cellStyle name="Percent 3 8 8 5" xfId="8794" xr:uid="{00000000-0005-0000-0000-00005E220000}"/>
    <cellStyle name="Percent 3 8 8 5 2" xfId="8795" xr:uid="{00000000-0005-0000-0000-00005F220000}"/>
    <cellStyle name="Percent 3 8 8 5 2 2" xfId="8796" xr:uid="{00000000-0005-0000-0000-000060220000}"/>
    <cellStyle name="Percent 3 8 8 5 3" xfId="8797" xr:uid="{00000000-0005-0000-0000-000061220000}"/>
    <cellStyle name="Percent 3 8 8 5 3 2" xfId="8798" xr:uid="{00000000-0005-0000-0000-000062220000}"/>
    <cellStyle name="Percent 3 8 8 5 4" xfId="8799" xr:uid="{00000000-0005-0000-0000-000063220000}"/>
    <cellStyle name="Percent 3 8 8 5 4 2" xfId="8800" xr:uid="{00000000-0005-0000-0000-000064220000}"/>
    <cellStyle name="Percent 3 8 8 5 5" xfId="8801" xr:uid="{00000000-0005-0000-0000-000065220000}"/>
    <cellStyle name="Percent 3 8 8 5 6" xfId="43832" xr:uid="{57134F66-7B4E-4A23-889E-D3D31BE19EE6}"/>
    <cellStyle name="Percent 3 8 8 5 7" xfId="36272" xr:uid="{F73D90CA-0F26-420A-80E7-5B4A408D0702}"/>
    <cellStyle name="Percent 3 8 8 6" xfId="8802" xr:uid="{00000000-0005-0000-0000-000066220000}"/>
    <cellStyle name="Percent 3 8 8 6 2" xfId="8803" xr:uid="{00000000-0005-0000-0000-000067220000}"/>
    <cellStyle name="Percent 3 8 8 6 2 2" xfId="8804" xr:uid="{00000000-0005-0000-0000-000068220000}"/>
    <cellStyle name="Percent 3 8 8 6 3" xfId="8805" xr:uid="{00000000-0005-0000-0000-000069220000}"/>
    <cellStyle name="Percent 3 8 8 6 3 2" xfId="8806" xr:uid="{00000000-0005-0000-0000-00006A220000}"/>
    <cellStyle name="Percent 3 8 8 6 4" xfId="8807" xr:uid="{00000000-0005-0000-0000-00006B220000}"/>
    <cellStyle name="Percent 3 8 8 6 5" xfId="43833" xr:uid="{CC06F069-B6B4-4743-8A83-104EF0A92BE7}"/>
    <cellStyle name="Percent 3 8 8 6 6" xfId="36273" xr:uid="{B09513BF-2FC5-49DB-B9ED-775632302FD4}"/>
    <cellStyle name="Percent 3 8 8 7" xfId="8808" xr:uid="{00000000-0005-0000-0000-00006C220000}"/>
    <cellStyle name="Percent 3 8 8 7 2" xfId="8809" xr:uid="{00000000-0005-0000-0000-00006D220000}"/>
    <cellStyle name="Percent 3 8 8 7 3" xfId="43834" xr:uid="{94CCC94F-E15F-4C06-8514-B18CB88A64FD}"/>
    <cellStyle name="Percent 3 8 8 7 4" xfId="36274" xr:uid="{811E8408-CBBB-465C-A9B8-ABC64C3082CF}"/>
    <cellStyle name="Percent 3 8 8 8" xfId="8810" xr:uid="{00000000-0005-0000-0000-00006E220000}"/>
    <cellStyle name="Percent 3 8 8 8 2" xfId="8811" xr:uid="{00000000-0005-0000-0000-00006F220000}"/>
    <cellStyle name="Percent 3 8 8 8 3" xfId="43835" xr:uid="{94A0C3D9-AEB6-4C58-838E-DA3F9D98E158}"/>
    <cellStyle name="Percent 3 8 8 8 4" xfId="36275" xr:uid="{74EC8816-5E2A-465A-AFDF-77A0BCC63381}"/>
    <cellStyle name="Percent 3 8 8 9" xfId="8812" xr:uid="{00000000-0005-0000-0000-000070220000}"/>
    <cellStyle name="Percent 3 8 8 9 2" xfId="8813" xr:uid="{00000000-0005-0000-0000-000071220000}"/>
    <cellStyle name="Percent 3 8 8 9 3" xfId="43836" xr:uid="{9A283E90-4346-4BF6-A3AE-8971C6751EC0}"/>
    <cellStyle name="Percent 3 8 8 9 4" xfId="36276" xr:uid="{9F096083-A73E-4AFA-B513-0BC470220138}"/>
    <cellStyle name="Percent 3 8 9" xfId="2962" xr:uid="{00000000-0005-0000-0000-0000960B0000}"/>
    <cellStyle name="Percent 3 8 9 10" xfId="8815" xr:uid="{00000000-0005-0000-0000-000073220000}"/>
    <cellStyle name="Percent 3 8 9 10 2" xfId="43837" xr:uid="{C24E7855-ED97-4188-8AE0-7A871C0F1CB1}"/>
    <cellStyle name="Percent 3 8 9 10 3" xfId="36277" xr:uid="{59A66C24-7DE9-45D9-A0AE-0A26416AB052}"/>
    <cellStyle name="Percent 3 8 9 11" xfId="8816" xr:uid="{00000000-0005-0000-0000-000074220000}"/>
    <cellStyle name="Percent 3 8 9 12" xfId="8814" xr:uid="{00000000-0005-0000-0000-000072220000}"/>
    <cellStyle name="Percent 3 8 9 13" xfId="41892" xr:uid="{1A3522A2-5B40-46E2-9F12-80D4F9DA4720}"/>
    <cellStyle name="Percent 3 8 9 14" xfId="26544" xr:uid="{AD35A2BB-FC0E-4F26-B4C0-5E7B7F2221FF}"/>
    <cellStyle name="Percent 3 8 9 2" xfId="8817" xr:uid="{00000000-0005-0000-0000-000075220000}"/>
    <cellStyle name="Percent 3 8 9 2 2" xfId="8818" xr:uid="{00000000-0005-0000-0000-000076220000}"/>
    <cellStyle name="Percent 3 8 9 2 2 2" xfId="8819" xr:uid="{00000000-0005-0000-0000-000077220000}"/>
    <cellStyle name="Percent 3 8 9 2 3" xfId="8820" xr:uid="{00000000-0005-0000-0000-000078220000}"/>
    <cellStyle name="Percent 3 8 9 2 3 2" xfId="8821" xr:uid="{00000000-0005-0000-0000-000079220000}"/>
    <cellStyle name="Percent 3 8 9 2 4" xfId="8822" xr:uid="{00000000-0005-0000-0000-00007A220000}"/>
    <cellStyle name="Percent 3 8 9 2 5" xfId="8823" xr:uid="{00000000-0005-0000-0000-00007B220000}"/>
    <cellStyle name="Percent 3 8 9 2 6" xfId="43838" xr:uid="{15FA79C0-208B-4E0E-96C5-1D34E77059DD}"/>
    <cellStyle name="Percent 3 8 9 2 7" xfId="36278" xr:uid="{0EB4AFFE-AD81-456D-8504-B69CF59DFEF8}"/>
    <cellStyle name="Percent 3 8 9 3" xfId="8824" xr:uid="{00000000-0005-0000-0000-00007C220000}"/>
    <cellStyle name="Percent 3 8 9 3 2" xfId="8825" xr:uid="{00000000-0005-0000-0000-00007D220000}"/>
    <cellStyle name="Percent 3 8 9 3 2 2" xfId="8826" xr:uid="{00000000-0005-0000-0000-00007E220000}"/>
    <cellStyle name="Percent 3 8 9 3 3" xfId="8827" xr:uid="{00000000-0005-0000-0000-00007F220000}"/>
    <cellStyle name="Percent 3 8 9 3 3 2" xfId="8828" xr:uid="{00000000-0005-0000-0000-000080220000}"/>
    <cellStyle name="Percent 3 8 9 3 4" xfId="8829" xr:uid="{00000000-0005-0000-0000-000081220000}"/>
    <cellStyle name="Percent 3 8 9 3 5" xfId="43839" xr:uid="{A8003AF9-F4E8-430E-A7D4-A8E4D21385DD}"/>
    <cellStyle name="Percent 3 8 9 3 6" xfId="36279" xr:uid="{C25C4144-866C-44F5-BB9A-6B0AA2D0C385}"/>
    <cellStyle name="Percent 3 8 9 4" xfId="8830" xr:uid="{00000000-0005-0000-0000-000082220000}"/>
    <cellStyle name="Percent 3 8 9 4 2" xfId="8831" xr:uid="{00000000-0005-0000-0000-000083220000}"/>
    <cellStyle name="Percent 3 8 9 4 2 2" xfId="8832" xr:uid="{00000000-0005-0000-0000-000084220000}"/>
    <cellStyle name="Percent 3 8 9 4 3" xfId="8833" xr:uid="{00000000-0005-0000-0000-000085220000}"/>
    <cellStyle name="Percent 3 8 9 4 3 2" xfId="8834" xr:uid="{00000000-0005-0000-0000-000086220000}"/>
    <cellStyle name="Percent 3 8 9 4 4" xfId="8835" xr:uid="{00000000-0005-0000-0000-000087220000}"/>
    <cellStyle name="Percent 3 8 9 4 5" xfId="43840" xr:uid="{EB83E684-7614-4077-B7D0-D07E84F9315C}"/>
    <cellStyle name="Percent 3 8 9 4 6" xfId="36280" xr:uid="{8E0AD2F1-ED00-400D-9EDA-09AEF494548C}"/>
    <cellStyle name="Percent 3 8 9 5" xfId="8836" xr:uid="{00000000-0005-0000-0000-000088220000}"/>
    <cellStyle name="Percent 3 8 9 5 2" xfId="8837" xr:uid="{00000000-0005-0000-0000-000089220000}"/>
    <cellStyle name="Percent 3 8 9 5 2 2" xfId="8838" xr:uid="{00000000-0005-0000-0000-00008A220000}"/>
    <cellStyle name="Percent 3 8 9 5 3" xfId="8839" xr:uid="{00000000-0005-0000-0000-00008B220000}"/>
    <cellStyle name="Percent 3 8 9 5 3 2" xfId="8840" xr:uid="{00000000-0005-0000-0000-00008C220000}"/>
    <cellStyle name="Percent 3 8 9 5 4" xfId="8841" xr:uid="{00000000-0005-0000-0000-00008D220000}"/>
    <cellStyle name="Percent 3 8 9 5 4 2" xfId="8842" xr:uid="{00000000-0005-0000-0000-00008E220000}"/>
    <cellStyle name="Percent 3 8 9 5 5" xfId="8843" xr:uid="{00000000-0005-0000-0000-00008F220000}"/>
    <cellStyle name="Percent 3 8 9 5 6" xfId="43841" xr:uid="{0B6D8541-033D-4E24-8C4F-9A0B559FA988}"/>
    <cellStyle name="Percent 3 8 9 5 7" xfId="36281" xr:uid="{B92A668D-CCE6-4CB3-A133-AAA6D7066699}"/>
    <cellStyle name="Percent 3 8 9 6" xfId="8844" xr:uid="{00000000-0005-0000-0000-000090220000}"/>
    <cellStyle name="Percent 3 8 9 6 2" xfId="8845" xr:uid="{00000000-0005-0000-0000-000091220000}"/>
    <cellStyle name="Percent 3 8 9 6 2 2" xfId="8846" xr:uid="{00000000-0005-0000-0000-000092220000}"/>
    <cellStyle name="Percent 3 8 9 6 3" xfId="8847" xr:uid="{00000000-0005-0000-0000-000093220000}"/>
    <cellStyle name="Percent 3 8 9 6 3 2" xfId="8848" xr:uid="{00000000-0005-0000-0000-000094220000}"/>
    <cellStyle name="Percent 3 8 9 6 4" xfId="8849" xr:uid="{00000000-0005-0000-0000-000095220000}"/>
    <cellStyle name="Percent 3 8 9 6 5" xfId="43842" xr:uid="{31273421-2A10-4407-B2BB-1273D5D97306}"/>
    <cellStyle name="Percent 3 8 9 6 6" xfId="36282" xr:uid="{82BF24DE-3989-4108-AD7C-EA96656FC1D2}"/>
    <cellStyle name="Percent 3 8 9 7" xfId="8850" xr:uid="{00000000-0005-0000-0000-000096220000}"/>
    <cellStyle name="Percent 3 8 9 7 2" xfId="8851" xr:uid="{00000000-0005-0000-0000-000097220000}"/>
    <cellStyle name="Percent 3 8 9 7 3" xfId="43843" xr:uid="{FF97EA03-0C95-430D-8930-2019AA344975}"/>
    <cellStyle name="Percent 3 8 9 7 4" xfId="36283" xr:uid="{C68D7F05-E407-46A4-9455-52BC31BBFC4B}"/>
    <cellStyle name="Percent 3 8 9 8" xfId="8852" xr:uid="{00000000-0005-0000-0000-000098220000}"/>
    <cellStyle name="Percent 3 8 9 8 2" xfId="8853" xr:uid="{00000000-0005-0000-0000-000099220000}"/>
    <cellStyle name="Percent 3 8 9 8 3" xfId="43844" xr:uid="{4D4092E9-20A2-419F-9870-6C94E1D9B3BB}"/>
    <cellStyle name="Percent 3 8 9 8 4" xfId="36284" xr:uid="{8EC4AD28-5A2A-45C1-89BC-EC1879649D3F}"/>
    <cellStyle name="Percent 3 8 9 9" xfId="8854" xr:uid="{00000000-0005-0000-0000-00009A220000}"/>
    <cellStyle name="Percent 3 8 9 9 2" xfId="8855" xr:uid="{00000000-0005-0000-0000-00009B220000}"/>
    <cellStyle name="Percent 3 8 9 9 3" xfId="43845" xr:uid="{8B5E002E-6677-4B1E-BB27-C4F1457BBC51}"/>
    <cellStyle name="Percent 3 8 9 9 4" xfId="36285" xr:uid="{F7724259-FC45-4D09-A18A-FFD7A2278B03}"/>
    <cellStyle name="Percent 3 9" xfId="2963" xr:uid="{00000000-0005-0000-0000-0000970B0000}"/>
    <cellStyle name="Percent 3 9 10" xfId="2964" xr:uid="{00000000-0005-0000-0000-0000980B0000}"/>
    <cellStyle name="Percent 3 9 10 10" xfId="8858" xr:uid="{00000000-0005-0000-0000-00009E220000}"/>
    <cellStyle name="Percent 3 9 10 10 2" xfId="43846" xr:uid="{550141AB-F9AE-4A3E-AE77-8BADB3A88D3E}"/>
    <cellStyle name="Percent 3 9 10 10 3" xfId="36286" xr:uid="{E31F8A99-EDE1-450B-9296-38C433F4ED0E}"/>
    <cellStyle name="Percent 3 9 10 11" xfId="8859" xr:uid="{00000000-0005-0000-0000-00009F220000}"/>
    <cellStyle name="Percent 3 9 10 12" xfId="8857" xr:uid="{00000000-0005-0000-0000-00009D220000}"/>
    <cellStyle name="Percent 3 9 10 13" xfId="41894" xr:uid="{E0C99E56-B515-4E1D-8A9D-0807E92D6536}"/>
    <cellStyle name="Percent 3 9 10 14" xfId="26546" xr:uid="{A70C720D-774B-4B2A-B893-38E0AF8933CF}"/>
    <cellStyle name="Percent 3 9 10 2" xfId="8860" xr:uid="{00000000-0005-0000-0000-0000A0220000}"/>
    <cellStyle name="Percent 3 9 10 2 2" xfId="8861" xr:uid="{00000000-0005-0000-0000-0000A1220000}"/>
    <cellStyle name="Percent 3 9 10 2 2 2" xfId="8862" xr:uid="{00000000-0005-0000-0000-0000A2220000}"/>
    <cellStyle name="Percent 3 9 10 2 3" xfId="8863" xr:uid="{00000000-0005-0000-0000-0000A3220000}"/>
    <cellStyle name="Percent 3 9 10 2 3 2" xfId="8864" xr:uid="{00000000-0005-0000-0000-0000A4220000}"/>
    <cellStyle name="Percent 3 9 10 2 4" xfId="8865" xr:uid="{00000000-0005-0000-0000-0000A5220000}"/>
    <cellStyle name="Percent 3 9 10 2 5" xfId="8866" xr:uid="{00000000-0005-0000-0000-0000A6220000}"/>
    <cellStyle name="Percent 3 9 10 2 6" xfId="43847" xr:uid="{FC028BF1-2837-4F01-B2E9-55E667A796AD}"/>
    <cellStyle name="Percent 3 9 10 2 7" xfId="36287" xr:uid="{5D69F95C-6BEE-43A6-8D6D-08EE9D9A890E}"/>
    <cellStyle name="Percent 3 9 10 3" xfId="8867" xr:uid="{00000000-0005-0000-0000-0000A7220000}"/>
    <cellStyle name="Percent 3 9 10 3 2" xfId="8868" xr:uid="{00000000-0005-0000-0000-0000A8220000}"/>
    <cellStyle name="Percent 3 9 10 3 2 2" xfId="8869" xr:uid="{00000000-0005-0000-0000-0000A9220000}"/>
    <cellStyle name="Percent 3 9 10 3 3" xfId="8870" xr:uid="{00000000-0005-0000-0000-0000AA220000}"/>
    <cellStyle name="Percent 3 9 10 3 3 2" xfId="8871" xr:uid="{00000000-0005-0000-0000-0000AB220000}"/>
    <cellStyle name="Percent 3 9 10 3 4" xfId="8872" xr:uid="{00000000-0005-0000-0000-0000AC220000}"/>
    <cellStyle name="Percent 3 9 10 3 5" xfId="43848" xr:uid="{75475A9D-C4B1-403D-A284-710B51A82207}"/>
    <cellStyle name="Percent 3 9 10 3 6" xfId="36288" xr:uid="{A01FF069-827C-4128-879A-B8739D85F14E}"/>
    <cellStyle name="Percent 3 9 10 4" xfId="8873" xr:uid="{00000000-0005-0000-0000-0000AD220000}"/>
    <cellStyle name="Percent 3 9 10 4 2" xfId="8874" xr:uid="{00000000-0005-0000-0000-0000AE220000}"/>
    <cellStyle name="Percent 3 9 10 4 2 2" xfId="8875" xr:uid="{00000000-0005-0000-0000-0000AF220000}"/>
    <cellStyle name="Percent 3 9 10 4 3" xfId="8876" xr:uid="{00000000-0005-0000-0000-0000B0220000}"/>
    <cellStyle name="Percent 3 9 10 4 3 2" xfId="8877" xr:uid="{00000000-0005-0000-0000-0000B1220000}"/>
    <cellStyle name="Percent 3 9 10 4 4" xfId="8878" xr:uid="{00000000-0005-0000-0000-0000B2220000}"/>
    <cellStyle name="Percent 3 9 10 4 5" xfId="43849" xr:uid="{47E8FDE3-0B06-492E-91CC-E09CEB5BED95}"/>
    <cellStyle name="Percent 3 9 10 4 6" xfId="36289" xr:uid="{A77E8287-1AB2-465D-9E15-55E9F7E065A9}"/>
    <cellStyle name="Percent 3 9 10 5" xfId="8879" xr:uid="{00000000-0005-0000-0000-0000B3220000}"/>
    <cellStyle name="Percent 3 9 10 5 2" xfId="8880" xr:uid="{00000000-0005-0000-0000-0000B4220000}"/>
    <cellStyle name="Percent 3 9 10 5 2 2" xfId="8881" xr:uid="{00000000-0005-0000-0000-0000B5220000}"/>
    <cellStyle name="Percent 3 9 10 5 3" xfId="8882" xr:uid="{00000000-0005-0000-0000-0000B6220000}"/>
    <cellStyle name="Percent 3 9 10 5 3 2" xfId="8883" xr:uid="{00000000-0005-0000-0000-0000B7220000}"/>
    <cellStyle name="Percent 3 9 10 5 4" xfId="8884" xr:uid="{00000000-0005-0000-0000-0000B8220000}"/>
    <cellStyle name="Percent 3 9 10 5 4 2" xfId="8885" xr:uid="{00000000-0005-0000-0000-0000B9220000}"/>
    <cellStyle name="Percent 3 9 10 5 5" xfId="8886" xr:uid="{00000000-0005-0000-0000-0000BA220000}"/>
    <cellStyle name="Percent 3 9 10 5 6" xfId="43850" xr:uid="{7164FF8D-1385-4839-8BE0-969F65980E5E}"/>
    <cellStyle name="Percent 3 9 10 5 7" xfId="36290" xr:uid="{1E1D5069-86E8-4BEE-9174-B73DF105A18D}"/>
    <cellStyle name="Percent 3 9 10 6" xfId="8887" xr:uid="{00000000-0005-0000-0000-0000BB220000}"/>
    <cellStyle name="Percent 3 9 10 6 2" xfId="8888" xr:uid="{00000000-0005-0000-0000-0000BC220000}"/>
    <cellStyle name="Percent 3 9 10 6 2 2" xfId="8889" xr:uid="{00000000-0005-0000-0000-0000BD220000}"/>
    <cellStyle name="Percent 3 9 10 6 3" xfId="8890" xr:uid="{00000000-0005-0000-0000-0000BE220000}"/>
    <cellStyle name="Percent 3 9 10 6 3 2" xfId="8891" xr:uid="{00000000-0005-0000-0000-0000BF220000}"/>
    <cellStyle name="Percent 3 9 10 6 4" xfId="8892" xr:uid="{00000000-0005-0000-0000-0000C0220000}"/>
    <cellStyle name="Percent 3 9 10 6 5" xfId="43851" xr:uid="{8F23FDFF-B469-408E-B31D-B5D6C78B2D76}"/>
    <cellStyle name="Percent 3 9 10 6 6" xfId="36291" xr:uid="{40C7A88F-3AAF-4033-B28B-719D74931D90}"/>
    <cellStyle name="Percent 3 9 10 7" xfId="8893" xr:uid="{00000000-0005-0000-0000-0000C1220000}"/>
    <cellStyle name="Percent 3 9 10 7 2" xfId="8894" xr:uid="{00000000-0005-0000-0000-0000C2220000}"/>
    <cellStyle name="Percent 3 9 10 7 3" xfId="43852" xr:uid="{1F3EB96B-461D-4375-BB41-A492A6695BEE}"/>
    <cellStyle name="Percent 3 9 10 7 4" xfId="36292" xr:uid="{E40A49E9-2B96-4261-BCCB-8B5AF5CE1333}"/>
    <cellStyle name="Percent 3 9 10 8" xfId="8895" xr:uid="{00000000-0005-0000-0000-0000C3220000}"/>
    <cellStyle name="Percent 3 9 10 8 2" xfId="8896" xr:uid="{00000000-0005-0000-0000-0000C4220000}"/>
    <cellStyle name="Percent 3 9 10 8 3" xfId="43853" xr:uid="{99228BBB-8FA0-44B1-8382-F95301AFE1DF}"/>
    <cellStyle name="Percent 3 9 10 8 4" xfId="36293" xr:uid="{EC99D612-7476-4345-928F-9BC364C10A9F}"/>
    <cellStyle name="Percent 3 9 10 9" xfId="8897" xr:uid="{00000000-0005-0000-0000-0000C5220000}"/>
    <cellStyle name="Percent 3 9 10 9 2" xfId="8898" xr:uid="{00000000-0005-0000-0000-0000C6220000}"/>
    <cellStyle name="Percent 3 9 10 9 3" xfId="43854" xr:uid="{5DF09B97-227C-4D88-8398-E2B39A147594}"/>
    <cellStyle name="Percent 3 9 10 9 4" xfId="36294" xr:uid="{A044D02C-32A0-4009-A8E5-F04EA2153C32}"/>
    <cellStyle name="Percent 3 9 11" xfId="2965" xr:uid="{00000000-0005-0000-0000-0000990B0000}"/>
    <cellStyle name="Percent 3 9 11 10" xfId="8900" xr:uid="{00000000-0005-0000-0000-0000C8220000}"/>
    <cellStyle name="Percent 3 9 11 10 2" xfId="43855" xr:uid="{1774274F-AEFA-4C04-9304-7D9D3089F74B}"/>
    <cellStyle name="Percent 3 9 11 10 3" xfId="36295" xr:uid="{FCCA9CCA-1E56-4BE5-A2CF-681A0B02AA00}"/>
    <cellStyle name="Percent 3 9 11 11" xfId="8901" xr:uid="{00000000-0005-0000-0000-0000C9220000}"/>
    <cellStyle name="Percent 3 9 11 12" xfId="8899" xr:uid="{00000000-0005-0000-0000-0000C7220000}"/>
    <cellStyle name="Percent 3 9 11 13" xfId="41895" xr:uid="{4C3C03A9-808B-41FB-9F3E-88C3B7BCEEE4}"/>
    <cellStyle name="Percent 3 9 11 14" xfId="26547" xr:uid="{26D39666-5B7D-4DB2-A4DB-FEEDEDD1EEB2}"/>
    <cellStyle name="Percent 3 9 11 2" xfId="8902" xr:uid="{00000000-0005-0000-0000-0000CA220000}"/>
    <cellStyle name="Percent 3 9 11 2 2" xfId="8903" xr:uid="{00000000-0005-0000-0000-0000CB220000}"/>
    <cellStyle name="Percent 3 9 11 2 2 2" xfId="8904" xr:uid="{00000000-0005-0000-0000-0000CC220000}"/>
    <cellStyle name="Percent 3 9 11 2 3" xfId="8905" xr:uid="{00000000-0005-0000-0000-0000CD220000}"/>
    <cellStyle name="Percent 3 9 11 2 3 2" xfId="8906" xr:uid="{00000000-0005-0000-0000-0000CE220000}"/>
    <cellStyle name="Percent 3 9 11 2 4" xfId="8907" xr:uid="{00000000-0005-0000-0000-0000CF220000}"/>
    <cellStyle name="Percent 3 9 11 2 5" xfId="8908" xr:uid="{00000000-0005-0000-0000-0000D0220000}"/>
    <cellStyle name="Percent 3 9 11 2 6" xfId="43856" xr:uid="{F7FEFFB2-0EDB-4D35-8594-26BA5F45DE01}"/>
    <cellStyle name="Percent 3 9 11 2 7" xfId="36296" xr:uid="{7C5F9615-3651-4E45-A315-5D08E8C10F76}"/>
    <cellStyle name="Percent 3 9 11 3" xfId="8909" xr:uid="{00000000-0005-0000-0000-0000D1220000}"/>
    <cellStyle name="Percent 3 9 11 3 2" xfId="8910" xr:uid="{00000000-0005-0000-0000-0000D2220000}"/>
    <cellStyle name="Percent 3 9 11 3 2 2" xfId="8911" xr:uid="{00000000-0005-0000-0000-0000D3220000}"/>
    <cellStyle name="Percent 3 9 11 3 3" xfId="8912" xr:uid="{00000000-0005-0000-0000-0000D4220000}"/>
    <cellStyle name="Percent 3 9 11 3 3 2" xfId="8913" xr:uid="{00000000-0005-0000-0000-0000D5220000}"/>
    <cellStyle name="Percent 3 9 11 3 4" xfId="8914" xr:uid="{00000000-0005-0000-0000-0000D6220000}"/>
    <cellStyle name="Percent 3 9 11 3 5" xfId="43857" xr:uid="{17969D7B-C234-4B4F-A184-43FCDA960752}"/>
    <cellStyle name="Percent 3 9 11 3 6" xfId="36297" xr:uid="{78477C78-AC08-4D84-A2C9-14684A97B3D2}"/>
    <cellStyle name="Percent 3 9 11 4" xfId="8915" xr:uid="{00000000-0005-0000-0000-0000D7220000}"/>
    <cellStyle name="Percent 3 9 11 4 2" xfId="8916" xr:uid="{00000000-0005-0000-0000-0000D8220000}"/>
    <cellStyle name="Percent 3 9 11 4 2 2" xfId="8917" xr:uid="{00000000-0005-0000-0000-0000D9220000}"/>
    <cellStyle name="Percent 3 9 11 4 3" xfId="8918" xr:uid="{00000000-0005-0000-0000-0000DA220000}"/>
    <cellStyle name="Percent 3 9 11 4 3 2" xfId="8919" xr:uid="{00000000-0005-0000-0000-0000DB220000}"/>
    <cellStyle name="Percent 3 9 11 4 4" xfId="8920" xr:uid="{00000000-0005-0000-0000-0000DC220000}"/>
    <cellStyle name="Percent 3 9 11 4 5" xfId="43858" xr:uid="{6BACCD6D-FC02-4796-B905-C6A80329FE11}"/>
    <cellStyle name="Percent 3 9 11 4 6" xfId="36298" xr:uid="{AB1AB0D5-7C1D-458C-8489-6BC79F5388AF}"/>
    <cellStyle name="Percent 3 9 11 5" xfId="8921" xr:uid="{00000000-0005-0000-0000-0000DD220000}"/>
    <cellStyle name="Percent 3 9 11 5 2" xfId="8922" xr:uid="{00000000-0005-0000-0000-0000DE220000}"/>
    <cellStyle name="Percent 3 9 11 5 2 2" xfId="8923" xr:uid="{00000000-0005-0000-0000-0000DF220000}"/>
    <cellStyle name="Percent 3 9 11 5 3" xfId="8924" xr:uid="{00000000-0005-0000-0000-0000E0220000}"/>
    <cellStyle name="Percent 3 9 11 5 3 2" xfId="8925" xr:uid="{00000000-0005-0000-0000-0000E1220000}"/>
    <cellStyle name="Percent 3 9 11 5 4" xfId="8926" xr:uid="{00000000-0005-0000-0000-0000E2220000}"/>
    <cellStyle name="Percent 3 9 11 5 4 2" xfId="8927" xr:uid="{00000000-0005-0000-0000-0000E3220000}"/>
    <cellStyle name="Percent 3 9 11 5 5" xfId="8928" xr:uid="{00000000-0005-0000-0000-0000E4220000}"/>
    <cellStyle name="Percent 3 9 11 5 6" xfId="43859" xr:uid="{025D6C0E-9E73-4314-9DBE-8BBEB90787AF}"/>
    <cellStyle name="Percent 3 9 11 5 7" xfId="36299" xr:uid="{60EDC5EA-7B20-4BAE-AAD5-6D3E32E2B199}"/>
    <cellStyle name="Percent 3 9 11 6" xfId="8929" xr:uid="{00000000-0005-0000-0000-0000E5220000}"/>
    <cellStyle name="Percent 3 9 11 6 2" xfId="8930" xr:uid="{00000000-0005-0000-0000-0000E6220000}"/>
    <cellStyle name="Percent 3 9 11 6 2 2" xfId="8931" xr:uid="{00000000-0005-0000-0000-0000E7220000}"/>
    <cellStyle name="Percent 3 9 11 6 3" xfId="8932" xr:uid="{00000000-0005-0000-0000-0000E8220000}"/>
    <cellStyle name="Percent 3 9 11 6 3 2" xfId="8933" xr:uid="{00000000-0005-0000-0000-0000E9220000}"/>
    <cellStyle name="Percent 3 9 11 6 4" xfId="8934" xr:uid="{00000000-0005-0000-0000-0000EA220000}"/>
    <cellStyle name="Percent 3 9 11 6 5" xfId="43860" xr:uid="{E6BBC290-D096-4EBD-81B3-D80C78E29398}"/>
    <cellStyle name="Percent 3 9 11 6 6" xfId="36300" xr:uid="{67DFE56C-02C9-4221-8311-9C189FD01208}"/>
    <cellStyle name="Percent 3 9 11 7" xfId="8935" xr:uid="{00000000-0005-0000-0000-0000EB220000}"/>
    <cellStyle name="Percent 3 9 11 7 2" xfId="8936" xr:uid="{00000000-0005-0000-0000-0000EC220000}"/>
    <cellStyle name="Percent 3 9 11 7 3" xfId="43861" xr:uid="{81450E60-08B6-46B0-8952-D94985EEEC64}"/>
    <cellStyle name="Percent 3 9 11 7 4" xfId="36301" xr:uid="{839B4870-8278-4526-8794-8C8B132C1B32}"/>
    <cellStyle name="Percent 3 9 11 8" xfId="8937" xr:uid="{00000000-0005-0000-0000-0000ED220000}"/>
    <cellStyle name="Percent 3 9 11 8 2" xfId="8938" xr:uid="{00000000-0005-0000-0000-0000EE220000}"/>
    <cellStyle name="Percent 3 9 11 8 3" xfId="43862" xr:uid="{2F4FC625-949E-438B-AEB7-B2C957793090}"/>
    <cellStyle name="Percent 3 9 11 8 4" xfId="36302" xr:uid="{9154B8A5-9939-4E4F-9FF0-67B5C63D011B}"/>
    <cellStyle name="Percent 3 9 11 9" xfId="8939" xr:uid="{00000000-0005-0000-0000-0000EF220000}"/>
    <cellStyle name="Percent 3 9 11 9 2" xfId="8940" xr:uid="{00000000-0005-0000-0000-0000F0220000}"/>
    <cellStyle name="Percent 3 9 11 9 3" xfId="43863" xr:uid="{EF58BCA6-72CB-4E55-A654-56D816EE612C}"/>
    <cellStyle name="Percent 3 9 11 9 4" xfId="36303" xr:uid="{A47F5401-C924-4B9F-914A-E0AC174FC3EC}"/>
    <cellStyle name="Percent 3 9 12" xfId="2966" xr:uid="{00000000-0005-0000-0000-00009A0B0000}"/>
    <cellStyle name="Percent 3 9 12 10" xfId="8942" xr:uid="{00000000-0005-0000-0000-0000F2220000}"/>
    <cellStyle name="Percent 3 9 12 10 2" xfId="43864" xr:uid="{06DDA853-3140-44B2-88BE-A8FBA19622EC}"/>
    <cellStyle name="Percent 3 9 12 10 3" xfId="36304" xr:uid="{436D475D-1895-4DA1-B0A7-AB8E295C96C5}"/>
    <cellStyle name="Percent 3 9 12 11" xfId="8943" xr:uid="{00000000-0005-0000-0000-0000F3220000}"/>
    <cellStyle name="Percent 3 9 12 12" xfId="8941" xr:uid="{00000000-0005-0000-0000-0000F1220000}"/>
    <cellStyle name="Percent 3 9 12 13" xfId="41896" xr:uid="{A9BCA6A9-E3B2-43A5-BBD8-9511BFAB1A59}"/>
    <cellStyle name="Percent 3 9 12 14" xfId="26548" xr:uid="{CAD46828-FCBF-4F20-A0BA-311567E996BC}"/>
    <cellStyle name="Percent 3 9 12 2" xfId="8944" xr:uid="{00000000-0005-0000-0000-0000F4220000}"/>
    <cellStyle name="Percent 3 9 12 2 2" xfId="8945" xr:uid="{00000000-0005-0000-0000-0000F5220000}"/>
    <cellStyle name="Percent 3 9 12 2 2 2" xfId="8946" xr:uid="{00000000-0005-0000-0000-0000F6220000}"/>
    <cellStyle name="Percent 3 9 12 2 3" xfId="8947" xr:uid="{00000000-0005-0000-0000-0000F7220000}"/>
    <cellStyle name="Percent 3 9 12 2 3 2" xfId="8948" xr:uid="{00000000-0005-0000-0000-0000F8220000}"/>
    <cellStyle name="Percent 3 9 12 2 4" xfId="8949" xr:uid="{00000000-0005-0000-0000-0000F9220000}"/>
    <cellStyle name="Percent 3 9 12 2 5" xfId="8950" xr:uid="{00000000-0005-0000-0000-0000FA220000}"/>
    <cellStyle name="Percent 3 9 12 2 6" xfId="43865" xr:uid="{8D92C8E5-22AF-4194-A462-AC64DE080445}"/>
    <cellStyle name="Percent 3 9 12 2 7" xfId="36305" xr:uid="{65B2D2D5-A17A-477F-91D9-FF855C0C7E99}"/>
    <cellStyle name="Percent 3 9 12 3" xfId="8951" xr:uid="{00000000-0005-0000-0000-0000FB220000}"/>
    <cellStyle name="Percent 3 9 12 3 2" xfId="8952" xr:uid="{00000000-0005-0000-0000-0000FC220000}"/>
    <cellStyle name="Percent 3 9 12 3 2 2" xfId="8953" xr:uid="{00000000-0005-0000-0000-0000FD220000}"/>
    <cellStyle name="Percent 3 9 12 3 3" xfId="8954" xr:uid="{00000000-0005-0000-0000-0000FE220000}"/>
    <cellStyle name="Percent 3 9 12 3 3 2" xfId="8955" xr:uid="{00000000-0005-0000-0000-0000FF220000}"/>
    <cellStyle name="Percent 3 9 12 3 4" xfId="8956" xr:uid="{00000000-0005-0000-0000-000000230000}"/>
    <cellStyle name="Percent 3 9 12 3 5" xfId="43866" xr:uid="{9C7F0A79-D21A-4FDD-903F-B93CCD195690}"/>
    <cellStyle name="Percent 3 9 12 3 6" xfId="36306" xr:uid="{85F1BEA1-38F9-4477-B7F5-D143C83150A6}"/>
    <cellStyle name="Percent 3 9 12 4" xfId="8957" xr:uid="{00000000-0005-0000-0000-000001230000}"/>
    <cellStyle name="Percent 3 9 12 4 2" xfId="8958" xr:uid="{00000000-0005-0000-0000-000002230000}"/>
    <cellStyle name="Percent 3 9 12 4 2 2" xfId="8959" xr:uid="{00000000-0005-0000-0000-000003230000}"/>
    <cellStyle name="Percent 3 9 12 4 3" xfId="8960" xr:uid="{00000000-0005-0000-0000-000004230000}"/>
    <cellStyle name="Percent 3 9 12 4 3 2" xfId="8961" xr:uid="{00000000-0005-0000-0000-000005230000}"/>
    <cellStyle name="Percent 3 9 12 4 4" xfId="8962" xr:uid="{00000000-0005-0000-0000-000006230000}"/>
    <cellStyle name="Percent 3 9 12 4 5" xfId="43867" xr:uid="{DD3E8000-6D69-491C-A6E1-F6FA8C7957C7}"/>
    <cellStyle name="Percent 3 9 12 4 6" xfId="36307" xr:uid="{1C99D5F9-2999-4AF2-B00E-B0FBDA54AA93}"/>
    <cellStyle name="Percent 3 9 12 5" xfId="8963" xr:uid="{00000000-0005-0000-0000-000007230000}"/>
    <cellStyle name="Percent 3 9 12 5 2" xfId="8964" xr:uid="{00000000-0005-0000-0000-000008230000}"/>
    <cellStyle name="Percent 3 9 12 5 2 2" xfId="8965" xr:uid="{00000000-0005-0000-0000-000009230000}"/>
    <cellStyle name="Percent 3 9 12 5 3" xfId="8966" xr:uid="{00000000-0005-0000-0000-00000A230000}"/>
    <cellStyle name="Percent 3 9 12 5 3 2" xfId="8967" xr:uid="{00000000-0005-0000-0000-00000B230000}"/>
    <cellStyle name="Percent 3 9 12 5 4" xfId="8968" xr:uid="{00000000-0005-0000-0000-00000C230000}"/>
    <cellStyle name="Percent 3 9 12 5 4 2" xfId="8969" xr:uid="{00000000-0005-0000-0000-00000D230000}"/>
    <cellStyle name="Percent 3 9 12 5 5" xfId="8970" xr:uid="{00000000-0005-0000-0000-00000E230000}"/>
    <cellStyle name="Percent 3 9 12 5 6" xfId="43868" xr:uid="{0AE3CE35-0F3D-4645-9DB7-02864BFC0CB0}"/>
    <cellStyle name="Percent 3 9 12 5 7" xfId="36308" xr:uid="{869E084B-6C8D-439E-915F-35C469DDD8FC}"/>
    <cellStyle name="Percent 3 9 12 6" xfId="8971" xr:uid="{00000000-0005-0000-0000-00000F230000}"/>
    <cellStyle name="Percent 3 9 12 6 2" xfId="8972" xr:uid="{00000000-0005-0000-0000-000010230000}"/>
    <cellStyle name="Percent 3 9 12 6 2 2" xfId="8973" xr:uid="{00000000-0005-0000-0000-000011230000}"/>
    <cellStyle name="Percent 3 9 12 6 3" xfId="8974" xr:uid="{00000000-0005-0000-0000-000012230000}"/>
    <cellStyle name="Percent 3 9 12 6 3 2" xfId="8975" xr:uid="{00000000-0005-0000-0000-000013230000}"/>
    <cellStyle name="Percent 3 9 12 6 4" xfId="8976" xr:uid="{00000000-0005-0000-0000-000014230000}"/>
    <cellStyle name="Percent 3 9 12 6 5" xfId="43869" xr:uid="{36207F61-FF0E-4BDC-AD25-358D93664A33}"/>
    <cellStyle name="Percent 3 9 12 6 6" xfId="36309" xr:uid="{D7D81A93-C923-43EE-A958-DED9F641631A}"/>
    <cellStyle name="Percent 3 9 12 7" xfId="8977" xr:uid="{00000000-0005-0000-0000-000015230000}"/>
    <cellStyle name="Percent 3 9 12 7 2" xfId="8978" xr:uid="{00000000-0005-0000-0000-000016230000}"/>
    <cellStyle name="Percent 3 9 12 7 3" xfId="43870" xr:uid="{4209D238-1C3B-4721-A89E-7A5CDE563FA1}"/>
    <cellStyle name="Percent 3 9 12 7 4" xfId="36310" xr:uid="{20EE3C4F-2FCE-402A-B374-C8859638EFF7}"/>
    <cellStyle name="Percent 3 9 12 8" xfId="8979" xr:uid="{00000000-0005-0000-0000-000017230000}"/>
    <cellStyle name="Percent 3 9 12 8 2" xfId="8980" xr:uid="{00000000-0005-0000-0000-000018230000}"/>
    <cellStyle name="Percent 3 9 12 8 3" xfId="43871" xr:uid="{DA660D18-7E3B-4F49-AAEA-64FE1E474356}"/>
    <cellStyle name="Percent 3 9 12 8 4" xfId="36311" xr:uid="{4969928D-B412-4BDE-BC62-E92C3EC2C723}"/>
    <cellStyle name="Percent 3 9 12 9" xfId="8981" xr:uid="{00000000-0005-0000-0000-000019230000}"/>
    <cellStyle name="Percent 3 9 12 9 2" xfId="8982" xr:uid="{00000000-0005-0000-0000-00001A230000}"/>
    <cellStyle name="Percent 3 9 12 9 3" xfId="43872" xr:uid="{1388A25C-15CB-425E-9639-4B93E55E8FDC}"/>
    <cellStyle name="Percent 3 9 12 9 4" xfId="36312" xr:uid="{91F16D20-EA06-457E-BE35-30D9A2FE3503}"/>
    <cellStyle name="Percent 3 9 13" xfId="2967" xr:uid="{00000000-0005-0000-0000-00009B0B0000}"/>
    <cellStyle name="Percent 3 9 13 10" xfId="8984" xr:uid="{00000000-0005-0000-0000-00001C230000}"/>
    <cellStyle name="Percent 3 9 13 10 2" xfId="43873" xr:uid="{E2B8442D-35D8-4151-B4AA-AE45EAF6B2CE}"/>
    <cellStyle name="Percent 3 9 13 10 3" xfId="36313" xr:uid="{410E06ED-B6A1-43EF-8908-3A4657B7C514}"/>
    <cellStyle name="Percent 3 9 13 11" xfId="8985" xr:uid="{00000000-0005-0000-0000-00001D230000}"/>
    <cellStyle name="Percent 3 9 13 12" xfId="8983" xr:uid="{00000000-0005-0000-0000-00001B230000}"/>
    <cellStyle name="Percent 3 9 13 13" xfId="41897" xr:uid="{C870A730-D3D3-4946-9431-CEAABA49E59F}"/>
    <cellStyle name="Percent 3 9 13 14" xfId="26549" xr:uid="{2083F9A6-691B-487C-B7E6-CF4A47631553}"/>
    <cellStyle name="Percent 3 9 13 2" xfId="8986" xr:uid="{00000000-0005-0000-0000-00001E230000}"/>
    <cellStyle name="Percent 3 9 13 2 2" xfId="8987" xr:uid="{00000000-0005-0000-0000-00001F230000}"/>
    <cellStyle name="Percent 3 9 13 2 2 2" xfId="8988" xr:uid="{00000000-0005-0000-0000-000020230000}"/>
    <cellStyle name="Percent 3 9 13 2 3" xfId="8989" xr:uid="{00000000-0005-0000-0000-000021230000}"/>
    <cellStyle name="Percent 3 9 13 2 3 2" xfId="8990" xr:uid="{00000000-0005-0000-0000-000022230000}"/>
    <cellStyle name="Percent 3 9 13 2 4" xfId="8991" xr:uid="{00000000-0005-0000-0000-000023230000}"/>
    <cellStyle name="Percent 3 9 13 2 5" xfId="8992" xr:uid="{00000000-0005-0000-0000-000024230000}"/>
    <cellStyle name="Percent 3 9 13 2 6" xfId="43874" xr:uid="{CC168A15-E991-40BE-8DB8-8F73429E942A}"/>
    <cellStyle name="Percent 3 9 13 2 7" xfId="36314" xr:uid="{98B79BFF-DC98-4BF1-A563-EC52D7D1E48B}"/>
    <cellStyle name="Percent 3 9 13 3" xfId="8993" xr:uid="{00000000-0005-0000-0000-000025230000}"/>
    <cellStyle name="Percent 3 9 13 3 2" xfId="8994" xr:uid="{00000000-0005-0000-0000-000026230000}"/>
    <cellStyle name="Percent 3 9 13 3 2 2" xfId="8995" xr:uid="{00000000-0005-0000-0000-000027230000}"/>
    <cellStyle name="Percent 3 9 13 3 3" xfId="8996" xr:uid="{00000000-0005-0000-0000-000028230000}"/>
    <cellStyle name="Percent 3 9 13 3 3 2" xfId="8997" xr:uid="{00000000-0005-0000-0000-000029230000}"/>
    <cellStyle name="Percent 3 9 13 3 4" xfId="8998" xr:uid="{00000000-0005-0000-0000-00002A230000}"/>
    <cellStyle name="Percent 3 9 13 3 5" xfId="43875" xr:uid="{985591C7-4F19-4FB9-8C56-C7F7BBCC927C}"/>
    <cellStyle name="Percent 3 9 13 3 6" xfId="36315" xr:uid="{BB98ECE4-3DEA-45D7-A81D-3D2033E3125D}"/>
    <cellStyle name="Percent 3 9 13 4" xfId="8999" xr:uid="{00000000-0005-0000-0000-00002B230000}"/>
    <cellStyle name="Percent 3 9 13 4 2" xfId="9000" xr:uid="{00000000-0005-0000-0000-00002C230000}"/>
    <cellStyle name="Percent 3 9 13 4 2 2" xfId="9001" xr:uid="{00000000-0005-0000-0000-00002D230000}"/>
    <cellStyle name="Percent 3 9 13 4 3" xfId="9002" xr:uid="{00000000-0005-0000-0000-00002E230000}"/>
    <cellStyle name="Percent 3 9 13 4 3 2" xfId="9003" xr:uid="{00000000-0005-0000-0000-00002F230000}"/>
    <cellStyle name="Percent 3 9 13 4 4" xfId="9004" xr:uid="{00000000-0005-0000-0000-000030230000}"/>
    <cellStyle name="Percent 3 9 13 4 5" xfId="43876" xr:uid="{40F4EB81-61D1-44D2-9570-9C91801F64FE}"/>
    <cellStyle name="Percent 3 9 13 4 6" xfId="36316" xr:uid="{F8280B52-8EE7-4767-B597-F0A7BD1E1776}"/>
    <cellStyle name="Percent 3 9 13 5" xfId="9005" xr:uid="{00000000-0005-0000-0000-000031230000}"/>
    <cellStyle name="Percent 3 9 13 5 2" xfId="9006" xr:uid="{00000000-0005-0000-0000-000032230000}"/>
    <cellStyle name="Percent 3 9 13 5 2 2" xfId="9007" xr:uid="{00000000-0005-0000-0000-000033230000}"/>
    <cellStyle name="Percent 3 9 13 5 3" xfId="9008" xr:uid="{00000000-0005-0000-0000-000034230000}"/>
    <cellStyle name="Percent 3 9 13 5 3 2" xfId="9009" xr:uid="{00000000-0005-0000-0000-000035230000}"/>
    <cellStyle name="Percent 3 9 13 5 4" xfId="9010" xr:uid="{00000000-0005-0000-0000-000036230000}"/>
    <cellStyle name="Percent 3 9 13 5 4 2" xfId="9011" xr:uid="{00000000-0005-0000-0000-000037230000}"/>
    <cellStyle name="Percent 3 9 13 5 5" xfId="9012" xr:uid="{00000000-0005-0000-0000-000038230000}"/>
    <cellStyle name="Percent 3 9 13 5 6" xfId="43877" xr:uid="{DF01C436-92AA-4339-AB83-2591B85E7426}"/>
    <cellStyle name="Percent 3 9 13 5 7" xfId="36317" xr:uid="{BA99012E-7B3D-45FF-ABB9-D9248A734C65}"/>
    <cellStyle name="Percent 3 9 13 6" xfId="9013" xr:uid="{00000000-0005-0000-0000-000039230000}"/>
    <cellStyle name="Percent 3 9 13 6 2" xfId="9014" xr:uid="{00000000-0005-0000-0000-00003A230000}"/>
    <cellStyle name="Percent 3 9 13 6 2 2" xfId="9015" xr:uid="{00000000-0005-0000-0000-00003B230000}"/>
    <cellStyle name="Percent 3 9 13 6 3" xfId="9016" xr:uid="{00000000-0005-0000-0000-00003C230000}"/>
    <cellStyle name="Percent 3 9 13 6 3 2" xfId="9017" xr:uid="{00000000-0005-0000-0000-00003D230000}"/>
    <cellStyle name="Percent 3 9 13 6 4" xfId="9018" xr:uid="{00000000-0005-0000-0000-00003E230000}"/>
    <cellStyle name="Percent 3 9 13 6 5" xfId="43878" xr:uid="{6528894A-97D9-48DA-A6B8-9B86F74E2516}"/>
    <cellStyle name="Percent 3 9 13 6 6" xfId="36318" xr:uid="{20090E5B-4382-492B-9722-30893CCAEEFB}"/>
    <cellStyle name="Percent 3 9 13 7" xfId="9019" xr:uid="{00000000-0005-0000-0000-00003F230000}"/>
    <cellStyle name="Percent 3 9 13 7 2" xfId="9020" xr:uid="{00000000-0005-0000-0000-000040230000}"/>
    <cellStyle name="Percent 3 9 13 7 3" xfId="43879" xr:uid="{7569B5FD-A0DE-4067-A738-315FF3A0EF46}"/>
    <cellStyle name="Percent 3 9 13 7 4" xfId="36319" xr:uid="{A52CF5A9-5F39-4E6C-8E30-37F719B6E2EB}"/>
    <cellStyle name="Percent 3 9 13 8" xfId="9021" xr:uid="{00000000-0005-0000-0000-000041230000}"/>
    <cellStyle name="Percent 3 9 13 8 2" xfId="9022" xr:uid="{00000000-0005-0000-0000-000042230000}"/>
    <cellStyle name="Percent 3 9 13 8 3" xfId="43880" xr:uid="{9D4C7ED5-6D34-48C1-8ABC-A2AD3679DFA4}"/>
    <cellStyle name="Percent 3 9 13 8 4" xfId="36320" xr:uid="{CBCC1677-7611-46F1-A4F8-2A1C44ED4F37}"/>
    <cellStyle name="Percent 3 9 13 9" xfId="9023" xr:uid="{00000000-0005-0000-0000-000043230000}"/>
    <cellStyle name="Percent 3 9 13 9 2" xfId="9024" xr:uid="{00000000-0005-0000-0000-000044230000}"/>
    <cellStyle name="Percent 3 9 13 9 3" xfId="43881" xr:uid="{9141379F-FC04-4B0A-B68E-CDC3A53F4F6B}"/>
    <cellStyle name="Percent 3 9 13 9 4" xfId="36321" xr:uid="{DD1AA4B0-C8AF-4856-A688-1AC7F331802B}"/>
    <cellStyle name="Percent 3 9 14" xfId="2968" xr:uid="{00000000-0005-0000-0000-00009C0B0000}"/>
    <cellStyle name="Percent 3 9 14 10" xfId="9026" xr:uid="{00000000-0005-0000-0000-000046230000}"/>
    <cellStyle name="Percent 3 9 14 10 2" xfId="43882" xr:uid="{9F27ECCA-8199-4B9D-950C-73ED73AA85D7}"/>
    <cellStyle name="Percent 3 9 14 10 3" xfId="36322" xr:uid="{A350B738-F290-4A1E-8C86-A8B98BFA0D71}"/>
    <cellStyle name="Percent 3 9 14 11" xfId="9027" xr:uid="{00000000-0005-0000-0000-000047230000}"/>
    <cellStyle name="Percent 3 9 14 12" xfId="9025" xr:uid="{00000000-0005-0000-0000-000045230000}"/>
    <cellStyle name="Percent 3 9 14 13" xfId="41898" xr:uid="{8780EC1D-5406-4582-AD2E-B2468955CC2E}"/>
    <cellStyle name="Percent 3 9 14 14" xfId="26550" xr:uid="{3E2996DA-68F6-4EAD-8FBC-8DEF7EF85FFF}"/>
    <cellStyle name="Percent 3 9 14 2" xfId="9028" xr:uid="{00000000-0005-0000-0000-000048230000}"/>
    <cellStyle name="Percent 3 9 14 2 2" xfId="9029" xr:uid="{00000000-0005-0000-0000-000049230000}"/>
    <cellStyle name="Percent 3 9 14 2 2 2" xfId="9030" xr:uid="{00000000-0005-0000-0000-00004A230000}"/>
    <cellStyle name="Percent 3 9 14 2 3" xfId="9031" xr:uid="{00000000-0005-0000-0000-00004B230000}"/>
    <cellStyle name="Percent 3 9 14 2 3 2" xfId="9032" xr:uid="{00000000-0005-0000-0000-00004C230000}"/>
    <cellStyle name="Percent 3 9 14 2 4" xfId="9033" xr:uid="{00000000-0005-0000-0000-00004D230000}"/>
    <cellStyle name="Percent 3 9 14 2 5" xfId="9034" xr:uid="{00000000-0005-0000-0000-00004E230000}"/>
    <cellStyle name="Percent 3 9 14 2 6" xfId="43883" xr:uid="{F3634061-6989-45B3-B859-888973B8DC6C}"/>
    <cellStyle name="Percent 3 9 14 2 7" xfId="36323" xr:uid="{AB73A9FB-91B6-4B75-BCEB-017932132138}"/>
    <cellStyle name="Percent 3 9 14 3" xfId="9035" xr:uid="{00000000-0005-0000-0000-00004F230000}"/>
    <cellStyle name="Percent 3 9 14 3 2" xfId="9036" xr:uid="{00000000-0005-0000-0000-000050230000}"/>
    <cellStyle name="Percent 3 9 14 3 2 2" xfId="9037" xr:uid="{00000000-0005-0000-0000-000051230000}"/>
    <cellStyle name="Percent 3 9 14 3 3" xfId="9038" xr:uid="{00000000-0005-0000-0000-000052230000}"/>
    <cellStyle name="Percent 3 9 14 3 3 2" xfId="9039" xr:uid="{00000000-0005-0000-0000-000053230000}"/>
    <cellStyle name="Percent 3 9 14 3 4" xfId="9040" xr:uid="{00000000-0005-0000-0000-000054230000}"/>
    <cellStyle name="Percent 3 9 14 3 5" xfId="43884" xr:uid="{0FBECA50-BB97-4968-A2A3-1D68EB4249F6}"/>
    <cellStyle name="Percent 3 9 14 3 6" xfId="36324" xr:uid="{5FCD474A-EE4A-40C7-8DE1-E974EBCF5EC9}"/>
    <cellStyle name="Percent 3 9 14 4" xfId="9041" xr:uid="{00000000-0005-0000-0000-000055230000}"/>
    <cellStyle name="Percent 3 9 14 4 2" xfId="9042" xr:uid="{00000000-0005-0000-0000-000056230000}"/>
    <cellStyle name="Percent 3 9 14 4 2 2" xfId="9043" xr:uid="{00000000-0005-0000-0000-000057230000}"/>
    <cellStyle name="Percent 3 9 14 4 3" xfId="9044" xr:uid="{00000000-0005-0000-0000-000058230000}"/>
    <cellStyle name="Percent 3 9 14 4 3 2" xfId="9045" xr:uid="{00000000-0005-0000-0000-000059230000}"/>
    <cellStyle name="Percent 3 9 14 4 4" xfId="9046" xr:uid="{00000000-0005-0000-0000-00005A230000}"/>
    <cellStyle name="Percent 3 9 14 4 5" xfId="43885" xr:uid="{441EF479-4970-42C4-82BB-A60B69A0EA4C}"/>
    <cellStyle name="Percent 3 9 14 4 6" xfId="36325" xr:uid="{CD01EE39-30C7-4197-BCCA-707399F980EB}"/>
    <cellStyle name="Percent 3 9 14 5" xfId="9047" xr:uid="{00000000-0005-0000-0000-00005B230000}"/>
    <cellStyle name="Percent 3 9 14 5 2" xfId="9048" xr:uid="{00000000-0005-0000-0000-00005C230000}"/>
    <cellStyle name="Percent 3 9 14 5 2 2" xfId="9049" xr:uid="{00000000-0005-0000-0000-00005D230000}"/>
    <cellStyle name="Percent 3 9 14 5 3" xfId="9050" xr:uid="{00000000-0005-0000-0000-00005E230000}"/>
    <cellStyle name="Percent 3 9 14 5 3 2" xfId="9051" xr:uid="{00000000-0005-0000-0000-00005F230000}"/>
    <cellStyle name="Percent 3 9 14 5 4" xfId="9052" xr:uid="{00000000-0005-0000-0000-000060230000}"/>
    <cellStyle name="Percent 3 9 14 5 4 2" xfId="9053" xr:uid="{00000000-0005-0000-0000-000061230000}"/>
    <cellStyle name="Percent 3 9 14 5 5" xfId="9054" xr:uid="{00000000-0005-0000-0000-000062230000}"/>
    <cellStyle name="Percent 3 9 14 5 6" xfId="43886" xr:uid="{82C9594A-8283-4F57-BEF3-5E6B9D9D2ACD}"/>
    <cellStyle name="Percent 3 9 14 5 7" xfId="36326" xr:uid="{CD635B77-3861-4097-9D02-7644929C035D}"/>
    <cellStyle name="Percent 3 9 14 6" xfId="9055" xr:uid="{00000000-0005-0000-0000-000063230000}"/>
    <cellStyle name="Percent 3 9 14 6 2" xfId="9056" xr:uid="{00000000-0005-0000-0000-000064230000}"/>
    <cellStyle name="Percent 3 9 14 6 2 2" xfId="9057" xr:uid="{00000000-0005-0000-0000-000065230000}"/>
    <cellStyle name="Percent 3 9 14 6 3" xfId="9058" xr:uid="{00000000-0005-0000-0000-000066230000}"/>
    <cellStyle name="Percent 3 9 14 6 3 2" xfId="9059" xr:uid="{00000000-0005-0000-0000-000067230000}"/>
    <cellStyle name="Percent 3 9 14 6 4" xfId="9060" xr:uid="{00000000-0005-0000-0000-000068230000}"/>
    <cellStyle name="Percent 3 9 14 6 5" xfId="43887" xr:uid="{92D27572-AB79-4020-B1B5-A20BCCC07311}"/>
    <cellStyle name="Percent 3 9 14 6 6" xfId="36327" xr:uid="{712FC1AD-BC69-45D5-A804-8CA155F6A157}"/>
    <cellStyle name="Percent 3 9 14 7" xfId="9061" xr:uid="{00000000-0005-0000-0000-000069230000}"/>
    <cellStyle name="Percent 3 9 14 7 2" xfId="9062" xr:uid="{00000000-0005-0000-0000-00006A230000}"/>
    <cellStyle name="Percent 3 9 14 7 3" xfId="43888" xr:uid="{78F2BE33-2789-406F-A49F-7C807F79C800}"/>
    <cellStyle name="Percent 3 9 14 7 4" xfId="36328" xr:uid="{6E98C669-709A-4EB7-AB02-4D6DD99785CA}"/>
    <cellStyle name="Percent 3 9 14 8" xfId="9063" xr:uid="{00000000-0005-0000-0000-00006B230000}"/>
    <cellStyle name="Percent 3 9 14 8 2" xfId="9064" xr:uid="{00000000-0005-0000-0000-00006C230000}"/>
    <cellStyle name="Percent 3 9 14 8 3" xfId="43889" xr:uid="{8F49514D-7CF4-45BC-8AA5-B525456B7F6E}"/>
    <cellStyle name="Percent 3 9 14 8 4" xfId="36329" xr:uid="{1DF7B6F2-B532-43AE-981E-34A001969839}"/>
    <cellStyle name="Percent 3 9 14 9" xfId="9065" xr:uid="{00000000-0005-0000-0000-00006D230000}"/>
    <cellStyle name="Percent 3 9 14 9 2" xfId="9066" xr:uid="{00000000-0005-0000-0000-00006E230000}"/>
    <cellStyle name="Percent 3 9 14 9 3" xfId="43890" xr:uid="{F892D84C-C0B4-496A-AE7A-EF5AE9F0B152}"/>
    <cellStyle name="Percent 3 9 14 9 4" xfId="36330" xr:uid="{F9674B71-7CDD-4863-B9B3-5F6A6F2520F0}"/>
    <cellStyle name="Percent 3 9 15" xfId="2969" xr:uid="{00000000-0005-0000-0000-00009D0B0000}"/>
    <cellStyle name="Percent 3 9 15 10" xfId="9068" xr:uid="{00000000-0005-0000-0000-000070230000}"/>
    <cellStyle name="Percent 3 9 15 10 2" xfId="43891" xr:uid="{9FA134E0-8723-4C97-A1C0-39993C538D88}"/>
    <cellStyle name="Percent 3 9 15 10 3" xfId="36331" xr:uid="{2ACED0C7-F3AE-41AE-A51F-3E956EA523BA}"/>
    <cellStyle name="Percent 3 9 15 11" xfId="9069" xr:uid="{00000000-0005-0000-0000-000071230000}"/>
    <cellStyle name="Percent 3 9 15 12" xfId="9067" xr:uid="{00000000-0005-0000-0000-00006F230000}"/>
    <cellStyle name="Percent 3 9 15 13" xfId="41899" xr:uid="{1AF4E975-0346-4446-A3DF-4D2E089FF78D}"/>
    <cellStyle name="Percent 3 9 15 14" xfId="26551" xr:uid="{375456D1-1B43-42AB-B0F5-B860491EFA76}"/>
    <cellStyle name="Percent 3 9 15 2" xfId="9070" xr:uid="{00000000-0005-0000-0000-000072230000}"/>
    <cellStyle name="Percent 3 9 15 2 2" xfId="9071" xr:uid="{00000000-0005-0000-0000-000073230000}"/>
    <cellStyle name="Percent 3 9 15 2 2 2" xfId="9072" xr:uid="{00000000-0005-0000-0000-000074230000}"/>
    <cellStyle name="Percent 3 9 15 2 3" xfId="9073" xr:uid="{00000000-0005-0000-0000-000075230000}"/>
    <cellStyle name="Percent 3 9 15 2 3 2" xfId="9074" xr:uid="{00000000-0005-0000-0000-000076230000}"/>
    <cellStyle name="Percent 3 9 15 2 4" xfId="9075" xr:uid="{00000000-0005-0000-0000-000077230000}"/>
    <cellStyle name="Percent 3 9 15 2 5" xfId="9076" xr:uid="{00000000-0005-0000-0000-000078230000}"/>
    <cellStyle name="Percent 3 9 15 2 6" xfId="43892" xr:uid="{66319F46-01B2-4C38-B9B3-F57B4D445723}"/>
    <cellStyle name="Percent 3 9 15 2 7" xfId="36332" xr:uid="{12F8B230-3101-4984-8F90-3A0000BD6AC2}"/>
    <cellStyle name="Percent 3 9 15 3" xfId="9077" xr:uid="{00000000-0005-0000-0000-000079230000}"/>
    <cellStyle name="Percent 3 9 15 3 2" xfId="9078" xr:uid="{00000000-0005-0000-0000-00007A230000}"/>
    <cellStyle name="Percent 3 9 15 3 2 2" xfId="9079" xr:uid="{00000000-0005-0000-0000-00007B230000}"/>
    <cellStyle name="Percent 3 9 15 3 3" xfId="9080" xr:uid="{00000000-0005-0000-0000-00007C230000}"/>
    <cellStyle name="Percent 3 9 15 3 3 2" xfId="9081" xr:uid="{00000000-0005-0000-0000-00007D230000}"/>
    <cellStyle name="Percent 3 9 15 3 4" xfId="9082" xr:uid="{00000000-0005-0000-0000-00007E230000}"/>
    <cellStyle name="Percent 3 9 15 3 5" xfId="43893" xr:uid="{57F9DAE5-9C24-4A05-8E4E-7750EF339865}"/>
    <cellStyle name="Percent 3 9 15 3 6" xfId="36333" xr:uid="{E6959DF0-6194-47AC-8770-ADBBAED971C1}"/>
    <cellStyle name="Percent 3 9 15 4" xfId="9083" xr:uid="{00000000-0005-0000-0000-00007F230000}"/>
    <cellStyle name="Percent 3 9 15 4 2" xfId="9084" xr:uid="{00000000-0005-0000-0000-000080230000}"/>
    <cellStyle name="Percent 3 9 15 4 2 2" xfId="9085" xr:uid="{00000000-0005-0000-0000-000081230000}"/>
    <cellStyle name="Percent 3 9 15 4 3" xfId="9086" xr:uid="{00000000-0005-0000-0000-000082230000}"/>
    <cellStyle name="Percent 3 9 15 4 3 2" xfId="9087" xr:uid="{00000000-0005-0000-0000-000083230000}"/>
    <cellStyle name="Percent 3 9 15 4 4" xfId="9088" xr:uid="{00000000-0005-0000-0000-000084230000}"/>
    <cellStyle name="Percent 3 9 15 4 5" xfId="43894" xr:uid="{F3C11E22-B7A3-4297-85E4-4B0717789E34}"/>
    <cellStyle name="Percent 3 9 15 4 6" xfId="36334" xr:uid="{A4F904E9-A865-400C-8262-9BEE97F03FDE}"/>
    <cellStyle name="Percent 3 9 15 5" xfId="9089" xr:uid="{00000000-0005-0000-0000-000085230000}"/>
    <cellStyle name="Percent 3 9 15 5 2" xfId="9090" xr:uid="{00000000-0005-0000-0000-000086230000}"/>
    <cellStyle name="Percent 3 9 15 5 2 2" xfId="9091" xr:uid="{00000000-0005-0000-0000-000087230000}"/>
    <cellStyle name="Percent 3 9 15 5 3" xfId="9092" xr:uid="{00000000-0005-0000-0000-000088230000}"/>
    <cellStyle name="Percent 3 9 15 5 3 2" xfId="9093" xr:uid="{00000000-0005-0000-0000-000089230000}"/>
    <cellStyle name="Percent 3 9 15 5 4" xfId="9094" xr:uid="{00000000-0005-0000-0000-00008A230000}"/>
    <cellStyle name="Percent 3 9 15 5 4 2" xfId="9095" xr:uid="{00000000-0005-0000-0000-00008B230000}"/>
    <cellStyle name="Percent 3 9 15 5 5" xfId="9096" xr:uid="{00000000-0005-0000-0000-00008C230000}"/>
    <cellStyle name="Percent 3 9 15 5 6" xfId="43895" xr:uid="{E88BE24C-119C-4597-9E1C-587101A316C8}"/>
    <cellStyle name="Percent 3 9 15 5 7" xfId="36335" xr:uid="{768B4095-72EE-48AC-9EA2-F84E73BFB39A}"/>
    <cellStyle name="Percent 3 9 15 6" xfId="9097" xr:uid="{00000000-0005-0000-0000-00008D230000}"/>
    <cellStyle name="Percent 3 9 15 6 2" xfId="9098" xr:uid="{00000000-0005-0000-0000-00008E230000}"/>
    <cellStyle name="Percent 3 9 15 6 2 2" xfId="9099" xr:uid="{00000000-0005-0000-0000-00008F230000}"/>
    <cellStyle name="Percent 3 9 15 6 3" xfId="9100" xr:uid="{00000000-0005-0000-0000-000090230000}"/>
    <cellStyle name="Percent 3 9 15 6 3 2" xfId="9101" xr:uid="{00000000-0005-0000-0000-000091230000}"/>
    <cellStyle name="Percent 3 9 15 6 4" xfId="9102" xr:uid="{00000000-0005-0000-0000-000092230000}"/>
    <cellStyle name="Percent 3 9 15 6 5" xfId="43896" xr:uid="{8F711830-B681-4C31-B7EA-60DD00A475B3}"/>
    <cellStyle name="Percent 3 9 15 6 6" xfId="36336" xr:uid="{25A0E9EB-C8A4-40CB-A06A-C8A5170E5D7E}"/>
    <cellStyle name="Percent 3 9 15 7" xfId="9103" xr:uid="{00000000-0005-0000-0000-000093230000}"/>
    <cellStyle name="Percent 3 9 15 7 2" xfId="9104" xr:uid="{00000000-0005-0000-0000-000094230000}"/>
    <cellStyle name="Percent 3 9 15 7 3" xfId="43897" xr:uid="{1BE45FF4-A5AD-461E-9B4A-F9F3868F42D4}"/>
    <cellStyle name="Percent 3 9 15 7 4" xfId="36337" xr:uid="{B0301731-1186-4540-9DBE-297FF7AF74EB}"/>
    <cellStyle name="Percent 3 9 15 8" xfId="9105" xr:uid="{00000000-0005-0000-0000-000095230000}"/>
    <cellStyle name="Percent 3 9 15 8 2" xfId="9106" xr:uid="{00000000-0005-0000-0000-000096230000}"/>
    <cellStyle name="Percent 3 9 15 8 3" xfId="43898" xr:uid="{5D894C1D-A0F2-45AE-8F5F-548CCB5209D0}"/>
    <cellStyle name="Percent 3 9 15 8 4" xfId="36338" xr:uid="{1CEE4DB3-7AC4-44C2-8195-1B71CAE34E78}"/>
    <cellStyle name="Percent 3 9 15 9" xfId="9107" xr:uid="{00000000-0005-0000-0000-000097230000}"/>
    <cellStyle name="Percent 3 9 15 9 2" xfId="9108" xr:uid="{00000000-0005-0000-0000-000098230000}"/>
    <cellStyle name="Percent 3 9 15 9 3" xfId="43899" xr:uid="{8B3E4604-8B50-4198-B23F-CEBE1DDF28EB}"/>
    <cellStyle name="Percent 3 9 15 9 4" xfId="36339" xr:uid="{7C615992-36CB-4F5E-9F59-648A5C05B6FE}"/>
    <cellStyle name="Percent 3 9 16" xfId="9109" xr:uid="{00000000-0005-0000-0000-000099230000}"/>
    <cellStyle name="Percent 3 9 16 2" xfId="9110" xr:uid="{00000000-0005-0000-0000-00009A230000}"/>
    <cellStyle name="Percent 3 9 16 2 2" xfId="9111" xr:uid="{00000000-0005-0000-0000-00009B230000}"/>
    <cellStyle name="Percent 3 9 16 3" xfId="9112" xr:uid="{00000000-0005-0000-0000-00009C230000}"/>
    <cellStyle name="Percent 3 9 16 3 2" xfId="9113" xr:uid="{00000000-0005-0000-0000-00009D230000}"/>
    <cellStyle name="Percent 3 9 16 4" xfId="9114" xr:uid="{00000000-0005-0000-0000-00009E230000}"/>
    <cellStyle name="Percent 3 9 16 5" xfId="9115" xr:uid="{00000000-0005-0000-0000-00009F230000}"/>
    <cellStyle name="Percent 3 9 16 6" xfId="43900" xr:uid="{43EB65E7-D09A-4733-BD82-C94AE2D3C6F1}"/>
    <cellStyle name="Percent 3 9 16 7" xfId="36340" xr:uid="{FE1B4D37-452A-4F3D-8483-D0927C4494BE}"/>
    <cellStyle name="Percent 3 9 17" xfId="9116" xr:uid="{00000000-0005-0000-0000-0000A0230000}"/>
    <cellStyle name="Percent 3 9 17 2" xfId="9117" xr:uid="{00000000-0005-0000-0000-0000A1230000}"/>
    <cellStyle name="Percent 3 9 17 2 2" xfId="9118" xr:uid="{00000000-0005-0000-0000-0000A2230000}"/>
    <cellStyle name="Percent 3 9 17 3" xfId="9119" xr:uid="{00000000-0005-0000-0000-0000A3230000}"/>
    <cellStyle name="Percent 3 9 17 3 2" xfId="9120" xr:uid="{00000000-0005-0000-0000-0000A4230000}"/>
    <cellStyle name="Percent 3 9 17 4" xfId="9121" xr:uid="{00000000-0005-0000-0000-0000A5230000}"/>
    <cellStyle name="Percent 3 9 17 5" xfId="43901" xr:uid="{0473BE33-AB21-41D4-8D89-E678CD7B4E92}"/>
    <cellStyle name="Percent 3 9 17 6" xfId="36341" xr:uid="{7154966B-3D9F-4D10-ACB7-10D347F94474}"/>
    <cellStyle name="Percent 3 9 18" xfId="9122" xr:uid="{00000000-0005-0000-0000-0000A6230000}"/>
    <cellStyle name="Percent 3 9 18 2" xfId="9123" xr:uid="{00000000-0005-0000-0000-0000A7230000}"/>
    <cellStyle name="Percent 3 9 18 2 2" xfId="9124" xr:uid="{00000000-0005-0000-0000-0000A8230000}"/>
    <cellStyle name="Percent 3 9 18 3" xfId="9125" xr:uid="{00000000-0005-0000-0000-0000A9230000}"/>
    <cellStyle name="Percent 3 9 18 3 2" xfId="9126" xr:uid="{00000000-0005-0000-0000-0000AA230000}"/>
    <cellStyle name="Percent 3 9 18 4" xfId="9127" xr:uid="{00000000-0005-0000-0000-0000AB230000}"/>
    <cellStyle name="Percent 3 9 18 5" xfId="43902" xr:uid="{B97D263E-0CB3-4750-A5D3-16B4D7045F58}"/>
    <cellStyle name="Percent 3 9 18 6" xfId="36342" xr:uid="{3BADE43F-9866-46B9-9D3B-1FBFBD9C5B79}"/>
    <cellStyle name="Percent 3 9 19" xfId="9128" xr:uid="{00000000-0005-0000-0000-0000AC230000}"/>
    <cellStyle name="Percent 3 9 19 2" xfId="9129" xr:uid="{00000000-0005-0000-0000-0000AD230000}"/>
    <cellStyle name="Percent 3 9 19 2 2" xfId="9130" xr:uid="{00000000-0005-0000-0000-0000AE230000}"/>
    <cellStyle name="Percent 3 9 19 3" xfId="9131" xr:uid="{00000000-0005-0000-0000-0000AF230000}"/>
    <cellStyle name="Percent 3 9 19 3 2" xfId="9132" xr:uid="{00000000-0005-0000-0000-0000B0230000}"/>
    <cellStyle name="Percent 3 9 19 4" xfId="9133" xr:uid="{00000000-0005-0000-0000-0000B1230000}"/>
    <cellStyle name="Percent 3 9 19 4 2" xfId="9134" xr:uid="{00000000-0005-0000-0000-0000B2230000}"/>
    <cellStyle name="Percent 3 9 19 5" xfId="9135" xr:uid="{00000000-0005-0000-0000-0000B3230000}"/>
    <cellStyle name="Percent 3 9 19 6" xfId="43903" xr:uid="{3E4F8769-CD59-4301-B222-F4902EADCA07}"/>
    <cellStyle name="Percent 3 9 19 7" xfId="36343" xr:uid="{630AC006-DD82-427E-9AFF-B601AE5599DF}"/>
    <cellStyle name="Percent 3 9 2" xfId="2970" xr:uid="{00000000-0005-0000-0000-00009E0B0000}"/>
    <cellStyle name="Percent 3 9 2 10" xfId="9137" xr:uid="{00000000-0005-0000-0000-0000B5230000}"/>
    <cellStyle name="Percent 3 9 2 10 2" xfId="43904" xr:uid="{14092887-5620-4F7D-8123-6ED3EE1B23BF}"/>
    <cellStyle name="Percent 3 9 2 10 3" xfId="36344" xr:uid="{A44D4E79-553F-4DE1-83AC-D8ECDCC86AD4}"/>
    <cellStyle name="Percent 3 9 2 11" xfId="9138" xr:uid="{00000000-0005-0000-0000-0000B6230000}"/>
    <cellStyle name="Percent 3 9 2 12" xfId="9136" xr:uid="{00000000-0005-0000-0000-0000B4230000}"/>
    <cellStyle name="Percent 3 9 2 13" xfId="41900" xr:uid="{8A4311AD-6B03-4BF1-8753-071B2124734C}"/>
    <cellStyle name="Percent 3 9 2 14" xfId="26552" xr:uid="{F93520F9-2C81-461E-87B1-6AD0F9999B38}"/>
    <cellStyle name="Percent 3 9 2 2" xfId="9139" xr:uid="{00000000-0005-0000-0000-0000B7230000}"/>
    <cellStyle name="Percent 3 9 2 2 2" xfId="9140" xr:uid="{00000000-0005-0000-0000-0000B8230000}"/>
    <cellStyle name="Percent 3 9 2 2 2 2" xfId="9141" xr:uid="{00000000-0005-0000-0000-0000B9230000}"/>
    <cellStyle name="Percent 3 9 2 2 3" xfId="9142" xr:uid="{00000000-0005-0000-0000-0000BA230000}"/>
    <cellStyle name="Percent 3 9 2 2 3 2" xfId="9143" xr:uid="{00000000-0005-0000-0000-0000BB230000}"/>
    <cellStyle name="Percent 3 9 2 2 4" xfId="9144" xr:uid="{00000000-0005-0000-0000-0000BC230000}"/>
    <cellStyle name="Percent 3 9 2 2 5" xfId="9145" xr:uid="{00000000-0005-0000-0000-0000BD230000}"/>
    <cellStyle name="Percent 3 9 2 2 6" xfId="43905" xr:uid="{602C81B1-37F0-4780-93EF-5A55D26A5064}"/>
    <cellStyle name="Percent 3 9 2 2 7" xfId="36345" xr:uid="{C5196A75-6044-4355-8AD0-F158F8A70B11}"/>
    <cellStyle name="Percent 3 9 2 3" xfId="9146" xr:uid="{00000000-0005-0000-0000-0000BE230000}"/>
    <cellStyle name="Percent 3 9 2 3 2" xfId="9147" xr:uid="{00000000-0005-0000-0000-0000BF230000}"/>
    <cellStyle name="Percent 3 9 2 3 2 2" xfId="9148" xr:uid="{00000000-0005-0000-0000-0000C0230000}"/>
    <cellStyle name="Percent 3 9 2 3 3" xfId="9149" xr:uid="{00000000-0005-0000-0000-0000C1230000}"/>
    <cellStyle name="Percent 3 9 2 3 3 2" xfId="9150" xr:uid="{00000000-0005-0000-0000-0000C2230000}"/>
    <cellStyle name="Percent 3 9 2 3 4" xfId="9151" xr:uid="{00000000-0005-0000-0000-0000C3230000}"/>
    <cellStyle name="Percent 3 9 2 3 5" xfId="43906" xr:uid="{1F4E4102-2C11-415D-A31F-D1D490E45EF5}"/>
    <cellStyle name="Percent 3 9 2 3 6" xfId="36346" xr:uid="{CC106D53-6BCB-4C76-9A09-25E32F01BBE3}"/>
    <cellStyle name="Percent 3 9 2 4" xfId="9152" xr:uid="{00000000-0005-0000-0000-0000C4230000}"/>
    <cellStyle name="Percent 3 9 2 4 2" xfId="9153" xr:uid="{00000000-0005-0000-0000-0000C5230000}"/>
    <cellStyle name="Percent 3 9 2 4 2 2" xfId="9154" xr:uid="{00000000-0005-0000-0000-0000C6230000}"/>
    <cellStyle name="Percent 3 9 2 4 3" xfId="9155" xr:uid="{00000000-0005-0000-0000-0000C7230000}"/>
    <cellStyle name="Percent 3 9 2 4 3 2" xfId="9156" xr:uid="{00000000-0005-0000-0000-0000C8230000}"/>
    <cellStyle name="Percent 3 9 2 4 4" xfId="9157" xr:uid="{00000000-0005-0000-0000-0000C9230000}"/>
    <cellStyle name="Percent 3 9 2 4 5" xfId="43907" xr:uid="{0268C8A0-918A-4DA5-A976-4143B7CCB38A}"/>
    <cellStyle name="Percent 3 9 2 4 6" xfId="36347" xr:uid="{0CBA7AD1-A99A-4FD4-BF86-2F3613DF919C}"/>
    <cellStyle name="Percent 3 9 2 5" xfId="9158" xr:uid="{00000000-0005-0000-0000-0000CA230000}"/>
    <cellStyle name="Percent 3 9 2 5 2" xfId="9159" xr:uid="{00000000-0005-0000-0000-0000CB230000}"/>
    <cellStyle name="Percent 3 9 2 5 2 2" xfId="9160" xr:uid="{00000000-0005-0000-0000-0000CC230000}"/>
    <cellStyle name="Percent 3 9 2 5 3" xfId="9161" xr:uid="{00000000-0005-0000-0000-0000CD230000}"/>
    <cellStyle name="Percent 3 9 2 5 3 2" xfId="9162" xr:uid="{00000000-0005-0000-0000-0000CE230000}"/>
    <cellStyle name="Percent 3 9 2 5 4" xfId="9163" xr:uid="{00000000-0005-0000-0000-0000CF230000}"/>
    <cellStyle name="Percent 3 9 2 5 4 2" xfId="9164" xr:uid="{00000000-0005-0000-0000-0000D0230000}"/>
    <cellStyle name="Percent 3 9 2 5 5" xfId="9165" xr:uid="{00000000-0005-0000-0000-0000D1230000}"/>
    <cellStyle name="Percent 3 9 2 5 6" xfId="43908" xr:uid="{2CF6A247-16F7-47EA-BDD8-438415379B99}"/>
    <cellStyle name="Percent 3 9 2 5 7" xfId="36348" xr:uid="{04BEC92E-7F23-4E15-8A94-623F2DE11D2E}"/>
    <cellStyle name="Percent 3 9 2 6" xfId="9166" xr:uid="{00000000-0005-0000-0000-0000D2230000}"/>
    <cellStyle name="Percent 3 9 2 6 2" xfId="9167" xr:uid="{00000000-0005-0000-0000-0000D3230000}"/>
    <cellStyle name="Percent 3 9 2 6 2 2" xfId="9168" xr:uid="{00000000-0005-0000-0000-0000D4230000}"/>
    <cellStyle name="Percent 3 9 2 6 3" xfId="9169" xr:uid="{00000000-0005-0000-0000-0000D5230000}"/>
    <cellStyle name="Percent 3 9 2 6 3 2" xfId="9170" xr:uid="{00000000-0005-0000-0000-0000D6230000}"/>
    <cellStyle name="Percent 3 9 2 6 4" xfId="9171" xr:uid="{00000000-0005-0000-0000-0000D7230000}"/>
    <cellStyle name="Percent 3 9 2 6 5" xfId="43909" xr:uid="{9461560C-06BD-497D-A37B-CCD5D07A34CD}"/>
    <cellStyle name="Percent 3 9 2 6 6" xfId="36349" xr:uid="{DBE81EC6-BF1C-4A8E-9115-A7E9B3E734F8}"/>
    <cellStyle name="Percent 3 9 2 7" xfId="9172" xr:uid="{00000000-0005-0000-0000-0000D8230000}"/>
    <cellStyle name="Percent 3 9 2 7 2" xfId="9173" xr:uid="{00000000-0005-0000-0000-0000D9230000}"/>
    <cellStyle name="Percent 3 9 2 7 3" xfId="43910" xr:uid="{7683D3B3-2F0D-4F4E-BD92-2A419C92975D}"/>
    <cellStyle name="Percent 3 9 2 7 4" xfId="36350" xr:uid="{64BC4239-74A5-4BDE-A92B-F4BC21CA3C92}"/>
    <cellStyle name="Percent 3 9 2 8" xfId="9174" xr:uid="{00000000-0005-0000-0000-0000DA230000}"/>
    <cellStyle name="Percent 3 9 2 8 2" xfId="9175" xr:uid="{00000000-0005-0000-0000-0000DB230000}"/>
    <cellStyle name="Percent 3 9 2 8 3" xfId="43911" xr:uid="{41E7A5C9-E11D-46E3-BC3B-F1CEC33851CD}"/>
    <cellStyle name="Percent 3 9 2 8 4" xfId="36351" xr:uid="{F9E0188B-C1A7-4EC9-B580-E554625D2CCD}"/>
    <cellStyle name="Percent 3 9 2 9" xfId="9176" xr:uid="{00000000-0005-0000-0000-0000DC230000}"/>
    <cellStyle name="Percent 3 9 2 9 2" xfId="9177" xr:uid="{00000000-0005-0000-0000-0000DD230000}"/>
    <cellStyle name="Percent 3 9 2 9 3" xfId="43912" xr:uid="{8FFDA352-7850-4F2B-998D-0A229B9982FA}"/>
    <cellStyle name="Percent 3 9 2 9 4" xfId="36352" xr:uid="{77C7D64C-BDE9-44D0-9811-1321CC08EBEA}"/>
    <cellStyle name="Percent 3 9 20" xfId="9178" xr:uid="{00000000-0005-0000-0000-0000DE230000}"/>
    <cellStyle name="Percent 3 9 20 2" xfId="9179" xr:uid="{00000000-0005-0000-0000-0000DF230000}"/>
    <cellStyle name="Percent 3 9 20 2 2" xfId="9180" xr:uid="{00000000-0005-0000-0000-0000E0230000}"/>
    <cellStyle name="Percent 3 9 20 3" xfId="9181" xr:uid="{00000000-0005-0000-0000-0000E1230000}"/>
    <cellStyle name="Percent 3 9 20 3 2" xfId="9182" xr:uid="{00000000-0005-0000-0000-0000E2230000}"/>
    <cellStyle name="Percent 3 9 20 4" xfId="9183" xr:uid="{00000000-0005-0000-0000-0000E3230000}"/>
    <cellStyle name="Percent 3 9 20 5" xfId="43913" xr:uid="{117487BE-A6A5-4A2F-89E0-76739DB49DED}"/>
    <cellStyle name="Percent 3 9 20 6" xfId="36353" xr:uid="{9918C586-C86F-4C66-AAD6-6793EB59E68D}"/>
    <cellStyle name="Percent 3 9 21" xfId="9184" xr:uid="{00000000-0005-0000-0000-0000E4230000}"/>
    <cellStyle name="Percent 3 9 21 2" xfId="9185" xr:uid="{00000000-0005-0000-0000-0000E5230000}"/>
    <cellStyle name="Percent 3 9 21 3" xfId="43914" xr:uid="{5764E4BB-7913-4CB2-A5AC-6FD7891560AF}"/>
    <cellStyle name="Percent 3 9 21 4" xfId="36354" xr:uid="{DE44AAB0-D6AC-43C4-AD71-862F0AAA79A9}"/>
    <cellStyle name="Percent 3 9 22" xfId="9186" xr:uid="{00000000-0005-0000-0000-0000E6230000}"/>
    <cellStyle name="Percent 3 9 22 2" xfId="9187" xr:uid="{00000000-0005-0000-0000-0000E7230000}"/>
    <cellStyle name="Percent 3 9 22 3" xfId="43915" xr:uid="{F09C96A5-450F-478D-B43C-FE6F78EC3577}"/>
    <cellStyle name="Percent 3 9 22 4" xfId="36355" xr:uid="{2D378057-BFB3-463E-BCBD-3435A38F98D8}"/>
    <cellStyle name="Percent 3 9 23" xfId="9188" xr:uid="{00000000-0005-0000-0000-0000E8230000}"/>
    <cellStyle name="Percent 3 9 23 2" xfId="9189" xr:uid="{00000000-0005-0000-0000-0000E9230000}"/>
    <cellStyle name="Percent 3 9 23 3" xfId="43916" xr:uid="{FE739DA1-00E1-4F77-8565-36DB8988AFBA}"/>
    <cellStyle name="Percent 3 9 23 4" xfId="36356" xr:uid="{E2C91D0B-FC15-47E3-B4D2-E135F0C1AFC4}"/>
    <cellStyle name="Percent 3 9 24" xfId="9190" xr:uid="{00000000-0005-0000-0000-0000EA230000}"/>
    <cellStyle name="Percent 3 9 24 2" xfId="43917" xr:uid="{E1A59F95-8014-40C0-9AAC-728791CC13D9}"/>
    <cellStyle name="Percent 3 9 24 3" xfId="36357" xr:uid="{161CC803-8E55-4512-B8DF-9CF566339F08}"/>
    <cellStyle name="Percent 3 9 25" xfId="9191" xr:uid="{00000000-0005-0000-0000-0000EB230000}"/>
    <cellStyle name="Percent 3 9 26" xfId="8856" xr:uid="{00000000-0005-0000-0000-00009C220000}"/>
    <cellStyle name="Percent 3 9 27" xfId="41893" xr:uid="{50E0CB76-DD06-4E36-B1DB-A3D228C8EBDD}"/>
    <cellStyle name="Percent 3 9 28" xfId="26545" xr:uid="{1C4CDCF3-E2D7-4B62-84DA-B8EBA14CEA49}"/>
    <cellStyle name="Percent 3 9 3" xfId="2971" xr:uid="{00000000-0005-0000-0000-00009F0B0000}"/>
    <cellStyle name="Percent 3 9 3 10" xfId="9193" xr:uid="{00000000-0005-0000-0000-0000ED230000}"/>
    <cellStyle name="Percent 3 9 3 10 2" xfId="43918" xr:uid="{575ACFFA-0378-4D7B-A9D9-5580B47F5F5A}"/>
    <cellStyle name="Percent 3 9 3 10 3" xfId="36358" xr:uid="{ECD87F63-C1D7-4AE3-81BA-03606CC5E8B6}"/>
    <cellStyle name="Percent 3 9 3 11" xfId="9194" xr:uid="{00000000-0005-0000-0000-0000EE230000}"/>
    <cellStyle name="Percent 3 9 3 12" xfId="9192" xr:uid="{00000000-0005-0000-0000-0000EC230000}"/>
    <cellStyle name="Percent 3 9 3 13" xfId="41901" xr:uid="{907CD321-80DE-4654-87D0-2F9031DD7D25}"/>
    <cellStyle name="Percent 3 9 3 14" xfId="26553" xr:uid="{B0939AA1-3F97-4D09-8293-EFD7B9DF4A40}"/>
    <cellStyle name="Percent 3 9 3 2" xfId="9195" xr:uid="{00000000-0005-0000-0000-0000EF230000}"/>
    <cellStyle name="Percent 3 9 3 2 2" xfId="9196" xr:uid="{00000000-0005-0000-0000-0000F0230000}"/>
    <cellStyle name="Percent 3 9 3 2 2 2" xfId="9197" xr:uid="{00000000-0005-0000-0000-0000F1230000}"/>
    <cellStyle name="Percent 3 9 3 2 3" xfId="9198" xr:uid="{00000000-0005-0000-0000-0000F2230000}"/>
    <cellStyle name="Percent 3 9 3 2 3 2" xfId="9199" xr:uid="{00000000-0005-0000-0000-0000F3230000}"/>
    <cellStyle name="Percent 3 9 3 2 4" xfId="9200" xr:uid="{00000000-0005-0000-0000-0000F4230000}"/>
    <cellStyle name="Percent 3 9 3 2 5" xfId="9201" xr:uid="{00000000-0005-0000-0000-0000F5230000}"/>
    <cellStyle name="Percent 3 9 3 2 6" xfId="43919" xr:uid="{96326024-F007-41A2-B75F-2C887E8F2CF5}"/>
    <cellStyle name="Percent 3 9 3 2 7" xfId="36359" xr:uid="{79A52E5F-5B0E-492E-B7BE-50E4BD703FE3}"/>
    <cellStyle name="Percent 3 9 3 3" xfId="9202" xr:uid="{00000000-0005-0000-0000-0000F6230000}"/>
    <cellStyle name="Percent 3 9 3 3 2" xfId="9203" xr:uid="{00000000-0005-0000-0000-0000F7230000}"/>
    <cellStyle name="Percent 3 9 3 3 2 2" xfId="9204" xr:uid="{00000000-0005-0000-0000-0000F8230000}"/>
    <cellStyle name="Percent 3 9 3 3 3" xfId="9205" xr:uid="{00000000-0005-0000-0000-0000F9230000}"/>
    <cellStyle name="Percent 3 9 3 3 3 2" xfId="9206" xr:uid="{00000000-0005-0000-0000-0000FA230000}"/>
    <cellStyle name="Percent 3 9 3 3 4" xfId="9207" xr:uid="{00000000-0005-0000-0000-0000FB230000}"/>
    <cellStyle name="Percent 3 9 3 3 5" xfId="43920" xr:uid="{9C7038D0-72F8-4BF9-AB19-144D2C363FFF}"/>
    <cellStyle name="Percent 3 9 3 3 6" xfId="36360" xr:uid="{43B39406-3AEE-4C8D-8E23-1C0F9C1FD10E}"/>
    <cellStyle name="Percent 3 9 3 4" xfId="9208" xr:uid="{00000000-0005-0000-0000-0000FC230000}"/>
    <cellStyle name="Percent 3 9 3 4 2" xfId="9209" xr:uid="{00000000-0005-0000-0000-0000FD230000}"/>
    <cellStyle name="Percent 3 9 3 4 2 2" xfId="9210" xr:uid="{00000000-0005-0000-0000-0000FE230000}"/>
    <cellStyle name="Percent 3 9 3 4 3" xfId="9211" xr:uid="{00000000-0005-0000-0000-0000FF230000}"/>
    <cellStyle name="Percent 3 9 3 4 3 2" xfId="9212" xr:uid="{00000000-0005-0000-0000-000000240000}"/>
    <cellStyle name="Percent 3 9 3 4 4" xfId="9213" xr:uid="{00000000-0005-0000-0000-000001240000}"/>
    <cellStyle name="Percent 3 9 3 4 5" xfId="43921" xr:uid="{FCA15C19-211F-41EB-8194-FA0F1988256A}"/>
    <cellStyle name="Percent 3 9 3 4 6" xfId="36361" xr:uid="{3A5F196C-C526-45CD-97D6-807004951EE3}"/>
    <cellStyle name="Percent 3 9 3 5" xfId="9214" xr:uid="{00000000-0005-0000-0000-000002240000}"/>
    <cellStyle name="Percent 3 9 3 5 2" xfId="9215" xr:uid="{00000000-0005-0000-0000-000003240000}"/>
    <cellStyle name="Percent 3 9 3 5 2 2" xfId="9216" xr:uid="{00000000-0005-0000-0000-000004240000}"/>
    <cellStyle name="Percent 3 9 3 5 3" xfId="9217" xr:uid="{00000000-0005-0000-0000-000005240000}"/>
    <cellStyle name="Percent 3 9 3 5 3 2" xfId="9218" xr:uid="{00000000-0005-0000-0000-000006240000}"/>
    <cellStyle name="Percent 3 9 3 5 4" xfId="9219" xr:uid="{00000000-0005-0000-0000-000007240000}"/>
    <cellStyle name="Percent 3 9 3 5 4 2" xfId="9220" xr:uid="{00000000-0005-0000-0000-000008240000}"/>
    <cellStyle name="Percent 3 9 3 5 5" xfId="9221" xr:uid="{00000000-0005-0000-0000-000009240000}"/>
    <cellStyle name="Percent 3 9 3 5 6" xfId="43922" xr:uid="{3821C726-150B-4D8A-8FBE-DD709924A3AD}"/>
    <cellStyle name="Percent 3 9 3 5 7" xfId="36362" xr:uid="{85DC52AF-9B8C-45C7-9DAB-6F3893F3AA1C}"/>
    <cellStyle name="Percent 3 9 3 6" xfId="9222" xr:uid="{00000000-0005-0000-0000-00000A240000}"/>
    <cellStyle name="Percent 3 9 3 6 2" xfId="9223" xr:uid="{00000000-0005-0000-0000-00000B240000}"/>
    <cellStyle name="Percent 3 9 3 6 2 2" xfId="9224" xr:uid="{00000000-0005-0000-0000-00000C240000}"/>
    <cellStyle name="Percent 3 9 3 6 3" xfId="9225" xr:uid="{00000000-0005-0000-0000-00000D240000}"/>
    <cellStyle name="Percent 3 9 3 6 3 2" xfId="9226" xr:uid="{00000000-0005-0000-0000-00000E240000}"/>
    <cellStyle name="Percent 3 9 3 6 4" xfId="9227" xr:uid="{00000000-0005-0000-0000-00000F240000}"/>
    <cellStyle name="Percent 3 9 3 6 5" xfId="43923" xr:uid="{BD7EB2F2-11D0-460A-95CD-8FDE8F97F444}"/>
    <cellStyle name="Percent 3 9 3 6 6" xfId="36363" xr:uid="{809DBAF7-105D-476D-B138-C78C4C976CFC}"/>
    <cellStyle name="Percent 3 9 3 7" xfId="9228" xr:uid="{00000000-0005-0000-0000-000010240000}"/>
    <cellStyle name="Percent 3 9 3 7 2" xfId="9229" xr:uid="{00000000-0005-0000-0000-000011240000}"/>
    <cellStyle name="Percent 3 9 3 7 3" xfId="43924" xr:uid="{AA9BE07C-CB65-4E03-BBD5-9B519A0597AA}"/>
    <cellStyle name="Percent 3 9 3 7 4" xfId="36364" xr:uid="{93B1B612-659D-4751-90FE-B9EA3226E72A}"/>
    <cellStyle name="Percent 3 9 3 8" xfId="9230" xr:uid="{00000000-0005-0000-0000-000012240000}"/>
    <cellStyle name="Percent 3 9 3 8 2" xfId="9231" xr:uid="{00000000-0005-0000-0000-000013240000}"/>
    <cellStyle name="Percent 3 9 3 8 3" xfId="43925" xr:uid="{FECB519D-70CB-4FC3-AD18-9D1937CBD1A7}"/>
    <cellStyle name="Percent 3 9 3 8 4" xfId="36365" xr:uid="{074E7E95-B013-4649-B9E1-417AC5AC6D7A}"/>
    <cellStyle name="Percent 3 9 3 9" xfId="9232" xr:uid="{00000000-0005-0000-0000-000014240000}"/>
    <cellStyle name="Percent 3 9 3 9 2" xfId="9233" xr:uid="{00000000-0005-0000-0000-000015240000}"/>
    <cellStyle name="Percent 3 9 3 9 3" xfId="43926" xr:uid="{C718D661-0A49-45B8-8636-2BA995A626F0}"/>
    <cellStyle name="Percent 3 9 3 9 4" xfId="36366" xr:uid="{3AE1E7FD-9868-4220-9E05-1C06BD9A6A76}"/>
    <cellStyle name="Percent 3 9 4" xfId="2972" xr:uid="{00000000-0005-0000-0000-0000A00B0000}"/>
    <cellStyle name="Percent 3 9 4 10" xfId="9235" xr:uid="{00000000-0005-0000-0000-000017240000}"/>
    <cellStyle name="Percent 3 9 4 10 2" xfId="43927" xr:uid="{C4DB1FDD-20DF-4154-A5C5-9084831A536A}"/>
    <cellStyle name="Percent 3 9 4 10 3" xfId="36367" xr:uid="{C44482B5-6944-4F53-9FB4-531CBD031C35}"/>
    <cellStyle name="Percent 3 9 4 11" xfId="9236" xr:uid="{00000000-0005-0000-0000-000018240000}"/>
    <cellStyle name="Percent 3 9 4 12" xfId="9234" xr:uid="{00000000-0005-0000-0000-000016240000}"/>
    <cellStyle name="Percent 3 9 4 13" xfId="41902" xr:uid="{38C4134B-9C69-41CE-85AF-6F2FDFB509C5}"/>
    <cellStyle name="Percent 3 9 4 14" xfId="26554" xr:uid="{95B3850E-9B87-40BA-9168-DBB8A4B2A20B}"/>
    <cellStyle name="Percent 3 9 4 2" xfId="9237" xr:uid="{00000000-0005-0000-0000-000019240000}"/>
    <cellStyle name="Percent 3 9 4 2 2" xfId="9238" xr:uid="{00000000-0005-0000-0000-00001A240000}"/>
    <cellStyle name="Percent 3 9 4 2 2 2" xfId="9239" xr:uid="{00000000-0005-0000-0000-00001B240000}"/>
    <cellStyle name="Percent 3 9 4 2 3" xfId="9240" xr:uid="{00000000-0005-0000-0000-00001C240000}"/>
    <cellStyle name="Percent 3 9 4 2 3 2" xfId="9241" xr:uid="{00000000-0005-0000-0000-00001D240000}"/>
    <cellStyle name="Percent 3 9 4 2 4" xfId="9242" xr:uid="{00000000-0005-0000-0000-00001E240000}"/>
    <cellStyle name="Percent 3 9 4 2 5" xfId="9243" xr:uid="{00000000-0005-0000-0000-00001F240000}"/>
    <cellStyle name="Percent 3 9 4 2 6" xfId="43928" xr:uid="{D825BF1E-9532-4D54-8F0C-F4D79D3C05EE}"/>
    <cellStyle name="Percent 3 9 4 2 7" xfId="36368" xr:uid="{B9A4ECBC-4531-4EE9-AE07-3C0DF4BDB03B}"/>
    <cellStyle name="Percent 3 9 4 3" xfId="9244" xr:uid="{00000000-0005-0000-0000-000020240000}"/>
    <cellStyle name="Percent 3 9 4 3 2" xfId="9245" xr:uid="{00000000-0005-0000-0000-000021240000}"/>
    <cellStyle name="Percent 3 9 4 3 2 2" xfId="9246" xr:uid="{00000000-0005-0000-0000-000022240000}"/>
    <cellStyle name="Percent 3 9 4 3 3" xfId="9247" xr:uid="{00000000-0005-0000-0000-000023240000}"/>
    <cellStyle name="Percent 3 9 4 3 3 2" xfId="9248" xr:uid="{00000000-0005-0000-0000-000024240000}"/>
    <cellStyle name="Percent 3 9 4 3 4" xfId="9249" xr:uid="{00000000-0005-0000-0000-000025240000}"/>
    <cellStyle name="Percent 3 9 4 3 5" xfId="43929" xr:uid="{FE086902-53F0-4DB9-B686-54F5BCC690CD}"/>
    <cellStyle name="Percent 3 9 4 3 6" xfId="36369" xr:uid="{2E5436E9-1AD8-47F5-8EFD-E9EC0E00B774}"/>
    <cellStyle name="Percent 3 9 4 4" xfId="9250" xr:uid="{00000000-0005-0000-0000-000026240000}"/>
    <cellStyle name="Percent 3 9 4 4 2" xfId="9251" xr:uid="{00000000-0005-0000-0000-000027240000}"/>
    <cellStyle name="Percent 3 9 4 4 2 2" xfId="9252" xr:uid="{00000000-0005-0000-0000-000028240000}"/>
    <cellStyle name="Percent 3 9 4 4 3" xfId="9253" xr:uid="{00000000-0005-0000-0000-000029240000}"/>
    <cellStyle name="Percent 3 9 4 4 3 2" xfId="9254" xr:uid="{00000000-0005-0000-0000-00002A240000}"/>
    <cellStyle name="Percent 3 9 4 4 4" xfId="9255" xr:uid="{00000000-0005-0000-0000-00002B240000}"/>
    <cellStyle name="Percent 3 9 4 4 5" xfId="43930" xr:uid="{7EB5F1A3-F228-4FB0-9685-61F9ED190B32}"/>
    <cellStyle name="Percent 3 9 4 4 6" xfId="36370" xr:uid="{FCE47414-D752-4ADE-8319-C57F29266DD8}"/>
    <cellStyle name="Percent 3 9 4 5" xfId="9256" xr:uid="{00000000-0005-0000-0000-00002C240000}"/>
    <cellStyle name="Percent 3 9 4 5 2" xfId="9257" xr:uid="{00000000-0005-0000-0000-00002D240000}"/>
    <cellStyle name="Percent 3 9 4 5 2 2" xfId="9258" xr:uid="{00000000-0005-0000-0000-00002E240000}"/>
    <cellStyle name="Percent 3 9 4 5 3" xfId="9259" xr:uid="{00000000-0005-0000-0000-00002F240000}"/>
    <cellStyle name="Percent 3 9 4 5 3 2" xfId="9260" xr:uid="{00000000-0005-0000-0000-000030240000}"/>
    <cellStyle name="Percent 3 9 4 5 4" xfId="9261" xr:uid="{00000000-0005-0000-0000-000031240000}"/>
    <cellStyle name="Percent 3 9 4 5 4 2" xfId="9262" xr:uid="{00000000-0005-0000-0000-000032240000}"/>
    <cellStyle name="Percent 3 9 4 5 5" xfId="9263" xr:uid="{00000000-0005-0000-0000-000033240000}"/>
    <cellStyle name="Percent 3 9 4 5 6" xfId="43931" xr:uid="{748A67F9-572E-4C53-B5C0-0939847A657E}"/>
    <cellStyle name="Percent 3 9 4 5 7" xfId="36371" xr:uid="{410016C7-5A10-41DF-B70B-65A9D2373A72}"/>
    <cellStyle name="Percent 3 9 4 6" xfId="9264" xr:uid="{00000000-0005-0000-0000-000034240000}"/>
    <cellStyle name="Percent 3 9 4 6 2" xfId="9265" xr:uid="{00000000-0005-0000-0000-000035240000}"/>
    <cellStyle name="Percent 3 9 4 6 2 2" xfId="9266" xr:uid="{00000000-0005-0000-0000-000036240000}"/>
    <cellStyle name="Percent 3 9 4 6 3" xfId="9267" xr:uid="{00000000-0005-0000-0000-000037240000}"/>
    <cellStyle name="Percent 3 9 4 6 3 2" xfId="9268" xr:uid="{00000000-0005-0000-0000-000038240000}"/>
    <cellStyle name="Percent 3 9 4 6 4" xfId="9269" xr:uid="{00000000-0005-0000-0000-000039240000}"/>
    <cellStyle name="Percent 3 9 4 6 5" xfId="43932" xr:uid="{11F67E96-0834-4110-BCED-F6BC7507B7F6}"/>
    <cellStyle name="Percent 3 9 4 6 6" xfId="36372" xr:uid="{547FF30B-1881-4C2E-961F-CDCCEFC4F0A1}"/>
    <cellStyle name="Percent 3 9 4 7" xfId="9270" xr:uid="{00000000-0005-0000-0000-00003A240000}"/>
    <cellStyle name="Percent 3 9 4 7 2" xfId="9271" xr:uid="{00000000-0005-0000-0000-00003B240000}"/>
    <cellStyle name="Percent 3 9 4 7 3" xfId="43933" xr:uid="{FC16F757-5692-4ADF-8A88-DABE5CB832C3}"/>
    <cellStyle name="Percent 3 9 4 7 4" xfId="36373" xr:uid="{90792453-BCE4-4CE6-83B3-8E2836970D2D}"/>
    <cellStyle name="Percent 3 9 4 8" xfId="9272" xr:uid="{00000000-0005-0000-0000-00003C240000}"/>
    <cellStyle name="Percent 3 9 4 8 2" xfId="9273" xr:uid="{00000000-0005-0000-0000-00003D240000}"/>
    <cellStyle name="Percent 3 9 4 8 3" xfId="43934" xr:uid="{18E409B5-EF30-4F3C-B435-AA51E8370698}"/>
    <cellStyle name="Percent 3 9 4 8 4" xfId="36374" xr:uid="{4F97C247-056F-469E-AD38-DF3A1D711BD6}"/>
    <cellStyle name="Percent 3 9 4 9" xfId="9274" xr:uid="{00000000-0005-0000-0000-00003E240000}"/>
    <cellStyle name="Percent 3 9 4 9 2" xfId="9275" xr:uid="{00000000-0005-0000-0000-00003F240000}"/>
    <cellStyle name="Percent 3 9 4 9 3" xfId="43935" xr:uid="{F2338309-F364-496B-ADD7-D9B05C274F7F}"/>
    <cellStyle name="Percent 3 9 4 9 4" xfId="36375" xr:uid="{CE6067F6-9A6D-4770-A89B-7E24A7482324}"/>
    <cellStyle name="Percent 3 9 5" xfId="2973" xr:uid="{00000000-0005-0000-0000-0000A10B0000}"/>
    <cellStyle name="Percent 3 9 5 10" xfId="9277" xr:uid="{00000000-0005-0000-0000-000041240000}"/>
    <cellStyle name="Percent 3 9 5 10 2" xfId="43936" xr:uid="{999010AC-A108-474C-AA1B-D6C9105274CF}"/>
    <cellStyle name="Percent 3 9 5 10 3" xfId="36376" xr:uid="{2B5DC09C-BFC7-4F03-8C86-30DAAA2231F8}"/>
    <cellStyle name="Percent 3 9 5 11" xfId="9278" xr:uid="{00000000-0005-0000-0000-000042240000}"/>
    <cellStyle name="Percent 3 9 5 12" xfId="9276" xr:uid="{00000000-0005-0000-0000-000040240000}"/>
    <cellStyle name="Percent 3 9 5 13" xfId="41903" xr:uid="{FEB46132-C7DA-4F4D-82E3-70072513D1C3}"/>
    <cellStyle name="Percent 3 9 5 14" xfId="26555" xr:uid="{DDAAE6E1-ADEA-45D5-820E-518C7D15C632}"/>
    <cellStyle name="Percent 3 9 5 2" xfId="9279" xr:uid="{00000000-0005-0000-0000-000043240000}"/>
    <cellStyle name="Percent 3 9 5 2 2" xfId="9280" xr:uid="{00000000-0005-0000-0000-000044240000}"/>
    <cellStyle name="Percent 3 9 5 2 2 2" xfId="9281" xr:uid="{00000000-0005-0000-0000-000045240000}"/>
    <cellStyle name="Percent 3 9 5 2 3" xfId="9282" xr:uid="{00000000-0005-0000-0000-000046240000}"/>
    <cellStyle name="Percent 3 9 5 2 3 2" xfId="9283" xr:uid="{00000000-0005-0000-0000-000047240000}"/>
    <cellStyle name="Percent 3 9 5 2 4" xfId="9284" xr:uid="{00000000-0005-0000-0000-000048240000}"/>
    <cellStyle name="Percent 3 9 5 2 5" xfId="9285" xr:uid="{00000000-0005-0000-0000-000049240000}"/>
    <cellStyle name="Percent 3 9 5 2 6" xfId="43937" xr:uid="{772F8E75-F1A5-4EAD-AF87-40236601A201}"/>
    <cellStyle name="Percent 3 9 5 2 7" xfId="36377" xr:uid="{0AF2CA07-B0F8-4F36-9D29-B97C0F5A28FA}"/>
    <cellStyle name="Percent 3 9 5 3" xfId="9286" xr:uid="{00000000-0005-0000-0000-00004A240000}"/>
    <cellStyle name="Percent 3 9 5 3 2" xfId="9287" xr:uid="{00000000-0005-0000-0000-00004B240000}"/>
    <cellStyle name="Percent 3 9 5 3 2 2" xfId="9288" xr:uid="{00000000-0005-0000-0000-00004C240000}"/>
    <cellStyle name="Percent 3 9 5 3 3" xfId="9289" xr:uid="{00000000-0005-0000-0000-00004D240000}"/>
    <cellStyle name="Percent 3 9 5 3 3 2" xfId="9290" xr:uid="{00000000-0005-0000-0000-00004E240000}"/>
    <cellStyle name="Percent 3 9 5 3 4" xfId="9291" xr:uid="{00000000-0005-0000-0000-00004F240000}"/>
    <cellStyle name="Percent 3 9 5 3 5" xfId="43938" xr:uid="{01F90C81-0941-43BA-BF20-DDF9EE922176}"/>
    <cellStyle name="Percent 3 9 5 3 6" xfId="36378" xr:uid="{29C78B93-375F-4875-AD79-E38ACBCD1F95}"/>
    <cellStyle name="Percent 3 9 5 4" xfId="9292" xr:uid="{00000000-0005-0000-0000-000050240000}"/>
    <cellStyle name="Percent 3 9 5 4 2" xfId="9293" xr:uid="{00000000-0005-0000-0000-000051240000}"/>
    <cellStyle name="Percent 3 9 5 4 2 2" xfId="9294" xr:uid="{00000000-0005-0000-0000-000052240000}"/>
    <cellStyle name="Percent 3 9 5 4 3" xfId="9295" xr:uid="{00000000-0005-0000-0000-000053240000}"/>
    <cellStyle name="Percent 3 9 5 4 3 2" xfId="9296" xr:uid="{00000000-0005-0000-0000-000054240000}"/>
    <cellStyle name="Percent 3 9 5 4 4" xfId="9297" xr:uid="{00000000-0005-0000-0000-000055240000}"/>
    <cellStyle name="Percent 3 9 5 4 5" xfId="43939" xr:uid="{F40DC09D-D932-4B2F-954C-78158020F475}"/>
    <cellStyle name="Percent 3 9 5 4 6" xfId="36379" xr:uid="{C4B27343-0276-4C74-8474-6A3010634AE6}"/>
    <cellStyle name="Percent 3 9 5 5" xfId="9298" xr:uid="{00000000-0005-0000-0000-000056240000}"/>
    <cellStyle name="Percent 3 9 5 5 2" xfId="9299" xr:uid="{00000000-0005-0000-0000-000057240000}"/>
    <cellStyle name="Percent 3 9 5 5 2 2" xfId="9300" xr:uid="{00000000-0005-0000-0000-000058240000}"/>
    <cellStyle name="Percent 3 9 5 5 3" xfId="9301" xr:uid="{00000000-0005-0000-0000-000059240000}"/>
    <cellStyle name="Percent 3 9 5 5 3 2" xfId="9302" xr:uid="{00000000-0005-0000-0000-00005A240000}"/>
    <cellStyle name="Percent 3 9 5 5 4" xfId="9303" xr:uid="{00000000-0005-0000-0000-00005B240000}"/>
    <cellStyle name="Percent 3 9 5 5 4 2" xfId="9304" xr:uid="{00000000-0005-0000-0000-00005C240000}"/>
    <cellStyle name="Percent 3 9 5 5 5" xfId="9305" xr:uid="{00000000-0005-0000-0000-00005D240000}"/>
    <cellStyle name="Percent 3 9 5 5 6" xfId="43940" xr:uid="{7F25331C-78F9-4A72-A244-149B8BB1E5ED}"/>
    <cellStyle name="Percent 3 9 5 5 7" xfId="36380" xr:uid="{1A48D59F-15F8-43D1-A273-DA01E3639E07}"/>
    <cellStyle name="Percent 3 9 5 6" xfId="9306" xr:uid="{00000000-0005-0000-0000-00005E240000}"/>
    <cellStyle name="Percent 3 9 5 6 2" xfId="9307" xr:uid="{00000000-0005-0000-0000-00005F240000}"/>
    <cellStyle name="Percent 3 9 5 6 2 2" xfId="9308" xr:uid="{00000000-0005-0000-0000-000060240000}"/>
    <cellStyle name="Percent 3 9 5 6 3" xfId="9309" xr:uid="{00000000-0005-0000-0000-000061240000}"/>
    <cellStyle name="Percent 3 9 5 6 3 2" xfId="9310" xr:uid="{00000000-0005-0000-0000-000062240000}"/>
    <cellStyle name="Percent 3 9 5 6 4" xfId="9311" xr:uid="{00000000-0005-0000-0000-000063240000}"/>
    <cellStyle name="Percent 3 9 5 6 5" xfId="43941" xr:uid="{E84AC0F1-494D-484E-BF93-A582B0E5ECBD}"/>
    <cellStyle name="Percent 3 9 5 6 6" xfId="36381" xr:uid="{B2B6AF8C-22A5-4643-9698-A960326A0383}"/>
    <cellStyle name="Percent 3 9 5 7" xfId="9312" xr:uid="{00000000-0005-0000-0000-000064240000}"/>
    <cellStyle name="Percent 3 9 5 7 2" xfId="9313" xr:uid="{00000000-0005-0000-0000-000065240000}"/>
    <cellStyle name="Percent 3 9 5 7 3" xfId="43942" xr:uid="{16879519-166B-4631-9EBD-4E2B1FB58A81}"/>
    <cellStyle name="Percent 3 9 5 7 4" xfId="36382" xr:uid="{30B1F1F8-CE75-4D50-B69D-CB8F265CCBBA}"/>
    <cellStyle name="Percent 3 9 5 8" xfId="9314" xr:uid="{00000000-0005-0000-0000-000066240000}"/>
    <cellStyle name="Percent 3 9 5 8 2" xfId="9315" xr:uid="{00000000-0005-0000-0000-000067240000}"/>
    <cellStyle name="Percent 3 9 5 8 3" xfId="43943" xr:uid="{917C93E4-6FC4-4F56-AB41-D2BF55DBD673}"/>
    <cellStyle name="Percent 3 9 5 8 4" xfId="36383" xr:uid="{A4F1FDCD-BE4E-4E40-9FF9-524CB00427E2}"/>
    <cellStyle name="Percent 3 9 5 9" xfId="9316" xr:uid="{00000000-0005-0000-0000-000068240000}"/>
    <cellStyle name="Percent 3 9 5 9 2" xfId="9317" xr:uid="{00000000-0005-0000-0000-000069240000}"/>
    <cellStyle name="Percent 3 9 5 9 3" xfId="43944" xr:uid="{FD715B3B-FA07-4B76-B419-7755BE8DF33B}"/>
    <cellStyle name="Percent 3 9 5 9 4" xfId="36384" xr:uid="{13670BDE-24C8-4114-942E-7FC158D7B15A}"/>
    <cellStyle name="Percent 3 9 6" xfId="2974" xr:uid="{00000000-0005-0000-0000-0000A20B0000}"/>
    <cellStyle name="Percent 3 9 6 10" xfId="9319" xr:uid="{00000000-0005-0000-0000-00006B240000}"/>
    <cellStyle name="Percent 3 9 6 10 2" xfId="43945" xr:uid="{24466DCA-A8D1-4727-8023-B4D9C7412A01}"/>
    <cellStyle name="Percent 3 9 6 10 3" xfId="36385" xr:uid="{D7123D7E-A9AE-42AA-BB64-9EF69AEC5AF6}"/>
    <cellStyle name="Percent 3 9 6 11" xfId="9320" xr:uid="{00000000-0005-0000-0000-00006C240000}"/>
    <cellStyle name="Percent 3 9 6 12" xfId="9318" xr:uid="{00000000-0005-0000-0000-00006A240000}"/>
    <cellStyle name="Percent 3 9 6 13" xfId="41904" xr:uid="{75751383-ABBA-4B66-9CFA-9CF073B2CD59}"/>
    <cellStyle name="Percent 3 9 6 14" xfId="26556" xr:uid="{564840CE-8DD7-4A44-BFA5-467ACFD5DF35}"/>
    <cellStyle name="Percent 3 9 6 2" xfId="9321" xr:uid="{00000000-0005-0000-0000-00006D240000}"/>
    <cellStyle name="Percent 3 9 6 2 2" xfId="9322" xr:uid="{00000000-0005-0000-0000-00006E240000}"/>
    <cellStyle name="Percent 3 9 6 2 2 2" xfId="9323" xr:uid="{00000000-0005-0000-0000-00006F240000}"/>
    <cellStyle name="Percent 3 9 6 2 3" xfId="9324" xr:uid="{00000000-0005-0000-0000-000070240000}"/>
    <cellStyle name="Percent 3 9 6 2 3 2" xfId="9325" xr:uid="{00000000-0005-0000-0000-000071240000}"/>
    <cellStyle name="Percent 3 9 6 2 4" xfId="9326" xr:uid="{00000000-0005-0000-0000-000072240000}"/>
    <cellStyle name="Percent 3 9 6 2 5" xfId="9327" xr:uid="{00000000-0005-0000-0000-000073240000}"/>
    <cellStyle name="Percent 3 9 6 2 6" xfId="43946" xr:uid="{E2861C0F-418C-4CAC-817B-D7025B44444A}"/>
    <cellStyle name="Percent 3 9 6 2 7" xfId="36386" xr:uid="{685F82A1-179F-4F34-841E-51A610E204CC}"/>
    <cellStyle name="Percent 3 9 6 3" xfId="9328" xr:uid="{00000000-0005-0000-0000-000074240000}"/>
    <cellStyle name="Percent 3 9 6 3 2" xfId="9329" xr:uid="{00000000-0005-0000-0000-000075240000}"/>
    <cellStyle name="Percent 3 9 6 3 2 2" xfId="9330" xr:uid="{00000000-0005-0000-0000-000076240000}"/>
    <cellStyle name="Percent 3 9 6 3 3" xfId="9331" xr:uid="{00000000-0005-0000-0000-000077240000}"/>
    <cellStyle name="Percent 3 9 6 3 3 2" xfId="9332" xr:uid="{00000000-0005-0000-0000-000078240000}"/>
    <cellStyle name="Percent 3 9 6 3 4" xfId="9333" xr:uid="{00000000-0005-0000-0000-000079240000}"/>
    <cellStyle name="Percent 3 9 6 3 5" xfId="43947" xr:uid="{06A7E7CC-D6E7-410A-9303-38FB986C8F95}"/>
    <cellStyle name="Percent 3 9 6 3 6" xfId="36387" xr:uid="{30CE9DDA-ACE7-434B-9007-78C13A661F2D}"/>
    <cellStyle name="Percent 3 9 6 4" xfId="9334" xr:uid="{00000000-0005-0000-0000-00007A240000}"/>
    <cellStyle name="Percent 3 9 6 4 2" xfId="9335" xr:uid="{00000000-0005-0000-0000-00007B240000}"/>
    <cellStyle name="Percent 3 9 6 4 2 2" xfId="9336" xr:uid="{00000000-0005-0000-0000-00007C240000}"/>
    <cellStyle name="Percent 3 9 6 4 3" xfId="9337" xr:uid="{00000000-0005-0000-0000-00007D240000}"/>
    <cellStyle name="Percent 3 9 6 4 3 2" xfId="9338" xr:uid="{00000000-0005-0000-0000-00007E240000}"/>
    <cellStyle name="Percent 3 9 6 4 4" xfId="9339" xr:uid="{00000000-0005-0000-0000-00007F240000}"/>
    <cellStyle name="Percent 3 9 6 4 5" xfId="43948" xr:uid="{7F804CD9-44C0-41C6-ADCC-97F0CE920DF0}"/>
    <cellStyle name="Percent 3 9 6 4 6" xfId="36388" xr:uid="{9889949B-392A-4292-91EB-8C16EAEA1C3C}"/>
    <cellStyle name="Percent 3 9 6 5" xfId="9340" xr:uid="{00000000-0005-0000-0000-000080240000}"/>
    <cellStyle name="Percent 3 9 6 5 2" xfId="9341" xr:uid="{00000000-0005-0000-0000-000081240000}"/>
    <cellStyle name="Percent 3 9 6 5 2 2" xfId="9342" xr:uid="{00000000-0005-0000-0000-000082240000}"/>
    <cellStyle name="Percent 3 9 6 5 3" xfId="9343" xr:uid="{00000000-0005-0000-0000-000083240000}"/>
    <cellStyle name="Percent 3 9 6 5 3 2" xfId="9344" xr:uid="{00000000-0005-0000-0000-000084240000}"/>
    <cellStyle name="Percent 3 9 6 5 4" xfId="9345" xr:uid="{00000000-0005-0000-0000-000085240000}"/>
    <cellStyle name="Percent 3 9 6 5 4 2" xfId="9346" xr:uid="{00000000-0005-0000-0000-000086240000}"/>
    <cellStyle name="Percent 3 9 6 5 5" xfId="9347" xr:uid="{00000000-0005-0000-0000-000087240000}"/>
    <cellStyle name="Percent 3 9 6 5 6" xfId="43949" xr:uid="{E2B6611F-80AD-4EF8-8DEE-334C74549FD0}"/>
    <cellStyle name="Percent 3 9 6 5 7" xfId="36389" xr:uid="{F68F7D72-7A0C-4417-A706-6661FAF84BE6}"/>
    <cellStyle name="Percent 3 9 6 6" xfId="9348" xr:uid="{00000000-0005-0000-0000-000088240000}"/>
    <cellStyle name="Percent 3 9 6 6 2" xfId="9349" xr:uid="{00000000-0005-0000-0000-000089240000}"/>
    <cellStyle name="Percent 3 9 6 6 2 2" xfId="9350" xr:uid="{00000000-0005-0000-0000-00008A240000}"/>
    <cellStyle name="Percent 3 9 6 6 3" xfId="9351" xr:uid="{00000000-0005-0000-0000-00008B240000}"/>
    <cellStyle name="Percent 3 9 6 6 3 2" xfId="9352" xr:uid="{00000000-0005-0000-0000-00008C240000}"/>
    <cellStyle name="Percent 3 9 6 6 4" xfId="9353" xr:uid="{00000000-0005-0000-0000-00008D240000}"/>
    <cellStyle name="Percent 3 9 6 6 5" xfId="43950" xr:uid="{A4EB7F8C-E0EB-4DE9-B463-C5F128FD0694}"/>
    <cellStyle name="Percent 3 9 6 6 6" xfId="36390" xr:uid="{8D74E845-40F0-417E-968A-43912785787E}"/>
    <cellStyle name="Percent 3 9 6 7" xfId="9354" xr:uid="{00000000-0005-0000-0000-00008E240000}"/>
    <cellStyle name="Percent 3 9 6 7 2" xfId="9355" xr:uid="{00000000-0005-0000-0000-00008F240000}"/>
    <cellStyle name="Percent 3 9 6 7 3" xfId="43951" xr:uid="{20E172A5-A037-4773-A302-12C12493849D}"/>
    <cellStyle name="Percent 3 9 6 7 4" xfId="36391" xr:uid="{13F3E838-FEB9-4352-A882-E4370FB12A13}"/>
    <cellStyle name="Percent 3 9 6 8" xfId="9356" xr:uid="{00000000-0005-0000-0000-000090240000}"/>
    <cellStyle name="Percent 3 9 6 8 2" xfId="9357" xr:uid="{00000000-0005-0000-0000-000091240000}"/>
    <cellStyle name="Percent 3 9 6 8 3" xfId="43952" xr:uid="{1423A255-A576-42A2-9A7E-C80087003FB7}"/>
    <cellStyle name="Percent 3 9 6 8 4" xfId="36392" xr:uid="{54481DFA-B913-4DD2-95AE-6DBDBD528ABB}"/>
    <cellStyle name="Percent 3 9 6 9" xfId="9358" xr:uid="{00000000-0005-0000-0000-000092240000}"/>
    <cellStyle name="Percent 3 9 6 9 2" xfId="9359" xr:uid="{00000000-0005-0000-0000-000093240000}"/>
    <cellStyle name="Percent 3 9 6 9 3" xfId="43953" xr:uid="{87CB20C5-02CE-40E1-AE41-E92A0EFB6FC7}"/>
    <cellStyle name="Percent 3 9 6 9 4" xfId="36393" xr:uid="{83F23B4B-F144-471C-965C-EE0160277E0F}"/>
    <cellStyle name="Percent 3 9 7" xfId="2975" xr:uid="{00000000-0005-0000-0000-0000A30B0000}"/>
    <cellStyle name="Percent 3 9 7 10" xfId="9361" xr:uid="{00000000-0005-0000-0000-000095240000}"/>
    <cellStyle name="Percent 3 9 7 10 2" xfId="43954" xr:uid="{F6223A14-96D1-4C81-B397-D244F020B0C0}"/>
    <cellStyle name="Percent 3 9 7 10 3" xfId="36394" xr:uid="{381218FE-CC84-47B8-8FEA-25009E7C8CDA}"/>
    <cellStyle name="Percent 3 9 7 11" xfId="9362" xr:uid="{00000000-0005-0000-0000-000096240000}"/>
    <cellStyle name="Percent 3 9 7 12" xfId="9360" xr:uid="{00000000-0005-0000-0000-000094240000}"/>
    <cellStyle name="Percent 3 9 7 13" xfId="41905" xr:uid="{82FB307F-43C5-43CF-B66A-BA485747D8B1}"/>
    <cellStyle name="Percent 3 9 7 14" xfId="26557" xr:uid="{6C9E416D-8227-4F5B-A6D2-CDF0953CF0D8}"/>
    <cellStyle name="Percent 3 9 7 2" xfId="9363" xr:uid="{00000000-0005-0000-0000-000097240000}"/>
    <cellStyle name="Percent 3 9 7 2 2" xfId="9364" xr:uid="{00000000-0005-0000-0000-000098240000}"/>
    <cellStyle name="Percent 3 9 7 2 2 2" xfId="9365" xr:uid="{00000000-0005-0000-0000-000099240000}"/>
    <cellStyle name="Percent 3 9 7 2 3" xfId="9366" xr:uid="{00000000-0005-0000-0000-00009A240000}"/>
    <cellStyle name="Percent 3 9 7 2 3 2" xfId="9367" xr:uid="{00000000-0005-0000-0000-00009B240000}"/>
    <cellStyle name="Percent 3 9 7 2 4" xfId="9368" xr:uid="{00000000-0005-0000-0000-00009C240000}"/>
    <cellStyle name="Percent 3 9 7 2 5" xfId="9369" xr:uid="{00000000-0005-0000-0000-00009D240000}"/>
    <cellStyle name="Percent 3 9 7 2 6" xfId="43955" xr:uid="{63C6C662-502E-4B73-B6C3-8C199C30EF25}"/>
    <cellStyle name="Percent 3 9 7 2 7" xfId="36395" xr:uid="{FEF2F97A-5F66-476D-A3DD-E3C7E1B4832B}"/>
    <cellStyle name="Percent 3 9 7 3" xfId="9370" xr:uid="{00000000-0005-0000-0000-00009E240000}"/>
    <cellStyle name="Percent 3 9 7 3 2" xfId="9371" xr:uid="{00000000-0005-0000-0000-00009F240000}"/>
    <cellStyle name="Percent 3 9 7 3 2 2" xfId="9372" xr:uid="{00000000-0005-0000-0000-0000A0240000}"/>
    <cellStyle name="Percent 3 9 7 3 3" xfId="9373" xr:uid="{00000000-0005-0000-0000-0000A1240000}"/>
    <cellStyle name="Percent 3 9 7 3 3 2" xfId="9374" xr:uid="{00000000-0005-0000-0000-0000A2240000}"/>
    <cellStyle name="Percent 3 9 7 3 4" xfId="9375" xr:uid="{00000000-0005-0000-0000-0000A3240000}"/>
    <cellStyle name="Percent 3 9 7 3 5" xfId="43956" xr:uid="{0043E4B2-65E5-4780-8E4C-19281ACB938A}"/>
    <cellStyle name="Percent 3 9 7 3 6" xfId="36396" xr:uid="{6D4DD2F8-8090-43EB-B078-E404634AC8C8}"/>
    <cellStyle name="Percent 3 9 7 4" xfId="9376" xr:uid="{00000000-0005-0000-0000-0000A4240000}"/>
    <cellStyle name="Percent 3 9 7 4 2" xfId="9377" xr:uid="{00000000-0005-0000-0000-0000A5240000}"/>
    <cellStyle name="Percent 3 9 7 4 2 2" xfId="9378" xr:uid="{00000000-0005-0000-0000-0000A6240000}"/>
    <cellStyle name="Percent 3 9 7 4 3" xfId="9379" xr:uid="{00000000-0005-0000-0000-0000A7240000}"/>
    <cellStyle name="Percent 3 9 7 4 3 2" xfId="9380" xr:uid="{00000000-0005-0000-0000-0000A8240000}"/>
    <cellStyle name="Percent 3 9 7 4 4" xfId="9381" xr:uid="{00000000-0005-0000-0000-0000A9240000}"/>
    <cellStyle name="Percent 3 9 7 4 5" xfId="43957" xr:uid="{F8511F34-951B-4DBD-8587-9E61BFC84BBB}"/>
    <cellStyle name="Percent 3 9 7 4 6" xfId="36397" xr:uid="{66A7C4D7-5C52-4205-8185-03FA610796F2}"/>
    <cellStyle name="Percent 3 9 7 5" xfId="9382" xr:uid="{00000000-0005-0000-0000-0000AA240000}"/>
    <cellStyle name="Percent 3 9 7 5 2" xfId="9383" xr:uid="{00000000-0005-0000-0000-0000AB240000}"/>
    <cellStyle name="Percent 3 9 7 5 2 2" xfId="9384" xr:uid="{00000000-0005-0000-0000-0000AC240000}"/>
    <cellStyle name="Percent 3 9 7 5 3" xfId="9385" xr:uid="{00000000-0005-0000-0000-0000AD240000}"/>
    <cellStyle name="Percent 3 9 7 5 3 2" xfId="9386" xr:uid="{00000000-0005-0000-0000-0000AE240000}"/>
    <cellStyle name="Percent 3 9 7 5 4" xfId="9387" xr:uid="{00000000-0005-0000-0000-0000AF240000}"/>
    <cellStyle name="Percent 3 9 7 5 4 2" xfId="9388" xr:uid="{00000000-0005-0000-0000-0000B0240000}"/>
    <cellStyle name="Percent 3 9 7 5 5" xfId="9389" xr:uid="{00000000-0005-0000-0000-0000B1240000}"/>
    <cellStyle name="Percent 3 9 7 5 6" xfId="43958" xr:uid="{7AB0553A-48D4-490A-B400-40483BAC78B8}"/>
    <cellStyle name="Percent 3 9 7 5 7" xfId="36398" xr:uid="{A03D6DB1-94D8-4968-B500-5A2BBCBC7C98}"/>
    <cellStyle name="Percent 3 9 7 6" xfId="9390" xr:uid="{00000000-0005-0000-0000-0000B2240000}"/>
    <cellStyle name="Percent 3 9 7 6 2" xfId="9391" xr:uid="{00000000-0005-0000-0000-0000B3240000}"/>
    <cellStyle name="Percent 3 9 7 6 2 2" xfId="9392" xr:uid="{00000000-0005-0000-0000-0000B4240000}"/>
    <cellStyle name="Percent 3 9 7 6 3" xfId="9393" xr:uid="{00000000-0005-0000-0000-0000B5240000}"/>
    <cellStyle name="Percent 3 9 7 6 3 2" xfId="9394" xr:uid="{00000000-0005-0000-0000-0000B6240000}"/>
    <cellStyle name="Percent 3 9 7 6 4" xfId="9395" xr:uid="{00000000-0005-0000-0000-0000B7240000}"/>
    <cellStyle name="Percent 3 9 7 6 5" xfId="43959" xr:uid="{9FF69237-FE28-4A69-BCA3-B653190B65AF}"/>
    <cellStyle name="Percent 3 9 7 6 6" xfId="36399" xr:uid="{4B356E12-F684-4C15-9363-B8DFC8E76866}"/>
    <cellStyle name="Percent 3 9 7 7" xfId="9396" xr:uid="{00000000-0005-0000-0000-0000B8240000}"/>
    <cellStyle name="Percent 3 9 7 7 2" xfId="9397" xr:uid="{00000000-0005-0000-0000-0000B9240000}"/>
    <cellStyle name="Percent 3 9 7 7 3" xfId="43960" xr:uid="{194E5A21-A3EE-43C4-BEBD-CA5A8E73C7EC}"/>
    <cellStyle name="Percent 3 9 7 7 4" xfId="36400" xr:uid="{83524EF8-BAAE-4140-B4F1-F74C14D5267A}"/>
    <cellStyle name="Percent 3 9 7 8" xfId="9398" xr:uid="{00000000-0005-0000-0000-0000BA240000}"/>
    <cellStyle name="Percent 3 9 7 8 2" xfId="9399" xr:uid="{00000000-0005-0000-0000-0000BB240000}"/>
    <cellStyle name="Percent 3 9 7 8 3" xfId="43961" xr:uid="{4D7E1634-6073-431E-AAC2-8EC89ECC3AF1}"/>
    <cellStyle name="Percent 3 9 7 8 4" xfId="36401" xr:uid="{A2FD3C03-4F47-4BCD-8F90-C0ED2C373FD1}"/>
    <cellStyle name="Percent 3 9 7 9" xfId="9400" xr:uid="{00000000-0005-0000-0000-0000BC240000}"/>
    <cellStyle name="Percent 3 9 7 9 2" xfId="9401" xr:uid="{00000000-0005-0000-0000-0000BD240000}"/>
    <cellStyle name="Percent 3 9 7 9 3" xfId="43962" xr:uid="{A0BCBB3C-B02D-4350-AE26-FCB855E3493C}"/>
    <cellStyle name="Percent 3 9 7 9 4" xfId="36402" xr:uid="{6E47C996-3EC0-4EBE-AD66-F04FFFF484C3}"/>
    <cellStyle name="Percent 3 9 8" xfId="2976" xr:uid="{00000000-0005-0000-0000-0000A40B0000}"/>
    <cellStyle name="Percent 3 9 8 10" xfId="9403" xr:uid="{00000000-0005-0000-0000-0000BF240000}"/>
    <cellStyle name="Percent 3 9 8 10 2" xfId="43963" xr:uid="{83739CD1-0633-4C20-90E4-59E3EAFF5548}"/>
    <cellStyle name="Percent 3 9 8 10 3" xfId="36403" xr:uid="{057F2AAD-AAEB-4246-A189-759033A2C39A}"/>
    <cellStyle name="Percent 3 9 8 11" xfId="9404" xr:uid="{00000000-0005-0000-0000-0000C0240000}"/>
    <cellStyle name="Percent 3 9 8 12" xfId="9402" xr:uid="{00000000-0005-0000-0000-0000BE240000}"/>
    <cellStyle name="Percent 3 9 8 13" xfId="41906" xr:uid="{059DFAAE-2F0D-44D7-8991-50455CCF746F}"/>
    <cellStyle name="Percent 3 9 8 14" xfId="26558" xr:uid="{E9956EC7-68DB-446E-9F9D-31ACFF0C570A}"/>
    <cellStyle name="Percent 3 9 8 2" xfId="9405" xr:uid="{00000000-0005-0000-0000-0000C1240000}"/>
    <cellStyle name="Percent 3 9 8 2 2" xfId="9406" xr:uid="{00000000-0005-0000-0000-0000C2240000}"/>
    <cellStyle name="Percent 3 9 8 2 2 2" xfId="9407" xr:uid="{00000000-0005-0000-0000-0000C3240000}"/>
    <cellStyle name="Percent 3 9 8 2 3" xfId="9408" xr:uid="{00000000-0005-0000-0000-0000C4240000}"/>
    <cellStyle name="Percent 3 9 8 2 3 2" xfId="9409" xr:uid="{00000000-0005-0000-0000-0000C5240000}"/>
    <cellStyle name="Percent 3 9 8 2 4" xfId="9410" xr:uid="{00000000-0005-0000-0000-0000C6240000}"/>
    <cellStyle name="Percent 3 9 8 2 5" xfId="9411" xr:uid="{00000000-0005-0000-0000-0000C7240000}"/>
    <cellStyle name="Percent 3 9 8 2 6" xfId="43964" xr:uid="{3A1A6E0A-6387-4E52-938C-850338668AB0}"/>
    <cellStyle name="Percent 3 9 8 2 7" xfId="36404" xr:uid="{6F2C9B6A-4A34-480D-B666-5E1AD0E89E7A}"/>
    <cellStyle name="Percent 3 9 8 3" xfId="9412" xr:uid="{00000000-0005-0000-0000-0000C8240000}"/>
    <cellStyle name="Percent 3 9 8 3 2" xfId="9413" xr:uid="{00000000-0005-0000-0000-0000C9240000}"/>
    <cellStyle name="Percent 3 9 8 3 2 2" xfId="9414" xr:uid="{00000000-0005-0000-0000-0000CA240000}"/>
    <cellStyle name="Percent 3 9 8 3 3" xfId="9415" xr:uid="{00000000-0005-0000-0000-0000CB240000}"/>
    <cellStyle name="Percent 3 9 8 3 3 2" xfId="9416" xr:uid="{00000000-0005-0000-0000-0000CC240000}"/>
    <cellStyle name="Percent 3 9 8 3 4" xfId="9417" xr:uid="{00000000-0005-0000-0000-0000CD240000}"/>
    <cellStyle name="Percent 3 9 8 3 5" xfId="43965" xr:uid="{F038A9E7-7EDD-4213-9CC4-208FDB47D4D2}"/>
    <cellStyle name="Percent 3 9 8 3 6" xfId="36405" xr:uid="{A1B6FEFC-86C0-4B38-ADDD-12AF8DB70801}"/>
    <cellStyle name="Percent 3 9 8 4" xfId="9418" xr:uid="{00000000-0005-0000-0000-0000CE240000}"/>
    <cellStyle name="Percent 3 9 8 4 2" xfId="9419" xr:uid="{00000000-0005-0000-0000-0000CF240000}"/>
    <cellStyle name="Percent 3 9 8 4 2 2" xfId="9420" xr:uid="{00000000-0005-0000-0000-0000D0240000}"/>
    <cellStyle name="Percent 3 9 8 4 3" xfId="9421" xr:uid="{00000000-0005-0000-0000-0000D1240000}"/>
    <cellStyle name="Percent 3 9 8 4 3 2" xfId="9422" xr:uid="{00000000-0005-0000-0000-0000D2240000}"/>
    <cellStyle name="Percent 3 9 8 4 4" xfId="9423" xr:uid="{00000000-0005-0000-0000-0000D3240000}"/>
    <cellStyle name="Percent 3 9 8 4 5" xfId="43966" xr:uid="{BDA613BE-AC7B-478B-8DEA-77CCD2EE7D52}"/>
    <cellStyle name="Percent 3 9 8 4 6" xfId="36406" xr:uid="{02A958BA-56E7-4034-B0DA-B9EA65706BEB}"/>
    <cellStyle name="Percent 3 9 8 5" xfId="9424" xr:uid="{00000000-0005-0000-0000-0000D4240000}"/>
    <cellStyle name="Percent 3 9 8 5 2" xfId="9425" xr:uid="{00000000-0005-0000-0000-0000D5240000}"/>
    <cellStyle name="Percent 3 9 8 5 2 2" xfId="9426" xr:uid="{00000000-0005-0000-0000-0000D6240000}"/>
    <cellStyle name="Percent 3 9 8 5 3" xfId="9427" xr:uid="{00000000-0005-0000-0000-0000D7240000}"/>
    <cellStyle name="Percent 3 9 8 5 3 2" xfId="9428" xr:uid="{00000000-0005-0000-0000-0000D8240000}"/>
    <cellStyle name="Percent 3 9 8 5 4" xfId="9429" xr:uid="{00000000-0005-0000-0000-0000D9240000}"/>
    <cellStyle name="Percent 3 9 8 5 4 2" xfId="9430" xr:uid="{00000000-0005-0000-0000-0000DA240000}"/>
    <cellStyle name="Percent 3 9 8 5 5" xfId="9431" xr:uid="{00000000-0005-0000-0000-0000DB240000}"/>
    <cellStyle name="Percent 3 9 8 5 6" xfId="43967" xr:uid="{F96344B8-011B-4C04-B162-083745AD9829}"/>
    <cellStyle name="Percent 3 9 8 5 7" xfId="36407" xr:uid="{C9A6F9EC-7363-4AFF-8E9E-B78FED690FE0}"/>
    <cellStyle name="Percent 3 9 8 6" xfId="9432" xr:uid="{00000000-0005-0000-0000-0000DC240000}"/>
    <cellStyle name="Percent 3 9 8 6 2" xfId="9433" xr:uid="{00000000-0005-0000-0000-0000DD240000}"/>
    <cellStyle name="Percent 3 9 8 6 2 2" xfId="9434" xr:uid="{00000000-0005-0000-0000-0000DE240000}"/>
    <cellStyle name="Percent 3 9 8 6 3" xfId="9435" xr:uid="{00000000-0005-0000-0000-0000DF240000}"/>
    <cellStyle name="Percent 3 9 8 6 3 2" xfId="9436" xr:uid="{00000000-0005-0000-0000-0000E0240000}"/>
    <cellStyle name="Percent 3 9 8 6 4" xfId="9437" xr:uid="{00000000-0005-0000-0000-0000E1240000}"/>
    <cellStyle name="Percent 3 9 8 6 5" xfId="43968" xr:uid="{DC8C0621-86F4-4A97-B6D2-E43DE0283892}"/>
    <cellStyle name="Percent 3 9 8 6 6" xfId="36408" xr:uid="{00A482E4-469F-4369-9D19-ED88691AA519}"/>
    <cellStyle name="Percent 3 9 8 7" xfId="9438" xr:uid="{00000000-0005-0000-0000-0000E2240000}"/>
    <cellStyle name="Percent 3 9 8 7 2" xfId="9439" xr:uid="{00000000-0005-0000-0000-0000E3240000}"/>
    <cellStyle name="Percent 3 9 8 7 3" xfId="43969" xr:uid="{167B023E-723E-4E72-9D5D-09DBADDBB453}"/>
    <cellStyle name="Percent 3 9 8 7 4" xfId="36409" xr:uid="{61A59F17-A3BF-4790-BC89-0AD164045910}"/>
    <cellStyle name="Percent 3 9 8 8" xfId="9440" xr:uid="{00000000-0005-0000-0000-0000E4240000}"/>
    <cellStyle name="Percent 3 9 8 8 2" xfId="9441" xr:uid="{00000000-0005-0000-0000-0000E5240000}"/>
    <cellStyle name="Percent 3 9 8 8 3" xfId="43970" xr:uid="{E6820A49-E085-4482-8817-1F0F0157AAA4}"/>
    <cellStyle name="Percent 3 9 8 8 4" xfId="36410" xr:uid="{40837ADF-53C5-453E-8FF7-F934E85810EF}"/>
    <cellStyle name="Percent 3 9 8 9" xfId="9442" xr:uid="{00000000-0005-0000-0000-0000E6240000}"/>
    <cellStyle name="Percent 3 9 8 9 2" xfId="9443" xr:uid="{00000000-0005-0000-0000-0000E7240000}"/>
    <cellStyle name="Percent 3 9 8 9 3" xfId="43971" xr:uid="{C3C93A75-BB37-4B1E-9C6B-9DA52373CE16}"/>
    <cellStyle name="Percent 3 9 8 9 4" xfId="36411" xr:uid="{769E6799-3255-4741-B272-61B6FD8FC231}"/>
    <cellStyle name="Percent 3 9 9" xfId="2977" xr:uid="{00000000-0005-0000-0000-0000A50B0000}"/>
    <cellStyle name="Percent 3 9 9 10" xfId="9445" xr:uid="{00000000-0005-0000-0000-0000E9240000}"/>
    <cellStyle name="Percent 3 9 9 10 2" xfId="43972" xr:uid="{65302BC1-E2E0-4BFB-BEC8-764B5F7DA677}"/>
    <cellStyle name="Percent 3 9 9 10 3" xfId="36412" xr:uid="{44BFAD8D-476D-439F-B17A-DE30F50CAFEB}"/>
    <cellStyle name="Percent 3 9 9 11" xfId="9446" xr:uid="{00000000-0005-0000-0000-0000EA240000}"/>
    <cellStyle name="Percent 3 9 9 12" xfId="9444" xr:uid="{00000000-0005-0000-0000-0000E8240000}"/>
    <cellStyle name="Percent 3 9 9 13" xfId="41907" xr:uid="{C4D59C94-AD62-4559-A5C1-20761620DF9C}"/>
    <cellStyle name="Percent 3 9 9 14" xfId="26559" xr:uid="{35294006-5B05-463D-AFE7-105CA7434CA3}"/>
    <cellStyle name="Percent 3 9 9 2" xfId="9447" xr:uid="{00000000-0005-0000-0000-0000EB240000}"/>
    <cellStyle name="Percent 3 9 9 2 2" xfId="9448" xr:uid="{00000000-0005-0000-0000-0000EC240000}"/>
    <cellStyle name="Percent 3 9 9 2 2 2" xfId="9449" xr:uid="{00000000-0005-0000-0000-0000ED240000}"/>
    <cellStyle name="Percent 3 9 9 2 3" xfId="9450" xr:uid="{00000000-0005-0000-0000-0000EE240000}"/>
    <cellStyle name="Percent 3 9 9 2 3 2" xfId="9451" xr:uid="{00000000-0005-0000-0000-0000EF240000}"/>
    <cellStyle name="Percent 3 9 9 2 4" xfId="9452" xr:uid="{00000000-0005-0000-0000-0000F0240000}"/>
    <cellStyle name="Percent 3 9 9 2 5" xfId="9453" xr:uid="{00000000-0005-0000-0000-0000F1240000}"/>
    <cellStyle name="Percent 3 9 9 2 6" xfId="43973" xr:uid="{1DE73627-CEAF-4E45-9209-426C98F0F903}"/>
    <cellStyle name="Percent 3 9 9 2 7" xfId="36413" xr:uid="{62AB88C4-2553-4057-93E1-5F171DDE137B}"/>
    <cellStyle name="Percent 3 9 9 3" xfId="9454" xr:uid="{00000000-0005-0000-0000-0000F2240000}"/>
    <cellStyle name="Percent 3 9 9 3 2" xfId="9455" xr:uid="{00000000-0005-0000-0000-0000F3240000}"/>
    <cellStyle name="Percent 3 9 9 3 2 2" xfId="9456" xr:uid="{00000000-0005-0000-0000-0000F4240000}"/>
    <cellStyle name="Percent 3 9 9 3 3" xfId="9457" xr:uid="{00000000-0005-0000-0000-0000F5240000}"/>
    <cellStyle name="Percent 3 9 9 3 3 2" xfId="9458" xr:uid="{00000000-0005-0000-0000-0000F6240000}"/>
    <cellStyle name="Percent 3 9 9 3 4" xfId="9459" xr:uid="{00000000-0005-0000-0000-0000F7240000}"/>
    <cellStyle name="Percent 3 9 9 3 5" xfId="43974" xr:uid="{8C99AAEF-4C4C-406D-8527-20E191ED2799}"/>
    <cellStyle name="Percent 3 9 9 3 6" xfId="36414" xr:uid="{103D399C-AAD4-4447-A639-E0E9E5F6FA9B}"/>
    <cellStyle name="Percent 3 9 9 4" xfId="9460" xr:uid="{00000000-0005-0000-0000-0000F8240000}"/>
    <cellStyle name="Percent 3 9 9 4 2" xfId="9461" xr:uid="{00000000-0005-0000-0000-0000F9240000}"/>
    <cellStyle name="Percent 3 9 9 4 2 2" xfId="9462" xr:uid="{00000000-0005-0000-0000-0000FA240000}"/>
    <cellStyle name="Percent 3 9 9 4 3" xfId="9463" xr:uid="{00000000-0005-0000-0000-0000FB240000}"/>
    <cellStyle name="Percent 3 9 9 4 3 2" xfId="9464" xr:uid="{00000000-0005-0000-0000-0000FC240000}"/>
    <cellStyle name="Percent 3 9 9 4 4" xfId="9465" xr:uid="{00000000-0005-0000-0000-0000FD240000}"/>
    <cellStyle name="Percent 3 9 9 4 5" xfId="43975" xr:uid="{765A01F8-A072-43A4-A409-0A6920CC5BBF}"/>
    <cellStyle name="Percent 3 9 9 4 6" xfId="36415" xr:uid="{ABFAA119-080B-4126-8C02-2F903A54BAB4}"/>
    <cellStyle name="Percent 3 9 9 5" xfId="9466" xr:uid="{00000000-0005-0000-0000-0000FE240000}"/>
    <cellStyle name="Percent 3 9 9 5 2" xfId="9467" xr:uid="{00000000-0005-0000-0000-0000FF240000}"/>
    <cellStyle name="Percent 3 9 9 5 2 2" xfId="9468" xr:uid="{00000000-0005-0000-0000-000000250000}"/>
    <cellStyle name="Percent 3 9 9 5 3" xfId="9469" xr:uid="{00000000-0005-0000-0000-000001250000}"/>
    <cellStyle name="Percent 3 9 9 5 3 2" xfId="9470" xr:uid="{00000000-0005-0000-0000-000002250000}"/>
    <cellStyle name="Percent 3 9 9 5 4" xfId="9471" xr:uid="{00000000-0005-0000-0000-000003250000}"/>
    <cellStyle name="Percent 3 9 9 5 4 2" xfId="9472" xr:uid="{00000000-0005-0000-0000-000004250000}"/>
    <cellStyle name="Percent 3 9 9 5 5" xfId="9473" xr:uid="{00000000-0005-0000-0000-000005250000}"/>
    <cellStyle name="Percent 3 9 9 5 6" xfId="43976" xr:uid="{33B59F42-F524-4FF6-8BF1-477775E2F221}"/>
    <cellStyle name="Percent 3 9 9 5 7" xfId="36416" xr:uid="{0B4B1DA4-7F53-46B9-B2B2-3A036C29315B}"/>
    <cellStyle name="Percent 3 9 9 6" xfId="9474" xr:uid="{00000000-0005-0000-0000-000006250000}"/>
    <cellStyle name="Percent 3 9 9 6 2" xfId="9475" xr:uid="{00000000-0005-0000-0000-000007250000}"/>
    <cellStyle name="Percent 3 9 9 6 2 2" xfId="9476" xr:uid="{00000000-0005-0000-0000-000008250000}"/>
    <cellStyle name="Percent 3 9 9 6 3" xfId="9477" xr:uid="{00000000-0005-0000-0000-000009250000}"/>
    <cellStyle name="Percent 3 9 9 6 3 2" xfId="9478" xr:uid="{00000000-0005-0000-0000-00000A250000}"/>
    <cellStyle name="Percent 3 9 9 6 4" xfId="9479" xr:uid="{00000000-0005-0000-0000-00000B250000}"/>
    <cellStyle name="Percent 3 9 9 6 5" xfId="43977" xr:uid="{E93C571B-9490-4368-985A-83A46DF7ADC5}"/>
    <cellStyle name="Percent 3 9 9 6 6" xfId="36417" xr:uid="{06E28A83-037A-4089-9438-194350080294}"/>
    <cellStyle name="Percent 3 9 9 7" xfId="9480" xr:uid="{00000000-0005-0000-0000-00000C250000}"/>
    <cellStyle name="Percent 3 9 9 7 2" xfId="9481" xr:uid="{00000000-0005-0000-0000-00000D250000}"/>
    <cellStyle name="Percent 3 9 9 7 3" xfId="43978" xr:uid="{2056FD6C-1B58-493A-A01C-059C678C2B75}"/>
    <cellStyle name="Percent 3 9 9 7 4" xfId="36418" xr:uid="{9E4E994E-39F1-4509-AEC7-6BF8575345AC}"/>
    <cellStyle name="Percent 3 9 9 8" xfId="9482" xr:uid="{00000000-0005-0000-0000-00000E250000}"/>
    <cellStyle name="Percent 3 9 9 8 2" xfId="9483" xr:uid="{00000000-0005-0000-0000-00000F250000}"/>
    <cellStyle name="Percent 3 9 9 8 3" xfId="43979" xr:uid="{9A7163DB-64C8-41EA-9A21-F297A2EBA4E0}"/>
    <cellStyle name="Percent 3 9 9 8 4" xfId="36419" xr:uid="{8E6BC6ED-C45A-4CBA-A053-27D54CDA363A}"/>
    <cellStyle name="Percent 3 9 9 9" xfId="9484" xr:uid="{00000000-0005-0000-0000-000010250000}"/>
    <cellStyle name="Percent 3 9 9 9 2" xfId="9485" xr:uid="{00000000-0005-0000-0000-000011250000}"/>
    <cellStyle name="Percent 3 9 9 9 3" xfId="43980" xr:uid="{703E0769-4165-4728-952E-1956919312CF}"/>
    <cellStyle name="Percent 3 9 9 9 4" xfId="36420" xr:uid="{23320E00-798D-490B-B001-D138EE6C1AC4}"/>
    <cellStyle name="Percent 31" xfId="2978" xr:uid="{00000000-0005-0000-0000-0000A60B0000}"/>
    <cellStyle name="Percent 31 10" xfId="9487" xr:uid="{00000000-0005-0000-0000-000013250000}"/>
    <cellStyle name="Percent 31 10 2" xfId="43981" xr:uid="{3A4A7636-509E-4151-A044-2F1C75334654}"/>
    <cellStyle name="Percent 31 10 3" xfId="36421" xr:uid="{06B95B06-3BBA-47DF-86B5-E030DD895CCF}"/>
    <cellStyle name="Percent 31 11" xfId="9488" xr:uid="{00000000-0005-0000-0000-000014250000}"/>
    <cellStyle name="Percent 31 12" xfId="9486" xr:uid="{00000000-0005-0000-0000-000012250000}"/>
    <cellStyle name="Percent 31 13" xfId="41908" xr:uid="{094DB4D1-2B29-434D-9B73-1A70CB4D5F61}"/>
    <cellStyle name="Percent 31 14" xfId="26560" xr:uid="{ED7387AA-FFF3-4F9A-9584-5BFBFC57356F}"/>
    <cellStyle name="Percent 31 2" xfId="9489" xr:uid="{00000000-0005-0000-0000-000015250000}"/>
    <cellStyle name="Percent 31 2 2" xfId="9490" xr:uid="{00000000-0005-0000-0000-000016250000}"/>
    <cellStyle name="Percent 31 2 2 2" xfId="9491" xr:uid="{00000000-0005-0000-0000-000017250000}"/>
    <cellStyle name="Percent 31 2 3" xfId="9492" xr:uid="{00000000-0005-0000-0000-000018250000}"/>
    <cellStyle name="Percent 31 2 3 2" xfId="9493" xr:uid="{00000000-0005-0000-0000-000019250000}"/>
    <cellStyle name="Percent 31 2 4" xfId="9494" xr:uid="{00000000-0005-0000-0000-00001A250000}"/>
    <cellStyle name="Percent 31 2 5" xfId="9495" xr:uid="{00000000-0005-0000-0000-00001B250000}"/>
    <cellStyle name="Percent 31 2 6" xfId="43982" xr:uid="{24E050D0-C22F-4C8B-82B5-E7548E3A38B4}"/>
    <cellStyle name="Percent 31 2 7" xfId="36422" xr:uid="{C029A3C1-6FE0-4304-B3DF-876DAB625CAA}"/>
    <cellStyle name="Percent 31 3" xfId="9496" xr:uid="{00000000-0005-0000-0000-00001C250000}"/>
    <cellStyle name="Percent 31 3 2" xfId="9497" xr:uid="{00000000-0005-0000-0000-00001D250000}"/>
    <cellStyle name="Percent 31 3 2 2" xfId="9498" xr:uid="{00000000-0005-0000-0000-00001E250000}"/>
    <cellStyle name="Percent 31 3 3" xfId="9499" xr:uid="{00000000-0005-0000-0000-00001F250000}"/>
    <cellStyle name="Percent 31 3 3 2" xfId="9500" xr:uid="{00000000-0005-0000-0000-000020250000}"/>
    <cellStyle name="Percent 31 3 4" xfId="9501" xr:uid="{00000000-0005-0000-0000-000021250000}"/>
    <cellStyle name="Percent 31 3 5" xfId="43983" xr:uid="{6EED1450-46E2-464F-947E-C38FBFDD6958}"/>
    <cellStyle name="Percent 31 3 6" xfId="36423" xr:uid="{8DC41C06-EA72-424D-AE61-B8F1F2AA9833}"/>
    <cellStyle name="Percent 31 4" xfId="9502" xr:uid="{00000000-0005-0000-0000-000022250000}"/>
    <cellStyle name="Percent 31 4 2" xfId="9503" xr:uid="{00000000-0005-0000-0000-000023250000}"/>
    <cellStyle name="Percent 31 4 2 2" xfId="9504" xr:uid="{00000000-0005-0000-0000-000024250000}"/>
    <cellStyle name="Percent 31 4 3" xfId="9505" xr:uid="{00000000-0005-0000-0000-000025250000}"/>
    <cellStyle name="Percent 31 4 3 2" xfId="9506" xr:uid="{00000000-0005-0000-0000-000026250000}"/>
    <cellStyle name="Percent 31 4 4" xfId="9507" xr:uid="{00000000-0005-0000-0000-000027250000}"/>
    <cellStyle name="Percent 31 4 5" xfId="43984" xr:uid="{BB09F682-8FF1-49BB-9A55-754C6E07A25D}"/>
    <cellStyle name="Percent 31 4 6" xfId="36424" xr:uid="{D3C926BA-44B5-41BA-B79A-9B87D170C55F}"/>
    <cellStyle name="Percent 31 5" xfId="9508" xr:uid="{00000000-0005-0000-0000-000028250000}"/>
    <cellStyle name="Percent 31 5 2" xfId="9509" xr:uid="{00000000-0005-0000-0000-000029250000}"/>
    <cellStyle name="Percent 31 5 2 2" xfId="9510" xr:uid="{00000000-0005-0000-0000-00002A250000}"/>
    <cellStyle name="Percent 31 5 3" xfId="9511" xr:uid="{00000000-0005-0000-0000-00002B250000}"/>
    <cellStyle name="Percent 31 5 3 2" xfId="9512" xr:uid="{00000000-0005-0000-0000-00002C250000}"/>
    <cellStyle name="Percent 31 5 4" xfId="9513" xr:uid="{00000000-0005-0000-0000-00002D250000}"/>
    <cellStyle name="Percent 31 5 4 2" xfId="9514" xr:uid="{00000000-0005-0000-0000-00002E250000}"/>
    <cellStyle name="Percent 31 5 5" xfId="9515" xr:uid="{00000000-0005-0000-0000-00002F250000}"/>
    <cellStyle name="Percent 31 5 6" xfId="43985" xr:uid="{1285B70F-EA82-49A8-B15D-9EE6E93DE5D6}"/>
    <cellStyle name="Percent 31 5 7" xfId="36425" xr:uid="{9F03AD7C-1525-4BFD-8962-78BFF86FC7CA}"/>
    <cellStyle name="Percent 31 6" xfId="9516" xr:uid="{00000000-0005-0000-0000-000030250000}"/>
    <cellStyle name="Percent 31 6 2" xfId="9517" xr:uid="{00000000-0005-0000-0000-000031250000}"/>
    <cellStyle name="Percent 31 6 2 2" xfId="9518" xr:uid="{00000000-0005-0000-0000-000032250000}"/>
    <cellStyle name="Percent 31 6 3" xfId="9519" xr:uid="{00000000-0005-0000-0000-000033250000}"/>
    <cellStyle name="Percent 31 6 3 2" xfId="9520" xr:uid="{00000000-0005-0000-0000-000034250000}"/>
    <cellStyle name="Percent 31 6 4" xfId="9521" xr:uid="{00000000-0005-0000-0000-000035250000}"/>
    <cellStyle name="Percent 31 6 5" xfId="43986" xr:uid="{BBC6BCDC-F471-4B88-9B26-7E630B572689}"/>
    <cellStyle name="Percent 31 6 6" xfId="36426" xr:uid="{2E699268-4B9A-42AB-A663-5B64A47E61C5}"/>
    <cellStyle name="Percent 31 7" xfId="9522" xr:uid="{00000000-0005-0000-0000-000036250000}"/>
    <cellStyle name="Percent 31 7 2" xfId="9523" xr:uid="{00000000-0005-0000-0000-000037250000}"/>
    <cellStyle name="Percent 31 7 3" xfId="43987" xr:uid="{3CA6A128-FE9B-4364-AB32-A8DD72544496}"/>
    <cellStyle name="Percent 31 7 4" xfId="36427" xr:uid="{5E8C651E-C19C-4764-93C5-A909C7C75A25}"/>
    <cellStyle name="Percent 31 8" xfId="9524" xr:uid="{00000000-0005-0000-0000-000038250000}"/>
    <cellStyle name="Percent 31 8 2" xfId="9525" xr:uid="{00000000-0005-0000-0000-000039250000}"/>
    <cellStyle name="Percent 31 8 3" xfId="43988" xr:uid="{B2038866-FFCD-4190-8590-E1861964BA9D}"/>
    <cellStyle name="Percent 31 8 4" xfId="36428" xr:uid="{2E74F604-8C71-49D0-8420-F4C5BDF123BD}"/>
    <cellStyle name="Percent 31 9" xfId="9526" xr:uid="{00000000-0005-0000-0000-00003A250000}"/>
    <cellStyle name="Percent 31 9 2" xfId="9527" xr:uid="{00000000-0005-0000-0000-00003B250000}"/>
    <cellStyle name="Percent 31 9 3" xfId="43989" xr:uid="{29E83870-7390-48A8-AAC9-02AAB132BB55}"/>
    <cellStyle name="Percent 31 9 4" xfId="36429" xr:uid="{7B1D7C89-BCF0-41CC-BEEF-583C9EB24ADF}"/>
    <cellStyle name="Percent 4" xfId="304" xr:uid="{00000000-0005-0000-0000-000034010000}"/>
    <cellStyle name="Percent 4 10" xfId="2980" xr:uid="{00000000-0005-0000-0000-0000A80B0000}"/>
    <cellStyle name="Percent 4 10 10" xfId="9530" xr:uid="{00000000-0005-0000-0000-00003E250000}"/>
    <cellStyle name="Percent 4 10 10 2" xfId="43990" xr:uid="{851D8422-83F4-4309-BE63-F6981E73FDD6}"/>
    <cellStyle name="Percent 4 10 10 3" xfId="36430" xr:uid="{5504530A-EECA-450A-AD5F-0F4B1F867F4E}"/>
    <cellStyle name="Percent 4 10 11" xfId="9531" xr:uid="{00000000-0005-0000-0000-00003F250000}"/>
    <cellStyle name="Percent 4 10 12" xfId="9529" xr:uid="{00000000-0005-0000-0000-00003D250000}"/>
    <cellStyle name="Percent 4 10 2" xfId="9532" xr:uid="{00000000-0005-0000-0000-000040250000}"/>
    <cellStyle name="Percent 4 10 2 2" xfId="9533" xr:uid="{00000000-0005-0000-0000-000041250000}"/>
    <cellStyle name="Percent 4 10 2 2 2" xfId="9534" xr:uid="{00000000-0005-0000-0000-000042250000}"/>
    <cellStyle name="Percent 4 10 2 3" xfId="9535" xr:uid="{00000000-0005-0000-0000-000043250000}"/>
    <cellStyle name="Percent 4 10 2 3 2" xfId="9536" xr:uid="{00000000-0005-0000-0000-000044250000}"/>
    <cellStyle name="Percent 4 10 2 4" xfId="9537" xr:uid="{00000000-0005-0000-0000-000045250000}"/>
    <cellStyle name="Percent 4 10 2 5" xfId="9538" xr:uid="{00000000-0005-0000-0000-000046250000}"/>
    <cellStyle name="Percent 4 10 2 6" xfId="43991" xr:uid="{69949B7E-E2BA-41F5-8F89-69AEE58A59FE}"/>
    <cellStyle name="Percent 4 10 2 7" xfId="26562" xr:uid="{8982A818-FE82-4C4C-BF7A-CD7C31E2B6F6}"/>
    <cellStyle name="Percent 4 10 3" xfId="9539" xr:uid="{00000000-0005-0000-0000-000047250000}"/>
    <cellStyle name="Percent 4 10 3 2" xfId="9540" xr:uid="{00000000-0005-0000-0000-000048250000}"/>
    <cellStyle name="Percent 4 10 3 2 2" xfId="9541" xr:uid="{00000000-0005-0000-0000-000049250000}"/>
    <cellStyle name="Percent 4 10 3 3" xfId="9542" xr:uid="{00000000-0005-0000-0000-00004A250000}"/>
    <cellStyle name="Percent 4 10 3 3 2" xfId="9543" xr:uid="{00000000-0005-0000-0000-00004B250000}"/>
    <cellStyle name="Percent 4 10 3 4" xfId="9544" xr:uid="{00000000-0005-0000-0000-00004C250000}"/>
    <cellStyle name="Percent 4 10 3 5" xfId="43992" xr:uid="{16CAED7C-25D3-4C7D-8DA5-B85C4B975634}"/>
    <cellStyle name="Percent 4 10 3 6" xfId="36431" xr:uid="{540788B2-43C8-41E9-9A41-EB0ADC10BE64}"/>
    <cellStyle name="Percent 4 10 4" xfId="9545" xr:uid="{00000000-0005-0000-0000-00004D250000}"/>
    <cellStyle name="Percent 4 10 4 2" xfId="9546" xr:uid="{00000000-0005-0000-0000-00004E250000}"/>
    <cellStyle name="Percent 4 10 4 2 2" xfId="9547" xr:uid="{00000000-0005-0000-0000-00004F250000}"/>
    <cellStyle name="Percent 4 10 4 3" xfId="9548" xr:uid="{00000000-0005-0000-0000-000050250000}"/>
    <cellStyle name="Percent 4 10 4 3 2" xfId="9549" xr:uid="{00000000-0005-0000-0000-000051250000}"/>
    <cellStyle name="Percent 4 10 4 4" xfId="9550" xr:uid="{00000000-0005-0000-0000-000052250000}"/>
    <cellStyle name="Percent 4 10 4 5" xfId="43993" xr:uid="{C72AFB93-3F83-423F-B2C8-734A69609061}"/>
    <cellStyle name="Percent 4 10 4 6" xfId="36432" xr:uid="{7B723530-EA3B-4092-91DE-020B278A92C1}"/>
    <cellStyle name="Percent 4 10 5" xfId="9551" xr:uid="{00000000-0005-0000-0000-000053250000}"/>
    <cellStyle name="Percent 4 10 5 2" xfId="9552" xr:uid="{00000000-0005-0000-0000-000054250000}"/>
    <cellStyle name="Percent 4 10 5 2 2" xfId="9553" xr:uid="{00000000-0005-0000-0000-000055250000}"/>
    <cellStyle name="Percent 4 10 5 3" xfId="9554" xr:uid="{00000000-0005-0000-0000-000056250000}"/>
    <cellStyle name="Percent 4 10 5 3 2" xfId="9555" xr:uid="{00000000-0005-0000-0000-000057250000}"/>
    <cellStyle name="Percent 4 10 5 4" xfId="9556" xr:uid="{00000000-0005-0000-0000-000058250000}"/>
    <cellStyle name="Percent 4 10 5 4 2" xfId="9557" xr:uid="{00000000-0005-0000-0000-000059250000}"/>
    <cellStyle name="Percent 4 10 5 5" xfId="9558" xr:uid="{00000000-0005-0000-0000-00005A250000}"/>
    <cellStyle name="Percent 4 10 5 6" xfId="43994" xr:uid="{6B6A045F-BFB9-40AC-BD11-8B67F2A6FDEE}"/>
    <cellStyle name="Percent 4 10 5 7" xfId="36433" xr:uid="{635ACA66-A27B-4342-8DE2-3B3086479DA3}"/>
    <cellStyle name="Percent 4 10 6" xfId="9559" xr:uid="{00000000-0005-0000-0000-00005B250000}"/>
    <cellStyle name="Percent 4 10 6 2" xfId="9560" xr:uid="{00000000-0005-0000-0000-00005C250000}"/>
    <cellStyle name="Percent 4 10 6 2 2" xfId="9561" xr:uid="{00000000-0005-0000-0000-00005D250000}"/>
    <cellStyle name="Percent 4 10 6 3" xfId="9562" xr:uid="{00000000-0005-0000-0000-00005E250000}"/>
    <cellStyle name="Percent 4 10 6 3 2" xfId="9563" xr:uid="{00000000-0005-0000-0000-00005F250000}"/>
    <cellStyle name="Percent 4 10 6 4" xfId="9564" xr:uid="{00000000-0005-0000-0000-000060250000}"/>
    <cellStyle name="Percent 4 10 6 5" xfId="43995" xr:uid="{4C64CC39-29D4-4D8A-9F81-917EAC29FD53}"/>
    <cellStyle name="Percent 4 10 6 6" xfId="36434" xr:uid="{21704AD4-F8C9-4945-8E11-D72615026B2C}"/>
    <cellStyle name="Percent 4 10 7" xfId="9565" xr:uid="{00000000-0005-0000-0000-000061250000}"/>
    <cellStyle name="Percent 4 10 7 2" xfId="9566" xr:uid="{00000000-0005-0000-0000-000062250000}"/>
    <cellStyle name="Percent 4 10 7 3" xfId="43996" xr:uid="{5225C13C-F34E-486D-9A7C-9757A06A8199}"/>
    <cellStyle name="Percent 4 10 7 4" xfId="36435" xr:uid="{6BE99113-E0B3-40D1-AE65-155FB843E818}"/>
    <cellStyle name="Percent 4 10 8" xfId="9567" xr:uid="{00000000-0005-0000-0000-000063250000}"/>
    <cellStyle name="Percent 4 10 8 2" xfId="9568" xr:uid="{00000000-0005-0000-0000-000064250000}"/>
    <cellStyle name="Percent 4 10 8 3" xfId="43997" xr:uid="{84A0B699-B018-43CB-9F42-9401C4CEB9B1}"/>
    <cellStyle name="Percent 4 10 8 4" xfId="36436" xr:uid="{857CA6F6-FE69-4A1E-BC6D-DCC359027903}"/>
    <cellStyle name="Percent 4 10 9" xfId="9569" xr:uid="{00000000-0005-0000-0000-000065250000}"/>
    <cellStyle name="Percent 4 10 9 2" xfId="9570" xr:uid="{00000000-0005-0000-0000-000066250000}"/>
    <cellStyle name="Percent 4 10 9 3" xfId="43998" xr:uid="{781E7913-A21D-4619-8A3A-22587A48BD6B}"/>
    <cellStyle name="Percent 4 10 9 4" xfId="36437" xr:uid="{CA2FA67E-548E-40FE-88FF-9A42180E5A56}"/>
    <cellStyle name="Percent 4 11" xfId="2981" xr:uid="{00000000-0005-0000-0000-0000A90B0000}"/>
    <cellStyle name="Percent 4 11 10" xfId="9572" xr:uid="{00000000-0005-0000-0000-000068250000}"/>
    <cellStyle name="Percent 4 11 10 2" xfId="43999" xr:uid="{699B1D7A-0A97-4D6C-8A8C-B76513C747CD}"/>
    <cellStyle name="Percent 4 11 10 3" xfId="36438" xr:uid="{626511AA-3044-4BE3-9749-8064D8E1CB37}"/>
    <cellStyle name="Percent 4 11 11" xfId="9573" xr:uid="{00000000-0005-0000-0000-000069250000}"/>
    <cellStyle name="Percent 4 11 12" xfId="9571" xr:uid="{00000000-0005-0000-0000-000067250000}"/>
    <cellStyle name="Percent 4 11 2" xfId="9574" xr:uid="{00000000-0005-0000-0000-00006A250000}"/>
    <cellStyle name="Percent 4 11 2 2" xfId="9575" xr:uid="{00000000-0005-0000-0000-00006B250000}"/>
    <cellStyle name="Percent 4 11 2 2 2" xfId="9576" xr:uid="{00000000-0005-0000-0000-00006C250000}"/>
    <cellStyle name="Percent 4 11 2 3" xfId="9577" xr:uid="{00000000-0005-0000-0000-00006D250000}"/>
    <cellStyle name="Percent 4 11 2 3 2" xfId="9578" xr:uid="{00000000-0005-0000-0000-00006E250000}"/>
    <cellStyle name="Percent 4 11 2 4" xfId="9579" xr:uid="{00000000-0005-0000-0000-00006F250000}"/>
    <cellStyle name="Percent 4 11 2 5" xfId="9580" xr:uid="{00000000-0005-0000-0000-000070250000}"/>
    <cellStyle name="Percent 4 11 2 6" xfId="44000" xr:uid="{8A62BDBB-5447-43DF-BE54-DBA9DC1388DF}"/>
    <cellStyle name="Percent 4 11 2 7" xfId="26563" xr:uid="{3B415574-843F-46B6-848B-349B0B2B04B4}"/>
    <cellStyle name="Percent 4 11 3" xfId="9581" xr:uid="{00000000-0005-0000-0000-000071250000}"/>
    <cellStyle name="Percent 4 11 3 2" xfId="9582" xr:uid="{00000000-0005-0000-0000-000072250000}"/>
    <cellStyle name="Percent 4 11 3 2 2" xfId="9583" xr:uid="{00000000-0005-0000-0000-000073250000}"/>
    <cellStyle name="Percent 4 11 3 3" xfId="9584" xr:uid="{00000000-0005-0000-0000-000074250000}"/>
    <cellStyle name="Percent 4 11 3 3 2" xfId="9585" xr:uid="{00000000-0005-0000-0000-000075250000}"/>
    <cellStyle name="Percent 4 11 3 4" xfId="9586" xr:uid="{00000000-0005-0000-0000-000076250000}"/>
    <cellStyle name="Percent 4 11 3 5" xfId="44001" xr:uid="{1A767B4B-99B0-4D67-81B1-2DAECB058408}"/>
    <cellStyle name="Percent 4 11 3 6" xfId="36439" xr:uid="{D208A1E3-7225-4D62-9F3D-752EE8A86D81}"/>
    <cellStyle name="Percent 4 11 4" xfId="9587" xr:uid="{00000000-0005-0000-0000-000077250000}"/>
    <cellStyle name="Percent 4 11 4 2" xfId="9588" xr:uid="{00000000-0005-0000-0000-000078250000}"/>
    <cellStyle name="Percent 4 11 4 2 2" xfId="9589" xr:uid="{00000000-0005-0000-0000-000079250000}"/>
    <cellStyle name="Percent 4 11 4 3" xfId="9590" xr:uid="{00000000-0005-0000-0000-00007A250000}"/>
    <cellStyle name="Percent 4 11 4 3 2" xfId="9591" xr:uid="{00000000-0005-0000-0000-00007B250000}"/>
    <cellStyle name="Percent 4 11 4 4" xfId="9592" xr:uid="{00000000-0005-0000-0000-00007C250000}"/>
    <cellStyle name="Percent 4 11 4 5" xfId="44002" xr:uid="{1B3C0667-7CB2-440D-81C4-B16CCE96CC94}"/>
    <cellStyle name="Percent 4 11 4 6" xfId="36440" xr:uid="{5E1BB7F3-81F0-4333-ACB9-DB8E08819747}"/>
    <cellStyle name="Percent 4 11 5" xfId="9593" xr:uid="{00000000-0005-0000-0000-00007D250000}"/>
    <cellStyle name="Percent 4 11 5 2" xfId="9594" xr:uid="{00000000-0005-0000-0000-00007E250000}"/>
    <cellStyle name="Percent 4 11 5 2 2" xfId="9595" xr:uid="{00000000-0005-0000-0000-00007F250000}"/>
    <cellStyle name="Percent 4 11 5 3" xfId="9596" xr:uid="{00000000-0005-0000-0000-000080250000}"/>
    <cellStyle name="Percent 4 11 5 3 2" xfId="9597" xr:uid="{00000000-0005-0000-0000-000081250000}"/>
    <cellStyle name="Percent 4 11 5 4" xfId="9598" xr:uid="{00000000-0005-0000-0000-000082250000}"/>
    <cellStyle name="Percent 4 11 5 4 2" xfId="9599" xr:uid="{00000000-0005-0000-0000-000083250000}"/>
    <cellStyle name="Percent 4 11 5 5" xfId="9600" xr:uid="{00000000-0005-0000-0000-000084250000}"/>
    <cellStyle name="Percent 4 11 5 6" xfId="44003" xr:uid="{6C6E4A11-6DDD-4A63-8822-2B0FB472F4E4}"/>
    <cellStyle name="Percent 4 11 5 7" xfId="36441" xr:uid="{8C10E290-EC56-4FCB-A024-A52A641B63C1}"/>
    <cellStyle name="Percent 4 11 6" xfId="9601" xr:uid="{00000000-0005-0000-0000-000085250000}"/>
    <cellStyle name="Percent 4 11 6 2" xfId="9602" xr:uid="{00000000-0005-0000-0000-000086250000}"/>
    <cellStyle name="Percent 4 11 6 2 2" xfId="9603" xr:uid="{00000000-0005-0000-0000-000087250000}"/>
    <cellStyle name="Percent 4 11 6 3" xfId="9604" xr:uid="{00000000-0005-0000-0000-000088250000}"/>
    <cellStyle name="Percent 4 11 6 3 2" xfId="9605" xr:uid="{00000000-0005-0000-0000-000089250000}"/>
    <cellStyle name="Percent 4 11 6 4" xfId="9606" xr:uid="{00000000-0005-0000-0000-00008A250000}"/>
    <cellStyle name="Percent 4 11 6 5" xfId="44004" xr:uid="{2508BDD6-27B0-463C-9F1E-1DE52C959338}"/>
    <cellStyle name="Percent 4 11 6 6" xfId="36442" xr:uid="{5BEB365A-6588-496C-BDF6-3C9460BE95E9}"/>
    <cellStyle name="Percent 4 11 7" xfId="9607" xr:uid="{00000000-0005-0000-0000-00008B250000}"/>
    <cellStyle name="Percent 4 11 7 2" xfId="9608" xr:uid="{00000000-0005-0000-0000-00008C250000}"/>
    <cellStyle name="Percent 4 11 7 3" xfId="44005" xr:uid="{B619A69E-098B-4062-A51D-1A86F73A0C9C}"/>
    <cellStyle name="Percent 4 11 7 4" xfId="36443" xr:uid="{2ADBF39B-489A-4D9B-A210-34F72B767F11}"/>
    <cellStyle name="Percent 4 11 8" xfId="9609" xr:uid="{00000000-0005-0000-0000-00008D250000}"/>
    <cellStyle name="Percent 4 11 8 2" xfId="9610" xr:uid="{00000000-0005-0000-0000-00008E250000}"/>
    <cellStyle name="Percent 4 11 8 3" xfId="44006" xr:uid="{E9395CE3-1507-4EC4-B175-7CDC0FFB2A99}"/>
    <cellStyle name="Percent 4 11 8 4" xfId="36444" xr:uid="{49227CF5-FCB3-4A85-A28F-AA5032043FF4}"/>
    <cellStyle name="Percent 4 11 9" xfId="9611" xr:uid="{00000000-0005-0000-0000-00008F250000}"/>
    <cellStyle name="Percent 4 11 9 2" xfId="9612" xr:uid="{00000000-0005-0000-0000-000090250000}"/>
    <cellStyle name="Percent 4 11 9 3" xfId="44007" xr:uid="{188989B2-AE92-4C6C-A946-87521D1B2CB4}"/>
    <cellStyle name="Percent 4 11 9 4" xfId="36445" xr:uid="{A5ED56AC-6C2F-4EDE-BF75-96F615523D6A}"/>
    <cellStyle name="Percent 4 12" xfId="2982" xr:uid="{00000000-0005-0000-0000-0000AA0B0000}"/>
    <cellStyle name="Percent 4 12 10" xfId="9614" xr:uid="{00000000-0005-0000-0000-000092250000}"/>
    <cellStyle name="Percent 4 12 10 2" xfId="44008" xr:uid="{663FB0ED-08DF-4EE1-8F8A-513890EA3B0D}"/>
    <cellStyle name="Percent 4 12 10 3" xfId="36446" xr:uid="{893A2080-ED54-4A5A-B3BE-B260C45C39DC}"/>
    <cellStyle name="Percent 4 12 11" xfId="9615" xr:uid="{00000000-0005-0000-0000-000093250000}"/>
    <cellStyle name="Percent 4 12 12" xfId="9613" xr:uid="{00000000-0005-0000-0000-000091250000}"/>
    <cellStyle name="Percent 4 12 2" xfId="9616" xr:uid="{00000000-0005-0000-0000-000094250000}"/>
    <cellStyle name="Percent 4 12 2 2" xfId="9617" xr:uid="{00000000-0005-0000-0000-000095250000}"/>
    <cellStyle name="Percent 4 12 2 2 2" xfId="9618" xr:uid="{00000000-0005-0000-0000-000096250000}"/>
    <cellStyle name="Percent 4 12 2 3" xfId="9619" xr:uid="{00000000-0005-0000-0000-000097250000}"/>
    <cellStyle name="Percent 4 12 2 3 2" xfId="9620" xr:uid="{00000000-0005-0000-0000-000098250000}"/>
    <cellStyle name="Percent 4 12 2 4" xfId="9621" xr:uid="{00000000-0005-0000-0000-000099250000}"/>
    <cellStyle name="Percent 4 12 2 5" xfId="9622" xr:uid="{00000000-0005-0000-0000-00009A250000}"/>
    <cellStyle name="Percent 4 12 2 6" xfId="44009" xr:uid="{8CB29C4A-01F0-4EC2-8D69-BCC1F818C07A}"/>
    <cellStyle name="Percent 4 12 2 7" xfId="26564" xr:uid="{61554A9D-57D8-4AC8-838B-4F81D7322272}"/>
    <cellStyle name="Percent 4 12 3" xfId="9623" xr:uid="{00000000-0005-0000-0000-00009B250000}"/>
    <cellStyle name="Percent 4 12 3 2" xfId="9624" xr:uid="{00000000-0005-0000-0000-00009C250000}"/>
    <cellStyle name="Percent 4 12 3 2 2" xfId="9625" xr:uid="{00000000-0005-0000-0000-00009D250000}"/>
    <cellStyle name="Percent 4 12 3 3" xfId="9626" xr:uid="{00000000-0005-0000-0000-00009E250000}"/>
    <cellStyle name="Percent 4 12 3 3 2" xfId="9627" xr:uid="{00000000-0005-0000-0000-00009F250000}"/>
    <cellStyle name="Percent 4 12 3 4" xfId="9628" xr:uid="{00000000-0005-0000-0000-0000A0250000}"/>
    <cellStyle name="Percent 4 12 3 5" xfId="44010" xr:uid="{B69933D2-4BE8-4ABF-B852-3A94E8902D92}"/>
    <cellStyle name="Percent 4 12 3 6" xfId="36447" xr:uid="{831AB755-CEFB-48D7-803B-5885B1B487D4}"/>
    <cellStyle name="Percent 4 12 4" xfId="9629" xr:uid="{00000000-0005-0000-0000-0000A1250000}"/>
    <cellStyle name="Percent 4 12 4 2" xfId="9630" xr:uid="{00000000-0005-0000-0000-0000A2250000}"/>
    <cellStyle name="Percent 4 12 4 2 2" xfId="9631" xr:uid="{00000000-0005-0000-0000-0000A3250000}"/>
    <cellStyle name="Percent 4 12 4 3" xfId="9632" xr:uid="{00000000-0005-0000-0000-0000A4250000}"/>
    <cellStyle name="Percent 4 12 4 3 2" xfId="9633" xr:uid="{00000000-0005-0000-0000-0000A5250000}"/>
    <cellStyle name="Percent 4 12 4 4" xfId="9634" xr:uid="{00000000-0005-0000-0000-0000A6250000}"/>
    <cellStyle name="Percent 4 12 4 5" xfId="44011" xr:uid="{23D48ACC-B86C-424A-9627-C43403F7844D}"/>
    <cellStyle name="Percent 4 12 4 6" xfId="36448" xr:uid="{3183758C-D829-4A18-B76E-83B5F93654B2}"/>
    <cellStyle name="Percent 4 12 5" xfId="9635" xr:uid="{00000000-0005-0000-0000-0000A7250000}"/>
    <cellStyle name="Percent 4 12 5 2" xfId="9636" xr:uid="{00000000-0005-0000-0000-0000A8250000}"/>
    <cellStyle name="Percent 4 12 5 2 2" xfId="9637" xr:uid="{00000000-0005-0000-0000-0000A9250000}"/>
    <cellStyle name="Percent 4 12 5 3" xfId="9638" xr:uid="{00000000-0005-0000-0000-0000AA250000}"/>
    <cellStyle name="Percent 4 12 5 3 2" xfId="9639" xr:uid="{00000000-0005-0000-0000-0000AB250000}"/>
    <cellStyle name="Percent 4 12 5 4" xfId="9640" xr:uid="{00000000-0005-0000-0000-0000AC250000}"/>
    <cellStyle name="Percent 4 12 5 4 2" xfId="9641" xr:uid="{00000000-0005-0000-0000-0000AD250000}"/>
    <cellStyle name="Percent 4 12 5 5" xfId="9642" xr:uid="{00000000-0005-0000-0000-0000AE250000}"/>
    <cellStyle name="Percent 4 12 5 6" xfId="44012" xr:uid="{69C6801F-25BD-49BC-9AA2-281B565CF618}"/>
    <cellStyle name="Percent 4 12 5 7" xfId="36449" xr:uid="{A12A8D0F-D569-4A7B-AAE7-3BACD7EFCB47}"/>
    <cellStyle name="Percent 4 12 6" xfId="9643" xr:uid="{00000000-0005-0000-0000-0000AF250000}"/>
    <cellStyle name="Percent 4 12 6 2" xfId="9644" xr:uid="{00000000-0005-0000-0000-0000B0250000}"/>
    <cellStyle name="Percent 4 12 6 2 2" xfId="9645" xr:uid="{00000000-0005-0000-0000-0000B1250000}"/>
    <cellStyle name="Percent 4 12 6 3" xfId="9646" xr:uid="{00000000-0005-0000-0000-0000B2250000}"/>
    <cellStyle name="Percent 4 12 6 3 2" xfId="9647" xr:uid="{00000000-0005-0000-0000-0000B3250000}"/>
    <cellStyle name="Percent 4 12 6 4" xfId="9648" xr:uid="{00000000-0005-0000-0000-0000B4250000}"/>
    <cellStyle name="Percent 4 12 6 5" xfId="44013" xr:uid="{EA701EE8-28B6-4CAE-A19E-31EFB3C9830F}"/>
    <cellStyle name="Percent 4 12 6 6" xfId="36450" xr:uid="{FF203D00-3C40-4DD9-9773-D6A694BEABE2}"/>
    <cellStyle name="Percent 4 12 7" xfId="9649" xr:uid="{00000000-0005-0000-0000-0000B5250000}"/>
    <cellStyle name="Percent 4 12 7 2" xfId="9650" xr:uid="{00000000-0005-0000-0000-0000B6250000}"/>
    <cellStyle name="Percent 4 12 7 3" xfId="44014" xr:uid="{211E6F29-2389-4960-B76C-4FA5757FC668}"/>
    <cellStyle name="Percent 4 12 7 4" xfId="36451" xr:uid="{EF955831-7B4A-4301-A86C-24774F5B3A75}"/>
    <cellStyle name="Percent 4 12 8" xfId="9651" xr:uid="{00000000-0005-0000-0000-0000B7250000}"/>
    <cellStyle name="Percent 4 12 8 2" xfId="9652" xr:uid="{00000000-0005-0000-0000-0000B8250000}"/>
    <cellStyle name="Percent 4 12 8 3" xfId="44015" xr:uid="{D8714141-1063-4E71-8C8E-0A521CBADA6C}"/>
    <cellStyle name="Percent 4 12 8 4" xfId="36452" xr:uid="{5F4B3704-4437-49AB-A544-E350E802E2D3}"/>
    <cellStyle name="Percent 4 12 9" xfId="9653" xr:uid="{00000000-0005-0000-0000-0000B9250000}"/>
    <cellStyle name="Percent 4 12 9 2" xfId="9654" xr:uid="{00000000-0005-0000-0000-0000BA250000}"/>
    <cellStyle name="Percent 4 12 9 3" xfId="44016" xr:uid="{FC7F9B2A-2283-459C-BCB7-47A17308913F}"/>
    <cellStyle name="Percent 4 12 9 4" xfId="36453" xr:uid="{A0C18925-39D4-46B4-8558-EB6588C99957}"/>
    <cellStyle name="Percent 4 13" xfId="2983" xr:uid="{00000000-0005-0000-0000-0000AB0B0000}"/>
    <cellStyle name="Percent 4 13 10" xfId="9656" xr:uid="{00000000-0005-0000-0000-0000BC250000}"/>
    <cellStyle name="Percent 4 13 10 2" xfId="44017" xr:uid="{4AADCFDC-2A42-4C29-8199-D8D12EEF98F6}"/>
    <cellStyle name="Percent 4 13 10 3" xfId="36454" xr:uid="{95123F76-AB13-401A-9010-04204F3FCA8C}"/>
    <cellStyle name="Percent 4 13 11" xfId="9657" xr:uid="{00000000-0005-0000-0000-0000BD250000}"/>
    <cellStyle name="Percent 4 13 12" xfId="9655" xr:uid="{00000000-0005-0000-0000-0000BB250000}"/>
    <cellStyle name="Percent 4 13 2" xfId="9658" xr:uid="{00000000-0005-0000-0000-0000BE250000}"/>
    <cellStyle name="Percent 4 13 2 2" xfId="9659" xr:uid="{00000000-0005-0000-0000-0000BF250000}"/>
    <cellStyle name="Percent 4 13 2 2 2" xfId="9660" xr:uid="{00000000-0005-0000-0000-0000C0250000}"/>
    <cellStyle name="Percent 4 13 2 3" xfId="9661" xr:uid="{00000000-0005-0000-0000-0000C1250000}"/>
    <cellStyle name="Percent 4 13 2 3 2" xfId="9662" xr:uid="{00000000-0005-0000-0000-0000C2250000}"/>
    <cellStyle name="Percent 4 13 2 4" xfId="9663" xr:uid="{00000000-0005-0000-0000-0000C3250000}"/>
    <cellStyle name="Percent 4 13 2 5" xfId="9664" xr:uid="{00000000-0005-0000-0000-0000C4250000}"/>
    <cellStyle name="Percent 4 13 2 6" xfId="44018" xr:uid="{98E43160-78BA-46B9-B52D-470CBD5059AA}"/>
    <cellStyle name="Percent 4 13 2 7" xfId="26565" xr:uid="{06C9CAE0-4B44-4F55-B0D7-140922158A2A}"/>
    <cellStyle name="Percent 4 13 3" xfId="9665" xr:uid="{00000000-0005-0000-0000-0000C5250000}"/>
    <cellStyle name="Percent 4 13 3 2" xfId="9666" xr:uid="{00000000-0005-0000-0000-0000C6250000}"/>
    <cellStyle name="Percent 4 13 3 2 2" xfId="9667" xr:uid="{00000000-0005-0000-0000-0000C7250000}"/>
    <cellStyle name="Percent 4 13 3 3" xfId="9668" xr:uid="{00000000-0005-0000-0000-0000C8250000}"/>
    <cellStyle name="Percent 4 13 3 3 2" xfId="9669" xr:uid="{00000000-0005-0000-0000-0000C9250000}"/>
    <cellStyle name="Percent 4 13 3 4" xfId="9670" xr:uid="{00000000-0005-0000-0000-0000CA250000}"/>
    <cellStyle name="Percent 4 13 3 5" xfId="44019" xr:uid="{7415F7F5-F761-4C9E-96DC-69356BA8B234}"/>
    <cellStyle name="Percent 4 13 3 6" xfId="36455" xr:uid="{03CACBFB-04CE-4288-B969-DC27C226A706}"/>
    <cellStyle name="Percent 4 13 4" xfId="9671" xr:uid="{00000000-0005-0000-0000-0000CB250000}"/>
    <cellStyle name="Percent 4 13 4 2" xfId="9672" xr:uid="{00000000-0005-0000-0000-0000CC250000}"/>
    <cellStyle name="Percent 4 13 4 2 2" xfId="9673" xr:uid="{00000000-0005-0000-0000-0000CD250000}"/>
    <cellStyle name="Percent 4 13 4 3" xfId="9674" xr:uid="{00000000-0005-0000-0000-0000CE250000}"/>
    <cellStyle name="Percent 4 13 4 3 2" xfId="9675" xr:uid="{00000000-0005-0000-0000-0000CF250000}"/>
    <cellStyle name="Percent 4 13 4 4" xfId="9676" xr:uid="{00000000-0005-0000-0000-0000D0250000}"/>
    <cellStyle name="Percent 4 13 4 5" xfId="44020" xr:uid="{7BED970B-653E-46D4-AB37-EB5138030DF5}"/>
    <cellStyle name="Percent 4 13 4 6" xfId="36456" xr:uid="{69DB69F0-A85E-44EC-845D-4EA3690874ED}"/>
    <cellStyle name="Percent 4 13 5" xfId="9677" xr:uid="{00000000-0005-0000-0000-0000D1250000}"/>
    <cellStyle name="Percent 4 13 5 2" xfId="9678" xr:uid="{00000000-0005-0000-0000-0000D2250000}"/>
    <cellStyle name="Percent 4 13 5 2 2" xfId="9679" xr:uid="{00000000-0005-0000-0000-0000D3250000}"/>
    <cellStyle name="Percent 4 13 5 3" xfId="9680" xr:uid="{00000000-0005-0000-0000-0000D4250000}"/>
    <cellStyle name="Percent 4 13 5 3 2" xfId="9681" xr:uid="{00000000-0005-0000-0000-0000D5250000}"/>
    <cellStyle name="Percent 4 13 5 4" xfId="9682" xr:uid="{00000000-0005-0000-0000-0000D6250000}"/>
    <cellStyle name="Percent 4 13 5 4 2" xfId="9683" xr:uid="{00000000-0005-0000-0000-0000D7250000}"/>
    <cellStyle name="Percent 4 13 5 5" xfId="9684" xr:uid="{00000000-0005-0000-0000-0000D8250000}"/>
    <cellStyle name="Percent 4 13 5 6" xfId="44021" xr:uid="{DB19BB41-CF8E-4740-89F7-238560E62D8D}"/>
    <cellStyle name="Percent 4 13 5 7" xfId="36457" xr:uid="{9991D9EC-DDF3-48E3-9704-111846E20911}"/>
    <cellStyle name="Percent 4 13 6" xfId="9685" xr:uid="{00000000-0005-0000-0000-0000D9250000}"/>
    <cellStyle name="Percent 4 13 6 2" xfId="9686" xr:uid="{00000000-0005-0000-0000-0000DA250000}"/>
    <cellStyle name="Percent 4 13 6 2 2" xfId="9687" xr:uid="{00000000-0005-0000-0000-0000DB250000}"/>
    <cellStyle name="Percent 4 13 6 3" xfId="9688" xr:uid="{00000000-0005-0000-0000-0000DC250000}"/>
    <cellStyle name="Percent 4 13 6 3 2" xfId="9689" xr:uid="{00000000-0005-0000-0000-0000DD250000}"/>
    <cellStyle name="Percent 4 13 6 4" xfId="9690" xr:uid="{00000000-0005-0000-0000-0000DE250000}"/>
    <cellStyle name="Percent 4 13 6 5" xfId="44022" xr:uid="{6E65B2C8-029B-4EE8-9A7B-DD06F25D825A}"/>
    <cellStyle name="Percent 4 13 6 6" xfId="36458" xr:uid="{6B3521EF-6BE3-4CAC-B658-655573922698}"/>
    <cellStyle name="Percent 4 13 7" xfId="9691" xr:uid="{00000000-0005-0000-0000-0000DF250000}"/>
    <cellStyle name="Percent 4 13 7 2" xfId="9692" xr:uid="{00000000-0005-0000-0000-0000E0250000}"/>
    <cellStyle name="Percent 4 13 7 3" xfId="44023" xr:uid="{D34335F4-F3CE-4F69-A410-1EF21994485A}"/>
    <cellStyle name="Percent 4 13 7 4" xfId="36459" xr:uid="{E341B7B9-D47A-4842-972C-916FE222DC92}"/>
    <cellStyle name="Percent 4 13 8" xfId="9693" xr:uid="{00000000-0005-0000-0000-0000E1250000}"/>
    <cellStyle name="Percent 4 13 8 2" xfId="9694" xr:uid="{00000000-0005-0000-0000-0000E2250000}"/>
    <cellStyle name="Percent 4 13 8 3" xfId="44024" xr:uid="{53204B5B-BD3B-4B26-98CA-8D419BF771A5}"/>
    <cellStyle name="Percent 4 13 8 4" xfId="36460" xr:uid="{A5E7EC4A-804E-45D7-9000-825EB3181FEA}"/>
    <cellStyle name="Percent 4 13 9" xfId="9695" xr:uid="{00000000-0005-0000-0000-0000E3250000}"/>
    <cellStyle name="Percent 4 13 9 2" xfId="9696" xr:uid="{00000000-0005-0000-0000-0000E4250000}"/>
    <cellStyle name="Percent 4 13 9 3" xfId="44025" xr:uid="{03926573-767F-443C-B721-F3D974E34B59}"/>
    <cellStyle name="Percent 4 13 9 4" xfId="36461" xr:uid="{7F147E6C-C693-4D2D-A1B0-42BD4A494955}"/>
    <cellStyle name="Percent 4 14" xfId="2984" xr:uid="{00000000-0005-0000-0000-0000AC0B0000}"/>
    <cellStyle name="Percent 4 14 10" xfId="9698" xr:uid="{00000000-0005-0000-0000-0000E6250000}"/>
    <cellStyle name="Percent 4 14 10 2" xfId="9699" xr:uid="{00000000-0005-0000-0000-0000E7250000}"/>
    <cellStyle name="Percent 4 14 10 3" xfId="44026" xr:uid="{1B4F48E2-4432-4438-A8BC-D5EE4E47FB29}"/>
    <cellStyle name="Percent 4 14 10 4" xfId="36462" xr:uid="{D221CA3B-DC83-41EB-B051-4B6F81663D66}"/>
    <cellStyle name="Percent 4 14 11" xfId="9700" xr:uid="{00000000-0005-0000-0000-0000E8250000}"/>
    <cellStyle name="Percent 4 14 11 2" xfId="44027" xr:uid="{FA94A8D7-7BC6-41FB-BE6E-B9A90ECAB05C}"/>
    <cellStyle name="Percent 4 14 11 3" xfId="36463" xr:uid="{39E2A1FE-23C5-4884-9FEF-EC5785120ABF}"/>
    <cellStyle name="Percent 4 14 12" xfId="9701" xr:uid="{00000000-0005-0000-0000-0000E9250000}"/>
    <cellStyle name="Percent 4 14 13" xfId="9697" xr:uid="{00000000-0005-0000-0000-0000E5250000}"/>
    <cellStyle name="Percent 4 14 14" xfId="41910" xr:uid="{1CF32FF2-25E7-44BC-9342-392ECC7E7963}"/>
    <cellStyle name="Percent 4 14 15" xfId="26566" xr:uid="{F6465026-5CCD-4C1E-A0B1-56E26FCAB0AB}"/>
    <cellStyle name="Percent 4 14 2" xfId="9702" xr:uid="{00000000-0005-0000-0000-0000EA250000}"/>
    <cellStyle name="Percent 4 14 2 10" xfId="9703" xr:uid="{00000000-0005-0000-0000-0000EB250000}"/>
    <cellStyle name="Percent 4 14 2 11" xfId="44028" xr:uid="{7EB8A457-8C2E-4465-BA65-2AC20231ED22}"/>
    <cellStyle name="Percent 4 14 2 12" xfId="36464" xr:uid="{B6C884C7-F07E-4EA9-826F-38FD365AA602}"/>
    <cellStyle name="Percent 4 14 2 2" xfId="9704" xr:uid="{00000000-0005-0000-0000-0000EC250000}"/>
    <cellStyle name="Percent 4 14 2 2 2" xfId="9705" xr:uid="{00000000-0005-0000-0000-0000ED250000}"/>
    <cellStyle name="Percent 4 14 2 2 2 2" xfId="9706" xr:uid="{00000000-0005-0000-0000-0000EE250000}"/>
    <cellStyle name="Percent 4 14 2 2 3" xfId="9707" xr:uid="{00000000-0005-0000-0000-0000EF250000}"/>
    <cellStyle name="Percent 4 14 2 2 3 2" xfId="9708" xr:uid="{00000000-0005-0000-0000-0000F0250000}"/>
    <cellStyle name="Percent 4 14 2 2 4" xfId="9709" xr:uid="{00000000-0005-0000-0000-0000F1250000}"/>
    <cellStyle name="Percent 4 14 2 2 5" xfId="44029" xr:uid="{3FD85392-DEA6-4FDF-B38A-0AD976B542BC}"/>
    <cellStyle name="Percent 4 14 2 2 6" xfId="36465" xr:uid="{26821403-5C6C-4710-B6E2-CB141CC89E26}"/>
    <cellStyle name="Percent 4 14 2 3" xfId="9710" xr:uid="{00000000-0005-0000-0000-0000F2250000}"/>
    <cellStyle name="Percent 4 14 2 3 2" xfId="9711" xr:uid="{00000000-0005-0000-0000-0000F3250000}"/>
    <cellStyle name="Percent 4 14 2 3 2 2" xfId="9712" xr:uid="{00000000-0005-0000-0000-0000F4250000}"/>
    <cellStyle name="Percent 4 14 2 3 3" xfId="9713" xr:uid="{00000000-0005-0000-0000-0000F5250000}"/>
    <cellStyle name="Percent 4 14 2 3 3 2" xfId="9714" xr:uid="{00000000-0005-0000-0000-0000F6250000}"/>
    <cellStyle name="Percent 4 14 2 3 4" xfId="9715" xr:uid="{00000000-0005-0000-0000-0000F7250000}"/>
    <cellStyle name="Percent 4 14 2 3 5" xfId="44030" xr:uid="{62242F71-10D2-47C0-8016-AE4320091250}"/>
    <cellStyle name="Percent 4 14 2 3 6" xfId="36466" xr:uid="{6FD86077-E116-436B-82F3-016C8E7A3DFE}"/>
    <cellStyle name="Percent 4 14 2 4" xfId="9716" xr:uid="{00000000-0005-0000-0000-0000F8250000}"/>
    <cellStyle name="Percent 4 14 2 4 2" xfId="9717" xr:uid="{00000000-0005-0000-0000-0000F9250000}"/>
    <cellStyle name="Percent 4 14 2 4 2 2" xfId="9718" xr:uid="{00000000-0005-0000-0000-0000FA250000}"/>
    <cellStyle name="Percent 4 14 2 4 3" xfId="9719" xr:uid="{00000000-0005-0000-0000-0000FB250000}"/>
    <cellStyle name="Percent 4 14 2 4 3 2" xfId="9720" xr:uid="{00000000-0005-0000-0000-0000FC250000}"/>
    <cellStyle name="Percent 4 14 2 4 4" xfId="9721" xr:uid="{00000000-0005-0000-0000-0000FD250000}"/>
    <cellStyle name="Percent 4 14 2 4 4 2" xfId="9722" xr:uid="{00000000-0005-0000-0000-0000FE250000}"/>
    <cellStyle name="Percent 4 14 2 4 5" xfId="9723" xr:uid="{00000000-0005-0000-0000-0000FF250000}"/>
    <cellStyle name="Percent 4 14 2 4 6" xfId="44031" xr:uid="{2A113E55-CE08-4FF1-85F8-7FF4279D5A20}"/>
    <cellStyle name="Percent 4 14 2 4 7" xfId="36467" xr:uid="{0501778E-D17A-4BB5-BA27-C4466359E3FA}"/>
    <cellStyle name="Percent 4 14 2 5" xfId="9724" xr:uid="{00000000-0005-0000-0000-000000260000}"/>
    <cellStyle name="Percent 4 14 2 5 2" xfId="9725" xr:uid="{00000000-0005-0000-0000-000001260000}"/>
    <cellStyle name="Percent 4 14 2 5 2 2" xfId="9726" xr:uid="{00000000-0005-0000-0000-000002260000}"/>
    <cellStyle name="Percent 4 14 2 5 3" xfId="9727" xr:uid="{00000000-0005-0000-0000-000003260000}"/>
    <cellStyle name="Percent 4 14 2 5 3 2" xfId="9728" xr:uid="{00000000-0005-0000-0000-000004260000}"/>
    <cellStyle name="Percent 4 14 2 5 4" xfId="9729" xr:uid="{00000000-0005-0000-0000-000005260000}"/>
    <cellStyle name="Percent 4 14 2 5 5" xfId="44032" xr:uid="{7B7BF2F8-969B-4375-AB11-7430F24CF661}"/>
    <cellStyle name="Percent 4 14 2 5 6" xfId="36468" xr:uid="{EBC49AF2-D389-4DE2-86BA-BBDD3157EF71}"/>
    <cellStyle name="Percent 4 14 2 6" xfId="9730" xr:uid="{00000000-0005-0000-0000-000006260000}"/>
    <cellStyle name="Percent 4 14 2 6 2" xfId="9731" xr:uid="{00000000-0005-0000-0000-000007260000}"/>
    <cellStyle name="Percent 4 14 2 6 3" xfId="44033" xr:uid="{D520445D-7F33-4416-BC12-ED210B0EBCBA}"/>
    <cellStyle name="Percent 4 14 2 6 4" xfId="36469" xr:uid="{49383A1E-A67B-4590-AD83-70B2091F3B02}"/>
    <cellStyle name="Percent 4 14 2 7" xfId="9732" xr:uid="{00000000-0005-0000-0000-000008260000}"/>
    <cellStyle name="Percent 4 14 2 7 2" xfId="9733" xr:uid="{00000000-0005-0000-0000-000009260000}"/>
    <cellStyle name="Percent 4 14 2 7 3" xfId="44034" xr:uid="{3A66C101-B131-4A24-92A4-00F321CAEE50}"/>
    <cellStyle name="Percent 4 14 2 7 4" xfId="36470" xr:uid="{F4E13B78-9A15-459D-9A81-24F0F6BBD3BD}"/>
    <cellStyle name="Percent 4 14 2 8" xfId="9734" xr:uid="{00000000-0005-0000-0000-00000A260000}"/>
    <cellStyle name="Percent 4 14 2 8 2" xfId="9735" xr:uid="{00000000-0005-0000-0000-00000B260000}"/>
    <cellStyle name="Percent 4 14 2 9" xfId="9736" xr:uid="{00000000-0005-0000-0000-00000C260000}"/>
    <cellStyle name="Percent 4 14 3" xfId="9737" xr:uid="{00000000-0005-0000-0000-00000D260000}"/>
    <cellStyle name="Percent 4 14 3 2" xfId="9738" xr:uid="{00000000-0005-0000-0000-00000E260000}"/>
    <cellStyle name="Percent 4 14 3 2 2" xfId="9739" xr:uid="{00000000-0005-0000-0000-00000F260000}"/>
    <cellStyle name="Percent 4 14 3 3" xfId="9740" xr:uid="{00000000-0005-0000-0000-000010260000}"/>
    <cellStyle name="Percent 4 14 3 3 2" xfId="9741" xr:uid="{00000000-0005-0000-0000-000011260000}"/>
    <cellStyle name="Percent 4 14 3 4" xfId="9742" xr:uid="{00000000-0005-0000-0000-000012260000}"/>
    <cellStyle name="Percent 4 14 3 5" xfId="9743" xr:uid="{00000000-0005-0000-0000-000013260000}"/>
    <cellStyle name="Percent 4 14 3 6" xfId="44035" xr:uid="{E05A3391-12BF-41A7-9706-310F6862DF12}"/>
    <cellStyle name="Percent 4 14 3 7" xfId="36471" xr:uid="{60D8AFC0-85F9-48FB-98CC-C434611FCC58}"/>
    <cellStyle name="Percent 4 14 4" xfId="9744" xr:uid="{00000000-0005-0000-0000-000014260000}"/>
    <cellStyle name="Percent 4 14 4 2" xfId="9745" xr:uid="{00000000-0005-0000-0000-000015260000}"/>
    <cellStyle name="Percent 4 14 4 2 2" xfId="9746" xr:uid="{00000000-0005-0000-0000-000016260000}"/>
    <cellStyle name="Percent 4 14 4 3" xfId="9747" xr:uid="{00000000-0005-0000-0000-000017260000}"/>
    <cellStyle name="Percent 4 14 4 3 2" xfId="9748" xr:uid="{00000000-0005-0000-0000-000018260000}"/>
    <cellStyle name="Percent 4 14 4 4" xfId="9749" xr:uid="{00000000-0005-0000-0000-000019260000}"/>
    <cellStyle name="Percent 4 14 4 5" xfId="44036" xr:uid="{6536B1C1-A4FB-4107-9722-05C1FBE30AA1}"/>
    <cellStyle name="Percent 4 14 4 6" xfId="36472" xr:uid="{7DFED74B-AF47-4125-89C5-A6A7E61BC45D}"/>
    <cellStyle name="Percent 4 14 5" xfId="9750" xr:uid="{00000000-0005-0000-0000-00001A260000}"/>
    <cellStyle name="Percent 4 14 5 2" xfId="9751" xr:uid="{00000000-0005-0000-0000-00001B260000}"/>
    <cellStyle name="Percent 4 14 5 2 2" xfId="9752" xr:uid="{00000000-0005-0000-0000-00001C260000}"/>
    <cellStyle name="Percent 4 14 5 3" xfId="9753" xr:uid="{00000000-0005-0000-0000-00001D260000}"/>
    <cellStyle name="Percent 4 14 5 3 2" xfId="9754" xr:uid="{00000000-0005-0000-0000-00001E260000}"/>
    <cellStyle name="Percent 4 14 5 4" xfId="9755" xr:uid="{00000000-0005-0000-0000-00001F260000}"/>
    <cellStyle name="Percent 4 14 5 5" xfId="44037" xr:uid="{298CF348-ADC3-4102-BAEF-D8EBA9B03D91}"/>
    <cellStyle name="Percent 4 14 5 6" xfId="36473" xr:uid="{50D0AA96-A177-4A75-B842-58EA58892E02}"/>
    <cellStyle name="Percent 4 14 6" xfId="9756" xr:uid="{00000000-0005-0000-0000-000020260000}"/>
    <cellStyle name="Percent 4 14 6 2" xfId="9757" xr:uid="{00000000-0005-0000-0000-000021260000}"/>
    <cellStyle name="Percent 4 14 6 2 2" xfId="9758" xr:uid="{00000000-0005-0000-0000-000022260000}"/>
    <cellStyle name="Percent 4 14 6 3" xfId="9759" xr:uid="{00000000-0005-0000-0000-000023260000}"/>
    <cellStyle name="Percent 4 14 6 3 2" xfId="9760" xr:uid="{00000000-0005-0000-0000-000024260000}"/>
    <cellStyle name="Percent 4 14 6 4" xfId="9761" xr:uid="{00000000-0005-0000-0000-000025260000}"/>
    <cellStyle name="Percent 4 14 6 4 2" xfId="9762" xr:uid="{00000000-0005-0000-0000-000026260000}"/>
    <cellStyle name="Percent 4 14 6 5" xfId="9763" xr:uid="{00000000-0005-0000-0000-000027260000}"/>
    <cellStyle name="Percent 4 14 6 6" xfId="44038" xr:uid="{8B6DF04C-DE47-4452-847D-A987D464B317}"/>
    <cellStyle name="Percent 4 14 6 7" xfId="36474" xr:uid="{AFFCE298-DCC2-44A0-BC59-CFE2C6400715}"/>
    <cellStyle name="Percent 4 14 7" xfId="9764" xr:uid="{00000000-0005-0000-0000-000028260000}"/>
    <cellStyle name="Percent 4 14 7 2" xfId="9765" xr:uid="{00000000-0005-0000-0000-000029260000}"/>
    <cellStyle name="Percent 4 14 7 2 2" xfId="9766" xr:uid="{00000000-0005-0000-0000-00002A260000}"/>
    <cellStyle name="Percent 4 14 7 3" xfId="9767" xr:uid="{00000000-0005-0000-0000-00002B260000}"/>
    <cellStyle name="Percent 4 14 7 3 2" xfId="9768" xr:uid="{00000000-0005-0000-0000-00002C260000}"/>
    <cellStyle name="Percent 4 14 7 4" xfId="9769" xr:uid="{00000000-0005-0000-0000-00002D260000}"/>
    <cellStyle name="Percent 4 14 7 5" xfId="44039" xr:uid="{62C0AE41-4728-4E7C-9E14-D7C885B9FAB8}"/>
    <cellStyle name="Percent 4 14 7 6" xfId="36475" xr:uid="{66A78BD6-7476-4D2E-9E7F-2501331DDA27}"/>
    <cellStyle name="Percent 4 14 8" xfId="9770" xr:uid="{00000000-0005-0000-0000-00002E260000}"/>
    <cellStyle name="Percent 4 14 8 2" xfId="9771" xr:uid="{00000000-0005-0000-0000-00002F260000}"/>
    <cellStyle name="Percent 4 14 8 3" xfId="44040" xr:uid="{AF7450EE-9CB5-4232-BF5E-63A573E1C23F}"/>
    <cellStyle name="Percent 4 14 8 4" xfId="36476" xr:uid="{582D1E3E-28B7-4399-844A-DFD40AC44AC4}"/>
    <cellStyle name="Percent 4 14 9" xfId="9772" xr:uid="{00000000-0005-0000-0000-000030260000}"/>
    <cellStyle name="Percent 4 14 9 2" xfId="9773" xr:uid="{00000000-0005-0000-0000-000031260000}"/>
    <cellStyle name="Percent 4 14 9 3" xfId="44041" xr:uid="{A293FAFC-EF03-49DC-8C0A-C9AF47E27FE2}"/>
    <cellStyle name="Percent 4 14 9 4" xfId="36477" xr:uid="{3CE02F8D-A0B6-450F-9A1A-1B67008A3A65}"/>
    <cellStyle name="Percent 4 15" xfId="2985" xr:uid="{00000000-0005-0000-0000-0000AD0B0000}"/>
    <cellStyle name="Percent 4 15 10" xfId="9775" xr:uid="{00000000-0005-0000-0000-000033260000}"/>
    <cellStyle name="Percent 4 15 10 2" xfId="44042" xr:uid="{56913CBF-349C-425A-AB71-6219649FB511}"/>
    <cellStyle name="Percent 4 15 10 3" xfId="36478" xr:uid="{A432D351-13D0-48AF-95A6-43FD4268A9C9}"/>
    <cellStyle name="Percent 4 15 11" xfId="9776" xr:uid="{00000000-0005-0000-0000-000034260000}"/>
    <cellStyle name="Percent 4 15 12" xfId="9774" xr:uid="{00000000-0005-0000-0000-000032260000}"/>
    <cellStyle name="Percent 4 15 13" xfId="41911" xr:uid="{C36FFB8E-4C18-46DD-AE3D-415B862DFB4C}"/>
    <cellStyle name="Percent 4 15 14" xfId="26567" xr:uid="{FA49C509-4D9B-43F2-8BA7-6DDC238596DC}"/>
    <cellStyle name="Percent 4 15 2" xfId="9777" xr:uid="{00000000-0005-0000-0000-000035260000}"/>
    <cellStyle name="Percent 4 15 2 2" xfId="9778" xr:uid="{00000000-0005-0000-0000-000036260000}"/>
    <cellStyle name="Percent 4 15 2 2 2" xfId="9779" xr:uid="{00000000-0005-0000-0000-000037260000}"/>
    <cellStyle name="Percent 4 15 2 3" xfId="9780" xr:uid="{00000000-0005-0000-0000-000038260000}"/>
    <cellStyle name="Percent 4 15 2 3 2" xfId="9781" xr:uid="{00000000-0005-0000-0000-000039260000}"/>
    <cellStyle name="Percent 4 15 2 4" xfId="9782" xr:uid="{00000000-0005-0000-0000-00003A260000}"/>
    <cellStyle name="Percent 4 15 2 5" xfId="9783" xr:uid="{00000000-0005-0000-0000-00003B260000}"/>
    <cellStyle name="Percent 4 15 2 6" xfId="44043" xr:uid="{83641EF3-1F9C-4A96-AD4D-1C33E24672E3}"/>
    <cellStyle name="Percent 4 15 2 7" xfId="36479" xr:uid="{3F33BEEE-486B-4993-B532-1DA18C7D59EB}"/>
    <cellStyle name="Percent 4 15 3" xfId="9784" xr:uid="{00000000-0005-0000-0000-00003C260000}"/>
    <cellStyle name="Percent 4 15 3 2" xfId="9785" xr:uid="{00000000-0005-0000-0000-00003D260000}"/>
    <cellStyle name="Percent 4 15 3 2 2" xfId="9786" xr:uid="{00000000-0005-0000-0000-00003E260000}"/>
    <cellStyle name="Percent 4 15 3 3" xfId="9787" xr:uid="{00000000-0005-0000-0000-00003F260000}"/>
    <cellStyle name="Percent 4 15 3 3 2" xfId="9788" xr:uid="{00000000-0005-0000-0000-000040260000}"/>
    <cellStyle name="Percent 4 15 3 4" xfId="9789" xr:uid="{00000000-0005-0000-0000-000041260000}"/>
    <cellStyle name="Percent 4 15 3 5" xfId="44044" xr:uid="{A51F51D1-5E87-46E7-9DD5-68F52744F8D0}"/>
    <cellStyle name="Percent 4 15 3 6" xfId="36480" xr:uid="{AF2A5119-4077-4B28-A0DD-BA83065A25C3}"/>
    <cellStyle name="Percent 4 15 4" xfId="9790" xr:uid="{00000000-0005-0000-0000-000042260000}"/>
    <cellStyle name="Percent 4 15 4 2" xfId="9791" xr:uid="{00000000-0005-0000-0000-000043260000}"/>
    <cellStyle name="Percent 4 15 4 2 2" xfId="9792" xr:uid="{00000000-0005-0000-0000-000044260000}"/>
    <cellStyle name="Percent 4 15 4 3" xfId="9793" xr:uid="{00000000-0005-0000-0000-000045260000}"/>
    <cellStyle name="Percent 4 15 4 3 2" xfId="9794" xr:uid="{00000000-0005-0000-0000-000046260000}"/>
    <cellStyle name="Percent 4 15 4 4" xfId="9795" xr:uid="{00000000-0005-0000-0000-000047260000}"/>
    <cellStyle name="Percent 4 15 4 5" xfId="44045" xr:uid="{879461A7-7C6B-43BF-A401-C67047F80B7E}"/>
    <cellStyle name="Percent 4 15 4 6" xfId="36481" xr:uid="{F39021B0-7FDB-4F5D-AA26-504D34155B24}"/>
    <cellStyle name="Percent 4 15 5" xfId="9796" xr:uid="{00000000-0005-0000-0000-000048260000}"/>
    <cellStyle name="Percent 4 15 5 2" xfId="9797" xr:uid="{00000000-0005-0000-0000-000049260000}"/>
    <cellStyle name="Percent 4 15 5 2 2" xfId="9798" xr:uid="{00000000-0005-0000-0000-00004A260000}"/>
    <cellStyle name="Percent 4 15 5 3" xfId="9799" xr:uid="{00000000-0005-0000-0000-00004B260000}"/>
    <cellStyle name="Percent 4 15 5 3 2" xfId="9800" xr:uid="{00000000-0005-0000-0000-00004C260000}"/>
    <cellStyle name="Percent 4 15 5 4" xfId="9801" xr:uid="{00000000-0005-0000-0000-00004D260000}"/>
    <cellStyle name="Percent 4 15 5 4 2" xfId="9802" xr:uid="{00000000-0005-0000-0000-00004E260000}"/>
    <cellStyle name="Percent 4 15 5 5" xfId="9803" xr:uid="{00000000-0005-0000-0000-00004F260000}"/>
    <cellStyle name="Percent 4 15 5 6" xfId="44046" xr:uid="{6B07B68A-A1F6-4088-BC9F-D2F20B09EDFC}"/>
    <cellStyle name="Percent 4 15 5 7" xfId="36482" xr:uid="{564CBD8C-CB89-4F31-BBB8-AC9661CC25F9}"/>
    <cellStyle name="Percent 4 15 6" xfId="9804" xr:uid="{00000000-0005-0000-0000-000050260000}"/>
    <cellStyle name="Percent 4 15 6 2" xfId="9805" xr:uid="{00000000-0005-0000-0000-000051260000}"/>
    <cellStyle name="Percent 4 15 6 2 2" xfId="9806" xr:uid="{00000000-0005-0000-0000-000052260000}"/>
    <cellStyle name="Percent 4 15 6 3" xfId="9807" xr:uid="{00000000-0005-0000-0000-000053260000}"/>
    <cellStyle name="Percent 4 15 6 3 2" xfId="9808" xr:uid="{00000000-0005-0000-0000-000054260000}"/>
    <cellStyle name="Percent 4 15 6 4" xfId="9809" xr:uid="{00000000-0005-0000-0000-000055260000}"/>
    <cellStyle name="Percent 4 15 6 5" xfId="44047" xr:uid="{2D611AD2-71F5-4137-BB4D-4714EC0B6CB9}"/>
    <cellStyle name="Percent 4 15 6 6" xfId="36483" xr:uid="{9AC731DB-FD8A-4A4A-A8E7-FC2A2ECF9F9B}"/>
    <cellStyle name="Percent 4 15 7" xfId="9810" xr:uid="{00000000-0005-0000-0000-000056260000}"/>
    <cellStyle name="Percent 4 15 7 2" xfId="9811" xr:uid="{00000000-0005-0000-0000-000057260000}"/>
    <cellStyle name="Percent 4 15 7 3" xfId="44048" xr:uid="{6FD21E2C-E159-4591-A59C-6C5FEB05D96C}"/>
    <cellStyle name="Percent 4 15 7 4" xfId="36484" xr:uid="{9C9C9348-50BF-469E-B281-0508264DE48D}"/>
    <cellStyle name="Percent 4 15 8" xfId="9812" xr:uid="{00000000-0005-0000-0000-000058260000}"/>
    <cellStyle name="Percent 4 15 8 2" xfId="9813" xr:uid="{00000000-0005-0000-0000-000059260000}"/>
    <cellStyle name="Percent 4 15 8 3" xfId="44049" xr:uid="{F3342AE8-3E18-44A4-8347-B4E6590D0E90}"/>
    <cellStyle name="Percent 4 15 8 4" xfId="36485" xr:uid="{C9F4C7B5-0092-4F0C-9D76-52BCA25B905E}"/>
    <cellStyle name="Percent 4 15 9" xfId="9814" xr:uid="{00000000-0005-0000-0000-00005A260000}"/>
    <cellStyle name="Percent 4 15 9 2" xfId="9815" xr:uid="{00000000-0005-0000-0000-00005B260000}"/>
    <cellStyle name="Percent 4 15 9 3" xfId="44050" xr:uid="{9901035D-D63E-4F8E-961B-634D09908472}"/>
    <cellStyle name="Percent 4 15 9 4" xfId="36486" xr:uid="{7C92DC6E-4136-48BD-98F8-6D9528A8A13A}"/>
    <cellStyle name="Percent 4 16" xfId="2986" xr:uid="{00000000-0005-0000-0000-0000AE0B0000}"/>
    <cellStyle name="Percent 4 16 10" xfId="9817" xr:uid="{00000000-0005-0000-0000-00005D260000}"/>
    <cellStyle name="Percent 4 16 10 2" xfId="44051" xr:uid="{72B3D781-203B-4820-93E8-056081CF097B}"/>
    <cellStyle name="Percent 4 16 10 3" xfId="36487" xr:uid="{29E7D657-781D-4085-A3FF-66354A7B370B}"/>
    <cellStyle name="Percent 4 16 11" xfId="9818" xr:uid="{00000000-0005-0000-0000-00005E260000}"/>
    <cellStyle name="Percent 4 16 12" xfId="9816" xr:uid="{00000000-0005-0000-0000-00005C260000}"/>
    <cellStyle name="Percent 4 16 13" xfId="41912" xr:uid="{F41A1628-0717-456D-B2FB-45714EEE62AE}"/>
    <cellStyle name="Percent 4 16 14" xfId="26568" xr:uid="{7C64699D-17D4-4E41-9E70-AAABCF37CBA8}"/>
    <cellStyle name="Percent 4 16 2" xfId="4730" xr:uid="{00000000-0005-0000-0000-00007E120000}"/>
    <cellStyle name="Percent 4 16 2 2" xfId="9820" xr:uid="{00000000-0005-0000-0000-000060260000}"/>
    <cellStyle name="Percent 4 16 2 2 2" xfId="9821" xr:uid="{00000000-0005-0000-0000-000061260000}"/>
    <cellStyle name="Percent 4 16 2 2 3" xfId="44052" xr:uid="{6D8F98C8-F0A3-4FFA-8F04-1750864A57A8}"/>
    <cellStyle name="Percent 4 16 2 2 4" xfId="36488" xr:uid="{9AACDDD0-2C24-4AC5-8016-C2CB9BE3F69C}"/>
    <cellStyle name="Percent 4 16 2 3" xfId="9822" xr:uid="{00000000-0005-0000-0000-000062260000}"/>
    <cellStyle name="Percent 4 16 2 3 2" xfId="9823" xr:uid="{00000000-0005-0000-0000-000063260000}"/>
    <cellStyle name="Percent 4 16 2 3 3" xfId="44053" xr:uid="{6E9F0101-1E00-405A-A94C-B059DEE13E9B}"/>
    <cellStyle name="Percent 4 16 2 3 4" xfId="36489" xr:uid="{F5141E47-8A2C-4323-8F32-C856D82CF504}"/>
    <cellStyle name="Percent 4 16 2 4" xfId="9824" xr:uid="{00000000-0005-0000-0000-000064260000}"/>
    <cellStyle name="Percent 4 16 2 4 2" xfId="44054" xr:uid="{ECBCBBF4-F1B2-4C3D-8274-A37E3B85893C}"/>
    <cellStyle name="Percent 4 16 2 4 3" xfId="36490" xr:uid="{08BE25DE-A0C8-402B-815B-0770C49AF624}"/>
    <cellStyle name="Percent 4 16 2 5" xfId="9825" xr:uid="{00000000-0005-0000-0000-000065260000}"/>
    <cellStyle name="Percent 4 16 2 5 2" xfId="44055" xr:uid="{76DBB7F5-6C4E-411C-82CD-D70D0568CC4C}"/>
    <cellStyle name="Percent 4 16 2 5 3" xfId="36491" xr:uid="{A3A14485-0F77-4FFA-A531-43F66FA15EF2}"/>
    <cellStyle name="Percent 4 16 2 6" xfId="9819" xr:uid="{00000000-0005-0000-0000-00005F260000}"/>
    <cellStyle name="Percent 4 16 2 7" xfId="42587" xr:uid="{39C7EE11-A24D-47CA-8701-2CAD435FA5F9}"/>
    <cellStyle name="Percent 4 16 2 8" xfId="26569" xr:uid="{187AD42D-1849-459A-9B45-78A894C34788}"/>
    <cellStyle name="Percent 4 16 3" xfId="9826" xr:uid="{00000000-0005-0000-0000-000066260000}"/>
    <cellStyle name="Percent 4 16 3 2" xfId="9827" xr:uid="{00000000-0005-0000-0000-000067260000}"/>
    <cellStyle name="Percent 4 16 3 2 2" xfId="9828" xr:uid="{00000000-0005-0000-0000-000068260000}"/>
    <cellStyle name="Percent 4 16 3 2 3" xfId="44057" xr:uid="{F425503A-73B0-4430-ABB8-2855E7D26FC1}"/>
    <cellStyle name="Percent 4 16 3 2 4" xfId="36493" xr:uid="{05F9BA5B-5E89-4D31-BEB8-5A7A5C85D0A7}"/>
    <cellStyle name="Percent 4 16 3 3" xfId="9829" xr:uid="{00000000-0005-0000-0000-000069260000}"/>
    <cellStyle name="Percent 4 16 3 3 2" xfId="9830" xr:uid="{00000000-0005-0000-0000-00006A260000}"/>
    <cellStyle name="Percent 4 16 3 3 3" xfId="44058" xr:uid="{9A8BC953-F8D4-41D3-ACBB-A861AB25B87F}"/>
    <cellStyle name="Percent 4 16 3 3 4" xfId="36494" xr:uid="{6202E61A-5706-4595-AB55-4AAD40B32281}"/>
    <cellStyle name="Percent 4 16 3 4" xfId="9831" xr:uid="{00000000-0005-0000-0000-00006B260000}"/>
    <cellStyle name="Percent 4 16 3 5" xfId="44056" xr:uid="{141F1FD2-BC9B-4B45-9463-BC55C7531862}"/>
    <cellStyle name="Percent 4 16 3 6" xfId="36492" xr:uid="{A9716B9A-890C-4BC6-91D2-9DA0489123BE}"/>
    <cellStyle name="Percent 4 16 4" xfId="9832" xr:uid="{00000000-0005-0000-0000-00006C260000}"/>
    <cellStyle name="Percent 4 16 4 2" xfId="9833" xr:uid="{00000000-0005-0000-0000-00006D260000}"/>
    <cellStyle name="Percent 4 16 4 2 2" xfId="9834" xr:uid="{00000000-0005-0000-0000-00006E260000}"/>
    <cellStyle name="Percent 4 16 4 3" xfId="9835" xr:uid="{00000000-0005-0000-0000-00006F260000}"/>
    <cellStyle name="Percent 4 16 4 3 2" xfId="9836" xr:uid="{00000000-0005-0000-0000-000070260000}"/>
    <cellStyle name="Percent 4 16 4 4" xfId="9837" xr:uid="{00000000-0005-0000-0000-000071260000}"/>
    <cellStyle name="Percent 4 16 4 5" xfId="44059" xr:uid="{F29D5BDD-38D3-4473-AB80-C33A25C83038}"/>
    <cellStyle name="Percent 4 16 4 6" xfId="36495" xr:uid="{8D3F104C-4FBD-4444-AD63-12E847112DFF}"/>
    <cellStyle name="Percent 4 16 5" xfId="9838" xr:uid="{00000000-0005-0000-0000-000072260000}"/>
    <cellStyle name="Percent 4 16 5 2" xfId="9839" xr:uid="{00000000-0005-0000-0000-000073260000}"/>
    <cellStyle name="Percent 4 16 5 2 2" xfId="9840" xr:uid="{00000000-0005-0000-0000-000074260000}"/>
    <cellStyle name="Percent 4 16 5 3" xfId="9841" xr:uid="{00000000-0005-0000-0000-000075260000}"/>
    <cellStyle name="Percent 4 16 5 3 2" xfId="9842" xr:uid="{00000000-0005-0000-0000-000076260000}"/>
    <cellStyle name="Percent 4 16 5 4" xfId="9843" xr:uid="{00000000-0005-0000-0000-000077260000}"/>
    <cellStyle name="Percent 4 16 5 4 2" xfId="9844" xr:uid="{00000000-0005-0000-0000-000078260000}"/>
    <cellStyle name="Percent 4 16 5 5" xfId="9845" xr:uid="{00000000-0005-0000-0000-000079260000}"/>
    <cellStyle name="Percent 4 16 5 6" xfId="44060" xr:uid="{057D1FA9-1249-461E-B92F-36D54F63F06D}"/>
    <cellStyle name="Percent 4 16 5 7" xfId="36496" xr:uid="{9EB3EEDC-B374-401D-9DD2-F1FB7687732E}"/>
    <cellStyle name="Percent 4 16 6" xfId="9846" xr:uid="{00000000-0005-0000-0000-00007A260000}"/>
    <cellStyle name="Percent 4 16 6 2" xfId="9847" xr:uid="{00000000-0005-0000-0000-00007B260000}"/>
    <cellStyle name="Percent 4 16 6 2 2" xfId="9848" xr:uid="{00000000-0005-0000-0000-00007C260000}"/>
    <cellStyle name="Percent 4 16 6 3" xfId="9849" xr:uid="{00000000-0005-0000-0000-00007D260000}"/>
    <cellStyle name="Percent 4 16 6 3 2" xfId="9850" xr:uid="{00000000-0005-0000-0000-00007E260000}"/>
    <cellStyle name="Percent 4 16 6 4" xfId="9851" xr:uid="{00000000-0005-0000-0000-00007F260000}"/>
    <cellStyle name="Percent 4 16 6 5" xfId="44061" xr:uid="{399A3D48-410B-4A81-97F0-9D727E114FEA}"/>
    <cellStyle name="Percent 4 16 6 6" xfId="36497" xr:uid="{9060B0F5-7D6A-47AF-882C-44CAF36DDFAB}"/>
    <cellStyle name="Percent 4 16 7" xfId="9852" xr:uid="{00000000-0005-0000-0000-000080260000}"/>
    <cellStyle name="Percent 4 16 7 2" xfId="9853" xr:uid="{00000000-0005-0000-0000-000081260000}"/>
    <cellStyle name="Percent 4 16 7 3" xfId="44062" xr:uid="{959D6F65-5ECA-4CAC-B0F3-B74FA850B84F}"/>
    <cellStyle name="Percent 4 16 7 4" xfId="36498" xr:uid="{D363050F-121E-45C4-8BB2-0333708B4FEA}"/>
    <cellStyle name="Percent 4 16 8" xfId="9854" xr:uid="{00000000-0005-0000-0000-000082260000}"/>
    <cellStyle name="Percent 4 16 8 2" xfId="9855" xr:uid="{00000000-0005-0000-0000-000083260000}"/>
    <cellStyle name="Percent 4 16 8 3" xfId="44063" xr:uid="{3BAA6006-3929-4DE9-8803-DA966CF6C156}"/>
    <cellStyle name="Percent 4 16 8 4" xfId="36499" xr:uid="{78B742F4-5D99-4306-827B-3CEF96E1B270}"/>
    <cellStyle name="Percent 4 16 9" xfId="9856" xr:uid="{00000000-0005-0000-0000-000084260000}"/>
    <cellStyle name="Percent 4 16 9 2" xfId="9857" xr:uid="{00000000-0005-0000-0000-000085260000}"/>
    <cellStyle name="Percent 4 16 9 3" xfId="44064" xr:uid="{17774DF5-48F2-4CC8-8ABD-C853FBCFDCCB}"/>
    <cellStyle name="Percent 4 16 9 4" xfId="36500" xr:uid="{27E8EE50-FC75-4CCB-8F6A-DC8F10FC7B97}"/>
    <cellStyle name="Percent 4 17" xfId="2987" xr:uid="{00000000-0005-0000-0000-0000AF0B0000}"/>
    <cellStyle name="Percent 4 17 10" xfId="9859" xr:uid="{00000000-0005-0000-0000-000087260000}"/>
    <cellStyle name="Percent 4 17 10 2" xfId="44065" xr:uid="{1B9B70BB-6BC8-4BEF-9E58-622D070E6A07}"/>
    <cellStyle name="Percent 4 17 10 3" xfId="36501" xr:uid="{830E2951-34C8-4558-BF2E-355149FC26A6}"/>
    <cellStyle name="Percent 4 17 11" xfId="9860" xr:uid="{00000000-0005-0000-0000-000088260000}"/>
    <cellStyle name="Percent 4 17 12" xfId="9858" xr:uid="{00000000-0005-0000-0000-000086260000}"/>
    <cellStyle name="Percent 4 17 13" xfId="41913" xr:uid="{B709B005-769E-45F9-BA48-DDB2D8AA59B8}"/>
    <cellStyle name="Percent 4 17 14" xfId="26570" xr:uid="{FA08DBC3-46A4-4235-9124-D6C7341EF2C2}"/>
    <cellStyle name="Percent 4 17 2" xfId="9861" xr:uid="{00000000-0005-0000-0000-000089260000}"/>
    <cellStyle name="Percent 4 17 2 2" xfId="9862" xr:uid="{00000000-0005-0000-0000-00008A260000}"/>
    <cellStyle name="Percent 4 17 2 2 2" xfId="9863" xr:uid="{00000000-0005-0000-0000-00008B260000}"/>
    <cellStyle name="Percent 4 17 2 3" xfId="9864" xr:uid="{00000000-0005-0000-0000-00008C260000}"/>
    <cellStyle name="Percent 4 17 2 3 2" xfId="9865" xr:uid="{00000000-0005-0000-0000-00008D260000}"/>
    <cellStyle name="Percent 4 17 2 4" xfId="9866" xr:uid="{00000000-0005-0000-0000-00008E260000}"/>
    <cellStyle name="Percent 4 17 2 5" xfId="9867" xr:uid="{00000000-0005-0000-0000-00008F260000}"/>
    <cellStyle name="Percent 4 17 2 6" xfId="44066" xr:uid="{2B295EFD-862A-4FBD-AEF2-BED51858A867}"/>
    <cellStyle name="Percent 4 17 2 7" xfId="36502" xr:uid="{189D89E1-CBEE-47E0-9EEF-2E86EF46C196}"/>
    <cellStyle name="Percent 4 17 3" xfId="9868" xr:uid="{00000000-0005-0000-0000-000090260000}"/>
    <cellStyle name="Percent 4 17 3 2" xfId="9869" xr:uid="{00000000-0005-0000-0000-000091260000}"/>
    <cellStyle name="Percent 4 17 3 2 2" xfId="9870" xr:uid="{00000000-0005-0000-0000-000092260000}"/>
    <cellStyle name="Percent 4 17 3 3" xfId="9871" xr:uid="{00000000-0005-0000-0000-000093260000}"/>
    <cellStyle name="Percent 4 17 3 3 2" xfId="9872" xr:uid="{00000000-0005-0000-0000-000094260000}"/>
    <cellStyle name="Percent 4 17 3 4" xfId="9873" xr:uid="{00000000-0005-0000-0000-000095260000}"/>
    <cellStyle name="Percent 4 17 3 5" xfId="44067" xr:uid="{73A65B35-B183-4CCD-B748-A9BA4885DB32}"/>
    <cellStyle name="Percent 4 17 3 6" xfId="36503" xr:uid="{F2F3A3A2-F564-43C8-B857-66D4B7EAF985}"/>
    <cellStyle name="Percent 4 17 4" xfId="9874" xr:uid="{00000000-0005-0000-0000-000096260000}"/>
    <cellStyle name="Percent 4 17 4 2" xfId="9875" xr:uid="{00000000-0005-0000-0000-000097260000}"/>
    <cellStyle name="Percent 4 17 4 2 2" xfId="9876" xr:uid="{00000000-0005-0000-0000-000098260000}"/>
    <cellStyle name="Percent 4 17 4 3" xfId="9877" xr:uid="{00000000-0005-0000-0000-000099260000}"/>
    <cellStyle name="Percent 4 17 4 3 2" xfId="9878" xr:uid="{00000000-0005-0000-0000-00009A260000}"/>
    <cellStyle name="Percent 4 17 4 4" xfId="9879" xr:uid="{00000000-0005-0000-0000-00009B260000}"/>
    <cellStyle name="Percent 4 17 4 5" xfId="44068" xr:uid="{60CADA12-7A03-435B-888C-46EB3D03D7A0}"/>
    <cellStyle name="Percent 4 17 4 6" xfId="36504" xr:uid="{2248524A-92C0-455A-B838-7E501CC8D707}"/>
    <cellStyle name="Percent 4 17 5" xfId="9880" xr:uid="{00000000-0005-0000-0000-00009C260000}"/>
    <cellStyle name="Percent 4 17 5 2" xfId="9881" xr:uid="{00000000-0005-0000-0000-00009D260000}"/>
    <cellStyle name="Percent 4 17 5 2 2" xfId="9882" xr:uid="{00000000-0005-0000-0000-00009E260000}"/>
    <cellStyle name="Percent 4 17 5 3" xfId="9883" xr:uid="{00000000-0005-0000-0000-00009F260000}"/>
    <cellStyle name="Percent 4 17 5 3 2" xfId="9884" xr:uid="{00000000-0005-0000-0000-0000A0260000}"/>
    <cellStyle name="Percent 4 17 5 4" xfId="9885" xr:uid="{00000000-0005-0000-0000-0000A1260000}"/>
    <cellStyle name="Percent 4 17 5 4 2" xfId="9886" xr:uid="{00000000-0005-0000-0000-0000A2260000}"/>
    <cellStyle name="Percent 4 17 5 5" xfId="9887" xr:uid="{00000000-0005-0000-0000-0000A3260000}"/>
    <cellStyle name="Percent 4 17 5 6" xfId="44069" xr:uid="{3581005A-78DB-4CDE-B55C-DC4F9B612BCE}"/>
    <cellStyle name="Percent 4 17 5 7" xfId="36505" xr:uid="{9A796CD7-5C12-4DA1-9878-A57CCCFAEBAE}"/>
    <cellStyle name="Percent 4 17 6" xfId="9888" xr:uid="{00000000-0005-0000-0000-0000A4260000}"/>
    <cellStyle name="Percent 4 17 6 2" xfId="9889" xr:uid="{00000000-0005-0000-0000-0000A5260000}"/>
    <cellStyle name="Percent 4 17 6 2 2" xfId="9890" xr:uid="{00000000-0005-0000-0000-0000A6260000}"/>
    <cellStyle name="Percent 4 17 6 3" xfId="9891" xr:uid="{00000000-0005-0000-0000-0000A7260000}"/>
    <cellStyle name="Percent 4 17 6 3 2" xfId="9892" xr:uid="{00000000-0005-0000-0000-0000A8260000}"/>
    <cellStyle name="Percent 4 17 6 4" xfId="9893" xr:uid="{00000000-0005-0000-0000-0000A9260000}"/>
    <cellStyle name="Percent 4 17 6 5" xfId="44070" xr:uid="{386CA4B0-A26A-4738-B04B-185D2E21C20A}"/>
    <cellStyle name="Percent 4 17 6 6" xfId="36506" xr:uid="{FB56B21C-02D2-49DF-86A8-B6C40C896BC9}"/>
    <cellStyle name="Percent 4 17 7" xfId="9894" xr:uid="{00000000-0005-0000-0000-0000AA260000}"/>
    <cellStyle name="Percent 4 17 7 2" xfId="9895" xr:uid="{00000000-0005-0000-0000-0000AB260000}"/>
    <cellStyle name="Percent 4 17 7 3" xfId="44071" xr:uid="{C14F1A7F-BB19-431F-8462-4A9AB0905D67}"/>
    <cellStyle name="Percent 4 17 7 4" xfId="36507" xr:uid="{C98DAB92-E0A0-438C-AC25-E31BD6B604A8}"/>
    <cellStyle name="Percent 4 17 8" xfId="9896" xr:uid="{00000000-0005-0000-0000-0000AC260000}"/>
    <cellStyle name="Percent 4 17 8 2" xfId="9897" xr:uid="{00000000-0005-0000-0000-0000AD260000}"/>
    <cellStyle name="Percent 4 17 8 3" xfId="44072" xr:uid="{D1BE421B-16DB-4B91-A35A-5AC92766EC02}"/>
    <cellStyle name="Percent 4 17 8 4" xfId="36508" xr:uid="{FFF4DA99-A2BC-43EF-A430-E56A05615FC0}"/>
    <cellStyle name="Percent 4 17 9" xfId="9898" xr:uid="{00000000-0005-0000-0000-0000AE260000}"/>
    <cellStyle name="Percent 4 17 9 2" xfId="9899" xr:uid="{00000000-0005-0000-0000-0000AF260000}"/>
    <cellStyle name="Percent 4 17 9 3" xfId="44073" xr:uid="{5DB0CE05-372D-4C85-A599-1E9C1CFE8E6A}"/>
    <cellStyle name="Percent 4 17 9 4" xfId="36509" xr:uid="{CC02A340-FAC5-475D-B66C-85D12B0C1BDD}"/>
    <cellStyle name="Percent 4 18" xfId="2988" xr:uid="{00000000-0005-0000-0000-0000B00B0000}"/>
    <cellStyle name="Percent 4 18 10" xfId="9901" xr:uid="{00000000-0005-0000-0000-0000B1260000}"/>
    <cellStyle name="Percent 4 18 10 2" xfId="44074" xr:uid="{68883379-D72C-4F67-B8DD-5CFE576D711A}"/>
    <cellStyle name="Percent 4 18 10 3" xfId="36510" xr:uid="{3976F4DE-C6C7-48CC-AE5C-2B5F36F3C9B6}"/>
    <cellStyle name="Percent 4 18 11" xfId="9902" xr:uid="{00000000-0005-0000-0000-0000B2260000}"/>
    <cellStyle name="Percent 4 18 12" xfId="9900" xr:uid="{00000000-0005-0000-0000-0000B0260000}"/>
    <cellStyle name="Percent 4 18 13" xfId="41914" xr:uid="{1213E91E-BE1D-495A-B06B-FA85DFD6BB88}"/>
    <cellStyle name="Percent 4 18 14" xfId="26571" xr:uid="{DB91FBD8-5936-4907-BA29-BE197B27F10F}"/>
    <cellStyle name="Percent 4 18 2" xfId="9903" xr:uid="{00000000-0005-0000-0000-0000B3260000}"/>
    <cellStyle name="Percent 4 18 2 2" xfId="9904" xr:uid="{00000000-0005-0000-0000-0000B4260000}"/>
    <cellStyle name="Percent 4 18 2 2 2" xfId="9905" xr:uid="{00000000-0005-0000-0000-0000B5260000}"/>
    <cellStyle name="Percent 4 18 2 2 3" xfId="44076" xr:uid="{D410E137-16AB-42EE-AB65-E14041DAF204}"/>
    <cellStyle name="Percent 4 18 2 2 4" xfId="36511" xr:uid="{F78A99A3-477F-4415-9A61-5336375A247A}"/>
    <cellStyle name="Percent 4 18 2 3" xfId="9906" xr:uid="{00000000-0005-0000-0000-0000B6260000}"/>
    <cellStyle name="Percent 4 18 2 3 2" xfId="9907" xr:uid="{00000000-0005-0000-0000-0000B7260000}"/>
    <cellStyle name="Percent 4 18 2 3 3" xfId="44077" xr:uid="{55F3CAB1-53C9-445F-B605-4B6B5D4014A2}"/>
    <cellStyle name="Percent 4 18 2 3 4" xfId="36512" xr:uid="{E789F948-9207-4F77-B3C2-96E0ADA610FB}"/>
    <cellStyle name="Percent 4 18 2 4" xfId="9908" xr:uid="{00000000-0005-0000-0000-0000B8260000}"/>
    <cellStyle name="Percent 4 18 2 5" xfId="9909" xr:uid="{00000000-0005-0000-0000-0000B9260000}"/>
    <cellStyle name="Percent 4 18 2 6" xfId="44075" xr:uid="{EEB23D1F-44B9-44FB-9F4B-BC49412D8F88}"/>
    <cellStyle name="Percent 4 18 2 7" xfId="26572" xr:uid="{F1EB2D18-1BDD-4C70-BC63-AB2190D3F822}"/>
    <cellStyle name="Percent 4 18 3" xfId="9910" xr:uid="{00000000-0005-0000-0000-0000BA260000}"/>
    <cellStyle name="Percent 4 18 3 2" xfId="9911" xr:uid="{00000000-0005-0000-0000-0000BB260000}"/>
    <cellStyle name="Percent 4 18 3 2 2" xfId="9912" xr:uid="{00000000-0005-0000-0000-0000BC260000}"/>
    <cellStyle name="Percent 4 18 3 3" xfId="9913" xr:uid="{00000000-0005-0000-0000-0000BD260000}"/>
    <cellStyle name="Percent 4 18 3 3 2" xfId="9914" xr:uid="{00000000-0005-0000-0000-0000BE260000}"/>
    <cellStyle name="Percent 4 18 3 4" xfId="9915" xr:uid="{00000000-0005-0000-0000-0000BF260000}"/>
    <cellStyle name="Percent 4 18 3 5" xfId="44078" xr:uid="{5FA6A8A9-66A6-4C68-8503-F049EBF27D09}"/>
    <cellStyle name="Percent 4 18 3 6" xfId="36513" xr:uid="{941FE1F8-ED64-42A8-AD33-B542FE92E697}"/>
    <cellStyle name="Percent 4 18 4" xfId="9916" xr:uid="{00000000-0005-0000-0000-0000C0260000}"/>
    <cellStyle name="Percent 4 18 4 2" xfId="9917" xr:uid="{00000000-0005-0000-0000-0000C1260000}"/>
    <cellStyle name="Percent 4 18 4 2 2" xfId="9918" xr:uid="{00000000-0005-0000-0000-0000C2260000}"/>
    <cellStyle name="Percent 4 18 4 3" xfId="9919" xr:uid="{00000000-0005-0000-0000-0000C3260000}"/>
    <cellStyle name="Percent 4 18 4 3 2" xfId="9920" xr:uid="{00000000-0005-0000-0000-0000C4260000}"/>
    <cellStyle name="Percent 4 18 4 4" xfId="9921" xr:uid="{00000000-0005-0000-0000-0000C5260000}"/>
    <cellStyle name="Percent 4 18 4 5" xfId="44079" xr:uid="{3B257FDC-60EA-4D9E-AC6B-62FF51736FFD}"/>
    <cellStyle name="Percent 4 18 4 6" xfId="36514" xr:uid="{651ADC58-2AE1-4105-8AF8-7848DAD45C55}"/>
    <cellStyle name="Percent 4 18 5" xfId="9922" xr:uid="{00000000-0005-0000-0000-0000C6260000}"/>
    <cellStyle name="Percent 4 18 5 2" xfId="9923" xr:uid="{00000000-0005-0000-0000-0000C7260000}"/>
    <cellStyle name="Percent 4 18 5 2 2" xfId="9924" xr:uid="{00000000-0005-0000-0000-0000C8260000}"/>
    <cellStyle name="Percent 4 18 5 3" xfId="9925" xr:uid="{00000000-0005-0000-0000-0000C9260000}"/>
    <cellStyle name="Percent 4 18 5 3 2" xfId="9926" xr:uid="{00000000-0005-0000-0000-0000CA260000}"/>
    <cellStyle name="Percent 4 18 5 4" xfId="9927" xr:uid="{00000000-0005-0000-0000-0000CB260000}"/>
    <cellStyle name="Percent 4 18 5 4 2" xfId="9928" xr:uid="{00000000-0005-0000-0000-0000CC260000}"/>
    <cellStyle name="Percent 4 18 5 5" xfId="9929" xr:uid="{00000000-0005-0000-0000-0000CD260000}"/>
    <cellStyle name="Percent 4 18 5 6" xfId="44080" xr:uid="{A6AB2C36-651A-4FB2-A24F-F78D1A82B6C6}"/>
    <cellStyle name="Percent 4 18 5 7" xfId="36515" xr:uid="{664D7EE6-CB70-420F-9318-487E0B0C5851}"/>
    <cellStyle name="Percent 4 18 6" xfId="9930" xr:uid="{00000000-0005-0000-0000-0000CE260000}"/>
    <cellStyle name="Percent 4 18 6 2" xfId="9931" xr:uid="{00000000-0005-0000-0000-0000CF260000}"/>
    <cellStyle name="Percent 4 18 6 2 2" xfId="9932" xr:uid="{00000000-0005-0000-0000-0000D0260000}"/>
    <cellStyle name="Percent 4 18 6 3" xfId="9933" xr:uid="{00000000-0005-0000-0000-0000D1260000}"/>
    <cellStyle name="Percent 4 18 6 3 2" xfId="9934" xr:uid="{00000000-0005-0000-0000-0000D2260000}"/>
    <cellStyle name="Percent 4 18 6 4" xfId="9935" xr:uid="{00000000-0005-0000-0000-0000D3260000}"/>
    <cellStyle name="Percent 4 18 6 5" xfId="44081" xr:uid="{AAAAC015-EB18-4C20-8145-BAE22844FD10}"/>
    <cellStyle name="Percent 4 18 6 6" xfId="36516" xr:uid="{EF74E613-3C53-423C-B482-0DCFE7C6F49C}"/>
    <cellStyle name="Percent 4 18 7" xfId="9936" xr:uid="{00000000-0005-0000-0000-0000D4260000}"/>
    <cellStyle name="Percent 4 18 7 2" xfId="9937" xr:uid="{00000000-0005-0000-0000-0000D5260000}"/>
    <cellStyle name="Percent 4 18 7 3" xfId="44082" xr:uid="{365E7183-2866-4397-85D7-5623830206F2}"/>
    <cellStyle name="Percent 4 18 7 4" xfId="36517" xr:uid="{4C3FCA96-9D9C-4A5A-A99E-18AB9E64EF85}"/>
    <cellStyle name="Percent 4 18 8" xfId="9938" xr:uid="{00000000-0005-0000-0000-0000D6260000}"/>
    <cellStyle name="Percent 4 18 8 2" xfId="9939" xr:uid="{00000000-0005-0000-0000-0000D7260000}"/>
    <cellStyle name="Percent 4 18 8 3" xfId="44083" xr:uid="{22903B06-C4C1-4474-8828-0612BBE74ECA}"/>
    <cellStyle name="Percent 4 18 8 4" xfId="36518" xr:uid="{DE1BF4B4-9C31-4136-AB4D-C622B9FDD08D}"/>
    <cellStyle name="Percent 4 18 9" xfId="9940" xr:uid="{00000000-0005-0000-0000-0000D8260000}"/>
    <cellStyle name="Percent 4 18 9 2" xfId="9941" xr:uid="{00000000-0005-0000-0000-0000D9260000}"/>
    <cellStyle name="Percent 4 18 9 3" xfId="44084" xr:uid="{2094F3FC-610F-460A-9757-7A77C1023E5B}"/>
    <cellStyle name="Percent 4 18 9 4" xfId="36519" xr:uid="{E232780C-CF5A-4322-9A7A-00F31CD2D0A8}"/>
    <cellStyle name="Percent 4 19" xfId="2989" xr:uid="{00000000-0005-0000-0000-0000B10B0000}"/>
    <cellStyle name="Percent 4 19 10" xfId="9943" xr:uid="{00000000-0005-0000-0000-0000DB260000}"/>
    <cellStyle name="Percent 4 19 10 2" xfId="44085" xr:uid="{4DE1E920-B507-49CC-9E44-745D90CB2611}"/>
    <cellStyle name="Percent 4 19 10 3" xfId="36520" xr:uid="{1BE365A9-7377-48BE-9731-43867AFE37CD}"/>
    <cellStyle name="Percent 4 19 11" xfId="9944" xr:uid="{00000000-0005-0000-0000-0000DC260000}"/>
    <cellStyle name="Percent 4 19 12" xfId="9942" xr:uid="{00000000-0005-0000-0000-0000DA260000}"/>
    <cellStyle name="Percent 4 19 13" xfId="41915" xr:uid="{27AD2980-343F-443F-8D98-386174C3EC97}"/>
    <cellStyle name="Percent 4 19 14" xfId="26573" xr:uid="{46018C65-4F62-42AA-8BBC-B9613C7DBA70}"/>
    <cellStyle name="Percent 4 19 2" xfId="9945" xr:uid="{00000000-0005-0000-0000-0000DD260000}"/>
    <cellStyle name="Percent 4 19 2 2" xfId="9946" xr:uid="{00000000-0005-0000-0000-0000DE260000}"/>
    <cellStyle name="Percent 4 19 2 2 2" xfId="9947" xr:uid="{00000000-0005-0000-0000-0000DF260000}"/>
    <cellStyle name="Percent 4 19 2 3" xfId="9948" xr:uid="{00000000-0005-0000-0000-0000E0260000}"/>
    <cellStyle name="Percent 4 19 2 3 2" xfId="9949" xr:uid="{00000000-0005-0000-0000-0000E1260000}"/>
    <cellStyle name="Percent 4 19 2 4" xfId="9950" xr:uid="{00000000-0005-0000-0000-0000E2260000}"/>
    <cellStyle name="Percent 4 19 2 5" xfId="9951" xr:uid="{00000000-0005-0000-0000-0000E3260000}"/>
    <cellStyle name="Percent 4 19 2 6" xfId="44086" xr:uid="{05C08772-1F04-4634-974A-8CF173D4ACF4}"/>
    <cellStyle name="Percent 4 19 2 7" xfId="36521" xr:uid="{61CAD302-F3A7-42C8-BD16-4738981BA065}"/>
    <cellStyle name="Percent 4 19 3" xfId="9952" xr:uid="{00000000-0005-0000-0000-0000E4260000}"/>
    <cellStyle name="Percent 4 19 3 2" xfId="9953" xr:uid="{00000000-0005-0000-0000-0000E5260000}"/>
    <cellStyle name="Percent 4 19 3 2 2" xfId="9954" xr:uid="{00000000-0005-0000-0000-0000E6260000}"/>
    <cellStyle name="Percent 4 19 3 3" xfId="9955" xr:uid="{00000000-0005-0000-0000-0000E7260000}"/>
    <cellStyle name="Percent 4 19 3 3 2" xfId="9956" xr:uid="{00000000-0005-0000-0000-0000E8260000}"/>
    <cellStyle name="Percent 4 19 3 4" xfId="9957" xr:uid="{00000000-0005-0000-0000-0000E9260000}"/>
    <cellStyle name="Percent 4 19 3 5" xfId="44087" xr:uid="{B49DCDE0-68E3-4C64-A28B-F33E133521B2}"/>
    <cellStyle name="Percent 4 19 3 6" xfId="36522" xr:uid="{E5C7C321-8425-45BE-BB3A-90F52258D28F}"/>
    <cellStyle name="Percent 4 19 4" xfId="9958" xr:uid="{00000000-0005-0000-0000-0000EA260000}"/>
    <cellStyle name="Percent 4 19 4 2" xfId="9959" xr:uid="{00000000-0005-0000-0000-0000EB260000}"/>
    <cellStyle name="Percent 4 19 4 2 2" xfId="9960" xr:uid="{00000000-0005-0000-0000-0000EC260000}"/>
    <cellStyle name="Percent 4 19 4 3" xfId="9961" xr:uid="{00000000-0005-0000-0000-0000ED260000}"/>
    <cellStyle name="Percent 4 19 4 3 2" xfId="9962" xr:uid="{00000000-0005-0000-0000-0000EE260000}"/>
    <cellStyle name="Percent 4 19 4 4" xfId="9963" xr:uid="{00000000-0005-0000-0000-0000EF260000}"/>
    <cellStyle name="Percent 4 19 4 5" xfId="44088" xr:uid="{B41F76E3-B534-4195-AD9E-98DB7C3E0261}"/>
    <cellStyle name="Percent 4 19 4 6" xfId="36523" xr:uid="{62BAA6E1-300B-4E98-B004-2E62A351D9DF}"/>
    <cellStyle name="Percent 4 19 5" xfId="9964" xr:uid="{00000000-0005-0000-0000-0000F0260000}"/>
    <cellStyle name="Percent 4 19 5 2" xfId="9965" xr:uid="{00000000-0005-0000-0000-0000F1260000}"/>
    <cellStyle name="Percent 4 19 5 2 2" xfId="9966" xr:uid="{00000000-0005-0000-0000-0000F2260000}"/>
    <cellStyle name="Percent 4 19 5 3" xfId="9967" xr:uid="{00000000-0005-0000-0000-0000F3260000}"/>
    <cellStyle name="Percent 4 19 5 3 2" xfId="9968" xr:uid="{00000000-0005-0000-0000-0000F4260000}"/>
    <cellStyle name="Percent 4 19 5 4" xfId="9969" xr:uid="{00000000-0005-0000-0000-0000F5260000}"/>
    <cellStyle name="Percent 4 19 5 4 2" xfId="9970" xr:uid="{00000000-0005-0000-0000-0000F6260000}"/>
    <cellStyle name="Percent 4 19 5 5" xfId="9971" xr:uid="{00000000-0005-0000-0000-0000F7260000}"/>
    <cellStyle name="Percent 4 19 5 6" xfId="44089" xr:uid="{15B8D21A-72B9-4709-8A35-B3EACF5BD931}"/>
    <cellStyle name="Percent 4 19 5 7" xfId="36524" xr:uid="{DBC3EB9D-79C2-4F09-A9AD-49F0ED3308A8}"/>
    <cellStyle name="Percent 4 19 6" xfId="9972" xr:uid="{00000000-0005-0000-0000-0000F8260000}"/>
    <cellStyle name="Percent 4 19 6 2" xfId="9973" xr:uid="{00000000-0005-0000-0000-0000F9260000}"/>
    <cellStyle name="Percent 4 19 6 2 2" xfId="9974" xr:uid="{00000000-0005-0000-0000-0000FA260000}"/>
    <cellStyle name="Percent 4 19 6 3" xfId="9975" xr:uid="{00000000-0005-0000-0000-0000FB260000}"/>
    <cellStyle name="Percent 4 19 6 3 2" xfId="9976" xr:uid="{00000000-0005-0000-0000-0000FC260000}"/>
    <cellStyle name="Percent 4 19 6 4" xfId="9977" xr:uid="{00000000-0005-0000-0000-0000FD260000}"/>
    <cellStyle name="Percent 4 19 6 5" xfId="44090" xr:uid="{10292323-03C9-4C46-BF70-2AED0274AFE6}"/>
    <cellStyle name="Percent 4 19 6 6" xfId="36525" xr:uid="{65893573-9853-450D-8A6F-092F0969A7AF}"/>
    <cellStyle name="Percent 4 19 7" xfId="9978" xr:uid="{00000000-0005-0000-0000-0000FE260000}"/>
    <cellStyle name="Percent 4 19 7 2" xfId="9979" xr:uid="{00000000-0005-0000-0000-0000FF260000}"/>
    <cellStyle name="Percent 4 19 7 3" xfId="44091" xr:uid="{233A6DA5-7688-4ADD-B60F-9B183E3BEED0}"/>
    <cellStyle name="Percent 4 19 7 4" xfId="36526" xr:uid="{87C587AC-A074-4376-A3D7-A4A604F79993}"/>
    <cellStyle name="Percent 4 19 8" xfId="9980" xr:uid="{00000000-0005-0000-0000-000000270000}"/>
    <cellStyle name="Percent 4 19 8 2" xfId="9981" xr:uid="{00000000-0005-0000-0000-000001270000}"/>
    <cellStyle name="Percent 4 19 8 3" xfId="44092" xr:uid="{2F5AE163-EBB3-4198-9AFE-0197D1F74B42}"/>
    <cellStyle name="Percent 4 19 8 4" xfId="36527" xr:uid="{9864C06C-D0B5-4392-BA12-15369CFC7671}"/>
    <cellStyle name="Percent 4 19 9" xfId="9982" xr:uid="{00000000-0005-0000-0000-000002270000}"/>
    <cellStyle name="Percent 4 19 9 2" xfId="9983" xr:uid="{00000000-0005-0000-0000-000003270000}"/>
    <cellStyle name="Percent 4 19 9 3" xfId="44093" xr:uid="{6BD58D3A-832F-48F8-A48C-4FCFD8EF9965}"/>
    <cellStyle name="Percent 4 19 9 4" xfId="36528" xr:uid="{7BA541A3-91CC-4045-AAA9-33B7155C3779}"/>
    <cellStyle name="Percent 4 2" xfId="305" xr:uid="{00000000-0005-0000-0000-000035010000}"/>
    <cellStyle name="Percent 4 2 10" xfId="9985" xr:uid="{00000000-0005-0000-0000-000005270000}"/>
    <cellStyle name="Percent 4 2 10 2" xfId="9986" xr:uid="{00000000-0005-0000-0000-000006270000}"/>
    <cellStyle name="Percent 4 2 10 2 2" xfId="9987" xr:uid="{00000000-0005-0000-0000-000007270000}"/>
    <cellStyle name="Percent 4 2 10 3" xfId="9988" xr:uid="{00000000-0005-0000-0000-000008270000}"/>
    <cellStyle name="Percent 4 2 10 3 2" xfId="9989" xr:uid="{00000000-0005-0000-0000-000009270000}"/>
    <cellStyle name="Percent 4 2 10 4" xfId="9990" xr:uid="{00000000-0005-0000-0000-00000A270000}"/>
    <cellStyle name="Percent 4 2 10 5" xfId="44094" xr:uid="{BA6A0D57-9189-445F-AF02-A3C8459696DA}"/>
    <cellStyle name="Percent 4 2 10 6" xfId="26574" xr:uid="{1F638431-AE2D-47D8-9E1C-FCDDBCEDBCCC}"/>
    <cellStyle name="Percent 4 2 11" xfId="9991" xr:uid="{00000000-0005-0000-0000-00000B270000}"/>
    <cellStyle name="Percent 4 2 11 2" xfId="9992" xr:uid="{00000000-0005-0000-0000-00000C270000}"/>
    <cellStyle name="Percent 4 2 11 2 2" xfId="9993" xr:uid="{00000000-0005-0000-0000-00000D270000}"/>
    <cellStyle name="Percent 4 2 11 3" xfId="9994" xr:uid="{00000000-0005-0000-0000-00000E270000}"/>
    <cellStyle name="Percent 4 2 11 3 2" xfId="9995" xr:uid="{00000000-0005-0000-0000-00000F270000}"/>
    <cellStyle name="Percent 4 2 11 4" xfId="9996" xr:uid="{00000000-0005-0000-0000-000010270000}"/>
    <cellStyle name="Percent 4 2 11 5" xfId="44095" xr:uid="{09C42EAE-5CD4-49EE-89C3-14A5728142B7}"/>
    <cellStyle name="Percent 4 2 11 6" xfId="36529" xr:uid="{71C9DAF2-7250-4CDF-88AF-2EFA2B9D4E11}"/>
    <cellStyle name="Percent 4 2 12" xfId="9997" xr:uid="{00000000-0005-0000-0000-000011270000}"/>
    <cellStyle name="Percent 4 2 12 2" xfId="9998" xr:uid="{00000000-0005-0000-0000-000012270000}"/>
    <cellStyle name="Percent 4 2 12 2 2" xfId="9999" xr:uid="{00000000-0005-0000-0000-000013270000}"/>
    <cellStyle name="Percent 4 2 12 3" xfId="10000" xr:uid="{00000000-0005-0000-0000-000014270000}"/>
    <cellStyle name="Percent 4 2 12 3 2" xfId="10001" xr:uid="{00000000-0005-0000-0000-000015270000}"/>
    <cellStyle name="Percent 4 2 12 4" xfId="10002" xr:uid="{00000000-0005-0000-0000-000016270000}"/>
    <cellStyle name="Percent 4 2 12 4 2" xfId="10003" xr:uid="{00000000-0005-0000-0000-000017270000}"/>
    <cellStyle name="Percent 4 2 12 5" xfId="10004" xr:uid="{00000000-0005-0000-0000-000018270000}"/>
    <cellStyle name="Percent 4 2 12 6" xfId="44096" xr:uid="{1F9EA48E-47C0-4B28-8534-081E17854C1F}"/>
    <cellStyle name="Percent 4 2 12 7" xfId="36530" xr:uid="{514CD50E-F576-4A11-A01D-33FFE0835EE1}"/>
    <cellStyle name="Percent 4 2 13" xfId="10005" xr:uid="{00000000-0005-0000-0000-000019270000}"/>
    <cellStyle name="Percent 4 2 13 2" xfId="10006" xr:uid="{00000000-0005-0000-0000-00001A270000}"/>
    <cellStyle name="Percent 4 2 13 2 2" xfId="10007" xr:uid="{00000000-0005-0000-0000-00001B270000}"/>
    <cellStyle name="Percent 4 2 13 3" xfId="10008" xr:uid="{00000000-0005-0000-0000-00001C270000}"/>
    <cellStyle name="Percent 4 2 13 3 2" xfId="10009" xr:uid="{00000000-0005-0000-0000-00001D270000}"/>
    <cellStyle name="Percent 4 2 13 4" xfId="10010" xr:uid="{00000000-0005-0000-0000-00001E270000}"/>
    <cellStyle name="Percent 4 2 13 5" xfId="44097" xr:uid="{27ADFD57-615B-4E7C-852B-EB4C18D7A08C}"/>
    <cellStyle name="Percent 4 2 13 6" xfId="36531" xr:uid="{935F8A79-38CA-4AD5-B36F-2765EBC05232}"/>
    <cellStyle name="Percent 4 2 14" xfId="10011" xr:uid="{00000000-0005-0000-0000-00001F270000}"/>
    <cellStyle name="Percent 4 2 14 2" xfId="10012" xr:uid="{00000000-0005-0000-0000-000020270000}"/>
    <cellStyle name="Percent 4 2 14 3" xfId="44098" xr:uid="{2A42EF2B-1CA3-4A05-8900-66A794D291F8}"/>
    <cellStyle name="Percent 4 2 14 4" xfId="36532" xr:uid="{E51B1450-81E1-4E9B-B3C7-BB57E4369B22}"/>
    <cellStyle name="Percent 4 2 15" xfId="10013" xr:uid="{00000000-0005-0000-0000-000021270000}"/>
    <cellStyle name="Percent 4 2 15 2" xfId="10014" xr:uid="{00000000-0005-0000-0000-000022270000}"/>
    <cellStyle name="Percent 4 2 15 3" xfId="44099" xr:uid="{9E32DDEF-B0ED-4D1A-9C9A-2FEF47355DAF}"/>
    <cellStyle name="Percent 4 2 15 4" xfId="36533" xr:uid="{B096E4EB-3EA5-464E-88C9-9D65BE4CF8A9}"/>
    <cellStyle name="Percent 4 2 16" xfId="10015" xr:uid="{00000000-0005-0000-0000-000023270000}"/>
    <cellStyle name="Percent 4 2 16 2" xfId="10016" xr:uid="{00000000-0005-0000-0000-000024270000}"/>
    <cellStyle name="Percent 4 2 16 3" xfId="44100" xr:uid="{EDE5E4D9-0FDF-498A-B898-DCBC6912C09F}"/>
    <cellStyle name="Percent 4 2 16 4" xfId="36534" xr:uid="{1A2B3EB3-F011-46FB-93DA-5B6F5986DE39}"/>
    <cellStyle name="Percent 4 2 17" xfId="10017" xr:uid="{00000000-0005-0000-0000-000025270000}"/>
    <cellStyle name="Percent 4 2 17 2" xfId="44101" xr:uid="{61ED5D45-85A0-4507-9F88-7DF76FFD2553}"/>
    <cellStyle name="Percent 4 2 17 3" xfId="36535" xr:uid="{5808C008-E2E2-4FBF-9DED-69EBE6E2813F}"/>
    <cellStyle name="Percent 4 2 18" xfId="10018" xr:uid="{00000000-0005-0000-0000-000026270000}"/>
    <cellStyle name="Percent 4 2 19" xfId="9984" xr:uid="{00000000-0005-0000-0000-000004270000}"/>
    <cellStyle name="Percent 4 2 2" xfId="306" xr:uid="{00000000-0005-0000-0000-000036010000}"/>
    <cellStyle name="Percent 4 2 2 10" xfId="10020" xr:uid="{00000000-0005-0000-0000-000028270000}"/>
    <cellStyle name="Percent 4 2 2 11" xfId="10019" xr:uid="{00000000-0005-0000-0000-000027270000}"/>
    <cellStyle name="Percent 4 2 2 2" xfId="10021" xr:uid="{00000000-0005-0000-0000-000029270000}"/>
    <cellStyle name="Percent 4 2 2 2 2" xfId="10022" xr:uid="{00000000-0005-0000-0000-00002A270000}"/>
    <cellStyle name="Percent 4 2 2 2 2 2" xfId="10023" xr:uid="{00000000-0005-0000-0000-00002B270000}"/>
    <cellStyle name="Percent 4 2 2 2 3" xfId="10024" xr:uid="{00000000-0005-0000-0000-00002C270000}"/>
    <cellStyle name="Percent 4 2 2 2 3 2" xfId="10025" xr:uid="{00000000-0005-0000-0000-00002D270000}"/>
    <cellStyle name="Percent 4 2 2 2 4" xfId="10026" xr:uid="{00000000-0005-0000-0000-00002E270000}"/>
    <cellStyle name="Percent 4 2 2 2 5" xfId="10027" xr:uid="{00000000-0005-0000-0000-00002F270000}"/>
    <cellStyle name="Percent 4 2 2 2 6" xfId="44102" xr:uid="{2DAC77E7-759B-41F5-AB9E-D9C0E10C012C}"/>
    <cellStyle name="Percent 4 2 2 2 7" xfId="26575" xr:uid="{4F73C49B-FFC6-4E76-9CCE-4C27526C94DF}"/>
    <cellStyle name="Percent 4 2 2 3" xfId="10028" xr:uid="{00000000-0005-0000-0000-000030270000}"/>
    <cellStyle name="Percent 4 2 2 3 2" xfId="10029" xr:uid="{00000000-0005-0000-0000-000031270000}"/>
    <cellStyle name="Percent 4 2 2 3 2 2" xfId="10030" xr:uid="{00000000-0005-0000-0000-000032270000}"/>
    <cellStyle name="Percent 4 2 2 3 3" xfId="10031" xr:uid="{00000000-0005-0000-0000-000033270000}"/>
    <cellStyle name="Percent 4 2 2 3 3 2" xfId="10032" xr:uid="{00000000-0005-0000-0000-000034270000}"/>
    <cellStyle name="Percent 4 2 2 3 4" xfId="10033" xr:uid="{00000000-0005-0000-0000-000035270000}"/>
    <cellStyle name="Percent 4 2 2 3 5" xfId="44103" xr:uid="{F2699AC5-2C10-48B5-B51B-EE6089FAC93B}"/>
    <cellStyle name="Percent 4 2 2 3 6" xfId="36536" xr:uid="{4DA07962-CF37-4D9B-92DA-741D6A461E2E}"/>
    <cellStyle name="Percent 4 2 2 4" xfId="10034" xr:uid="{00000000-0005-0000-0000-000036270000}"/>
    <cellStyle name="Percent 4 2 2 4 2" xfId="10035" xr:uid="{00000000-0005-0000-0000-000037270000}"/>
    <cellStyle name="Percent 4 2 2 4 2 2" xfId="10036" xr:uid="{00000000-0005-0000-0000-000038270000}"/>
    <cellStyle name="Percent 4 2 2 4 3" xfId="10037" xr:uid="{00000000-0005-0000-0000-000039270000}"/>
    <cellStyle name="Percent 4 2 2 4 3 2" xfId="10038" xr:uid="{00000000-0005-0000-0000-00003A270000}"/>
    <cellStyle name="Percent 4 2 2 4 4" xfId="10039" xr:uid="{00000000-0005-0000-0000-00003B270000}"/>
    <cellStyle name="Percent 4 2 2 4 4 2" xfId="10040" xr:uid="{00000000-0005-0000-0000-00003C270000}"/>
    <cellStyle name="Percent 4 2 2 4 5" xfId="10041" xr:uid="{00000000-0005-0000-0000-00003D270000}"/>
    <cellStyle name="Percent 4 2 2 4 6" xfId="44104" xr:uid="{D9DF2463-4367-45AB-9F18-AEA191A9E8FD}"/>
    <cellStyle name="Percent 4 2 2 4 7" xfId="36537" xr:uid="{5359E8C1-B83E-44CF-9BA6-A1CD0868F885}"/>
    <cellStyle name="Percent 4 2 2 5" xfId="10042" xr:uid="{00000000-0005-0000-0000-00003E270000}"/>
    <cellStyle name="Percent 4 2 2 5 2" xfId="10043" xr:uid="{00000000-0005-0000-0000-00003F270000}"/>
    <cellStyle name="Percent 4 2 2 5 2 2" xfId="10044" xr:uid="{00000000-0005-0000-0000-000040270000}"/>
    <cellStyle name="Percent 4 2 2 5 3" xfId="10045" xr:uid="{00000000-0005-0000-0000-000041270000}"/>
    <cellStyle name="Percent 4 2 2 5 3 2" xfId="10046" xr:uid="{00000000-0005-0000-0000-000042270000}"/>
    <cellStyle name="Percent 4 2 2 5 4" xfId="10047" xr:uid="{00000000-0005-0000-0000-000043270000}"/>
    <cellStyle name="Percent 4 2 2 5 5" xfId="44105" xr:uid="{FF2D58A6-F6B4-4A20-A29E-B6AF71247128}"/>
    <cellStyle name="Percent 4 2 2 5 6" xfId="36538" xr:uid="{19C272CF-5CE4-4D3B-9865-3CF7FAEA00F4}"/>
    <cellStyle name="Percent 4 2 2 6" xfId="10048" xr:uid="{00000000-0005-0000-0000-000044270000}"/>
    <cellStyle name="Percent 4 2 2 6 2" xfId="10049" xr:uid="{00000000-0005-0000-0000-000045270000}"/>
    <cellStyle name="Percent 4 2 2 6 3" xfId="44106" xr:uid="{2E626D31-BA57-444F-9F2E-E55B2E9FB474}"/>
    <cellStyle name="Percent 4 2 2 6 4" xfId="36539" xr:uid="{1A91FD8C-55F2-4FF2-9999-54160B5B47FC}"/>
    <cellStyle name="Percent 4 2 2 7" xfId="10050" xr:uid="{00000000-0005-0000-0000-000046270000}"/>
    <cellStyle name="Percent 4 2 2 7 2" xfId="10051" xr:uid="{00000000-0005-0000-0000-000047270000}"/>
    <cellStyle name="Percent 4 2 2 7 3" xfId="44107" xr:uid="{4C4EB8FD-E10F-4778-AD3E-83D928273B6C}"/>
    <cellStyle name="Percent 4 2 2 7 4" xfId="36540" xr:uid="{51022A22-3596-48D6-9363-4E14B9D69C0C}"/>
    <cellStyle name="Percent 4 2 2 8" xfId="10052" xr:uid="{00000000-0005-0000-0000-000048270000}"/>
    <cellStyle name="Percent 4 2 2 8 2" xfId="10053" xr:uid="{00000000-0005-0000-0000-000049270000}"/>
    <cellStyle name="Percent 4 2 2 8 3" xfId="44108" xr:uid="{56E020E0-2A40-46D4-AAE2-D7CFAC006D66}"/>
    <cellStyle name="Percent 4 2 2 8 4" xfId="36541" xr:uid="{8B263A1E-CB81-469F-BD7F-1FE804BE3CC4}"/>
    <cellStyle name="Percent 4 2 2 9" xfId="10054" xr:uid="{00000000-0005-0000-0000-00004A270000}"/>
    <cellStyle name="Percent 4 2 2 9 2" xfId="44109" xr:uid="{B89009E8-BAAE-4A7E-84BC-AC760C389F42}"/>
    <cellStyle name="Percent 4 2 2 9 3" xfId="36542" xr:uid="{2D671313-AFBB-47B0-9498-42DF915FF3FF}"/>
    <cellStyle name="Percent 4 2 3" xfId="433" xr:uid="{00000000-0005-0000-0000-0000B5010000}"/>
    <cellStyle name="Percent 4 2 3 10" xfId="10056" xr:uid="{00000000-0005-0000-0000-00004C270000}"/>
    <cellStyle name="Percent 4 2 3 11" xfId="10055" xr:uid="{00000000-0005-0000-0000-00004B270000}"/>
    <cellStyle name="Percent 4 2 3 2" xfId="10057" xr:uid="{00000000-0005-0000-0000-00004D270000}"/>
    <cellStyle name="Percent 4 2 3 2 2" xfId="10058" xr:uid="{00000000-0005-0000-0000-00004E270000}"/>
    <cellStyle name="Percent 4 2 3 2 2 2" xfId="10059" xr:uid="{00000000-0005-0000-0000-00004F270000}"/>
    <cellStyle name="Percent 4 2 3 2 3" xfId="10060" xr:uid="{00000000-0005-0000-0000-000050270000}"/>
    <cellStyle name="Percent 4 2 3 2 3 2" xfId="10061" xr:uid="{00000000-0005-0000-0000-000051270000}"/>
    <cellStyle name="Percent 4 2 3 2 4" xfId="10062" xr:uid="{00000000-0005-0000-0000-000052270000}"/>
    <cellStyle name="Percent 4 2 3 2 5" xfId="10063" xr:uid="{00000000-0005-0000-0000-000053270000}"/>
    <cellStyle name="Percent 4 2 3 2 6" xfId="44110" xr:uid="{B3643BB9-940F-40D9-93B6-AB92DF376255}"/>
    <cellStyle name="Percent 4 2 3 2 7" xfId="26576" xr:uid="{C0C84A57-EEF9-416B-A734-AF038BB5A1FE}"/>
    <cellStyle name="Percent 4 2 3 3" xfId="10064" xr:uid="{00000000-0005-0000-0000-000054270000}"/>
    <cellStyle name="Percent 4 2 3 3 2" xfId="10065" xr:uid="{00000000-0005-0000-0000-000055270000}"/>
    <cellStyle name="Percent 4 2 3 3 2 2" xfId="10066" xr:uid="{00000000-0005-0000-0000-000056270000}"/>
    <cellStyle name="Percent 4 2 3 3 3" xfId="10067" xr:uid="{00000000-0005-0000-0000-000057270000}"/>
    <cellStyle name="Percent 4 2 3 3 3 2" xfId="10068" xr:uid="{00000000-0005-0000-0000-000058270000}"/>
    <cellStyle name="Percent 4 2 3 3 4" xfId="10069" xr:uid="{00000000-0005-0000-0000-000059270000}"/>
    <cellStyle name="Percent 4 2 3 3 5" xfId="44111" xr:uid="{1A067866-508F-437A-83FF-11A09154F81D}"/>
    <cellStyle name="Percent 4 2 3 3 6" xfId="36543" xr:uid="{7E5DD010-735E-4E03-8B8A-672411DFFEDA}"/>
    <cellStyle name="Percent 4 2 3 4" xfId="10070" xr:uid="{00000000-0005-0000-0000-00005A270000}"/>
    <cellStyle name="Percent 4 2 3 4 2" xfId="10071" xr:uid="{00000000-0005-0000-0000-00005B270000}"/>
    <cellStyle name="Percent 4 2 3 4 2 2" xfId="10072" xr:uid="{00000000-0005-0000-0000-00005C270000}"/>
    <cellStyle name="Percent 4 2 3 4 3" xfId="10073" xr:uid="{00000000-0005-0000-0000-00005D270000}"/>
    <cellStyle name="Percent 4 2 3 4 3 2" xfId="10074" xr:uid="{00000000-0005-0000-0000-00005E270000}"/>
    <cellStyle name="Percent 4 2 3 4 4" xfId="10075" xr:uid="{00000000-0005-0000-0000-00005F270000}"/>
    <cellStyle name="Percent 4 2 3 4 4 2" xfId="10076" xr:uid="{00000000-0005-0000-0000-000060270000}"/>
    <cellStyle name="Percent 4 2 3 4 5" xfId="10077" xr:uid="{00000000-0005-0000-0000-000061270000}"/>
    <cellStyle name="Percent 4 2 3 4 6" xfId="44112" xr:uid="{1436EEAA-0A22-46BE-AEAB-E96E291D2195}"/>
    <cellStyle name="Percent 4 2 3 4 7" xfId="36544" xr:uid="{17B5B993-676E-495C-903F-70941EEA0297}"/>
    <cellStyle name="Percent 4 2 3 5" xfId="10078" xr:uid="{00000000-0005-0000-0000-000062270000}"/>
    <cellStyle name="Percent 4 2 3 5 2" xfId="10079" xr:uid="{00000000-0005-0000-0000-000063270000}"/>
    <cellStyle name="Percent 4 2 3 5 2 2" xfId="10080" xr:uid="{00000000-0005-0000-0000-000064270000}"/>
    <cellStyle name="Percent 4 2 3 5 3" xfId="10081" xr:uid="{00000000-0005-0000-0000-000065270000}"/>
    <cellStyle name="Percent 4 2 3 5 3 2" xfId="10082" xr:uid="{00000000-0005-0000-0000-000066270000}"/>
    <cellStyle name="Percent 4 2 3 5 4" xfId="10083" xr:uid="{00000000-0005-0000-0000-000067270000}"/>
    <cellStyle name="Percent 4 2 3 5 5" xfId="44113" xr:uid="{7AFF5406-D215-4AD9-9772-84A76CDFDB8B}"/>
    <cellStyle name="Percent 4 2 3 5 6" xfId="36545" xr:uid="{AA4483D6-99AF-4B08-93C3-7BEF5AFCCB8F}"/>
    <cellStyle name="Percent 4 2 3 6" xfId="10084" xr:uid="{00000000-0005-0000-0000-000068270000}"/>
    <cellStyle name="Percent 4 2 3 6 2" xfId="10085" xr:uid="{00000000-0005-0000-0000-000069270000}"/>
    <cellStyle name="Percent 4 2 3 6 3" xfId="44114" xr:uid="{82D1CE49-FDB4-4844-8CFF-096A519FD472}"/>
    <cellStyle name="Percent 4 2 3 6 4" xfId="36546" xr:uid="{DD9BD4CA-76D9-4826-BBC4-F8EBBD7F7292}"/>
    <cellStyle name="Percent 4 2 3 7" xfId="10086" xr:uid="{00000000-0005-0000-0000-00006A270000}"/>
    <cellStyle name="Percent 4 2 3 7 2" xfId="10087" xr:uid="{00000000-0005-0000-0000-00006B270000}"/>
    <cellStyle name="Percent 4 2 3 7 3" xfId="44115" xr:uid="{9ED51D8B-6919-4C81-99B5-B965E87C45E9}"/>
    <cellStyle name="Percent 4 2 3 7 4" xfId="36547" xr:uid="{AB29FD50-E77D-4405-977E-58571620C079}"/>
    <cellStyle name="Percent 4 2 3 8" xfId="10088" xr:uid="{00000000-0005-0000-0000-00006C270000}"/>
    <cellStyle name="Percent 4 2 3 8 2" xfId="10089" xr:uid="{00000000-0005-0000-0000-00006D270000}"/>
    <cellStyle name="Percent 4 2 3 8 3" xfId="44116" xr:uid="{9D9C9672-2ADA-4DC7-842C-D242215FF0F1}"/>
    <cellStyle name="Percent 4 2 3 8 4" xfId="36548" xr:uid="{5CA470FB-124D-40E2-B982-D1B2F26510A6}"/>
    <cellStyle name="Percent 4 2 3 9" xfId="10090" xr:uid="{00000000-0005-0000-0000-00006E270000}"/>
    <cellStyle name="Percent 4 2 3 9 2" xfId="44117" xr:uid="{46D1C687-5CD3-461D-84FB-31DB71E85F75}"/>
    <cellStyle name="Percent 4 2 3 9 3" xfId="36549" xr:uid="{E55EDA63-208F-4843-8987-54E165CE4581}"/>
    <cellStyle name="Percent 4 2 4" xfId="485" xr:uid="{00000000-0005-0000-0000-0000E9010000}"/>
    <cellStyle name="Percent 4 2 4 10" xfId="10092" xr:uid="{00000000-0005-0000-0000-000070270000}"/>
    <cellStyle name="Percent 4 2 4 11" xfId="10091" xr:uid="{00000000-0005-0000-0000-00006F270000}"/>
    <cellStyle name="Percent 4 2 4 2" xfId="2991" xr:uid="{00000000-0005-0000-0000-0000B30B0000}"/>
    <cellStyle name="Percent 4 2 4 2 2" xfId="10094" xr:uid="{00000000-0005-0000-0000-000072270000}"/>
    <cellStyle name="Percent 4 2 4 2 2 2" xfId="10095" xr:uid="{00000000-0005-0000-0000-000073270000}"/>
    <cellStyle name="Percent 4 2 4 2 2 3" xfId="44118" xr:uid="{17906F83-7856-45F2-B947-648BCC85444C}"/>
    <cellStyle name="Percent 4 2 4 2 2 4" xfId="36550" xr:uid="{C5C202FB-3B24-4F46-BF3C-F76BF6FA64F1}"/>
    <cellStyle name="Percent 4 2 4 2 3" xfId="10096" xr:uid="{00000000-0005-0000-0000-000074270000}"/>
    <cellStyle name="Percent 4 2 4 2 3 2" xfId="10097" xr:uid="{00000000-0005-0000-0000-000075270000}"/>
    <cellStyle name="Percent 4 2 4 2 3 3" xfId="44119" xr:uid="{D3594D0A-376D-4FA7-9D99-6A3269A1F5E1}"/>
    <cellStyle name="Percent 4 2 4 2 3 4" xfId="36551" xr:uid="{2CC36593-358F-4C8A-8230-0164A75F9333}"/>
    <cellStyle name="Percent 4 2 4 2 4" xfId="10098" xr:uid="{00000000-0005-0000-0000-000076270000}"/>
    <cellStyle name="Percent 4 2 4 2 4 2" xfId="44120" xr:uid="{44ECBC26-5445-497C-8115-4C82E823D209}"/>
    <cellStyle name="Percent 4 2 4 2 4 3" xfId="36552" xr:uid="{D65C392C-9692-4485-ADB1-ABAD34568E45}"/>
    <cellStyle name="Percent 4 2 4 2 5" xfId="10099" xr:uid="{00000000-0005-0000-0000-000077270000}"/>
    <cellStyle name="Percent 4 2 4 2 5 2" xfId="44121" xr:uid="{42CF9143-F4FD-420F-B05E-6B21675DC5E9}"/>
    <cellStyle name="Percent 4 2 4 2 5 3" xfId="36553" xr:uid="{3E31631E-AB58-442B-A4B4-63ABD6DEB252}"/>
    <cellStyle name="Percent 4 2 4 2 6" xfId="10093" xr:uid="{00000000-0005-0000-0000-000071270000}"/>
    <cellStyle name="Percent 4 2 4 2 7" xfId="41917" xr:uid="{B34E25F7-08C6-47F4-913C-D3B91114EDFA}"/>
    <cellStyle name="Percent 4 2 4 2 8" xfId="26578" xr:uid="{9BD741C7-5210-4447-8EA7-114B0B1D61D7}"/>
    <cellStyle name="Percent 4 2 4 3" xfId="4731" xr:uid="{00000000-0005-0000-0000-00007F120000}"/>
    <cellStyle name="Percent 4 2 4 3 2" xfId="10101" xr:uid="{00000000-0005-0000-0000-000079270000}"/>
    <cellStyle name="Percent 4 2 4 3 2 2" xfId="10102" xr:uid="{00000000-0005-0000-0000-00007A270000}"/>
    <cellStyle name="Percent 4 2 4 3 2 3" xfId="44123" xr:uid="{FC74A307-E33D-4A64-BBE5-B4A7421E0E37}"/>
    <cellStyle name="Percent 4 2 4 3 2 4" xfId="36554" xr:uid="{2128BB64-F59F-4C53-938E-02A0EA575E38}"/>
    <cellStyle name="Percent 4 2 4 3 3" xfId="10103" xr:uid="{00000000-0005-0000-0000-00007B270000}"/>
    <cellStyle name="Percent 4 2 4 3 3 2" xfId="10104" xr:uid="{00000000-0005-0000-0000-00007C270000}"/>
    <cellStyle name="Percent 4 2 4 3 3 3" xfId="44124" xr:uid="{344ABCD2-A96B-44EE-ABE8-ABAE20AFD35C}"/>
    <cellStyle name="Percent 4 2 4 3 3 4" xfId="36555" xr:uid="{69D57E16-BDB7-401A-A5F4-20C5D5D82F65}"/>
    <cellStyle name="Percent 4 2 4 3 4" xfId="10105" xr:uid="{00000000-0005-0000-0000-00007D270000}"/>
    <cellStyle name="Percent 4 2 4 3 4 2" xfId="44125" xr:uid="{1F4E58A1-BE72-46F3-A2D7-32D2DFD049E5}"/>
    <cellStyle name="Percent 4 2 4 3 4 3" xfId="36556" xr:uid="{66E2F76F-DD57-4DCD-AFE6-20E5643B1747}"/>
    <cellStyle name="Percent 4 2 4 3 5" xfId="10100" xr:uid="{00000000-0005-0000-0000-000078270000}"/>
    <cellStyle name="Percent 4 2 4 3 5 2" xfId="44122" xr:uid="{5B565F06-137F-41AC-BAF1-5066859F8CCB}"/>
    <cellStyle name="Percent 4 2 4 3 5 3" xfId="36557" xr:uid="{FEC51A7E-9536-4788-9B7D-5F68F403DC90}"/>
    <cellStyle name="Percent 4 2 4 3 6" xfId="42588" xr:uid="{6283CC28-5577-4A79-8794-6672FEB45A3F}"/>
    <cellStyle name="Percent 4 2 4 3 7" xfId="26579" xr:uid="{FDFFAB65-CA8D-40A5-9F2E-7870A13F2918}"/>
    <cellStyle name="Percent 4 2 4 4" xfId="10106" xr:uid="{00000000-0005-0000-0000-00007E270000}"/>
    <cellStyle name="Percent 4 2 4 4 2" xfId="10107" xr:uid="{00000000-0005-0000-0000-00007F270000}"/>
    <cellStyle name="Percent 4 2 4 4 2 2" xfId="10108" xr:uid="{00000000-0005-0000-0000-000080270000}"/>
    <cellStyle name="Percent 4 2 4 4 3" xfId="10109" xr:uid="{00000000-0005-0000-0000-000081270000}"/>
    <cellStyle name="Percent 4 2 4 4 3 2" xfId="10110" xr:uid="{00000000-0005-0000-0000-000082270000}"/>
    <cellStyle name="Percent 4 2 4 4 4" xfId="10111" xr:uid="{00000000-0005-0000-0000-000083270000}"/>
    <cellStyle name="Percent 4 2 4 4 4 2" xfId="10112" xr:uid="{00000000-0005-0000-0000-000084270000}"/>
    <cellStyle name="Percent 4 2 4 4 5" xfId="10113" xr:uid="{00000000-0005-0000-0000-000085270000}"/>
    <cellStyle name="Percent 4 2 4 4 6" xfId="44126" xr:uid="{DF74A902-D6BB-4C9C-89D1-FCC0D341A544}"/>
    <cellStyle name="Percent 4 2 4 4 7" xfId="26577" xr:uid="{1D0310ED-76AA-4399-BD7D-C1C7E4BE210F}"/>
    <cellStyle name="Percent 4 2 4 5" xfId="10114" xr:uid="{00000000-0005-0000-0000-000086270000}"/>
    <cellStyle name="Percent 4 2 4 5 2" xfId="10115" xr:uid="{00000000-0005-0000-0000-000087270000}"/>
    <cellStyle name="Percent 4 2 4 5 2 2" xfId="10116" xr:uid="{00000000-0005-0000-0000-000088270000}"/>
    <cellStyle name="Percent 4 2 4 5 3" xfId="10117" xr:uid="{00000000-0005-0000-0000-000089270000}"/>
    <cellStyle name="Percent 4 2 4 5 3 2" xfId="10118" xr:uid="{00000000-0005-0000-0000-00008A270000}"/>
    <cellStyle name="Percent 4 2 4 5 4" xfId="10119" xr:uid="{00000000-0005-0000-0000-00008B270000}"/>
    <cellStyle name="Percent 4 2 4 5 5" xfId="44127" xr:uid="{5D35294B-5752-4EC4-8D07-4D8DEC36C6D0}"/>
    <cellStyle name="Percent 4 2 4 5 6" xfId="36558" xr:uid="{D7C4BE66-566A-4FB4-8230-8E07F8BCFD0D}"/>
    <cellStyle name="Percent 4 2 4 6" xfId="10120" xr:uid="{00000000-0005-0000-0000-00008C270000}"/>
    <cellStyle name="Percent 4 2 4 6 2" xfId="10121" xr:uid="{00000000-0005-0000-0000-00008D270000}"/>
    <cellStyle name="Percent 4 2 4 6 3" xfId="44128" xr:uid="{CC77801B-4DE3-441C-8042-73EEF932597A}"/>
    <cellStyle name="Percent 4 2 4 6 4" xfId="36559" xr:uid="{CDC4DB10-8028-4937-A0DD-60C87945C34E}"/>
    <cellStyle name="Percent 4 2 4 7" xfId="10122" xr:uid="{00000000-0005-0000-0000-00008E270000}"/>
    <cellStyle name="Percent 4 2 4 7 2" xfId="10123" xr:uid="{00000000-0005-0000-0000-00008F270000}"/>
    <cellStyle name="Percent 4 2 4 7 3" xfId="44129" xr:uid="{CD9651A6-8493-430A-B36B-CE5564F7F96F}"/>
    <cellStyle name="Percent 4 2 4 7 4" xfId="36560" xr:uid="{471F6B5A-D208-4EB8-8ACE-BE4B8471B88F}"/>
    <cellStyle name="Percent 4 2 4 8" xfId="10124" xr:uid="{00000000-0005-0000-0000-000090270000}"/>
    <cellStyle name="Percent 4 2 4 8 2" xfId="10125" xr:uid="{00000000-0005-0000-0000-000091270000}"/>
    <cellStyle name="Percent 4 2 4 8 3" xfId="44130" xr:uid="{9EA3E14C-8F80-4437-80F5-354A570408F7}"/>
    <cellStyle name="Percent 4 2 4 8 4" xfId="36561" xr:uid="{94571807-EE87-4764-886E-607E39AFBB98}"/>
    <cellStyle name="Percent 4 2 4 9" xfId="10126" xr:uid="{00000000-0005-0000-0000-000092270000}"/>
    <cellStyle name="Percent 4 2 4 9 2" xfId="44131" xr:uid="{BCDC8979-AB3E-4466-A5D7-F532F11237B2}"/>
    <cellStyle name="Percent 4 2 4 9 3" xfId="36562" xr:uid="{70FBA1D8-9504-4684-997D-BBF4AA3C35C1}"/>
    <cellStyle name="Percent 4 2 5" xfId="2992" xr:uid="{00000000-0005-0000-0000-0000B40B0000}"/>
    <cellStyle name="Percent 4 2 5 10" xfId="10128" xr:uid="{00000000-0005-0000-0000-000094270000}"/>
    <cellStyle name="Percent 4 2 5 11" xfId="10127" xr:uid="{00000000-0005-0000-0000-000093270000}"/>
    <cellStyle name="Percent 4 2 5 2" xfId="10129" xr:uid="{00000000-0005-0000-0000-000095270000}"/>
    <cellStyle name="Percent 4 2 5 2 2" xfId="10130" xr:uid="{00000000-0005-0000-0000-000096270000}"/>
    <cellStyle name="Percent 4 2 5 2 2 2" xfId="10131" xr:uid="{00000000-0005-0000-0000-000097270000}"/>
    <cellStyle name="Percent 4 2 5 2 3" xfId="10132" xr:uid="{00000000-0005-0000-0000-000098270000}"/>
    <cellStyle name="Percent 4 2 5 2 3 2" xfId="10133" xr:uid="{00000000-0005-0000-0000-000099270000}"/>
    <cellStyle name="Percent 4 2 5 2 4" xfId="10134" xr:uid="{00000000-0005-0000-0000-00009A270000}"/>
    <cellStyle name="Percent 4 2 5 2 5" xfId="44132" xr:uid="{49C1AE97-B92F-4B61-8154-D459062662E7}"/>
    <cellStyle name="Percent 4 2 5 2 6" xfId="26580" xr:uid="{0B4E983B-1A3F-4757-A977-6A1E025A3754}"/>
    <cellStyle name="Percent 4 2 5 3" xfId="10135" xr:uid="{00000000-0005-0000-0000-00009B270000}"/>
    <cellStyle name="Percent 4 2 5 3 2" xfId="10136" xr:uid="{00000000-0005-0000-0000-00009C270000}"/>
    <cellStyle name="Percent 4 2 5 3 2 2" xfId="10137" xr:uid="{00000000-0005-0000-0000-00009D270000}"/>
    <cellStyle name="Percent 4 2 5 3 3" xfId="10138" xr:uid="{00000000-0005-0000-0000-00009E270000}"/>
    <cellStyle name="Percent 4 2 5 3 3 2" xfId="10139" xr:uid="{00000000-0005-0000-0000-00009F270000}"/>
    <cellStyle name="Percent 4 2 5 3 4" xfId="10140" xr:uid="{00000000-0005-0000-0000-0000A0270000}"/>
    <cellStyle name="Percent 4 2 5 3 5" xfId="44133" xr:uid="{E79230AA-DAA2-47F0-BFF7-321F78E095B6}"/>
    <cellStyle name="Percent 4 2 5 3 6" xfId="36563" xr:uid="{95F0D8E3-09CD-4E5A-A5F7-F69325C71E97}"/>
    <cellStyle name="Percent 4 2 5 4" xfId="10141" xr:uid="{00000000-0005-0000-0000-0000A1270000}"/>
    <cellStyle name="Percent 4 2 5 4 2" xfId="10142" xr:uid="{00000000-0005-0000-0000-0000A2270000}"/>
    <cellStyle name="Percent 4 2 5 4 2 2" xfId="10143" xr:uid="{00000000-0005-0000-0000-0000A3270000}"/>
    <cellStyle name="Percent 4 2 5 4 3" xfId="10144" xr:uid="{00000000-0005-0000-0000-0000A4270000}"/>
    <cellStyle name="Percent 4 2 5 4 3 2" xfId="10145" xr:uid="{00000000-0005-0000-0000-0000A5270000}"/>
    <cellStyle name="Percent 4 2 5 4 4" xfId="10146" xr:uid="{00000000-0005-0000-0000-0000A6270000}"/>
    <cellStyle name="Percent 4 2 5 4 4 2" xfId="10147" xr:uid="{00000000-0005-0000-0000-0000A7270000}"/>
    <cellStyle name="Percent 4 2 5 4 5" xfId="10148" xr:uid="{00000000-0005-0000-0000-0000A8270000}"/>
    <cellStyle name="Percent 4 2 5 4 6" xfId="44134" xr:uid="{1D98196C-DF6E-4A38-8737-BA3CAEFB94B7}"/>
    <cellStyle name="Percent 4 2 5 4 7" xfId="36564" xr:uid="{06ABE8E0-84E7-4A34-9756-DEED27D507AE}"/>
    <cellStyle name="Percent 4 2 5 5" xfId="10149" xr:uid="{00000000-0005-0000-0000-0000A9270000}"/>
    <cellStyle name="Percent 4 2 5 5 2" xfId="10150" xr:uid="{00000000-0005-0000-0000-0000AA270000}"/>
    <cellStyle name="Percent 4 2 5 5 2 2" xfId="10151" xr:uid="{00000000-0005-0000-0000-0000AB270000}"/>
    <cellStyle name="Percent 4 2 5 5 3" xfId="10152" xr:uid="{00000000-0005-0000-0000-0000AC270000}"/>
    <cellStyle name="Percent 4 2 5 5 3 2" xfId="10153" xr:uid="{00000000-0005-0000-0000-0000AD270000}"/>
    <cellStyle name="Percent 4 2 5 5 4" xfId="10154" xr:uid="{00000000-0005-0000-0000-0000AE270000}"/>
    <cellStyle name="Percent 4 2 5 5 5" xfId="44135" xr:uid="{98D6F1B2-8D70-4BEF-947E-A4701DC1CEEB}"/>
    <cellStyle name="Percent 4 2 5 5 6" xfId="36565" xr:uid="{1FFDDAE2-8E02-4522-9B49-087EC3760F1E}"/>
    <cellStyle name="Percent 4 2 5 6" xfId="10155" xr:uid="{00000000-0005-0000-0000-0000AF270000}"/>
    <cellStyle name="Percent 4 2 5 6 2" xfId="10156" xr:uid="{00000000-0005-0000-0000-0000B0270000}"/>
    <cellStyle name="Percent 4 2 5 6 3" xfId="44136" xr:uid="{DBBAD462-2F5D-448D-AB40-55C1F2B8CE55}"/>
    <cellStyle name="Percent 4 2 5 6 4" xfId="36566" xr:uid="{BF27ABB0-0CD8-4AF4-9E23-E6378D6D1ECB}"/>
    <cellStyle name="Percent 4 2 5 7" xfId="10157" xr:uid="{00000000-0005-0000-0000-0000B1270000}"/>
    <cellStyle name="Percent 4 2 5 7 2" xfId="10158" xr:uid="{00000000-0005-0000-0000-0000B2270000}"/>
    <cellStyle name="Percent 4 2 5 7 3" xfId="44137" xr:uid="{569443F8-69E9-4136-83C5-D810F8E72CF6}"/>
    <cellStyle name="Percent 4 2 5 7 4" xfId="36567" xr:uid="{A2FA9019-B9A5-4339-BDC5-96B7E411ACC4}"/>
    <cellStyle name="Percent 4 2 5 8" xfId="10159" xr:uid="{00000000-0005-0000-0000-0000B3270000}"/>
    <cellStyle name="Percent 4 2 5 8 2" xfId="10160" xr:uid="{00000000-0005-0000-0000-0000B4270000}"/>
    <cellStyle name="Percent 4 2 5 8 3" xfId="44138" xr:uid="{AA23980B-94B5-4BBC-B003-77B77FA052A1}"/>
    <cellStyle name="Percent 4 2 5 8 4" xfId="36568" xr:uid="{6B3E4D78-14BC-4670-94BA-5611A6CC5420}"/>
    <cellStyle name="Percent 4 2 5 9" xfId="10161" xr:uid="{00000000-0005-0000-0000-0000B5270000}"/>
    <cellStyle name="Percent 4 2 5 9 2" xfId="44139" xr:uid="{817EF393-0AE9-4245-80E4-19BE995BB844}"/>
    <cellStyle name="Percent 4 2 5 9 3" xfId="36569" xr:uid="{5E80B26A-D272-4A98-8D64-6CBA896603DF}"/>
    <cellStyle name="Percent 4 2 6" xfId="2990" xr:uid="{00000000-0005-0000-0000-0000B20B0000}"/>
    <cellStyle name="Percent 4 2 6 10" xfId="10163" xr:uid="{00000000-0005-0000-0000-0000B7270000}"/>
    <cellStyle name="Percent 4 2 6 10 2" xfId="44140" xr:uid="{DCD28207-7676-456C-A341-57A9C5B9F7E5}"/>
    <cellStyle name="Percent 4 2 6 10 3" xfId="36570" xr:uid="{2A4E97A4-78A7-4194-96C4-9C775A9B170E}"/>
    <cellStyle name="Percent 4 2 6 11" xfId="10162" xr:uid="{00000000-0005-0000-0000-0000B6270000}"/>
    <cellStyle name="Percent 4 2 6 12" xfId="41916" xr:uid="{9C6EB1C5-DFE2-4ED3-90EB-3D54C8D9CE3C}"/>
    <cellStyle name="Percent 4 2 6 2" xfId="4732" xr:uid="{00000000-0005-0000-0000-000080120000}"/>
    <cellStyle name="Percent 4 2 6 2 2" xfId="10165" xr:uid="{00000000-0005-0000-0000-0000B9270000}"/>
    <cellStyle name="Percent 4 2 6 2 2 2" xfId="10166" xr:uid="{00000000-0005-0000-0000-0000BA270000}"/>
    <cellStyle name="Percent 4 2 6 2 2 3" xfId="44142" xr:uid="{317953E9-FCB0-43D6-91F2-08A8EB2FA7A7}"/>
    <cellStyle name="Percent 4 2 6 2 2 4" xfId="36571" xr:uid="{E0FB0A13-7910-4D9C-8B62-BA1376BE8024}"/>
    <cellStyle name="Percent 4 2 6 2 3" xfId="10167" xr:uid="{00000000-0005-0000-0000-0000BB270000}"/>
    <cellStyle name="Percent 4 2 6 2 3 2" xfId="10168" xr:uid="{00000000-0005-0000-0000-0000BC270000}"/>
    <cellStyle name="Percent 4 2 6 2 3 3" xfId="44143" xr:uid="{0ED4AC27-96B4-4B3B-80E1-DF64DA216043}"/>
    <cellStyle name="Percent 4 2 6 2 3 4" xfId="36572" xr:uid="{8310FEC6-E39A-4541-8FF6-60AB3734C5EB}"/>
    <cellStyle name="Percent 4 2 6 2 4" xfId="10169" xr:uid="{00000000-0005-0000-0000-0000BD270000}"/>
    <cellStyle name="Percent 4 2 6 2 4 2" xfId="44144" xr:uid="{F0812A96-97A0-4BBD-B2A7-673D49906322}"/>
    <cellStyle name="Percent 4 2 6 2 4 3" xfId="36573" xr:uid="{5EC85469-D1A3-4254-98B6-A03AC167A14C}"/>
    <cellStyle name="Percent 4 2 6 2 5" xfId="10164" xr:uid="{00000000-0005-0000-0000-0000B8270000}"/>
    <cellStyle name="Percent 4 2 6 2 5 2" xfId="44141" xr:uid="{69989174-496B-417F-BC08-2F2E1A9A28AB}"/>
    <cellStyle name="Percent 4 2 6 2 5 3" xfId="36574" xr:uid="{93184FEB-E6CC-494A-ABE4-DD9E7EF6B2D5}"/>
    <cellStyle name="Percent 4 2 6 2 6" xfId="42589" xr:uid="{6A5A2D1B-7554-4365-B609-89B0A21DA8FF}"/>
    <cellStyle name="Percent 4 2 6 2 7" xfId="26582" xr:uid="{227FB126-83AA-46D6-AE2F-98AAFE03C175}"/>
    <cellStyle name="Percent 4 2 6 3" xfId="10170" xr:uid="{00000000-0005-0000-0000-0000BE270000}"/>
    <cellStyle name="Percent 4 2 6 3 2" xfId="10171" xr:uid="{00000000-0005-0000-0000-0000BF270000}"/>
    <cellStyle name="Percent 4 2 6 3 2 2" xfId="10172" xr:uid="{00000000-0005-0000-0000-0000C0270000}"/>
    <cellStyle name="Percent 4 2 6 3 2 3" xfId="44146" xr:uid="{792839D8-EC5C-439D-8B1C-3945D1A8B9F5}"/>
    <cellStyle name="Percent 4 2 6 3 2 4" xfId="36575" xr:uid="{B354E69F-F66D-49A6-8871-339ECF579771}"/>
    <cellStyle name="Percent 4 2 6 3 3" xfId="10173" xr:uid="{00000000-0005-0000-0000-0000C1270000}"/>
    <cellStyle name="Percent 4 2 6 3 3 2" xfId="10174" xr:uid="{00000000-0005-0000-0000-0000C2270000}"/>
    <cellStyle name="Percent 4 2 6 3 3 3" xfId="44147" xr:uid="{2AF9A436-6936-41AB-BBB2-B9CB91319E6E}"/>
    <cellStyle name="Percent 4 2 6 3 3 4" xfId="36576" xr:uid="{CCFFB838-EFED-4B92-A640-DF7FA375D4B3}"/>
    <cellStyle name="Percent 4 2 6 3 4" xfId="10175" xr:uid="{00000000-0005-0000-0000-0000C3270000}"/>
    <cellStyle name="Percent 4 2 6 3 4 2" xfId="44148" xr:uid="{E23AF0AB-AD46-4983-B4CF-51630E1D55D8}"/>
    <cellStyle name="Percent 4 2 6 3 4 3" xfId="36577" xr:uid="{F746728C-855B-4784-9304-162521BE2361}"/>
    <cellStyle name="Percent 4 2 6 3 5" xfId="36578" xr:uid="{EFE76932-5D2E-41CA-92CD-F5C74427FFF9}"/>
    <cellStyle name="Percent 4 2 6 3 6" xfId="44145" xr:uid="{8675DCB4-BF0B-4F45-BDF8-E27D67071F95}"/>
    <cellStyle name="Percent 4 2 6 3 7" xfId="26583" xr:uid="{3138616C-C0F5-442F-A076-BF165845ED64}"/>
    <cellStyle name="Percent 4 2 6 4" xfId="10176" xr:uid="{00000000-0005-0000-0000-0000C4270000}"/>
    <cellStyle name="Percent 4 2 6 4 2" xfId="10177" xr:uid="{00000000-0005-0000-0000-0000C5270000}"/>
    <cellStyle name="Percent 4 2 6 4 2 2" xfId="10178" xr:uid="{00000000-0005-0000-0000-0000C6270000}"/>
    <cellStyle name="Percent 4 2 6 4 3" xfId="10179" xr:uid="{00000000-0005-0000-0000-0000C7270000}"/>
    <cellStyle name="Percent 4 2 6 4 3 2" xfId="10180" xr:uid="{00000000-0005-0000-0000-0000C8270000}"/>
    <cellStyle name="Percent 4 2 6 4 4" xfId="10181" xr:uid="{00000000-0005-0000-0000-0000C9270000}"/>
    <cellStyle name="Percent 4 2 6 4 4 2" xfId="10182" xr:uid="{00000000-0005-0000-0000-0000CA270000}"/>
    <cellStyle name="Percent 4 2 6 4 5" xfId="10183" xr:uid="{00000000-0005-0000-0000-0000CB270000}"/>
    <cellStyle name="Percent 4 2 6 4 6" xfId="44149" xr:uid="{62F1B003-77A7-4861-8E96-00D81718531B}"/>
    <cellStyle name="Percent 4 2 6 4 7" xfId="26581" xr:uid="{B6478CA9-28F8-4C20-9DD0-0186728AC470}"/>
    <cellStyle name="Percent 4 2 6 5" xfId="10184" xr:uid="{00000000-0005-0000-0000-0000CC270000}"/>
    <cellStyle name="Percent 4 2 6 5 2" xfId="10185" xr:uid="{00000000-0005-0000-0000-0000CD270000}"/>
    <cellStyle name="Percent 4 2 6 5 2 2" xfId="10186" xr:uid="{00000000-0005-0000-0000-0000CE270000}"/>
    <cellStyle name="Percent 4 2 6 5 3" xfId="10187" xr:uid="{00000000-0005-0000-0000-0000CF270000}"/>
    <cellStyle name="Percent 4 2 6 5 3 2" xfId="10188" xr:uid="{00000000-0005-0000-0000-0000D0270000}"/>
    <cellStyle name="Percent 4 2 6 5 4" xfId="10189" xr:uid="{00000000-0005-0000-0000-0000D1270000}"/>
    <cellStyle name="Percent 4 2 6 5 5" xfId="44150" xr:uid="{29807EAE-7619-4B97-856B-6D693F3BCCB1}"/>
    <cellStyle name="Percent 4 2 6 5 6" xfId="36579" xr:uid="{927ACE06-BA9C-4797-B34B-82D12A47F05C}"/>
    <cellStyle name="Percent 4 2 6 6" xfId="10190" xr:uid="{00000000-0005-0000-0000-0000D2270000}"/>
    <cellStyle name="Percent 4 2 6 6 2" xfId="10191" xr:uid="{00000000-0005-0000-0000-0000D3270000}"/>
    <cellStyle name="Percent 4 2 6 6 3" xfId="44151" xr:uid="{FD2C1A62-B3D4-4E64-817C-471944E9AA4C}"/>
    <cellStyle name="Percent 4 2 6 6 4" xfId="36580" xr:uid="{607F66ED-7B6B-4B89-B235-70456AD4449B}"/>
    <cellStyle name="Percent 4 2 6 7" xfId="10192" xr:uid="{00000000-0005-0000-0000-0000D4270000}"/>
    <cellStyle name="Percent 4 2 6 7 2" xfId="10193" xr:uid="{00000000-0005-0000-0000-0000D5270000}"/>
    <cellStyle name="Percent 4 2 6 7 3" xfId="44152" xr:uid="{525DE64F-1131-4637-B996-6EE874AA3A0E}"/>
    <cellStyle name="Percent 4 2 6 7 4" xfId="36581" xr:uid="{3EDAEC53-DF01-40DC-BF97-B8E2583B717B}"/>
    <cellStyle name="Percent 4 2 6 8" xfId="10194" xr:uid="{00000000-0005-0000-0000-0000D6270000}"/>
    <cellStyle name="Percent 4 2 6 8 2" xfId="10195" xr:uid="{00000000-0005-0000-0000-0000D7270000}"/>
    <cellStyle name="Percent 4 2 6 8 3" xfId="44153" xr:uid="{70703499-C546-4E8B-ACA6-3889B0DF4DEA}"/>
    <cellStyle name="Percent 4 2 6 8 4" xfId="36582" xr:uid="{C07E4C59-BC4E-4629-A81B-511E5EA94A80}"/>
    <cellStyle name="Percent 4 2 6 9" xfId="10196" xr:uid="{00000000-0005-0000-0000-0000D8270000}"/>
    <cellStyle name="Percent 4 2 6 9 2" xfId="44154" xr:uid="{B1199752-FC53-481A-891E-8B03A969059D}"/>
    <cellStyle name="Percent 4 2 6 9 3" xfId="36583" xr:uid="{DA69172C-887D-4E0F-B354-18220E88F638}"/>
    <cellStyle name="Percent 4 2 7" xfId="4733" xr:uid="{00000000-0005-0000-0000-000081120000}"/>
    <cellStyle name="Percent 4 2 7 10" xfId="10198" xr:uid="{00000000-0005-0000-0000-0000DA270000}"/>
    <cellStyle name="Percent 4 2 7 11" xfId="10197" xr:uid="{00000000-0005-0000-0000-0000D9270000}"/>
    <cellStyle name="Percent 4 2 7 2" xfId="10199" xr:uid="{00000000-0005-0000-0000-0000DB270000}"/>
    <cellStyle name="Percent 4 2 7 2 2" xfId="10200" xr:uid="{00000000-0005-0000-0000-0000DC270000}"/>
    <cellStyle name="Percent 4 2 7 2 2 2" xfId="10201" xr:uid="{00000000-0005-0000-0000-0000DD270000}"/>
    <cellStyle name="Percent 4 2 7 2 3" xfId="10202" xr:uid="{00000000-0005-0000-0000-0000DE270000}"/>
    <cellStyle name="Percent 4 2 7 2 3 2" xfId="10203" xr:uid="{00000000-0005-0000-0000-0000DF270000}"/>
    <cellStyle name="Percent 4 2 7 2 4" xfId="10204" xr:uid="{00000000-0005-0000-0000-0000E0270000}"/>
    <cellStyle name="Percent 4 2 7 2 5" xfId="44155" xr:uid="{AEE1B523-12F8-4F30-8665-084DD0798671}"/>
    <cellStyle name="Percent 4 2 7 2 6" xfId="26584" xr:uid="{1120CB6B-960F-4437-9B3B-86410B8E4CA5}"/>
    <cellStyle name="Percent 4 2 7 3" xfId="10205" xr:uid="{00000000-0005-0000-0000-0000E1270000}"/>
    <cellStyle name="Percent 4 2 7 3 2" xfId="10206" xr:uid="{00000000-0005-0000-0000-0000E2270000}"/>
    <cellStyle name="Percent 4 2 7 3 2 2" xfId="10207" xr:uid="{00000000-0005-0000-0000-0000E3270000}"/>
    <cellStyle name="Percent 4 2 7 3 3" xfId="10208" xr:uid="{00000000-0005-0000-0000-0000E4270000}"/>
    <cellStyle name="Percent 4 2 7 3 3 2" xfId="10209" xr:uid="{00000000-0005-0000-0000-0000E5270000}"/>
    <cellStyle name="Percent 4 2 7 3 4" xfId="10210" xr:uid="{00000000-0005-0000-0000-0000E6270000}"/>
    <cellStyle name="Percent 4 2 7 3 5" xfId="44156" xr:uid="{2FA133B3-82C8-4A90-B6FE-964E368E98D6}"/>
    <cellStyle name="Percent 4 2 7 3 6" xfId="36584" xr:uid="{BB4233C9-3898-4002-A3F5-F5199DBFCBB1}"/>
    <cellStyle name="Percent 4 2 7 4" xfId="10211" xr:uid="{00000000-0005-0000-0000-0000E7270000}"/>
    <cellStyle name="Percent 4 2 7 4 2" xfId="10212" xr:uid="{00000000-0005-0000-0000-0000E8270000}"/>
    <cellStyle name="Percent 4 2 7 4 2 2" xfId="10213" xr:uid="{00000000-0005-0000-0000-0000E9270000}"/>
    <cellStyle name="Percent 4 2 7 4 3" xfId="10214" xr:uid="{00000000-0005-0000-0000-0000EA270000}"/>
    <cellStyle name="Percent 4 2 7 4 3 2" xfId="10215" xr:uid="{00000000-0005-0000-0000-0000EB270000}"/>
    <cellStyle name="Percent 4 2 7 4 4" xfId="10216" xr:uid="{00000000-0005-0000-0000-0000EC270000}"/>
    <cellStyle name="Percent 4 2 7 4 4 2" xfId="10217" xr:uid="{00000000-0005-0000-0000-0000ED270000}"/>
    <cellStyle name="Percent 4 2 7 4 5" xfId="10218" xr:uid="{00000000-0005-0000-0000-0000EE270000}"/>
    <cellStyle name="Percent 4 2 7 4 6" xfId="44157" xr:uid="{742CE9ED-946D-464E-91CD-7B42C581C0D3}"/>
    <cellStyle name="Percent 4 2 7 4 7" xfId="36585" xr:uid="{BF652D57-5123-492F-A4FE-0607BF3A285D}"/>
    <cellStyle name="Percent 4 2 7 5" xfId="10219" xr:uid="{00000000-0005-0000-0000-0000EF270000}"/>
    <cellStyle name="Percent 4 2 7 5 2" xfId="10220" xr:uid="{00000000-0005-0000-0000-0000F0270000}"/>
    <cellStyle name="Percent 4 2 7 5 2 2" xfId="10221" xr:uid="{00000000-0005-0000-0000-0000F1270000}"/>
    <cellStyle name="Percent 4 2 7 5 3" xfId="10222" xr:uid="{00000000-0005-0000-0000-0000F2270000}"/>
    <cellStyle name="Percent 4 2 7 5 3 2" xfId="10223" xr:uid="{00000000-0005-0000-0000-0000F3270000}"/>
    <cellStyle name="Percent 4 2 7 5 4" xfId="10224" xr:uid="{00000000-0005-0000-0000-0000F4270000}"/>
    <cellStyle name="Percent 4 2 7 5 5" xfId="44158" xr:uid="{F4A370D2-6FAE-410F-A002-ABF1C4621102}"/>
    <cellStyle name="Percent 4 2 7 5 6" xfId="36586" xr:uid="{94D31855-4AE6-44C4-B559-518225CC2D2B}"/>
    <cellStyle name="Percent 4 2 7 6" xfId="10225" xr:uid="{00000000-0005-0000-0000-0000F5270000}"/>
    <cellStyle name="Percent 4 2 7 6 2" xfId="10226" xr:uid="{00000000-0005-0000-0000-0000F6270000}"/>
    <cellStyle name="Percent 4 2 7 6 3" xfId="44159" xr:uid="{74885425-9316-4D36-8484-BBD5E8300368}"/>
    <cellStyle name="Percent 4 2 7 6 4" xfId="36587" xr:uid="{732C300D-AE26-4F0C-8181-6748BA6459DE}"/>
    <cellStyle name="Percent 4 2 7 7" xfId="10227" xr:uid="{00000000-0005-0000-0000-0000F7270000}"/>
    <cellStyle name="Percent 4 2 7 7 2" xfId="10228" xr:uid="{00000000-0005-0000-0000-0000F8270000}"/>
    <cellStyle name="Percent 4 2 7 7 3" xfId="44160" xr:uid="{3AE3AD0D-1123-457E-9967-D28BD134C1AA}"/>
    <cellStyle name="Percent 4 2 7 7 4" xfId="36588" xr:uid="{229E51EE-5EF4-46AE-8163-A32662E83F94}"/>
    <cellStyle name="Percent 4 2 7 8" xfId="10229" xr:uid="{00000000-0005-0000-0000-0000F9270000}"/>
    <cellStyle name="Percent 4 2 7 8 2" xfId="10230" xr:uid="{00000000-0005-0000-0000-0000FA270000}"/>
    <cellStyle name="Percent 4 2 7 8 3" xfId="44161" xr:uid="{2EC3B323-AC73-402C-8CD3-1570993B868B}"/>
    <cellStyle name="Percent 4 2 7 8 4" xfId="36589" xr:uid="{7215012C-317D-4D0B-B436-C72A82999D54}"/>
    <cellStyle name="Percent 4 2 7 9" xfId="10231" xr:uid="{00000000-0005-0000-0000-0000FB270000}"/>
    <cellStyle name="Percent 4 2 7 9 2" xfId="44162" xr:uid="{23510C5C-2240-4B6A-9B5C-AA37A9E5AB34}"/>
    <cellStyle name="Percent 4 2 7 9 3" xfId="36590" xr:uid="{EC3FD3A4-4AAA-44B3-8EF3-E69270A8E54D}"/>
    <cellStyle name="Percent 4 2 8" xfId="4734" xr:uid="{00000000-0005-0000-0000-000082120000}"/>
    <cellStyle name="Percent 4 2 8 10" xfId="10233" xr:uid="{00000000-0005-0000-0000-0000FD270000}"/>
    <cellStyle name="Percent 4 2 8 11" xfId="10232" xr:uid="{00000000-0005-0000-0000-0000FC270000}"/>
    <cellStyle name="Percent 4 2 8 2" xfId="10234" xr:uid="{00000000-0005-0000-0000-0000FE270000}"/>
    <cellStyle name="Percent 4 2 8 2 2" xfId="10235" xr:uid="{00000000-0005-0000-0000-0000FF270000}"/>
    <cellStyle name="Percent 4 2 8 2 2 2" xfId="10236" xr:uid="{00000000-0005-0000-0000-000000280000}"/>
    <cellStyle name="Percent 4 2 8 2 3" xfId="10237" xr:uid="{00000000-0005-0000-0000-000001280000}"/>
    <cellStyle name="Percent 4 2 8 2 3 2" xfId="10238" xr:uid="{00000000-0005-0000-0000-000002280000}"/>
    <cellStyle name="Percent 4 2 8 2 4" xfId="10239" xr:uid="{00000000-0005-0000-0000-000003280000}"/>
    <cellStyle name="Percent 4 2 8 2 5" xfId="44163" xr:uid="{D5A3227C-EA7D-4287-8674-2001064D6927}"/>
    <cellStyle name="Percent 4 2 8 2 6" xfId="26585" xr:uid="{FDCB9356-C9FC-479E-8207-2881E398002F}"/>
    <cellStyle name="Percent 4 2 8 3" xfId="10240" xr:uid="{00000000-0005-0000-0000-000004280000}"/>
    <cellStyle name="Percent 4 2 8 3 2" xfId="10241" xr:uid="{00000000-0005-0000-0000-000005280000}"/>
    <cellStyle name="Percent 4 2 8 3 2 2" xfId="10242" xr:uid="{00000000-0005-0000-0000-000006280000}"/>
    <cellStyle name="Percent 4 2 8 3 3" xfId="10243" xr:uid="{00000000-0005-0000-0000-000007280000}"/>
    <cellStyle name="Percent 4 2 8 3 3 2" xfId="10244" xr:uid="{00000000-0005-0000-0000-000008280000}"/>
    <cellStyle name="Percent 4 2 8 3 4" xfId="10245" xr:uid="{00000000-0005-0000-0000-000009280000}"/>
    <cellStyle name="Percent 4 2 8 3 5" xfId="44164" xr:uid="{12347198-5791-4EBF-A4FF-3CB2C709F4EB}"/>
    <cellStyle name="Percent 4 2 8 3 6" xfId="36591" xr:uid="{03527F06-A6DB-4472-916A-DAC8B2D90877}"/>
    <cellStyle name="Percent 4 2 8 4" xfId="10246" xr:uid="{00000000-0005-0000-0000-00000A280000}"/>
    <cellStyle name="Percent 4 2 8 4 2" xfId="10247" xr:uid="{00000000-0005-0000-0000-00000B280000}"/>
    <cellStyle name="Percent 4 2 8 4 2 2" xfId="10248" xr:uid="{00000000-0005-0000-0000-00000C280000}"/>
    <cellStyle name="Percent 4 2 8 4 3" xfId="10249" xr:uid="{00000000-0005-0000-0000-00000D280000}"/>
    <cellStyle name="Percent 4 2 8 4 3 2" xfId="10250" xr:uid="{00000000-0005-0000-0000-00000E280000}"/>
    <cellStyle name="Percent 4 2 8 4 4" xfId="10251" xr:uid="{00000000-0005-0000-0000-00000F280000}"/>
    <cellStyle name="Percent 4 2 8 4 4 2" xfId="10252" xr:uid="{00000000-0005-0000-0000-000010280000}"/>
    <cellStyle name="Percent 4 2 8 4 5" xfId="10253" xr:uid="{00000000-0005-0000-0000-000011280000}"/>
    <cellStyle name="Percent 4 2 8 4 6" xfId="44165" xr:uid="{EBEDA3FE-2B5B-4AE2-ABAB-AE34D16D4AB3}"/>
    <cellStyle name="Percent 4 2 8 4 7" xfId="36592" xr:uid="{B040E2CF-D537-4985-A9D4-CF73A53F52D6}"/>
    <cellStyle name="Percent 4 2 8 5" xfId="10254" xr:uid="{00000000-0005-0000-0000-000012280000}"/>
    <cellStyle name="Percent 4 2 8 5 2" xfId="10255" xr:uid="{00000000-0005-0000-0000-000013280000}"/>
    <cellStyle name="Percent 4 2 8 5 2 2" xfId="10256" xr:uid="{00000000-0005-0000-0000-000014280000}"/>
    <cellStyle name="Percent 4 2 8 5 3" xfId="10257" xr:uid="{00000000-0005-0000-0000-000015280000}"/>
    <cellStyle name="Percent 4 2 8 5 3 2" xfId="10258" xr:uid="{00000000-0005-0000-0000-000016280000}"/>
    <cellStyle name="Percent 4 2 8 5 4" xfId="10259" xr:uid="{00000000-0005-0000-0000-000017280000}"/>
    <cellStyle name="Percent 4 2 8 5 5" xfId="44166" xr:uid="{E3772593-4AB4-41DC-87B2-2B2DDD86FC0C}"/>
    <cellStyle name="Percent 4 2 8 5 6" xfId="36593" xr:uid="{4A38E50A-ED0F-4336-A2DD-5BA7BE3FEF1C}"/>
    <cellStyle name="Percent 4 2 8 6" xfId="10260" xr:uid="{00000000-0005-0000-0000-000018280000}"/>
    <cellStyle name="Percent 4 2 8 6 2" xfId="10261" xr:uid="{00000000-0005-0000-0000-000019280000}"/>
    <cellStyle name="Percent 4 2 8 6 3" xfId="44167" xr:uid="{50935CC6-1F86-4EEA-873D-04A37EF7EA81}"/>
    <cellStyle name="Percent 4 2 8 6 4" xfId="36594" xr:uid="{D13CCCC8-4A98-453C-93BC-A2DE89AC125A}"/>
    <cellStyle name="Percent 4 2 8 7" xfId="10262" xr:uid="{00000000-0005-0000-0000-00001A280000}"/>
    <cellStyle name="Percent 4 2 8 7 2" xfId="10263" xr:uid="{00000000-0005-0000-0000-00001B280000}"/>
    <cellStyle name="Percent 4 2 8 7 3" xfId="44168" xr:uid="{8DE85708-9990-4950-9D5E-CEDE67F40D35}"/>
    <cellStyle name="Percent 4 2 8 7 4" xfId="36595" xr:uid="{BED1E20D-EAEC-496D-8373-98088084DDCC}"/>
    <cellStyle name="Percent 4 2 8 8" xfId="10264" xr:uid="{00000000-0005-0000-0000-00001C280000}"/>
    <cellStyle name="Percent 4 2 8 8 2" xfId="10265" xr:uid="{00000000-0005-0000-0000-00001D280000}"/>
    <cellStyle name="Percent 4 2 8 8 3" xfId="44169" xr:uid="{473B5F71-7374-4553-99B9-CACBF57961D3}"/>
    <cellStyle name="Percent 4 2 8 8 4" xfId="36596" xr:uid="{5D67E110-B922-4EC3-904B-BF968D9023E6}"/>
    <cellStyle name="Percent 4 2 8 9" xfId="10266" xr:uid="{00000000-0005-0000-0000-00001E280000}"/>
    <cellStyle name="Percent 4 2 8 9 2" xfId="44170" xr:uid="{81129748-3949-4FFC-B1A3-D526D7D432B5}"/>
    <cellStyle name="Percent 4 2 8 9 3" xfId="36597" xr:uid="{D1305300-8D46-4C50-815D-ABE53A773CE7}"/>
    <cellStyle name="Percent 4 2 9" xfId="4735" xr:uid="{00000000-0005-0000-0000-000083120000}"/>
    <cellStyle name="Percent 4 2 9 2" xfId="10268" xr:uid="{00000000-0005-0000-0000-000020280000}"/>
    <cellStyle name="Percent 4 2 9 2 2" xfId="10269" xr:uid="{00000000-0005-0000-0000-000021280000}"/>
    <cellStyle name="Percent 4 2 9 2 3" xfId="44171" xr:uid="{8B3ED67B-7A0D-4610-8DF9-A3F327A303BD}"/>
    <cellStyle name="Percent 4 2 9 2 4" xfId="36598" xr:uid="{31BDC242-9434-407C-9BF4-0820888127DC}"/>
    <cellStyle name="Percent 4 2 9 3" xfId="10270" xr:uid="{00000000-0005-0000-0000-000022280000}"/>
    <cellStyle name="Percent 4 2 9 3 2" xfId="10271" xr:uid="{00000000-0005-0000-0000-000023280000}"/>
    <cellStyle name="Percent 4 2 9 3 3" xfId="44172" xr:uid="{E533E87A-C611-4A7B-8E4E-1AAAF1646AEB}"/>
    <cellStyle name="Percent 4 2 9 3 4" xfId="36599" xr:uid="{C7F59F10-7A11-40C6-8179-FA8AC2AEC94A}"/>
    <cellStyle name="Percent 4 2 9 4" xfId="10272" xr:uid="{00000000-0005-0000-0000-000024280000}"/>
    <cellStyle name="Percent 4 2 9 4 2" xfId="44173" xr:uid="{A1A62289-129C-4201-BC33-5DFE7B130FB3}"/>
    <cellStyle name="Percent 4 2 9 4 3" xfId="36600" xr:uid="{ADB71BA3-12C7-4BF4-A124-38340317B034}"/>
    <cellStyle name="Percent 4 2 9 5" xfId="10273" xr:uid="{00000000-0005-0000-0000-000025280000}"/>
    <cellStyle name="Percent 4 2 9 5 2" xfId="44174" xr:uid="{427A2F05-D640-4B67-B17C-A5E5D926FF17}"/>
    <cellStyle name="Percent 4 2 9 5 3" xfId="36601" xr:uid="{A6B4C4E1-63F7-4FFD-839F-ED7D49BFB645}"/>
    <cellStyle name="Percent 4 2 9 6" xfId="10267" xr:uid="{00000000-0005-0000-0000-00001F280000}"/>
    <cellStyle name="Percent 4 2 9 7" xfId="42590" xr:uid="{33151882-8554-4E14-A460-995F0F8409A0}"/>
    <cellStyle name="Percent 4 2 9 8" xfId="26586" xr:uid="{A5EF2ECD-BC2C-48AF-8370-F69C8795612F}"/>
    <cellStyle name="Percent 4 20" xfId="2993" xr:uid="{00000000-0005-0000-0000-0000B50B0000}"/>
    <cellStyle name="Percent 4 20 10" xfId="10275" xr:uid="{00000000-0005-0000-0000-000027280000}"/>
    <cellStyle name="Percent 4 20 10 2" xfId="44175" xr:uid="{808B1079-B163-48BC-AE2E-F0391F235DA2}"/>
    <cellStyle name="Percent 4 20 10 3" xfId="36602" xr:uid="{F579382C-B18F-4671-AD81-80978AE80D53}"/>
    <cellStyle name="Percent 4 20 11" xfId="10276" xr:uid="{00000000-0005-0000-0000-000028280000}"/>
    <cellStyle name="Percent 4 20 12" xfId="10274" xr:uid="{00000000-0005-0000-0000-000026280000}"/>
    <cellStyle name="Percent 4 20 13" xfId="41918" xr:uid="{1335079E-F0C2-462D-80B2-5E3B9B2C276F}"/>
    <cellStyle name="Percent 4 20 14" xfId="26587" xr:uid="{57AFBA75-99BF-4690-8FB1-E16D2769AB2D}"/>
    <cellStyle name="Percent 4 20 2" xfId="10277" xr:uid="{00000000-0005-0000-0000-000029280000}"/>
    <cellStyle name="Percent 4 20 2 2" xfId="10278" xr:uid="{00000000-0005-0000-0000-00002A280000}"/>
    <cellStyle name="Percent 4 20 2 2 2" xfId="10279" xr:uid="{00000000-0005-0000-0000-00002B280000}"/>
    <cellStyle name="Percent 4 20 2 3" xfId="10280" xr:uid="{00000000-0005-0000-0000-00002C280000}"/>
    <cellStyle name="Percent 4 20 2 3 2" xfId="10281" xr:uid="{00000000-0005-0000-0000-00002D280000}"/>
    <cellStyle name="Percent 4 20 2 4" xfId="10282" xr:uid="{00000000-0005-0000-0000-00002E280000}"/>
    <cellStyle name="Percent 4 20 2 5" xfId="10283" xr:uid="{00000000-0005-0000-0000-00002F280000}"/>
    <cellStyle name="Percent 4 20 2 6" xfId="44176" xr:uid="{0A4E4DD7-C526-4F4C-9F74-47A3443D13D9}"/>
    <cellStyle name="Percent 4 20 2 7" xfId="36603" xr:uid="{E9BFFB2A-4147-4DCA-A814-747A23C32DE0}"/>
    <cellStyle name="Percent 4 20 3" xfId="10284" xr:uid="{00000000-0005-0000-0000-000030280000}"/>
    <cellStyle name="Percent 4 20 3 2" xfId="10285" xr:uid="{00000000-0005-0000-0000-000031280000}"/>
    <cellStyle name="Percent 4 20 3 2 2" xfId="10286" xr:uid="{00000000-0005-0000-0000-000032280000}"/>
    <cellStyle name="Percent 4 20 3 3" xfId="10287" xr:uid="{00000000-0005-0000-0000-000033280000}"/>
    <cellStyle name="Percent 4 20 3 3 2" xfId="10288" xr:uid="{00000000-0005-0000-0000-000034280000}"/>
    <cellStyle name="Percent 4 20 3 4" xfId="10289" xr:uid="{00000000-0005-0000-0000-000035280000}"/>
    <cellStyle name="Percent 4 20 3 5" xfId="44177" xr:uid="{79B25553-F1F4-4CF1-BC9A-93CF84C22E14}"/>
    <cellStyle name="Percent 4 20 3 6" xfId="36604" xr:uid="{A3971FA0-A25F-42B6-AB70-C993ED26FD1D}"/>
    <cellStyle name="Percent 4 20 4" xfId="10290" xr:uid="{00000000-0005-0000-0000-000036280000}"/>
    <cellStyle name="Percent 4 20 4 2" xfId="10291" xr:uid="{00000000-0005-0000-0000-000037280000}"/>
    <cellStyle name="Percent 4 20 4 2 2" xfId="10292" xr:uid="{00000000-0005-0000-0000-000038280000}"/>
    <cellStyle name="Percent 4 20 4 3" xfId="10293" xr:uid="{00000000-0005-0000-0000-000039280000}"/>
    <cellStyle name="Percent 4 20 4 3 2" xfId="10294" xr:uid="{00000000-0005-0000-0000-00003A280000}"/>
    <cellStyle name="Percent 4 20 4 4" xfId="10295" xr:uid="{00000000-0005-0000-0000-00003B280000}"/>
    <cellStyle name="Percent 4 20 4 5" xfId="44178" xr:uid="{6987CEBD-7C20-4C69-9FD5-52748A15E6AE}"/>
    <cellStyle name="Percent 4 20 4 6" xfId="36605" xr:uid="{D8D1CD2B-A8E7-436C-A6DB-73D4F61B1EDB}"/>
    <cellStyle name="Percent 4 20 5" xfId="10296" xr:uid="{00000000-0005-0000-0000-00003C280000}"/>
    <cellStyle name="Percent 4 20 5 2" xfId="10297" xr:uid="{00000000-0005-0000-0000-00003D280000}"/>
    <cellStyle name="Percent 4 20 5 2 2" xfId="10298" xr:uid="{00000000-0005-0000-0000-00003E280000}"/>
    <cellStyle name="Percent 4 20 5 3" xfId="10299" xr:uid="{00000000-0005-0000-0000-00003F280000}"/>
    <cellStyle name="Percent 4 20 5 3 2" xfId="10300" xr:uid="{00000000-0005-0000-0000-000040280000}"/>
    <cellStyle name="Percent 4 20 5 4" xfId="10301" xr:uid="{00000000-0005-0000-0000-000041280000}"/>
    <cellStyle name="Percent 4 20 5 4 2" xfId="10302" xr:uid="{00000000-0005-0000-0000-000042280000}"/>
    <cellStyle name="Percent 4 20 5 5" xfId="10303" xr:uid="{00000000-0005-0000-0000-000043280000}"/>
    <cellStyle name="Percent 4 20 5 6" xfId="44179" xr:uid="{525B56C2-5CAF-46A8-830B-963AF6DF8DB9}"/>
    <cellStyle name="Percent 4 20 5 7" xfId="36606" xr:uid="{EC22B307-0A7E-4100-BA74-5E6CAB0F4D8D}"/>
    <cellStyle name="Percent 4 20 6" xfId="10304" xr:uid="{00000000-0005-0000-0000-000044280000}"/>
    <cellStyle name="Percent 4 20 6 2" xfId="10305" xr:uid="{00000000-0005-0000-0000-000045280000}"/>
    <cellStyle name="Percent 4 20 6 2 2" xfId="10306" xr:uid="{00000000-0005-0000-0000-000046280000}"/>
    <cellStyle name="Percent 4 20 6 3" xfId="10307" xr:uid="{00000000-0005-0000-0000-000047280000}"/>
    <cellStyle name="Percent 4 20 6 3 2" xfId="10308" xr:uid="{00000000-0005-0000-0000-000048280000}"/>
    <cellStyle name="Percent 4 20 6 4" xfId="10309" xr:uid="{00000000-0005-0000-0000-000049280000}"/>
    <cellStyle name="Percent 4 20 6 5" xfId="44180" xr:uid="{57810DBD-4EAD-4FD8-90A1-1A40F6321C23}"/>
    <cellStyle name="Percent 4 20 6 6" xfId="36607" xr:uid="{1556AC29-C3E9-4EC2-8EFD-93CFDA8E4ABE}"/>
    <cellStyle name="Percent 4 20 7" xfId="10310" xr:uid="{00000000-0005-0000-0000-00004A280000}"/>
    <cellStyle name="Percent 4 20 7 2" xfId="10311" xr:uid="{00000000-0005-0000-0000-00004B280000}"/>
    <cellStyle name="Percent 4 20 7 3" xfId="44181" xr:uid="{19138B0D-3353-4B62-8513-E327919E6C94}"/>
    <cellStyle name="Percent 4 20 7 4" xfId="36608" xr:uid="{7D1735F0-9C49-4440-98E3-7DE59154952E}"/>
    <cellStyle name="Percent 4 20 8" xfId="10312" xr:uid="{00000000-0005-0000-0000-00004C280000}"/>
    <cellStyle name="Percent 4 20 8 2" xfId="10313" xr:uid="{00000000-0005-0000-0000-00004D280000}"/>
    <cellStyle name="Percent 4 20 8 3" xfId="44182" xr:uid="{CE6BCDC6-689E-4CF1-99DC-99A4C154B5F7}"/>
    <cellStyle name="Percent 4 20 8 4" xfId="36609" xr:uid="{E9EC8D33-4E57-47D1-B762-C94F4F219A39}"/>
    <cellStyle name="Percent 4 20 9" xfId="10314" xr:uid="{00000000-0005-0000-0000-00004E280000}"/>
    <cellStyle name="Percent 4 20 9 2" xfId="10315" xr:uid="{00000000-0005-0000-0000-00004F280000}"/>
    <cellStyle name="Percent 4 20 9 3" xfId="44183" xr:uid="{A7A6B707-DBAE-4008-A66C-67EB805AA254}"/>
    <cellStyle name="Percent 4 20 9 4" xfId="36610" xr:uid="{AE12A489-74A2-4AF4-A371-D725E118166B}"/>
    <cellStyle name="Percent 4 21" xfId="2994" xr:uid="{00000000-0005-0000-0000-0000B60B0000}"/>
    <cellStyle name="Percent 4 21 10" xfId="10317" xr:uid="{00000000-0005-0000-0000-000051280000}"/>
    <cellStyle name="Percent 4 21 10 2" xfId="44184" xr:uid="{EDBF7DEF-B049-4477-82DF-CC2A979CCEFC}"/>
    <cellStyle name="Percent 4 21 10 3" xfId="36611" xr:uid="{EA31C3AC-3B10-42ED-9AAA-E60C39E2699A}"/>
    <cellStyle name="Percent 4 21 11" xfId="10318" xr:uid="{00000000-0005-0000-0000-000052280000}"/>
    <cellStyle name="Percent 4 21 12" xfId="10316" xr:uid="{00000000-0005-0000-0000-000050280000}"/>
    <cellStyle name="Percent 4 21 13" xfId="41919" xr:uid="{5716B37C-8EE0-4034-BDD4-E77FE8FE8AEE}"/>
    <cellStyle name="Percent 4 21 14" xfId="26588" xr:uid="{E4B3CFFD-91AB-42B2-ABCA-8289CF953CFA}"/>
    <cellStyle name="Percent 4 21 2" xfId="10319" xr:uid="{00000000-0005-0000-0000-000053280000}"/>
    <cellStyle name="Percent 4 21 2 2" xfId="10320" xr:uid="{00000000-0005-0000-0000-000054280000}"/>
    <cellStyle name="Percent 4 21 2 2 2" xfId="10321" xr:uid="{00000000-0005-0000-0000-000055280000}"/>
    <cellStyle name="Percent 4 21 2 3" xfId="10322" xr:uid="{00000000-0005-0000-0000-000056280000}"/>
    <cellStyle name="Percent 4 21 2 3 2" xfId="10323" xr:uid="{00000000-0005-0000-0000-000057280000}"/>
    <cellStyle name="Percent 4 21 2 4" xfId="10324" xr:uid="{00000000-0005-0000-0000-000058280000}"/>
    <cellStyle name="Percent 4 21 2 5" xfId="10325" xr:uid="{00000000-0005-0000-0000-000059280000}"/>
    <cellStyle name="Percent 4 21 2 6" xfId="44185" xr:uid="{507BEBCA-44DA-45E7-ABEF-6FD449E228C5}"/>
    <cellStyle name="Percent 4 21 2 7" xfId="36612" xr:uid="{6D3D3FB1-D8BD-4E38-8D44-653E78AF65FE}"/>
    <cellStyle name="Percent 4 21 3" xfId="10326" xr:uid="{00000000-0005-0000-0000-00005A280000}"/>
    <cellStyle name="Percent 4 21 3 2" xfId="10327" xr:uid="{00000000-0005-0000-0000-00005B280000}"/>
    <cellStyle name="Percent 4 21 3 2 2" xfId="10328" xr:uid="{00000000-0005-0000-0000-00005C280000}"/>
    <cellStyle name="Percent 4 21 3 3" xfId="10329" xr:uid="{00000000-0005-0000-0000-00005D280000}"/>
    <cellStyle name="Percent 4 21 3 3 2" xfId="10330" xr:uid="{00000000-0005-0000-0000-00005E280000}"/>
    <cellStyle name="Percent 4 21 3 4" xfId="10331" xr:uid="{00000000-0005-0000-0000-00005F280000}"/>
    <cellStyle name="Percent 4 21 3 5" xfId="44186" xr:uid="{76F3F355-ED1D-4FC1-8B94-18E80BCD34B3}"/>
    <cellStyle name="Percent 4 21 3 6" xfId="36613" xr:uid="{DFE601B1-8A16-4D49-BAE9-E783D1E70BD2}"/>
    <cellStyle name="Percent 4 21 4" xfId="10332" xr:uid="{00000000-0005-0000-0000-000060280000}"/>
    <cellStyle name="Percent 4 21 4 2" xfId="10333" xr:uid="{00000000-0005-0000-0000-000061280000}"/>
    <cellStyle name="Percent 4 21 4 2 2" xfId="10334" xr:uid="{00000000-0005-0000-0000-000062280000}"/>
    <cellStyle name="Percent 4 21 4 3" xfId="10335" xr:uid="{00000000-0005-0000-0000-000063280000}"/>
    <cellStyle name="Percent 4 21 4 3 2" xfId="10336" xr:uid="{00000000-0005-0000-0000-000064280000}"/>
    <cellStyle name="Percent 4 21 4 4" xfId="10337" xr:uid="{00000000-0005-0000-0000-000065280000}"/>
    <cellStyle name="Percent 4 21 4 5" xfId="44187" xr:uid="{6A4A1778-08CC-441B-8E67-506B5D20FA78}"/>
    <cellStyle name="Percent 4 21 4 6" xfId="36614" xr:uid="{BD0EDA69-A572-49C9-B7AE-4ADC9038C5F8}"/>
    <cellStyle name="Percent 4 21 5" xfId="10338" xr:uid="{00000000-0005-0000-0000-000066280000}"/>
    <cellStyle name="Percent 4 21 5 2" xfId="10339" xr:uid="{00000000-0005-0000-0000-000067280000}"/>
    <cellStyle name="Percent 4 21 5 2 2" xfId="10340" xr:uid="{00000000-0005-0000-0000-000068280000}"/>
    <cellStyle name="Percent 4 21 5 3" xfId="10341" xr:uid="{00000000-0005-0000-0000-000069280000}"/>
    <cellStyle name="Percent 4 21 5 3 2" xfId="10342" xr:uid="{00000000-0005-0000-0000-00006A280000}"/>
    <cellStyle name="Percent 4 21 5 4" xfId="10343" xr:uid="{00000000-0005-0000-0000-00006B280000}"/>
    <cellStyle name="Percent 4 21 5 4 2" xfId="10344" xr:uid="{00000000-0005-0000-0000-00006C280000}"/>
    <cellStyle name="Percent 4 21 5 5" xfId="10345" xr:uid="{00000000-0005-0000-0000-00006D280000}"/>
    <cellStyle name="Percent 4 21 5 6" xfId="44188" xr:uid="{657D2F57-ECBE-4451-A447-13307586ACAD}"/>
    <cellStyle name="Percent 4 21 5 7" xfId="36615" xr:uid="{9F4DE035-F647-4E6B-940E-A71079DCD752}"/>
    <cellStyle name="Percent 4 21 6" xfId="10346" xr:uid="{00000000-0005-0000-0000-00006E280000}"/>
    <cellStyle name="Percent 4 21 6 2" xfId="10347" xr:uid="{00000000-0005-0000-0000-00006F280000}"/>
    <cellStyle name="Percent 4 21 6 2 2" xfId="10348" xr:uid="{00000000-0005-0000-0000-000070280000}"/>
    <cellStyle name="Percent 4 21 6 3" xfId="10349" xr:uid="{00000000-0005-0000-0000-000071280000}"/>
    <cellStyle name="Percent 4 21 6 3 2" xfId="10350" xr:uid="{00000000-0005-0000-0000-000072280000}"/>
    <cellStyle name="Percent 4 21 6 4" xfId="10351" xr:uid="{00000000-0005-0000-0000-000073280000}"/>
    <cellStyle name="Percent 4 21 6 5" xfId="44189" xr:uid="{242F0CC6-C1E0-48F9-947A-0620B14F11E4}"/>
    <cellStyle name="Percent 4 21 6 6" xfId="36616" xr:uid="{DAB09825-B2BD-4DAD-BD98-D9189F6978DF}"/>
    <cellStyle name="Percent 4 21 7" xfId="10352" xr:uid="{00000000-0005-0000-0000-000074280000}"/>
    <cellStyle name="Percent 4 21 7 2" xfId="10353" xr:uid="{00000000-0005-0000-0000-000075280000}"/>
    <cellStyle name="Percent 4 21 7 3" xfId="44190" xr:uid="{FD32E275-CE31-4DF3-986C-32D8DA74D13D}"/>
    <cellStyle name="Percent 4 21 7 4" xfId="36617" xr:uid="{26365140-103E-440C-B228-7F7AD3D1B9CA}"/>
    <cellStyle name="Percent 4 21 8" xfId="10354" xr:uid="{00000000-0005-0000-0000-000076280000}"/>
    <cellStyle name="Percent 4 21 8 2" xfId="10355" xr:uid="{00000000-0005-0000-0000-000077280000}"/>
    <cellStyle name="Percent 4 21 8 3" xfId="44191" xr:uid="{86323AD7-0CFF-4ACF-B1D9-868BC08AD54F}"/>
    <cellStyle name="Percent 4 21 8 4" xfId="36618" xr:uid="{BD8A61E6-6A8F-4ABB-A944-543EDE110E8A}"/>
    <cellStyle name="Percent 4 21 9" xfId="10356" xr:uid="{00000000-0005-0000-0000-000078280000}"/>
    <cellStyle name="Percent 4 21 9 2" xfId="10357" xr:uid="{00000000-0005-0000-0000-000079280000}"/>
    <cellStyle name="Percent 4 21 9 3" xfId="44192" xr:uid="{D870F505-832B-4F0C-A664-C35A86EF9F51}"/>
    <cellStyle name="Percent 4 21 9 4" xfId="36619" xr:uid="{06E2C22A-16DA-4F82-8512-16CDD14872B5}"/>
    <cellStyle name="Percent 4 22" xfId="2995" xr:uid="{00000000-0005-0000-0000-0000B70B0000}"/>
    <cellStyle name="Percent 4 22 10" xfId="10359" xr:uid="{00000000-0005-0000-0000-00007B280000}"/>
    <cellStyle name="Percent 4 22 10 2" xfId="44193" xr:uid="{2C0B4602-7913-4467-8EB3-9F69C5D6BCE8}"/>
    <cellStyle name="Percent 4 22 10 3" xfId="36620" xr:uid="{505B63C9-1F74-442A-8351-91CB4230A3EC}"/>
    <cellStyle name="Percent 4 22 11" xfId="10360" xr:uid="{00000000-0005-0000-0000-00007C280000}"/>
    <cellStyle name="Percent 4 22 12" xfId="10358" xr:uid="{00000000-0005-0000-0000-00007A280000}"/>
    <cellStyle name="Percent 4 22 13" xfId="41920" xr:uid="{5FC5CD85-8620-4CD4-B947-1BF09E6B5642}"/>
    <cellStyle name="Percent 4 22 14" xfId="26589" xr:uid="{BF3AE252-E643-4175-9B41-2CDDC16C0785}"/>
    <cellStyle name="Percent 4 22 2" xfId="10361" xr:uid="{00000000-0005-0000-0000-00007D280000}"/>
    <cellStyle name="Percent 4 22 2 2" xfId="10362" xr:uid="{00000000-0005-0000-0000-00007E280000}"/>
    <cellStyle name="Percent 4 22 2 2 2" xfId="10363" xr:uid="{00000000-0005-0000-0000-00007F280000}"/>
    <cellStyle name="Percent 4 22 2 3" xfId="10364" xr:uid="{00000000-0005-0000-0000-000080280000}"/>
    <cellStyle name="Percent 4 22 2 3 2" xfId="10365" xr:uid="{00000000-0005-0000-0000-000081280000}"/>
    <cellStyle name="Percent 4 22 2 4" xfId="10366" xr:uid="{00000000-0005-0000-0000-000082280000}"/>
    <cellStyle name="Percent 4 22 2 5" xfId="10367" xr:uid="{00000000-0005-0000-0000-000083280000}"/>
    <cellStyle name="Percent 4 22 2 6" xfId="44194" xr:uid="{F1D8A0DE-395A-4C45-9A82-D99917E7099C}"/>
    <cellStyle name="Percent 4 22 2 7" xfId="36621" xr:uid="{DA6FF7F2-0070-4000-BB80-923BEC1E0057}"/>
    <cellStyle name="Percent 4 22 3" xfId="10368" xr:uid="{00000000-0005-0000-0000-000084280000}"/>
    <cellStyle name="Percent 4 22 3 2" xfId="10369" xr:uid="{00000000-0005-0000-0000-000085280000}"/>
    <cellStyle name="Percent 4 22 3 2 2" xfId="10370" xr:uid="{00000000-0005-0000-0000-000086280000}"/>
    <cellStyle name="Percent 4 22 3 3" xfId="10371" xr:uid="{00000000-0005-0000-0000-000087280000}"/>
    <cellStyle name="Percent 4 22 3 3 2" xfId="10372" xr:uid="{00000000-0005-0000-0000-000088280000}"/>
    <cellStyle name="Percent 4 22 3 4" xfId="10373" xr:uid="{00000000-0005-0000-0000-000089280000}"/>
    <cellStyle name="Percent 4 22 3 5" xfId="44195" xr:uid="{C7C6AA7E-0CF8-4B4E-9099-130BE40518FC}"/>
    <cellStyle name="Percent 4 22 3 6" xfId="36622" xr:uid="{883BD029-84B2-4126-A1AB-B1606B0811B1}"/>
    <cellStyle name="Percent 4 22 4" xfId="10374" xr:uid="{00000000-0005-0000-0000-00008A280000}"/>
    <cellStyle name="Percent 4 22 4 2" xfId="10375" xr:uid="{00000000-0005-0000-0000-00008B280000}"/>
    <cellStyle name="Percent 4 22 4 2 2" xfId="10376" xr:uid="{00000000-0005-0000-0000-00008C280000}"/>
    <cellStyle name="Percent 4 22 4 3" xfId="10377" xr:uid="{00000000-0005-0000-0000-00008D280000}"/>
    <cellStyle name="Percent 4 22 4 3 2" xfId="10378" xr:uid="{00000000-0005-0000-0000-00008E280000}"/>
    <cellStyle name="Percent 4 22 4 4" xfId="10379" xr:uid="{00000000-0005-0000-0000-00008F280000}"/>
    <cellStyle name="Percent 4 22 4 5" xfId="44196" xr:uid="{11A96C4E-9D39-4CE2-B4FE-4DE6289B5858}"/>
    <cellStyle name="Percent 4 22 4 6" xfId="36623" xr:uid="{D7DCA45A-9660-47B9-9392-4BF70CD5D917}"/>
    <cellStyle name="Percent 4 22 5" xfId="10380" xr:uid="{00000000-0005-0000-0000-000090280000}"/>
    <cellStyle name="Percent 4 22 5 2" xfId="10381" xr:uid="{00000000-0005-0000-0000-000091280000}"/>
    <cellStyle name="Percent 4 22 5 2 2" xfId="10382" xr:uid="{00000000-0005-0000-0000-000092280000}"/>
    <cellStyle name="Percent 4 22 5 3" xfId="10383" xr:uid="{00000000-0005-0000-0000-000093280000}"/>
    <cellStyle name="Percent 4 22 5 3 2" xfId="10384" xr:uid="{00000000-0005-0000-0000-000094280000}"/>
    <cellStyle name="Percent 4 22 5 4" xfId="10385" xr:uid="{00000000-0005-0000-0000-000095280000}"/>
    <cellStyle name="Percent 4 22 5 4 2" xfId="10386" xr:uid="{00000000-0005-0000-0000-000096280000}"/>
    <cellStyle name="Percent 4 22 5 5" xfId="10387" xr:uid="{00000000-0005-0000-0000-000097280000}"/>
    <cellStyle name="Percent 4 22 5 6" xfId="44197" xr:uid="{20DABF72-D570-4214-9510-3BC437A25D31}"/>
    <cellStyle name="Percent 4 22 5 7" xfId="36624" xr:uid="{F15EDFED-3A37-4766-8894-E46E6348F713}"/>
    <cellStyle name="Percent 4 22 6" xfId="10388" xr:uid="{00000000-0005-0000-0000-000098280000}"/>
    <cellStyle name="Percent 4 22 6 2" xfId="10389" xr:uid="{00000000-0005-0000-0000-000099280000}"/>
    <cellStyle name="Percent 4 22 6 2 2" xfId="10390" xr:uid="{00000000-0005-0000-0000-00009A280000}"/>
    <cellStyle name="Percent 4 22 6 3" xfId="10391" xr:uid="{00000000-0005-0000-0000-00009B280000}"/>
    <cellStyle name="Percent 4 22 6 3 2" xfId="10392" xr:uid="{00000000-0005-0000-0000-00009C280000}"/>
    <cellStyle name="Percent 4 22 6 4" xfId="10393" xr:uid="{00000000-0005-0000-0000-00009D280000}"/>
    <cellStyle name="Percent 4 22 6 5" xfId="44198" xr:uid="{031ECC7E-0177-4289-A892-AD3698600C24}"/>
    <cellStyle name="Percent 4 22 6 6" xfId="36625" xr:uid="{4BE65EBA-B9CC-4E62-8947-15657F630153}"/>
    <cellStyle name="Percent 4 22 7" xfId="10394" xr:uid="{00000000-0005-0000-0000-00009E280000}"/>
    <cellStyle name="Percent 4 22 7 2" xfId="10395" xr:uid="{00000000-0005-0000-0000-00009F280000}"/>
    <cellStyle name="Percent 4 22 7 3" xfId="44199" xr:uid="{330A9ADE-1FCC-4EEE-AEB0-825D7260CDDA}"/>
    <cellStyle name="Percent 4 22 7 4" xfId="36626" xr:uid="{9D03F11F-BCBB-4CBA-BC2E-4477A9FF703B}"/>
    <cellStyle name="Percent 4 22 8" xfId="10396" xr:uid="{00000000-0005-0000-0000-0000A0280000}"/>
    <cellStyle name="Percent 4 22 8 2" xfId="10397" xr:uid="{00000000-0005-0000-0000-0000A1280000}"/>
    <cellStyle name="Percent 4 22 8 3" xfId="44200" xr:uid="{7BD09398-33AA-466B-90C7-9D6D223A7A3A}"/>
    <cellStyle name="Percent 4 22 8 4" xfId="36627" xr:uid="{A389FA78-F57E-49E8-AC9A-9B3F332ABDAB}"/>
    <cellStyle name="Percent 4 22 9" xfId="10398" xr:uid="{00000000-0005-0000-0000-0000A2280000}"/>
    <cellStyle name="Percent 4 22 9 2" xfId="10399" xr:uid="{00000000-0005-0000-0000-0000A3280000}"/>
    <cellStyle name="Percent 4 22 9 3" xfId="44201" xr:uid="{9605B483-41E0-4E2B-B2B5-510737A56677}"/>
    <cellStyle name="Percent 4 22 9 4" xfId="36628" xr:uid="{90525453-0F94-4D12-B534-1C0FC6B9F24E}"/>
    <cellStyle name="Percent 4 23" xfId="2996" xr:uid="{00000000-0005-0000-0000-0000B80B0000}"/>
    <cellStyle name="Percent 4 23 10" xfId="10401" xr:uid="{00000000-0005-0000-0000-0000A5280000}"/>
    <cellStyle name="Percent 4 23 10 2" xfId="44202" xr:uid="{C5920ADA-553A-4B83-8FFA-0BAFD828FAF7}"/>
    <cellStyle name="Percent 4 23 10 3" xfId="36629" xr:uid="{9F7730D3-EE74-4079-94CD-1B28F1089B46}"/>
    <cellStyle name="Percent 4 23 11" xfId="10402" xr:uid="{00000000-0005-0000-0000-0000A6280000}"/>
    <cellStyle name="Percent 4 23 12" xfId="10400" xr:uid="{00000000-0005-0000-0000-0000A4280000}"/>
    <cellStyle name="Percent 4 23 13" xfId="41921" xr:uid="{EEA33979-3000-4A30-B9F4-9E561226EC3C}"/>
    <cellStyle name="Percent 4 23 14" xfId="26590" xr:uid="{C6A00F8F-FFA7-4A38-B5EC-7636B272B3C3}"/>
    <cellStyle name="Percent 4 23 2" xfId="10403" xr:uid="{00000000-0005-0000-0000-0000A7280000}"/>
    <cellStyle name="Percent 4 23 2 2" xfId="10404" xr:uid="{00000000-0005-0000-0000-0000A8280000}"/>
    <cellStyle name="Percent 4 23 2 2 2" xfId="10405" xr:uid="{00000000-0005-0000-0000-0000A9280000}"/>
    <cellStyle name="Percent 4 23 2 3" xfId="10406" xr:uid="{00000000-0005-0000-0000-0000AA280000}"/>
    <cellStyle name="Percent 4 23 2 3 2" xfId="10407" xr:uid="{00000000-0005-0000-0000-0000AB280000}"/>
    <cellStyle name="Percent 4 23 2 4" xfId="10408" xr:uid="{00000000-0005-0000-0000-0000AC280000}"/>
    <cellStyle name="Percent 4 23 2 5" xfId="10409" xr:uid="{00000000-0005-0000-0000-0000AD280000}"/>
    <cellStyle name="Percent 4 23 2 6" xfId="44203" xr:uid="{F341826A-4601-4618-A807-60BB1AA61688}"/>
    <cellStyle name="Percent 4 23 2 7" xfId="36630" xr:uid="{DCFAFDF8-8106-4960-8FBA-7104DA5444CF}"/>
    <cellStyle name="Percent 4 23 3" xfId="10410" xr:uid="{00000000-0005-0000-0000-0000AE280000}"/>
    <cellStyle name="Percent 4 23 3 2" xfId="10411" xr:uid="{00000000-0005-0000-0000-0000AF280000}"/>
    <cellStyle name="Percent 4 23 3 2 2" xfId="10412" xr:uid="{00000000-0005-0000-0000-0000B0280000}"/>
    <cellStyle name="Percent 4 23 3 3" xfId="10413" xr:uid="{00000000-0005-0000-0000-0000B1280000}"/>
    <cellStyle name="Percent 4 23 3 3 2" xfId="10414" xr:uid="{00000000-0005-0000-0000-0000B2280000}"/>
    <cellStyle name="Percent 4 23 3 4" xfId="10415" xr:uid="{00000000-0005-0000-0000-0000B3280000}"/>
    <cellStyle name="Percent 4 23 3 5" xfId="44204" xr:uid="{523809D9-46F5-456E-AFD1-B2D72BFFBCD3}"/>
    <cellStyle name="Percent 4 23 3 6" xfId="36631" xr:uid="{94DBC874-F923-4E41-ABE9-8B5CD4DBBCB4}"/>
    <cellStyle name="Percent 4 23 4" xfId="10416" xr:uid="{00000000-0005-0000-0000-0000B4280000}"/>
    <cellStyle name="Percent 4 23 4 2" xfId="10417" xr:uid="{00000000-0005-0000-0000-0000B5280000}"/>
    <cellStyle name="Percent 4 23 4 2 2" xfId="10418" xr:uid="{00000000-0005-0000-0000-0000B6280000}"/>
    <cellStyle name="Percent 4 23 4 3" xfId="10419" xr:uid="{00000000-0005-0000-0000-0000B7280000}"/>
    <cellStyle name="Percent 4 23 4 3 2" xfId="10420" xr:uid="{00000000-0005-0000-0000-0000B8280000}"/>
    <cellStyle name="Percent 4 23 4 4" xfId="10421" xr:uid="{00000000-0005-0000-0000-0000B9280000}"/>
    <cellStyle name="Percent 4 23 4 5" xfId="44205" xr:uid="{6C54E410-DFD7-4FE9-AF3A-21F7ACF0ECCB}"/>
    <cellStyle name="Percent 4 23 4 6" xfId="36632" xr:uid="{263FD777-B076-467A-A7B4-221E138FFCDE}"/>
    <cellStyle name="Percent 4 23 5" xfId="10422" xr:uid="{00000000-0005-0000-0000-0000BA280000}"/>
    <cellStyle name="Percent 4 23 5 2" xfId="10423" xr:uid="{00000000-0005-0000-0000-0000BB280000}"/>
    <cellStyle name="Percent 4 23 5 2 2" xfId="10424" xr:uid="{00000000-0005-0000-0000-0000BC280000}"/>
    <cellStyle name="Percent 4 23 5 3" xfId="10425" xr:uid="{00000000-0005-0000-0000-0000BD280000}"/>
    <cellStyle name="Percent 4 23 5 3 2" xfId="10426" xr:uid="{00000000-0005-0000-0000-0000BE280000}"/>
    <cellStyle name="Percent 4 23 5 4" xfId="10427" xr:uid="{00000000-0005-0000-0000-0000BF280000}"/>
    <cellStyle name="Percent 4 23 5 4 2" xfId="10428" xr:uid="{00000000-0005-0000-0000-0000C0280000}"/>
    <cellStyle name="Percent 4 23 5 5" xfId="10429" xr:uid="{00000000-0005-0000-0000-0000C1280000}"/>
    <cellStyle name="Percent 4 23 5 6" xfId="44206" xr:uid="{3371E2B7-FF51-4583-A367-3D96EEA67887}"/>
    <cellStyle name="Percent 4 23 5 7" xfId="36633" xr:uid="{6E9B61B1-E90E-493D-8D96-083528ED762E}"/>
    <cellStyle name="Percent 4 23 6" xfId="10430" xr:uid="{00000000-0005-0000-0000-0000C2280000}"/>
    <cellStyle name="Percent 4 23 6 2" xfId="10431" xr:uid="{00000000-0005-0000-0000-0000C3280000}"/>
    <cellStyle name="Percent 4 23 6 2 2" xfId="10432" xr:uid="{00000000-0005-0000-0000-0000C4280000}"/>
    <cellStyle name="Percent 4 23 6 3" xfId="10433" xr:uid="{00000000-0005-0000-0000-0000C5280000}"/>
    <cellStyle name="Percent 4 23 6 3 2" xfId="10434" xr:uid="{00000000-0005-0000-0000-0000C6280000}"/>
    <cellStyle name="Percent 4 23 6 4" xfId="10435" xr:uid="{00000000-0005-0000-0000-0000C7280000}"/>
    <cellStyle name="Percent 4 23 6 5" xfId="44207" xr:uid="{D56CF424-99CE-491D-99C9-FC6F1E73E3FB}"/>
    <cellStyle name="Percent 4 23 6 6" xfId="36634" xr:uid="{AE1544B4-9A97-45C2-B805-E8F56C8C425B}"/>
    <cellStyle name="Percent 4 23 7" xfId="10436" xr:uid="{00000000-0005-0000-0000-0000C8280000}"/>
    <cellStyle name="Percent 4 23 7 2" xfId="10437" xr:uid="{00000000-0005-0000-0000-0000C9280000}"/>
    <cellStyle name="Percent 4 23 7 3" xfId="44208" xr:uid="{7EDCC958-E96C-458E-B84C-57BC2C3AB56E}"/>
    <cellStyle name="Percent 4 23 7 4" xfId="36635" xr:uid="{B9C97F2B-B002-4722-B6F6-0A69E936A151}"/>
    <cellStyle name="Percent 4 23 8" xfId="10438" xr:uid="{00000000-0005-0000-0000-0000CA280000}"/>
    <cellStyle name="Percent 4 23 8 2" xfId="10439" xr:uid="{00000000-0005-0000-0000-0000CB280000}"/>
    <cellStyle name="Percent 4 23 8 3" xfId="44209" xr:uid="{4EA41459-051A-4F22-B308-4746432C8FC2}"/>
    <cellStyle name="Percent 4 23 8 4" xfId="36636" xr:uid="{CF1E4010-006D-4406-8CA4-054D1C67EC47}"/>
    <cellStyle name="Percent 4 23 9" xfId="10440" xr:uid="{00000000-0005-0000-0000-0000CC280000}"/>
    <cellStyle name="Percent 4 23 9 2" xfId="10441" xr:uid="{00000000-0005-0000-0000-0000CD280000}"/>
    <cellStyle name="Percent 4 23 9 3" xfId="44210" xr:uid="{62B275BF-18A1-4944-859A-8243AD20BB0F}"/>
    <cellStyle name="Percent 4 23 9 4" xfId="36637" xr:uid="{9E09BFF1-1CBD-482F-8A3C-8A135EADFBB6}"/>
    <cellStyle name="Percent 4 24" xfId="2997" xr:uid="{00000000-0005-0000-0000-0000B90B0000}"/>
    <cellStyle name="Percent 4 24 10" xfId="10443" xr:uid="{00000000-0005-0000-0000-0000CF280000}"/>
    <cellStyle name="Percent 4 24 10 2" xfId="44211" xr:uid="{A986FE5B-ACC8-4EEE-8EB1-DD4E18C95A4C}"/>
    <cellStyle name="Percent 4 24 10 3" xfId="36638" xr:uid="{6A08365C-806C-4850-9B4C-ECD09C3547F4}"/>
    <cellStyle name="Percent 4 24 11" xfId="10444" xr:uid="{00000000-0005-0000-0000-0000D0280000}"/>
    <cellStyle name="Percent 4 24 12" xfId="10442" xr:uid="{00000000-0005-0000-0000-0000CE280000}"/>
    <cellStyle name="Percent 4 24 13" xfId="41922" xr:uid="{7C98EF04-2A7A-4932-AD4F-80A09F7F716F}"/>
    <cellStyle name="Percent 4 24 14" xfId="26591" xr:uid="{C52D60A5-D7E9-42BF-8282-C3B3B7804835}"/>
    <cellStyle name="Percent 4 24 2" xfId="10445" xr:uid="{00000000-0005-0000-0000-0000D1280000}"/>
    <cellStyle name="Percent 4 24 2 2" xfId="10446" xr:uid="{00000000-0005-0000-0000-0000D2280000}"/>
    <cellStyle name="Percent 4 24 2 2 2" xfId="10447" xr:uid="{00000000-0005-0000-0000-0000D3280000}"/>
    <cellStyle name="Percent 4 24 2 3" xfId="10448" xr:uid="{00000000-0005-0000-0000-0000D4280000}"/>
    <cellStyle name="Percent 4 24 2 3 2" xfId="10449" xr:uid="{00000000-0005-0000-0000-0000D5280000}"/>
    <cellStyle name="Percent 4 24 2 4" xfId="10450" xr:uid="{00000000-0005-0000-0000-0000D6280000}"/>
    <cellStyle name="Percent 4 24 2 5" xfId="10451" xr:uid="{00000000-0005-0000-0000-0000D7280000}"/>
    <cellStyle name="Percent 4 24 2 6" xfId="44212" xr:uid="{CA881357-7C88-42E5-B2DB-38005CFAFD8F}"/>
    <cellStyle name="Percent 4 24 2 7" xfId="36639" xr:uid="{5B868C86-C54E-430C-88C7-74E914F7CEE1}"/>
    <cellStyle name="Percent 4 24 3" xfId="10452" xr:uid="{00000000-0005-0000-0000-0000D8280000}"/>
    <cellStyle name="Percent 4 24 3 2" xfId="10453" xr:uid="{00000000-0005-0000-0000-0000D9280000}"/>
    <cellStyle name="Percent 4 24 3 2 2" xfId="10454" xr:uid="{00000000-0005-0000-0000-0000DA280000}"/>
    <cellStyle name="Percent 4 24 3 3" xfId="10455" xr:uid="{00000000-0005-0000-0000-0000DB280000}"/>
    <cellStyle name="Percent 4 24 3 3 2" xfId="10456" xr:uid="{00000000-0005-0000-0000-0000DC280000}"/>
    <cellStyle name="Percent 4 24 3 4" xfId="10457" xr:uid="{00000000-0005-0000-0000-0000DD280000}"/>
    <cellStyle name="Percent 4 24 3 5" xfId="44213" xr:uid="{25E0CA84-06FA-401E-A8BB-BA757E55334E}"/>
    <cellStyle name="Percent 4 24 3 6" xfId="36640" xr:uid="{BB1CB16A-1280-4E5B-B72C-7B6E433EFD5D}"/>
    <cellStyle name="Percent 4 24 4" xfId="10458" xr:uid="{00000000-0005-0000-0000-0000DE280000}"/>
    <cellStyle name="Percent 4 24 4 2" xfId="10459" xr:uid="{00000000-0005-0000-0000-0000DF280000}"/>
    <cellStyle name="Percent 4 24 4 2 2" xfId="10460" xr:uid="{00000000-0005-0000-0000-0000E0280000}"/>
    <cellStyle name="Percent 4 24 4 3" xfId="10461" xr:uid="{00000000-0005-0000-0000-0000E1280000}"/>
    <cellStyle name="Percent 4 24 4 3 2" xfId="10462" xr:uid="{00000000-0005-0000-0000-0000E2280000}"/>
    <cellStyle name="Percent 4 24 4 4" xfId="10463" xr:uid="{00000000-0005-0000-0000-0000E3280000}"/>
    <cellStyle name="Percent 4 24 4 5" xfId="44214" xr:uid="{50BB5B3A-8C5F-41D6-9592-F42472A4550A}"/>
    <cellStyle name="Percent 4 24 4 6" xfId="36641" xr:uid="{FD126F97-6A7C-46A1-BCAC-3E82EB89C598}"/>
    <cellStyle name="Percent 4 24 5" xfId="10464" xr:uid="{00000000-0005-0000-0000-0000E4280000}"/>
    <cellStyle name="Percent 4 24 5 2" xfId="10465" xr:uid="{00000000-0005-0000-0000-0000E5280000}"/>
    <cellStyle name="Percent 4 24 5 2 2" xfId="10466" xr:uid="{00000000-0005-0000-0000-0000E6280000}"/>
    <cellStyle name="Percent 4 24 5 3" xfId="10467" xr:uid="{00000000-0005-0000-0000-0000E7280000}"/>
    <cellStyle name="Percent 4 24 5 3 2" xfId="10468" xr:uid="{00000000-0005-0000-0000-0000E8280000}"/>
    <cellStyle name="Percent 4 24 5 4" xfId="10469" xr:uid="{00000000-0005-0000-0000-0000E9280000}"/>
    <cellStyle name="Percent 4 24 5 4 2" xfId="10470" xr:uid="{00000000-0005-0000-0000-0000EA280000}"/>
    <cellStyle name="Percent 4 24 5 5" xfId="10471" xr:uid="{00000000-0005-0000-0000-0000EB280000}"/>
    <cellStyle name="Percent 4 24 5 6" xfId="44215" xr:uid="{799B1497-3BD0-4D3D-B4C2-12B85C518AFD}"/>
    <cellStyle name="Percent 4 24 5 7" xfId="36642" xr:uid="{D3125905-1EB6-4BE9-91A2-2D93CE693C3A}"/>
    <cellStyle name="Percent 4 24 6" xfId="10472" xr:uid="{00000000-0005-0000-0000-0000EC280000}"/>
    <cellStyle name="Percent 4 24 6 2" xfId="10473" xr:uid="{00000000-0005-0000-0000-0000ED280000}"/>
    <cellStyle name="Percent 4 24 6 2 2" xfId="10474" xr:uid="{00000000-0005-0000-0000-0000EE280000}"/>
    <cellStyle name="Percent 4 24 6 3" xfId="10475" xr:uid="{00000000-0005-0000-0000-0000EF280000}"/>
    <cellStyle name="Percent 4 24 6 3 2" xfId="10476" xr:uid="{00000000-0005-0000-0000-0000F0280000}"/>
    <cellStyle name="Percent 4 24 6 4" xfId="10477" xr:uid="{00000000-0005-0000-0000-0000F1280000}"/>
    <cellStyle name="Percent 4 24 6 5" xfId="44216" xr:uid="{385AA174-D7D4-4D10-90BB-0DCCD34EA854}"/>
    <cellStyle name="Percent 4 24 6 6" xfId="36643" xr:uid="{2D1017EF-9598-4341-9D12-BFE684BD0B5F}"/>
    <cellStyle name="Percent 4 24 7" xfId="10478" xr:uid="{00000000-0005-0000-0000-0000F2280000}"/>
    <cellStyle name="Percent 4 24 7 2" xfId="10479" xr:uid="{00000000-0005-0000-0000-0000F3280000}"/>
    <cellStyle name="Percent 4 24 7 3" xfId="44217" xr:uid="{D0FE6BBF-54A9-4269-AC0F-7584E615C2F3}"/>
    <cellStyle name="Percent 4 24 7 4" xfId="36644" xr:uid="{D7264DA4-6F9E-49B3-BAA1-B239A9AD2A67}"/>
    <cellStyle name="Percent 4 24 8" xfId="10480" xr:uid="{00000000-0005-0000-0000-0000F4280000}"/>
    <cellStyle name="Percent 4 24 8 2" xfId="10481" xr:uid="{00000000-0005-0000-0000-0000F5280000}"/>
    <cellStyle name="Percent 4 24 8 3" xfId="44218" xr:uid="{872CFAE3-6DDE-43FF-BFF7-07767720C48D}"/>
    <cellStyle name="Percent 4 24 8 4" xfId="36645" xr:uid="{5C0EF5F6-B834-49A1-93F9-6354B1067FD0}"/>
    <cellStyle name="Percent 4 24 9" xfId="10482" xr:uid="{00000000-0005-0000-0000-0000F6280000}"/>
    <cellStyle name="Percent 4 24 9 2" xfId="10483" xr:uid="{00000000-0005-0000-0000-0000F7280000}"/>
    <cellStyle name="Percent 4 24 9 3" xfId="44219" xr:uid="{91893306-F628-4439-8C62-EF582DB3F53F}"/>
    <cellStyle name="Percent 4 24 9 4" xfId="36646" xr:uid="{FC3453C0-534A-4732-9B97-1F268D4B9234}"/>
    <cellStyle name="Percent 4 25" xfId="2998" xr:uid="{00000000-0005-0000-0000-0000BA0B0000}"/>
    <cellStyle name="Percent 4 25 10" xfId="10485" xr:uid="{00000000-0005-0000-0000-0000F9280000}"/>
    <cellStyle name="Percent 4 25 10 2" xfId="44220" xr:uid="{A3FF0ABF-AB05-452F-8F88-6F17270153C6}"/>
    <cellStyle name="Percent 4 25 10 3" xfId="36647" xr:uid="{C90DEA2D-C233-4966-ABE8-04B64DA44EBE}"/>
    <cellStyle name="Percent 4 25 11" xfId="10486" xr:uid="{00000000-0005-0000-0000-0000FA280000}"/>
    <cellStyle name="Percent 4 25 12" xfId="10484" xr:uid="{00000000-0005-0000-0000-0000F8280000}"/>
    <cellStyle name="Percent 4 25 13" xfId="41923" xr:uid="{46BDCAE3-F821-423A-8192-F438C558BA2C}"/>
    <cellStyle name="Percent 4 25 14" xfId="26592" xr:uid="{A969D0E0-D37E-40FA-8950-110723022F70}"/>
    <cellStyle name="Percent 4 25 2" xfId="10487" xr:uid="{00000000-0005-0000-0000-0000FB280000}"/>
    <cellStyle name="Percent 4 25 2 2" xfId="10488" xr:uid="{00000000-0005-0000-0000-0000FC280000}"/>
    <cellStyle name="Percent 4 25 2 2 2" xfId="10489" xr:uid="{00000000-0005-0000-0000-0000FD280000}"/>
    <cellStyle name="Percent 4 25 2 3" xfId="10490" xr:uid="{00000000-0005-0000-0000-0000FE280000}"/>
    <cellStyle name="Percent 4 25 2 3 2" xfId="10491" xr:uid="{00000000-0005-0000-0000-0000FF280000}"/>
    <cellStyle name="Percent 4 25 2 4" xfId="10492" xr:uid="{00000000-0005-0000-0000-000000290000}"/>
    <cellStyle name="Percent 4 25 2 5" xfId="10493" xr:uid="{00000000-0005-0000-0000-000001290000}"/>
    <cellStyle name="Percent 4 25 2 6" xfId="44221" xr:uid="{85790FAA-C3AF-4B34-9367-069CF77BF6A3}"/>
    <cellStyle name="Percent 4 25 2 7" xfId="36648" xr:uid="{FF62130E-D7CD-4D79-AB1A-F77C8ECF8FD0}"/>
    <cellStyle name="Percent 4 25 3" xfId="10494" xr:uid="{00000000-0005-0000-0000-000002290000}"/>
    <cellStyle name="Percent 4 25 3 2" xfId="10495" xr:uid="{00000000-0005-0000-0000-000003290000}"/>
    <cellStyle name="Percent 4 25 3 2 2" xfId="10496" xr:uid="{00000000-0005-0000-0000-000004290000}"/>
    <cellStyle name="Percent 4 25 3 3" xfId="10497" xr:uid="{00000000-0005-0000-0000-000005290000}"/>
    <cellStyle name="Percent 4 25 3 3 2" xfId="10498" xr:uid="{00000000-0005-0000-0000-000006290000}"/>
    <cellStyle name="Percent 4 25 3 4" xfId="10499" xr:uid="{00000000-0005-0000-0000-000007290000}"/>
    <cellStyle name="Percent 4 25 3 5" xfId="44222" xr:uid="{41C10A15-E233-4E34-91AA-E47010D8396A}"/>
    <cellStyle name="Percent 4 25 3 6" xfId="36649" xr:uid="{0770298F-C6AF-434C-8763-01784B0D0600}"/>
    <cellStyle name="Percent 4 25 4" xfId="10500" xr:uid="{00000000-0005-0000-0000-000008290000}"/>
    <cellStyle name="Percent 4 25 4 2" xfId="10501" xr:uid="{00000000-0005-0000-0000-000009290000}"/>
    <cellStyle name="Percent 4 25 4 2 2" xfId="10502" xr:uid="{00000000-0005-0000-0000-00000A290000}"/>
    <cellStyle name="Percent 4 25 4 3" xfId="10503" xr:uid="{00000000-0005-0000-0000-00000B290000}"/>
    <cellStyle name="Percent 4 25 4 3 2" xfId="10504" xr:uid="{00000000-0005-0000-0000-00000C290000}"/>
    <cellStyle name="Percent 4 25 4 4" xfId="10505" xr:uid="{00000000-0005-0000-0000-00000D290000}"/>
    <cellStyle name="Percent 4 25 4 5" xfId="44223" xr:uid="{F9544764-E257-4294-B27B-71B68EDC38EB}"/>
    <cellStyle name="Percent 4 25 4 6" xfId="36650" xr:uid="{46A64D5B-4B9A-4841-83D0-019AD6423AED}"/>
    <cellStyle name="Percent 4 25 5" xfId="10506" xr:uid="{00000000-0005-0000-0000-00000E290000}"/>
    <cellStyle name="Percent 4 25 5 2" xfId="10507" xr:uid="{00000000-0005-0000-0000-00000F290000}"/>
    <cellStyle name="Percent 4 25 5 2 2" xfId="10508" xr:uid="{00000000-0005-0000-0000-000010290000}"/>
    <cellStyle name="Percent 4 25 5 3" xfId="10509" xr:uid="{00000000-0005-0000-0000-000011290000}"/>
    <cellStyle name="Percent 4 25 5 3 2" xfId="10510" xr:uid="{00000000-0005-0000-0000-000012290000}"/>
    <cellStyle name="Percent 4 25 5 4" xfId="10511" xr:uid="{00000000-0005-0000-0000-000013290000}"/>
    <cellStyle name="Percent 4 25 5 4 2" xfId="10512" xr:uid="{00000000-0005-0000-0000-000014290000}"/>
    <cellStyle name="Percent 4 25 5 5" xfId="10513" xr:uid="{00000000-0005-0000-0000-000015290000}"/>
    <cellStyle name="Percent 4 25 5 6" xfId="44224" xr:uid="{AC1A58A7-E7C3-4E7D-8E25-71E1556D86DB}"/>
    <cellStyle name="Percent 4 25 5 7" xfId="36651" xr:uid="{E16C86FB-9F8B-4B90-8044-2E36509B3437}"/>
    <cellStyle name="Percent 4 25 6" xfId="10514" xr:uid="{00000000-0005-0000-0000-000016290000}"/>
    <cellStyle name="Percent 4 25 6 2" xfId="10515" xr:uid="{00000000-0005-0000-0000-000017290000}"/>
    <cellStyle name="Percent 4 25 6 2 2" xfId="10516" xr:uid="{00000000-0005-0000-0000-000018290000}"/>
    <cellStyle name="Percent 4 25 6 3" xfId="10517" xr:uid="{00000000-0005-0000-0000-000019290000}"/>
    <cellStyle name="Percent 4 25 6 3 2" xfId="10518" xr:uid="{00000000-0005-0000-0000-00001A290000}"/>
    <cellStyle name="Percent 4 25 6 4" xfId="10519" xr:uid="{00000000-0005-0000-0000-00001B290000}"/>
    <cellStyle name="Percent 4 25 6 5" xfId="44225" xr:uid="{31204A9E-A48D-434A-AF56-88C085C428C3}"/>
    <cellStyle name="Percent 4 25 6 6" xfId="36652" xr:uid="{6BCD8256-5053-4A09-8D77-0521A464483C}"/>
    <cellStyle name="Percent 4 25 7" xfId="10520" xr:uid="{00000000-0005-0000-0000-00001C290000}"/>
    <cellStyle name="Percent 4 25 7 2" xfId="10521" xr:uid="{00000000-0005-0000-0000-00001D290000}"/>
    <cellStyle name="Percent 4 25 7 3" xfId="44226" xr:uid="{ACE2F8E2-9FF1-42E3-9C71-15A6E3D66073}"/>
    <cellStyle name="Percent 4 25 7 4" xfId="36653" xr:uid="{9F00B69D-9E01-4C2B-8016-3AD56A29D2DB}"/>
    <cellStyle name="Percent 4 25 8" xfId="10522" xr:uid="{00000000-0005-0000-0000-00001E290000}"/>
    <cellStyle name="Percent 4 25 8 2" xfId="10523" xr:uid="{00000000-0005-0000-0000-00001F290000}"/>
    <cellStyle name="Percent 4 25 8 3" xfId="44227" xr:uid="{D227399D-3261-43AD-90AF-1A5FB77492AE}"/>
    <cellStyle name="Percent 4 25 8 4" xfId="36654" xr:uid="{F00484C2-F0C7-4DB9-9875-6B166D23319D}"/>
    <cellStyle name="Percent 4 25 9" xfId="10524" xr:uid="{00000000-0005-0000-0000-000020290000}"/>
    <cellStyle name="Percent 4 25 9 2" xfId="10525" xr:uid="{00000000-0005-0000-0000-000021290000}"/>
    <cellStyle name="Percent 4 25 9 3" xfId="44228" xr:uid="{34AEF18B-927F-40A8-A4C7-B3A3773102CF}"/>
    <cellStyle name="Percent 4 25 9 4" xfId="36655" xr:uid="{DAB7932C-49E4-4774-992B-B5C58BC27611}"/>
    <cellStyle name="Percent 4 26" xfId="2999" xr:uid="{00000000-0005-0000-0000-0000BB0B0000}"/>
    <cellStyle name="Percent 4 26 10" xfId="10527" xr:uid="{00000000-0005-0000-0000-000023290000}"/>
    <cellStyle name="Percent 4 26 10 2" xfId="44229" xr:uid="{297CB7EA-429F-4481-9019-3B9B2E30AEE9}"/>
    <cellStyle name="Percent 4 26 10 3" xfId="36656" xr:uid="{12A91C66-A75A-4534-83B8-9FA25CA08F39}"/>
    <cellStyle name="Percent 4 26 11" xfId="10528" xr:uid="{00000000-0005-0000-0000-000024290000}"/>
    <cellStyle name="Percent 4 26 12" xfId="10526" xr:uid="{00000000-0005-0000-0000-000022290000}"/>
    <cellStyle name="Percent 4 26 13" xfId="41924" xr:uid="{3E94F9F1-CD5C-4CE6-8242-E7B47B0D1E52}"/>
    <cellStyle name="Percent 4 26 14" xfId="26593" xr:uid="{9700F728-B914-4378-8DA1-243CF0780C54}"/>
    <cellStyle name="Percent 4 26 2" xfId="10529" xr:uid="{00000000-0005-0000-0000-000025290000}"/>
    <cellStyle name="Percent 4 26 2 2" xfId="10530" xr:uid="{00000000-0005-0000-0000-000026290000}"/>
    <cellStyle name="Percent 4 26 2 2 2" xfId="10531" xr:uid="{00000000-0005-0000-0000-000027290000}"/>
    <cellStyle name="Percent 4 26 2 3" xfId="10532" xr:uid="{00000000-0005-0000-0000-000028290000}"/>
    <cellStyle name="Percent 4 26 2 3 2" xfId="10533" xr:uid="{00000000-0005-0000-0000-000029290000}"/>
    <cellStyle name="Percent 4 26 2 4" xfId="10534" xr:uid="{00000000-0005-0000-0000-00002A290000}"/>
    <cellStyle name="Percent 4 26 2 5" xfId="10535" xr:uid="{00000000-0005-0000-0000-00002B290000}"/>
    <cellStyle name="Percent 4 26 2 6" xfId="44230" xr:uid="{3F8709C1-401B-4ED1-9580-AB22ACEEE3AB}"/>
    <cellStyle name="Percent 4 26 2 7" xfId="36657" xr:uid="{7C00ADFA-E6F5-457F-93CA-449A29C6E8C0}"/>
    <cellStyle name="Percent 4 26 3" xfId="10536" xr:uid="{00000000-0005-0000-0000-00002C290000}"/>
    <cellStyle name="Percent 4 26 3 2" xfId="10537" xr:uid="{00000000-0005-0000-0000-00002D290000}"/>
    <cellStyle name="Percent 4 26 3 2 2" xfId="10538" xr:uid="{00000000-0005-0000-0000-00002E290000}"/>
    <cellStyle name="Percent 4 26 3 3" xfId="10539" xr:uid="{00000000-0005-0000-0000-00002F290000}"/>
    <cellStyle name="Percent 4 26 3 3 2" xfId="10540" xr:uid="{00000000-0005-0000-0000-000030290000}"/>
    <cellStyle name="Percent 4 26 3 4" xfId="10541" xr:uid="{00000000-0005-0000-0000-000031290000}"/>
    <cellStyle name="Percent 4 26 3 5" xfId="44231" xr:uid="{6BD7A0BF-3F54-4F72-8F04-92C6507FA511}"/>
    <cellStyle name="Percent 4 26 3 6" xfId="36658" xr:uid="{817EB4E3-B1BF-49D2-BF43-3C0E92E2083A}"/>
    <cellStyle name="Percent 4 26 4" xfId="10542" xr:uid="{00000000-0005-0000-0000-000032290000}"/>
    <cellStyle name="Percent 4 26 4 2" xfId="10543" xr:uid="{00000000-0005-0000-0000-000033290000}"/>
    <cellStyle name="Percent 4 26 4 2 2" xfId="10544" xr:uid="{00000000-0005-0000-0000-000034290000}"/>
    <cellStyle name="Percent 4 26 4 3" xfId="10545" xr:uid="{00000000-0005-0000-0000-000035290000}"/>
    <cellStyle name="Percent 4 26 4 3 2" xfId="10546" xr:uid="{00000000-0005-0000-0000-000036290000}"/>
    <cellStyle name="Percent 4 26 4 4" xfId="10547" xr:uid="{00000000-0005-0000-0000-000037290000}"/>
    <cellStyle name="Percent 4 26 4 5" xfId="44232" xr:uid="{705BF384-E8FE-4E18-86A5-94DAA5CC3746}"/>
    <cellStyle name="Percent 4 26 4 6" xfId="36659" xr:uid="{119E1CA6-B60A-4C56-839A-4447B62ABA91}"/>
    <cellStyle name="Percent 4 26 5" xfId="10548" xr:uid="{00000000-0005-0000-0000-000038290000}"/>
    <cellStyle name="Percent 4 26 5 2" xfId="10549" xr:uid="{00000000-0005-0000-0000-000039290000}"/>
    <cellStyle name="Percent 4 26 5 2 2" xfId="10550" xr:uid="{00000000-0005-0000-0000-00003A290000}"/>
    <cellStyle name="Percent 4 26 5 3" xfId="10551" xr:uid="{00000000-0005-0000-0000-00003B290000}"/>
    <cellStyle name="Percent 4 26 5 3 2" xfId="10552" xr:uid="{00000000-0005-0000-0000-00003C290000}"/>
    <cellStyle name="Percent 4 26 5 4" xfId="10553" xr:uid="{00000000-0005-0000-0000-00003D290000}"/>
    <cellStyle name="Percent 4 26 5 4 2" xfId="10554" xr:uid="{00000000-0005-0000-0000-00003E290000}"/>
    <cellStyle name="Percent 4 26 5 5" xfId="10555" xr:uid="{00000000-0005-0000-0000-00003F290000}"/>
    <cellStyle name="Percent 4 26 5 6" xfId="44233" xr:uid="{4D9EAB0D-539B-421C-913E-0E2B0A3939BF}"/>
    <cellStyle name="Percent 4 26 5 7" xfId="36660" xr:uid="{24F56ADB-7EDB-47FA-8C1C-426A656CA91F}"/>
    <cellStyle name="Percent 4 26 6" xfId="10556" xr:uid="{00000000-0005-0000-0000-000040290000}"/>
    <cellStyle name="Percent 4 26 6 2" xfId="10557" xr:uid="{00000000-0005-0000-0000-000041290000}"/>
    <cellStyle name="Percent 4 26 6 2 2" xfId="10558" xr:uid="{00000000-0005-0000-0000-000042290000}"/>
    <cellStyle name="Percent 4 26 6 3" xfId="10559" xr:uid="{00000000-0005-0000-0000-000043290000}"/>
    <cellStyle name="Percent 4 26 6 3 2" xfId="10560" xr:uid="{00000000-0005-0000-0000-000044290000}"/>
    <cellStyle name="Percent 4 26 6 4" xfId="10561" xr:uid="{00000000-0005-0000-0000-000045290000}"/>
    <cellStyle name="Percent 4 26 6 5" xfId="44234" xr:uid="{98EB174D-45E9-441A-A896-A291111FB2D6}"/>
    <cellStyle name="Percent 4 26 6 6" xfId="36661" xr:uid="{4A997226-ADFD-4E25-B342-9440F15435F2}"/>
    <cellStyle name="Percent 4 26 7" xfId="10562" xr:uid="{00000000-0005-0000-0000-000046290000}"/>
    <cellStyle name="Percent 4 26 7 2" xfId="10563" xr:uid="{00000000-0005-0000-0000-000047290000}"/>
    <cellStyle name="Percent 4 26 7 3" xfId="44235" xr:uid="{44079214-AF00-4C50-AB5F-E441B48F79AA}"/>
    <cellStyle name="Percent 4 26 7 4" xfId="36662" xr:uid="{D26CBD6D-8B1A-4C5A-8FE6-E7ED1195A727}"/>
    <cellStyle name="Percent 4 26 8" xfId="10564" xr:uid="{00000000-0005-0000-0000-000048290000}"/>
    <cellStyle name="Percent 4 26 8 2" xfId="10565" xr:uid="{00000000-0005-0000-0000-000049290000}"/>
    <cellStyle name="Percent 4 26 8 3" xfId="44236" xr:uid="{D593D553-00F3-4F36-98D1-C541C9F9C571}"/>
    <cellStyle name="Percent 4 26 8 4" xfId="36663" xr:uid="{48C1E8BF-FE23-42CA-8E8F-15D69CFB757F}"/>
    <cellStyle name="Percent 4 26 9" xfId="10566" xr:uid="{00000000-0005-0000-0000-00004A290000}"/>
    <cellStyle name="Percent 4 26 9 2" xfId="10567" xr:uid="{00000000-0005-0000-0000-00004B290000}"/>
    <cellStyle name="Percent 4 26 9 3" xfId="44237" xr:uid="{209C896E-7B96-4106-B5F5-6939D91712AE}"/>
    <cellStyle name="Percent 4 26 9 4" xfId="36664" xr:uid="{FC5D19FA-7B43-4A39-8C00-209E36CA35E6}"/>
    <cellStyle name="Percent 4 27" xfId="3000" xr:uid="{00000000-0005-0000-0000-0000BC0B0000}"/>
    <cellStyle name="Percent 4 27 10" xfId="10569" xr:uid="{00000000-0005-0000-0000-00004D290000}"/>
    <cellStyle name="Percent 4 27 10 2" xfId="44238" xr:uid="{6D95DC2E-AE85-4AB1-9468-B28F96632845}"/>
    <cellStyle name="Percent 4 27 10 3" xfId="36665" xr:uid="{13943E11-3838-42BD-9DED-14EEE7D69174}"/>
    <cellStyle name="Percent 4 27 11" xfId="10570" xr:uid="{00000000-0005-0000-0000-00004E290000}"/>
    <cellStyle name="Percent 4 27 12" xfId="10568" xr:uid="{00000000-0005-0000-0000-00004C290000}"/>
    <cellStyle name="Percent 4 27 13" xfId="41925" xr:uid="{0C7C72D0-569B-4687-A3D1-62A3A251F8AF}"/>
    <cellStyle name="Percent 4 27 14" xfId="26594" xr:uid="{B26804CF-A0FB-4F14-8D7D-D7EC80F06ABB}"/>
    <cellStyle name="Percent 4 27 2" xfId="10571" xr:uid="{00000000-0005-0000-0000-00004F290000}"/>
    <cellStyle name="Percent 4 27 2 2" xfId="10572" xr:uid="{00000000-0005-0000-0000-000050290000}"/>
    <cellStyle name="Percent 4 27 2 2 2" xfId="10573" xr:uid="{00000000-0005-0000-0000-000051290000}"/>
    <cellStyle name="Percent 4 27 2 3" xfId="10574" xr:uid="{00000000-0005-0000-0000-000052290000}"/>
    <cellStyle name="Percent 4 27 2 3 2" xfId="10575" xr:uid="{00000000-0005-0000-0000-000053290000}"/>
    <cellStyle name="Percent 4 27 2 4" xfId="10576" xr:uid="{00000000-0005-0000-0000-000054290000}"/>
    <cellStyle name="Percent 4 27 2 5" xfId="10577" xr:uid="{00000000-0005-0000-0000-000055290000}"/>
    <cellStyle name="Percent 4 27 2 6" xfId="44239" xr:uid="{F7AC00E8-4C8C-4547-A2C7-42AD608744FA}"/>
    <cellStyle name="Percent 4 27 2 7" xfId="36666" xr:uid="{CF12E128-C5D6-4EC3-845B-57C617FC6BD7}"/>
    <cellStyle name="Percent 4 27 3" xfId="10578" xr:uid="{00000000-0005-0000-0000-000056290000}"/>
    <cellStyle name="Percent 4 27 3 2" xfId="10579" xr:uid="{00000000-0005-0000-0000-000057290000}"/>
    <cellStyle name="Percent 4 27 3 2 2" xfId="10580" xr:uid="{00000000-0005-0000-0000-000058290000}"/>
    <cellStyle name="Percent 4 27 3 3" xfId="10581" xr:uid="{00000000-0005-0000-0000-000059290000}"/>
    <cellStyle name="Percent 4 27 3 3 2" xfId="10582" xr:uid="{00000000-0005-0000-0000-00005A290000}"/>
    <cellStyle name="Percent 4 27 3 4" xfId="10583" xr:uid="{00000000-0005-0000-0000-00005B290000}"/>
    <cellStyle name="Percent 4 27 3 5" xfId="44240" xr:uid="{D0A62FDF-B60B-44F2-85AE-30FA3D82E862}"/>
    <cellStyle name="Percent 4 27 3 6" xfId="36667" xr:uid="{987E13DB-8282-44C1-BBE6-256A0D92B176}"/>
    <cellStyle name="Percent 4 27 4" xfId="10584" xr:uid="{00000000-0005-0000-0000-00005C290000}"/>
    <cellStyle name="Percent 4 27 4 2" xfId="10585" xr:uid="{00000000-0005-0000-0000-00005D290000}"/>
    <cellStyle name="Percent 4 27 4 2 2" xfId="10586" xr:uid="{00000000-0005-0000-0000-00005E290000}"/>
    <cellStyle name="Percent 4 27 4 3" xfId="10587" xr:uid="{00000000-0005-0000-0000-00005F290000}"/>
    <cellStyle name="Percent 4 27 4 3 2" xfId="10588" xr:uid="{00000000-0005-0000-0000-000060290000}"/>
    <cellStyle name="Percent 4 27 4 4" xfId="10589" xr:uid="{00000000-0005-0000-0000-000061290000}"/>
    <cellStyle name="Percent 4 27 4 5" xfId="44241" xr:uid="{6F4D953E-23CD-4414-B33C-7A2B659D6DAB}"/>
    <cellStyle name="Percent 4 27 4 6" xfId="36668" xr:uid="{A9B32F20-9868-4FA6-897E-311894150CC6}"/>
    <cellStyle name="Percent 4 27 5" xfId="10590" xr:uid="{00000000-0005-0000-0000-000062290000}"/>
    <cellStyle name="Percent 4 27 5 2" xfId="10591" xr:uid="{00000000-0005-0000-0000-000063290000}"/>
    <cellStyle name="Percent 4 27 5 2 2" xfId="10592" xr:uid="{00000000-0005-0000-0000-000064290000}"/>
    <cellStyle name="Percent 4 27 5 3" xfId="10593" xr:uid="{00000000-0005-0000-0000-000065290000}"/>
    <cellStyle name="Percent 4 27 5 3 2" xfId="10594" xr:uid="{00000000-0005-0000-0000-000066290000}"/>
    <cellStyle name="Percent 4 27 5 4" xfId="10595" xr:uid="{00000000-0005-0000-0000-000067290000}"/>
    <cellStyle name="Percent 4 27 5 4 2" xfId="10596" xr:uid="{00000000-0005-0000-0000-000068290000}"/>
    <cellStyle name="Percent 4 27 5 5" xfId="10597" xr:uid="{00000000-0005-0000-0000-000069290000}"/>
    <cellStyle name="Percent 4 27 5 6" xfId="44242" xr:uid="{CC5C459A-8817-482D-BE5B-AF911F401E68}"/>
    <cellStyle name="Percent 4 27 5 7" xfId="36669" xr:uid="{EC7BF923-D5A9-4A4D-867D-201C6879A63A}"/>
    <cellStyle name="Percent 4 27 6" xfId="10598" xr:uid="{00000000-0005-0000-0000-00006A290000}"/>
    <cellStyle name="Percent 4 27 6 2" xfId="10599" xr:uid="{00000000-0005-0000-0000-00006B290000}"/>
    <cellStyle name="Percent 4 27 6 2 2" xfId="10600" xr:uid="{00000000-0005-0000-0000-00006C290000}"/>
    <cellStyle name="Percent 4 27 6 3" xfId="10601" xr:uid="{00000000-0005-0000-0000-00006D290000}"/>
    <cellStyle name="Percent 4 27 6 3 2" xfId="10602" xr:uid="{00000000-0005-0000-0000-00006E290000}"/>
    <cellStyle name="Percent 4 27 6 4" xfId="10603" xr:uid="{00000000-0005-0000-0000-00006F290000}"/>
    <cellStyle name="Percent 4 27 6 5" xfId="44243" xr:uid="{250C01B6-CC8B-4D04-8AB5-B4CD2095E836}"/>
    <cellStyle name="Percent 4 27 6 6" xfId="36670" xr:uid="{6DFD4A7F-E33C-49BA-975E-6C94326B5085}"/>
    <cellStyle name="Percent 4 27 7" xfId="10604" xr:uid="{00000000-0005-0000-0000-000070290000}"/>
    <cellStyle name="Percent 4 27 7 2" xfId="10605" xr:uid="{00000000-0005-0000-0000-000071290000}"/>
    <cellStyle name="Percent 4 27 7 3" xfId="44244" xr:uid="{73CA37F5-5A0D-4616-8BFF-C98C61E21773}"/>
    <cellStyle name="Percent 4 27 7 4" xfId="36671" xr:uid="{E84DA9BE-ACAE-45E0-AE3A-49573E163724}"/>
    <cellStyle name="Percent 4 27 8" xfId="10606" xr:uid="{00000000-0005-0000-0000-000072290000}"/>
    <cellStyle name="Percent 4 27 8 2" xfId="10607" xr:uid="{00000000-0005-0000-0000-000073290000}"/>
    <cellStyle name="Percent 4 27 8 3" xfId="44245" xr:uid="{7D691834-8DDF-4FDF-959E-8F282C232117}"/>
    <cellStyle name="Percent 4 27 8 4" xfId="36672" xr:uid="{7341F88C-CAB5-4A67-8CED-CF272DBB2CEC}"/>
    <cellStyle name="Percent 4 27 9" xfId="10608" xr:uid="{00000000-0005-0000-0000-000074290000}"/>
    <cellStyle name="Percent 4 27 9 2" xfId="10609" xr:uid="{00000000-0005-0000-0000-000075290000}"/>
    <cellStyle name="Percent 4 27 9 3" xfId="44246" xr:uid="{3314AB61-CEF8-44F9-BCC5-D43E60342844}"/>
    <cellStyle name="Percent 4 27 9 4" xfId="36673" xr:uid="{3269115A-25B3-403B-BC12-AD21478159F8}"/>
    <cellStyle name="Percent 4 28" xfId="3001" xr:uid="{00000000-0005-0000-0000-0000BD0B0000}"/>
    <cellStyle name="Percent 4 28 10" xfId="10611" xr:uid="{00000000-0005-0000-0000-000077290000}"/>
    <cellStyle name="Percent 4 28 10 2" xfId="44247" xr:uid="{D94ED876-F034-4D1A-AF7C-282AD825576D}"/>
    <cellStyle name="Percent 4 28 10 3" xfId="36674" xr:uid="{9686B36D-FC34-46EA-8865-864FCDD5EAC6}"/>
    <cellStyle name="Percent 4 28 11" xfId="10612" xr:uid="{00000000-0005-0000-0000-000078290000}"/>
    <cellStyle name="Percent 4 28 12" xfId="10610" xr:uid="{00000000-0005-0000-0000-000076290000}"/>
    <cellStyle name="Percent 4 28 13" xfId="41926" xr:uid="{EF2F9B94-95ED-40C9-91FE-21A35804AD86}"/>
    <cellStyle name="Percent 4 28 14" xfId="26595" xr:uid="{9FB24704-B423-4A02-BDA5-8AF130CD1E77}"/>
    <cellStyle name="Percent 4 28 2" xfId="10613" xr:uid="{00000000-0005-0000-0000-000079290000}"/>
    <cellStyle name="Percent 4 28 2 2" xfId="10614" xr:uid="{00000000-0005-0000-0000-00007A290000}"/>
    <cellStyle name="Percent 4 28 2 2 2" xfId="10615" xr:uid="{00000000-0005-0000-0000-00007B290000}"/>
    <cellStyle name="Percent 4 28 2 3" xfId="10616" xr:uid="{00000000-0005-0000-0000-00007C290000}"/>
    <cellStyle name="Percent 4 28 2 3 2" xfId="10617" xr:uid="{00000000-0005-0000-0000-00007D290000}"/>
    <cellStyle name="Percent 4 28 2 4" xfId="10618" xr:uid="{00000000-0005-0000-0000-00007E290000}"/>
    <cellStyle name="Percent 4 28 2 5" xfId="10619" xr:uid="{00000000-0005-0000-0000-00007F290000}"/>
    <cellStyle name="Percent 4 28 2 6" xfId="44248" xr:uid="{7FF9F6D7-8B3A-44A8-A1BB-C5904E0D0C34}"/>
    <cellStyle name="Percent 4 28 2 7" xfId="36675" xr:uid="{2DDC87D3-EB3F-449E-9D9C-86C4385CC435}"/>
    <cellStyle name="Percent 4 28 3" xfId="10620" xr:uid="{00000000-0005-0000-0000-000080290000}"/>
    <cellStyle name="Percent 4 28 3 2" xfId="10621" xr:uid="{00000000-0005-0000-0000-000081290000}"/>
    <cellStyle name="Percent 4 28 3 2 2" xfId="10622" xr:uid="{00000000-0005-0000-0000-000082290000}"/>
    <cellStyle name="Percent 4 28 3 3" xfId="10623" xr:uid="{00000000-0005-0000-0000-000083290000}"/>
    <cellStyle name="Percent 4 28 3 3 2" xfId="10624" xr:uid="{00000000-0005-0000-0000-000084290000}"/>
    <cellStyle name="Percent 4 28 3 4" xfId="10625" xr:uid="{00000000-0005-0000-0000-000085290000}"/>
    <cellStyle name="Percent 4 28 3 5" xfId="44249" xr:uid="{D9E8C046-E118-4CA8-986D-750DDAE101C0}"/>
    <cellStyle name="Percent 4 28 3 6" xfId="36676" xr:uid="{E6475CB3-D4AA-4905-91C2-B067874F468E}"/>
    <cellStyle name="Percent 4 28 4" xfId="10626" xr:uid="{00000000-0005-0000-0000-000086290000}"/>
    <cellStyle name="Percent 4 28 4 2" xfId="10627" xr:uid="{00000000-0005-0000-0000-000087290000}"/>
    <cellStyle name="Percent 4 28 4 2 2" xfId="10628" xr:uid="{00000000-0005-0000-0000-000088290000}"/>
    <cellStyle name="Percent 4 28 4 3" xfId="10629" xr:uid="{00000000-0005-0000-0000-000089290000}"/>
    <cellStyle name="Percent 4 28 4 3 2" xfId="10630" xr:uid="{00000000-0005-0000-0000-00008A290000}"/>
    <cellStyle name="Percent 4 28 4 4" xfId="10631" xr:uid="{00000000-0005-0000-0000-00008B290000}"/>
    <cellStyle name="Percent 4 28 4 5" xfId="44250" xr:uid="{39204E17-66D4-4D7B-B863-922FB333CF24}"/>
    <cellStyle name="Percent 4 28 4 6" xfId="36677" xr:uid="{23E34E7A-C014-4C4D-9C4E-01DC5033CC08}"/>
    <cellStyle name="Percent 4 28 5" xfId="10632" xr:uid="{00000000-0005-0000-0000-00008C290000}"/>
    <cellStyle name="Percent 4 28 5 2" xfId="10633" xr:uid="{00000000-0005-0000-0000-00008D290000}"/>
    <cellStyle name="Percent 4 28 5 2 2" xfId="10634" xr:uid="{00000000-0005-0000-0000-00008E290000}"/>
    <cellStyle name="Percent 4 28 5 3" xfId="10635" xr:uid="{00000000-0005-0000-0000-00008F290000}"/>
    <cellStyle name="Percent 4 28 5 3 2" xfId="10636" xr:uid="{00000000-0005-0000-0000-000090290000}"/>
    <cellStyle name="Percent 4 28 5 4" xfId="10637" xr:uid="{00000000-0005-0000-0000-000091290000}"/>
    <cellStyle name="Percent 4 28 5 4 2" xfId="10638" xr:uid="{00000000-0005-0000-0000-000092290000}"/>
    <cellStyle name="Percent 4 28 5 5" xfId="10639" xr:uid="{00000000-0005-0000-0000-000093290000}"/>
    <cellStyle name="Percent 4 28 5 6" xfId="44251" xr:uid="{8C0BEC3E-B58D-4430-9834-5965BEEB960C}"/>
    <cellStyle name="Percent 4 28 5 7" xfId="36678" xr:uid="{7BB79EEA-442C-4570-B100-CF0FCC648229}"/>
    <cellStyle name="Percent 4 28 6" xfId="10640" xr:uid="{00000000-0005-0000-0000-000094290000}"/>
    <cellStyle name="Percent 4 28 6 2" xfId="10641" xr:uid="{00000000-0005-0000-0000-000095290000}"/>
    <cellStyle name="Percent 4 28 6 2 2" xfId="10642" xr:uid="{00000000-0005-0000-0000-000096290000}"/>
    <cellStyle name="Percent 4 28 6 3" xfId="10643" xr:uid="{00000000-0005-0000-0000-000097290000}"/>
    <cellStyle name="Percent 4 28 6 3 2" xfId="10644" xr:uid="{00000000-0005-0000-0000-000098290000}"/>
    <cellStyle name="Percent 4 28 6 4" xfId="10645" xr:uid="{00000000-0005-0000-0000-000099290000}"/>
    <cellStyle name="Percent 4 28 6 5" xfId="44252" xr:uid="{961681D1-1269-4CE9-A8A9-FCCCAF23914D}"/>
    <cellStyle name="Percent 4 28 6 6" xfId="36679" xr:uid="{337B8A2B-E90C-47D5-8798-925C41E30D33}"/>
    <cellStyle name="Percent 4 28 7" xfId="10646" xr:uid="{00000000-0005-0000-0000-00009A290000}"/>
    <cellStyle name="Percent 4 28 7 2" xfId="10647" xr:uid="{00000000-0005-0000-0000-00009B290000}"/>
    <cellStyle name="Percent 4 28 7 3" xfId="44253" xr:uid="{DA0ED6A5-655D-445F-AF86-36B1DAD4381B}"/>
    <cellStyle name="Percent 4 28 7 4" xfId="36680" xr:uid="{C0989AEB-AEFB-4471-B048-C3AA6A48296D}"/>
    <cellStyle name="Percent 4 28 8" xfId="10648" xr:uid="{00000000-0005-0000-0000-00009C290000}"/>
    <cellStyle name="Percent 4 28 8 2" xfId="10649" xr:uid="{00000000-0005-0000-0000-00009D290000}"/>
    <cellStyle name="Percent 4 28 8 3" xfId="44254" xr:uid="{E609DBF3-7269-4D2F-A364-275B522CA194}"/>
    <cellStyle name="Percent 4 28 8 4" xfId="36681" xr:uid="{CB0B4031-BAFD-4481-AD7F-3716A7DFBF13}"/>
    <cellStyle name="Percent 4 28 9" xfId="10650" xr:uid="{00000000-0005-0000-0000-00009E290000}"/>
    <cellStyle name="Percent 4 28 9 2" xfId="10651" xr:uid="{00000000-0005-0000-0000-00009F290000}"/>
    <cellStyle name="Percent 4 28 9 3" xfId="44255" xr:uid="{1818D283-FA08-47A5-8BF7-32F8D923ED1C}"/>
    <cellStyle name="Percent 4 28 9 4" xfId="36682" xr:uid="{9B2CF02F-E949-4C40-B5D3-79AE37F4B6A7}"/>
    <cellStyle name="Percent 4 29" xfId="3002" xr:uid="{00000000-0005-0000-0000-0000BE0B0000}"/>
    <cellStyle name="Percent 4 29 10" xfId="10653" xr:uid="{00000000-0005-0000-0000-0000A1290000}"/>
    <cellStyle name="Percent 4 29 10 2" xfId="44256" xr:uid="{E11E1B63-3AB0-4DDC-88DA-F439D1D823B7}"/>
    <cellStyle name="Percent 4 29 10 3" xfId="36683" xr:uid="{834C8DC8-C542-443B-9FFE-2832DC742AA0}"/>
    <cellStyle name="Percent 4 29 11" xfId="10654" xr:uid="{00000000-0005-0000-0000-0000A2290000}"/>
    <cellStyle name="Percent 4 29 12" xfId="10652" xr:uid="{00000000-0005-0000-0000-0000A0290000}"/>
    <cellStyle name="Percent 4 29 13" xfId="41927" xr:uid="{9367E41D-B169-4CEA-8E4F-6BF9B1DF6DDD}"/>
    <cellStyle name="Percent 4 29 14" xfId="26596" xr:uid="{2D0AAC8E-A4CC-4E09-A5B9-02C0B31CA4AA}"/>
    <cellStyle name="Percent 4 29 2" xfId="3003" xr:uid="{00000000-0005-0000-0000-0000BF0B0000}"/>
    <cellStyle name="Percent 4 29 2 2" xfId="10656" xr:uid="{00000000-0005-0000-0000-0000A4290000}"/>
    <cellStyle name="Percent 4 29 2 2 2" xfId="10657" xr:uid="{00000000-0005-0000-0000-0000A5290000}"/>
    <cellStyle name="Percent 4 29 2 2 3" xfId="10658" xr:uid="{00000000-0005-0000-0000-0000A6290000}"/>
    <cellStyle name="Percent 4 29 2 2 4" xfId="44257" xr:uid="{42E2D5F3-ED54-48F0-A87B-9984C5CD308B}"/>
    <cellStyle name="Percent 4 29 2 2 5" xfId="36684" xr:uid="{902267BC-6836-4A45-872B-C5455ACF3ADD}"/>
    <cellStyle name="Percent 4 29 2 3" xfId="10659" xr:uid="{00000000-0005-0000-0000-0000A7290000}"/>
    <cellStyle name="Percent 4 29 2 3 2" xfId="10660" xr:uid="{00000000-0005-0000-0000-0000A8290000}"/>
    <cellStyle name="Percent 4 29 2 3 3" xfId="44258" xr:uid="{03C09BB8-8C4A-4A57-BA3A-2AE617DE6B42}"/>
    <cellStyle name="Percent 4 29 2 3 4" xfId="36685" xr:uid="{AAB441B7-D4BD-4A09-BA7F-DFE7BD0A1FF9}"/>
    <cellStyle name="Percent 4 29 2 4" xfId="10661" xr:uid="{00000000-0005-0000-0000-0000A9290000}"/>
    <cellStyle name="Percent 4 29 2 4 2" xfId="44259" xr:uid="{31E28B20-DFB9-4A88-9A1E-B6A39FD8F296}"/>
    <cellStyle name="Percent 4 29 2 4 3" xfId="36686" xr:uid="{2B7C3ABA-C8AA-4676-9E8A-6BD9138314AC}"/>
    <cellStyle name="Percent 4 29 2 5" xfId="10662" xr:uid="{00000000-0005-0000-0000-0000AA290000}"/>
    <cellStyle name="Percent 4 29 2 5 2" xfId="44260" xr:uid="{99175AE3-CFC8-49FF-B8CC-632E62AC7E45}"/>
    <cellStyle name="Percent 4 29 2 5 3" xfId="36687" xr:uid="{4B766F8E-4E3E-48BB-88C1-AAB29206FB25}"/>
    <cellStyle name="Percent 4 29 2 6" xfId="10655" xr:uid="{00000000-0005-0000-0000-0000A3290000}"/>
    <cellStyle name="Percent 4 29 2 7" xfId="41928" xr:uid="{E21A8484-6F93-4940-9231-C87051CE17B4}"/>
    <cellStyle name="Percent 4 29 2 8" xfId="26597" xr:uid="{7C7F751C-8C07-4B9C-A9E6-D006C05DB16F}"/>
    <cellStyle name="Percent 4 29 3" xfId="10663" xr:uid="{00000000-0005-0000-0000-0000AB290000}"/>
    <cellStyle name="Percent 4 29 3 10" xfId="26598" xr:uid="{DBE3C9AC-207F-489F-92F4-ABD03BACF48B}"/>
    <cellStyle name="Percent 4 29 3 2" xfId="10664" xr:uid="{00000000-0005-0000-0000-0000AC290000}"/>
    <cellStyle name="Percent 4 29 3 2 2" xfId="10665" xr:uid="{00000000-0005-0000-0000-0000AD290000}"/>
    <cellStyle name="Percent 4 29 3 2 2 2" xfId="36690" xr:uid="{D8E29686-8BA9-46C9-AF47-AF2FB2B44383}"/>
    <cellStyle name="Percent 4 29 3 2 2 3" xfId="44263" xr:uid="{E729FF86-4BCF-41E6-A06D-744D90DB0EAE}"/>
    <cellStyle name="Percent 4 29 3 2 2 4" xfId="36689" xr:uid="{B722E2F2-7981-4157-9808-4D09C4ACDB8B}"/>
    <cellStyle name="Percent 4 29 3 2 3" xfId="36691" xr:uid="{4181CB92-A06E-46EC-91CE-56A3EE538D6A}"/>
    <cellStyle name="Percent 4 29 3 2 4" xfId="44262" xr:uid="{74768C43-B467-40FA-82AC-5CB4110663C2}"/>
    <cellStyle name="Percent 4 29 3 2 5" xfId="36688" xr:uid="{FB922000-2915-4400-9690-9ADE165BD7CB}"/>
    <cellStyle name="Percent 4 29 3 3" xfId="10666" xr:uid="{00000000-0005-0000-0000-0000AE290000}"/>
    <cellStyle name="Percent 4 29 3 3 2" xfId="10667" xr:uid="{00000000-0005-0000-0000-0000AF290000}"/>
    <cellStyle name="Percent 4 29 3 3 2 2" xfId="36694" xr:uid="{12D5576F-3116-4426-8116-11762416428A}"/>
    <cellStyle name="Percent 4 29 3 3 2 3" xfId="44265" xr:uid="{8B707C05-87A8-4B7D-A4AC-C960D3E55FF3}"/>
    <cellStyle name="Percent 4 29 3 3 2 4" xfId="36693" xr:uid="{AF97E231-79CD-41CB-B882-0CE05AF3E7DD}"/>
    <cellStyle name="Percent 4 29 3 3 3" xfId="36695" xr:uid="{FF655167-786D-43A2-9137-892CFDE40A37}"/>
    <cellStyle name="Percent 4 29 3 3 4" xfId="44264" xr:uid="{AF574537-18B8-4278-AE45-753A4C969377}"/>
    <cellStyle name="Percent 4 29 3 3 5" xfId="36692" xr:uid="{2264D132-7544-4088-9F98-BB30A695B439}"/>
    <cellStyle name="Percent 4 29 3 4" xfId="10668" xr:uid="{00000000-0005-0000-0000-0000B0290000}"/>
    <cellStyle name="Percent 4 29 3 4 2" xfId="36697" xr:uid="{F7A13037-5410-447E-B5EF-33A36F85BDFC}"/>
    <cellStyle name="Percent 4 29 3 4 3" xfId="44266" xr:uid="{34E479D8-3852-4932-9938-BE92169DF8F6}"/>
    <cellStyle name="Percent 4 29 3 4 4" xfId="36696" xr:uid="{511B6924-CD4C-473A-A9BB-1AD805A43E51}"/>
    <cellStyle name="Percent 4 29 3 5" xfId="10669" xr:uid="{00000000-0005-0000-0000-0000B1290000}"/>
    <cellStyle name="Percent 4 29 3 5 2" xfId="44267" xr:uid="{3057D70F-7272-472E-9EC2-39FFF932F7E6}"/>
    <cellStyle name="Percent 4 29 3 5 3" xfId="36698" xr:uid="{3380C3AC-5AC1-4966-860D-4F1EB678B817}"/>
    <cellStyle name="Percent 4 29 3 6" xfId="36699" xr:uid="{82990C54-2AA0-4DDC-95C6-BB77BCDF5DDC}"/>
    <cellStyle name="Percent 4 29 3 7" xfId="36700" xr:uid="{FF30ADD3-7DE1-40DE-B01A-97F16B84C9F0}"/>
    <cellStyle name="Percent 4 29 3 8" xfId="36701" xr:uid="{65B1B82A-6FE7-423A-A0E9-C43B2113305C}"/>
    <cellStyle name="Percent 4 29 3 9" xfId="44261" xr:uid="{B6BFDE23-9487-4FDD-824D-DB3CE9F74FA5}"/>
    <cellStyle name="Percent 4 29 4" xfId="10670" xr:uid="{00000000-0005-0000-0000-0000B2290000}"/>
    <cellStyle name="Percent 4 29 4 2" xfId="10671" xr:uid="{00000000-0005-0000-0000-0000B3290000}"/>
    <cellStyle name="Percent 4 29 4 2 2" xfId="10672" xr:uid="{00000000-0005-0000-0000-0000B4290000}"/>
    <cellStyle name="Percent 4 29 4 2 2 2" xfId="44270" xr:uid="{B21D7245-F530-487F-99D7-E6E17806D5B6}"/>
    <cellStyle name="Percent 4 29 4 2 2 3" xfId="36704" xr:uid="{4972B68D-D2BF-4527-A7A2-78395622ABA8}"/>
    <cellStyle name="Percent 4 29 4 2 3" xfId="44269" xr:uid="{00A24F66-AB2F-4E41-A641-4D35F0DBCBA4}"/>
    <cellStyle name="Percent 4 29 4 2 4" xfId="36703" xr:uid="{0A3EF2F7-798B-426E-9994-D8139586D11E}"/>
    <cellStyle name="Percent 4 29 4 3" xfId="10673" xr:uid="{00000000-0005-0000-0000-0000B5290000}"/>
    <cellStyle name="Percent 4 29 4 3 2" xfId="10674" xr:uid="{00000000-0005-0000-0000-0000B6290000}"/>
    <cellStyle name="Percent 4 29 4 3 3" xfId="44271" xr:uid="{371FD12C-5951-4007-9A5E-264C68C07678}"/>
    <cellStyle name="Percent 4 29 4 3 4" xfId="36705" xr:uid="{8DE968D1-CCB6-48BA-AAFC-01F46EC0514B}"/>
    <cellStyle name="Percent 4 29 4 4" xfId="10675" xr:uid="{00000000-0005-0000-0000-0000B7290000}"/>
    <cellStyle name="Percent 4 29 4 4 2" xfId="44272" xr:uid="{DAF36276-C15E-40A1-8823-9DFE5098AAB4}"/>
    <cellStyle name="Percent 4 29 4 4 3" xfId="36706" xr:uid="{37E19FD8-FD64-42BE-B049-26F04704D779}"/>
    <cellStyle name="Percent 4 29 4 5" xfId="10676" xr:uid="{00000000-0005-0000-0000-0000B8290000}"/>
    <cellStyle name="Percent 4 29 4 6" xfId="44268" xr:uid="{25011EB1-135B-475A-9EE7-375125FFEE06}"/>
    <cellStyle name="Percent 4 29 4 7" xfId="36702" xr:uid="{04A22250-9FC1-473A-B94D-331B277BD410}"/>
    <cellStyle name="Percent 4 29 5" xfId="10677" xr:uid="{00000000-0005-0000-0000-0000B9290000}"/>
    <cellStyle name="Percent 4 29 5 2" xfId="10678" xr:uid="{00000000-0005-0000-0000-0000BA290000}"/>
    <cellStyle name="Percent 4 29 5 2 2" xfId="10679" xr:uid="{00000000-0005-0000-0000-0000BB290000}"/>
    <cellStyle name="Percent 4 29 5 2 2 2" xfId="44275" xr:uid="{A8BD2786-5F78-43A1-9C75-2C2719FB5EEB}"/>
    <cellStyle name="Percent 4 29 5 2 2 3" xfId="36709" xr:uid="{FEA07B32-2473-49FE-8C8D-8A808F019DDE}"/>
    <cellStyle name="Percent 4 29 5 2 3" xfId="44274" xr:uid="{693741A7-9A56-4B74-A344-3BACE640D03B}"/>
    <cellStyle name="Percent 4 29 5 2 4" xfId="36708" xr:uid="{D1AD02A0-9B6D-4337-ACA7-88CF3C4E4C2F}"/>
    <cellStyle name="Percent 4 29 5 3" xfId="10680" xr:uid="{00000000-0005-0000-0000-0000BC290000}"/>
    <cellStyle name="Percent 4 29 5 3 2" xfId="10681" xr:uid="{00000000-0005-0000-0000-0000BD290000}"/>
    <cellStyle name="Percent 4 29 5 3 3" xfId="44276" xr:uid="{C6E1B5A9-324A-4225-9150-7D750493E49A}"/>
    <cellStyle name="Percent 4 29 5 3 4" xfId="36710" xr:uid="{229466FB-6398-4F81-B480-E225B268C73F}"/>
    <cellStyle name="Percent 4 29 5 4" xfId="10682" xr:uid="{00000000-0005-0000-0000-0000BE290000}"/>
    <cellStyle name="Percent 4 29 5 4 2" xfId="10683" xr:uid="{00000000-0005-0000-0000-0000BF290000}"/>
    <cellStyle name="Percent 4 29 5 4 3" xfId="44277" xr:uid="{A9EF95AE-91CF-4535-9001-792A4A4D08C4}"/>
    <cellStyle name="Percent 4 29 5 4 4" xfId="36711" xr:uid="{388F65ED-8B46-41ED-B5D1-4EDA06626853}"/>
    <cellStyle name="Percent 4 29 5 5" xfId="10684" xr:uid="{00000000-0005-0000-0000-0000C0290000}"/>
    <cellStyle name="Percent 4 29 5 6" xfId="44273" xr:uid="{DBA11CF0-D438-4CFD-B48F-A0FA4D33B1C7}"/>
    <cellStyle name="Percent 4 29 5 7" xfId="36707" xr:uid="{D0D666CD-983C-4CE6-8404-ABCC1D35373C}"/>
    <cellStyle name="Percent 4 29 6" xfId="10685" xr:uid="{00000000-0005-0000-0000-0000C1290000}"/>
    <cellStyle name="Percent 4 29 6 2" xfId="10686" xr:uid="{00000000-0005-0000-0000-0000C2290000}"/>
    <cellStyle name="Percent 4 29 6 2 2" xfId="10687" xr:uid="{00000000-0005-0000-0000-0000C3290000}"/>
    <cellStyle name="Percent 4 29 6 2 3" xfId="44279" xr:uid="{8A98D70B-6400-489D-BEE8-FC3492C05654}"/>
    <cellStyle name="Percent 4 29 6 2 4" xfId="36713" xr:uid="{840EC51B-743D-4F80-9B21-3E81AEAEBFDE}"/>
    <cellStyle name="Percent 4 29 6 3" xfId="10688" xr:uid="{00000000-0005-0000-0000-0000C4290000}"/>
    <cellStyle name="Percent 4 29 6 3 2" xfId="10689" xr:uid="{00000000-0005-0000-0000-0000C5290000}"/>
    <cellStyle name="Percent 4 29 6 3 3" xfId="44280" xr:uid="{CBD0A05B-A6F1-4079-BB37-2F6B53AAA8C1}"/>
    <cellStyle name="Percent 4 29 6 3 4" xfId="36714" xr:uid="{AF4DA974-D765-430C-9DC3-6C1263ECDB94}"/>
    <cellStyle name="Percent 4 29 6 4" xfId="10690" xr:uid="{00000000-0005-0000-0000-0000C6290000}"/>
    <cellStyle name="Percent 4 29 6 5" xfId="44278" xr:uid="{854F5411-4B06-4DDF-B3CF-3A1ACF30796E}"/>
    <cellStyle name="Percent 4 29 6 6" xfId="36712" xr:uid="{65A799DE-5D63-45B6-8A78-E954FC2D7FC7}"/>
    <cellStyle name="Percent 4 29 7" xfId="10691" xr:uid="{00000000-0005-0000-0000-0000C7290000}"/>
    <cellStyle name="Percent 4 29 7 2" xfId="10692" xr:uid="{00000000-0005-0000-0000-0000C8290000}"/>
    <cellStyle name="Percent 4 29 7 3" xfId="44281" xr:uid="{982BA89B-F082-4D9A-B326-9ED90146B951}"/>
    <cellStyle name="Percent 4 29 7 4" xfId="36715" xr:uid="{FC04EB0E-E905-4AA6-9FC8-8BB6B4851934}"/>
    <cellStyle name="Percent 4 29 8" xfId="10693" xr:uid="{00000000-0005-0000-0000-0000C9290000}"/>
    <cellStyle name="Percent 4 29 8 2" xfId="10694" xr:uid="{00000000-0005-0000-0000-0000CA290000}"/>
    <cellStyle name="Percent 4 29 8 3" xfId="44282" xr:uid="{2AEDAF20-E670-4492-9A88-F648B24D5BF8}"/>
    <cellStyle name="Percent 4 29 8 4" xfId="36716" xr:uid="{056B5170-5EDD-4050-B0FC-F4606C08FA9C}"/>
    <cellStyle name="Percent 4 29 9" xfId="10695" xr:uid="{00000000-0005-0000-0000-0000CB290000}"/>
    <cellStyle name="Percent 4 29 9 2" xfId="10696" xr:uid="{00000000-0005-0000-0000-0000CC290000}"/>
    <cellStyle name="Percent 4 29 9 3" xfId="44283" xr:uid="{96E0864A-0780-486C-A151-E2FCA464ACBB}"/>
    <cellStyle name="Percent 4 29 9 4" xfId="36717" xr:uid="{0B94F645-DA27-4B7C-86AE-608A1FEAED68}"/>
    <cellStyle name="Percent 4 3" xfId="307" xr:uid="{00000000-0005-0000-0000-000037010000}"/>
    <cellStyle name="Percent 4 3 10" xfId="10698" xr:uid="{00000000-0005-0000-0000-0000CE290000}"/>
    <cellStyle name="Percent 4 3 10 2" xfId="10699" xr:uid="{00000000-0005-0000-0000-0000CF290000}"/>
    <cellStyle name="Percent 4 3 10 2 2" xfId="10700" xr:uid="{00000000-0005-0000-0000-0000D0290000}"/>
    <cellStyle name="Percent 4 3 10 3" xfId="10701" xr:uid="{00000000-0005-0000-0000-0000D1290000}"/>
    <cellStyle name="Percent 4 3 10 3 2" xfId="10702" xr:uid="{00000000-0005-0000-0000-0000D2290000}"/>
    <cellStyle name="Percent 4 3 10 4" xfId="10703" xr:uid="{00000000-0005-0000-0000-0000D3290000}"/>
    <cellStyle name="Percent 4 3 10 5" xfId="44284" xr:uid="{E6547617-053A-41A8-9306-CDA250F7DC02}"/>
    <cellStyle name="Percent 4 3 10 6" xfId="36718" xr:uid="{E39C3CE2-64DC-49C9-ACDC-391A301D5B02}"/>
    <cellStyle name="Percent 4 3 11" xfId="10704" xr:uid="{00000000-0005-0000-0000-0000D4290000}"/>
    <cellStyle name="Percent 4 3 11 2" xfId="10705" xr:uid="{00000000-0005-0000-0000-0000D5290000}"/>
    <cellStyle name="Percent 4 3 11 2 2" xfId="10706" xr:uid="{00000000-0005-0000-0000-0000D6290000}"/>
    <cellStyle name="Percent 4 3 11 3" xfId="10707" xr:uid="{00000000-0005-0000-0000-0000D7290000}"/>
    <cellStyle name="Percent 4 3 11 3 2" xfId="10708" xr:uid="{00000000-0005-0000-0000-0000D8290000}"/>
    <cellStyle name="Percent 4 3 11 4" xfId="10709" xr:uid="{00000000-0005-0000-0000-0000D9290000}"/>
    <cellStyle name="Percent 4 3 11 5" xfId="44285" xr:uid="{CC7C929D-2222-4D87-8388-76C16E2A3AAF}"/>
    <cellStyle name="Percent 4 3 11 6" xfId="36719" xr:uid="{CA0C9529-89F3-47F3-8A29-3628D00CC379}"/>
    <cellStyle name="Percent 4 3 12" xfId="10710" xr:uid="{00000000-0005-0000-0000-0000DA290000}"/>
    <cellStyle name="Percent 4 3 12 2" xfId="10711" xr:uid="{00000000-0005-0000-0000-0000DB290000}"/>
    <cellStyle name="Percent 4 3 12 2 2" xfId="10712" xr:uid="{00000000-0005-0000-0000-0000DC290000}"/>
    <cellStyle name="Percent 4 3 12 3" xfId="10713" xr:uid="{00000000-0005-0000-0000-0000DD290000}"/>
    <cellStyle name="Percent 4 3 12 3 2" xfId="10714" xr:uid="{00000000-0005-0000-0000-0000DE290000}"/>
    <cellStyle name="Percent 4 3 12 4" xfId="10715" xr:uid="{00000000-0005-0000-0000-0000DF290000}"/>
    <cellStyle name="Percent 4 3 12 4 2" xfId="10716" xr:uid="{00000000-0005-0000-0000-0000E0290000}"/>
    <cellStyle name="Percent 4 3 12 5" xfId="10717" xr:uid="{00000000-0005-0000-0000-0000E1290000}"/>
    <cellStyle name="Percent 4 3 12 6" xfId="44286" xr:uid="{B8192E2C-77D4-4B25-8F69-F821320E30E7}"/>
    <cellStyle name="Percent 4 3 12 7" xfId="36720" xr:uid="{FB7E7C22-388D-435B-B0C6-06A9F72CF1EB}"/>
    <cellStyle name="Percent 4 3 13" xfId="10718" xr:uid="{00000000-0005-0000-0000-0000E2290000}"/>
    <cellStyle name="Percent 4 3 13 2" xfId="10719" xr:uid="{00000000-0005-0000-0000-0000E3290000}"/>
    <cellStyle name="Percent 4 3 13 2 2" xfId="10720" xr:uid="{00000000-0005-0000-0000-0000E4290000}"/>
    <cellStyle name="Percent 4 3 13 3" xfId="10721" xr:uid="{00000000-0005-0000-0000-0000E5290000}"/>
    <cellStyle name="Percent 4 3 13 3 2" xfId="10722" xr:uid="{00000000-0005-0000-0000-0000E6290000}"/>
    <cellStyle name="Percent 4 3 13 4" xfId="10723" xr:uid="{00000000-0005-0000-0000-0000E7290000}"/>
    <cellStyle name="Percent 4 3 13 5" xfId="44287" xr:uid="{B9DAD4CC-4558-42C8-A1E5-1B7D0B73AA6A}"/>
    <cellStyle name="Percent 4 3 13 6" xfId="36721" xr:uid="{866502C9-E766-47B9-9AFD-066476BCA984}"/>
    <cellStyle name="Percent 4 3 14" xfId="10724" xr:uid="{00000000-0005-0000-0000-0000E8290000}"/>
    <cellStyle name="Percent 4 3 14 2" xfId="10725" xr:uid="{00000000-0005-0000-0000-0000E9290000}"/>
    <cellStyle name="Percent 4 3 14 3" xfId="44288" xr:uid="{AD97C167-7000-495E-A795-4ED706EEAA4A}"/>
    <cellStyle name="Percent 4 3 14 4" xfId="36722" xr:uid="{BA7E1728-6043-4762-A516-C8E18945C073}"/>
    <cellStyle name="Percent 4 3 15" xfId="10726" xr:uid="{00000000-0005-0000-0000-0000EA290000}"/>
    <cellStyle name="Percent 4 3 15 2" xfId="10727" xr:uid="{00000000-0005-0000-0000-0000EB290000}"/>
    <cellStyle name="Percent 4 3 15 3" xfId="44289" xr:uid="{5248B005-60C7-48D6-AFA5-BA88C6BBC9F9}"/>
    <cellStyle name="Percent 4 3 15 4" xfId="36723" xr:uid="{638291FA-114D-48A9-96FE-D446B3A3BA03}"/>
    <cellStyle name="Percent 4 3 16" xfId="10728" xr:uid="{00000000-0005-0000-0000-0000EC290000}"/>
    <cellStyle name="Percent 4 3 16 2" xfId="10729" xr:uid="{00000000-0005-0000-0000-0000ED290000}"/>
    <cellStyle name="Percent 4 3 16 3" xfId="44290" xr:uid="{142BF5BA-9189-4E9C-8850-A381F538F737}"/>
    <cellStyle name="Percent 4 3 16 4" xfId="36724" xr:uid="{A88EBDB1-FFF0-4851-B64D-1511A7A08C64}"/>
    <cellStyle name="Percent 4 3 17" xfId="10730" xr:uid="{00000000-0005-0000-0000-0000EE290000}"/>
    <cellStyle name="Percent 4 3 17 2" xfId="44291" xr:uid="{17AC0936-6BB1-4FAB-AC86-9004C5642724}"/>
    <cellStyle name="Percent 4 3 17 3" xfId="36725" xr:uid="{86033D76-AD2C-4994-BCB3-28B9FBC479CC}"/>
    <cellStyle name="Percent 4 3 18" xfId="10731" xr:uid="{00000000-0005-0000-0000-0000EF290000}"/>
    <cellStyle name="Percent 4 3 19" xfId="10697" xr:uid="{00000000-0005-0000-0000-0000CD290000}"/>
    <cellStyle name="Percent 4 3 2" xfId="4736" xr:uid="{00000000-0005-0000-0000-000084120000}"/>
    <cellStyle name="Percent 4 3 2 10" xfId="10733" xr:uid="{00000000-0005-0000-0000-0000F1290000}"/>
    <cellStyle name="Percent 4 3 2 11" xfId="10732" xr:uid="{00000000-0005-0000-0000-0000F0290000}"/>
    <cellStyle name="Percent 4 3 2 2" xfId="10734" xr:uid="{00000000-0005-0000-0000-0000F2290000}"/>
    <cellStyle name="Percent 4 3 2 2 2" xfId="10735" xr:uid="{00000000-0005-0000-0000-0000F3290000}"/>
    <cellStyle name="Percent 4 3 2 2 2 2" xfId="10736" xr:uid="{00000000-0005-0000-0000-0000F4290000}"/>
    <cellStyle name="Percent 4 3 2 2 3" xfId="10737" xr:uid="{00000000-0005-0000-0000-0000F5290000}"/>
    <cellStyle name="Percent 4 3 2 2 3 2" xfId="10738" xr:uid="{00000000-0005-0000-0000-0000F6290000}"/>
    <cellStyle name="Percent 4 3 2 2 4" xfId="10739" xr:uid="{00000000-0005-0000-0000-0000F7290000}"/>
    <cellStyle name="Percent 4 3 2 2 5" xfId="44292" xr:uid="{E63AB81C-155E-4EE2-A4D3-B944A331EF9E}"/>
    <cellStyle name="Percent 4 3 2 2 6" xfId="26600" xr:uid="{17EA9388-2993-463C-BB75-40A0AB6BB52A}"/>
    <cellStyle name="Percent 4 3 2 3" xfId="10740" xr:uid="{00000000-0005-0000-0000-0000F8290000}"/>
    <cellStyle name="Percent 4 3 2 3 2" xfId="10741" xr:uid="{00000000-0005-0000-0000-0000F9290000}"/>
    <cellStyle name="Percent 4 3 2 3 2 2" xfId="10742" xr:uid="{00000000-0005-0000-0000-0000FA290000}"/>
    <cellStyle name="Percent 4 3 2 3 3" xfId="10743" xr:uid="{00000000-0005-0000-0000-0000FB290000}"/>
    <cellStyle name="Percent 4 3 2 3 3 2" xfId="10744" xr:uid="{00000000-0005-0000-0000-0000FC290000}"/>
    <cellStyle name="Percent 4 3 2 3 4" xfId="10745" xr:uid="{00000000-0005-0000-0000-0000FD290000}"/>
    <cellStyle name="Percent 4 3 2 3 5" xfId="44293" xr:uid="{9E666CB7-2E60-42CA-9891-A9183C8B9569}"/>
    <cellStyle name="Percent 4 3 2 3 6" xfId="36726" xr:uid="{2D8CB9DC-4421-4C4A-9F6E-C77F6389505A}"/>
    <cellStyle name="Percent 4 3 2 4" xfId="10746" xr:uid="{00000000-0005-0000-0000-0000FE290000}"/>
    <cellStyle name="Percent 4 3 2 4 2" xfId="10747" xr:uid="{00000000-0005-0000-0000-0000FF290000}"/>
    <cellStyle name="Percent 4 3 2 4 2 2" xfId="10748" xr:uid="{00000000-0005-0000-0000-0000002A0000}"/>
    <cellStyle name="Percent 4 3 2 4 3" xfId="10749" xr:uid="{00000000-0005-0000-0000-0000012A0000}"/>
    <cellStyle name="Percent 4 3 2 4 3 2" xfId="10750" xr:uid="{00000000-0005-0000-0000-0000022A0000}"/>
    <cellStyle name="Percent 4 3 2 4 4" xfId="10751" xr:uid="{00000000-0005-0000-0000-0000032A0000}"/>
    <cellStyle name="Percent 4 3 2 4 4 2" xfId="10752" xr:uid="{00000000-0005-0000-0000-0000042A0000}"/>
    <cellStyle name="Percent 4 3 2 4 5" xfId="10753" xr:uid="{00000000-0005-0000-0000-0000052A0000}"/>
    <cellStyle name="Percent 4 3 2 4 6" xfId="44294" xr:uid="{3954D6E5-3E92-483D-8819-79AA5CF93D8A}"/>
    <cellStyle name="Percent 4 3 2 4 7" xfId="36727" xr:uid="{16EC8B4E-9574-4636-8D49-5975425E47B4}"/>
    <cellStyle name="Percent 4 3 2 5" xfId="10754" xr:uid="{00000000-0005-0000-0000-0000062A0000}"/>
    <cellStyle name="Percent 4 3 2 5 2" xfId="10755" xr:uid="{00000000-0005-0000-0000-0000072A0000}"/>
    <cellStyle name="Percent 4 3 2 5 2 2" xfId="10756" xr:uid="{00000000-0005-0000-0000-0000082A0000}"/>
    <cellStyle name="Percent 4 3 2 5 3" xfId="10757" xr:uid="{00000000-0005-0000-0000-0000092A0000}"/>
    <cellStyle name="Percent 4 3 2 5 3 2" xfId="10758" xr:uid="{00000000-0005-0000-0000-00000A2A0000}"/>
    <cellStyle name="Percent 4 3 2 5 4" xfId="10759" xr:uid="{00000000-0005-0000-0000-00000B2A0000}"/>
    <cellStyle name="Percent 4 3 2 5 5" xfId="44295" xr:uid="{DAAB5A84-DC14-4E5F-AC8E-9C1E37080EED}"/>
    <cellStyle name="Percent 4 3 2 5 6" xfId="36728" xr:uid="{05994076-762D-4A6F-9A22-D1A7D9921F28}"/>
    <cellStyle name="Percent 4 3 2 6" xfId="10760" xr:uid="{00000000-0005-0000-0000-00000C2A0000}"/>
    <cellStyle name="Percent 4 3 2 6 2" xfId="10761" xr:uid="{00000000-0005-0000-0000-00000D2A0000}"/>
    <cellStyle name="Percent 4 3 2 6 3" xfId="44296" xr:uid="{F645B434-E9E0-4363-AADD-FF843CDB7613}"/>
    <cellStyle name="Percent 4 3 2 6 4" xfId="36729" xr:uid="{DACA6F85-5E0D-42C7-A940-25CE7CE436D9}"/>
    <cellStyle name="Percent 4 3 2 7" xfId="10762" xr:uid="{00000000-0005-0000-0000-00000E2A0000}"/>
    <cellStyle name="Percent 4 3 2 7 2" xfId="10763" xr:uid="{00000000-0005-0000-0000-00000F2A0000}"/>
    <cellStyle name="Percent 4 3 2 7 3" xfId="44297" xr:uid="{74082981-A6D5-4DB2-84BC-A03A4E187B0B}"/>
    <cellStyle name="Percent 4 3 2 7 4" xfId="36730" xr:uid="{6ED041A3-20C9-44A1-A002-F9614EAA43CD}"/>
    <cellStyle name="Percent 4 3 2 8" xfId="10764" xr:uid="{00000000-0005-0000-0000-0000102A0000}"/>
    <cellStyle name="Percent 4 3 2 8 2" xfId="10765" xr:uid="{00000000-0005-0000-0000-0000112A0000}"/>
    <cellStyle name="Percent 4 3 2 8 3" xfId="44298" xr:uid="{D2498B2B-2BA7-4992-A427-D36204C4602C}"/>
    <cellStyle name="Percent 4 3 2 8 4" xfId="36731" xr:uid="{8286C314-DC04-4499-AC2C-D165A7A875CF}"/>
    <cellStyle name="Percent 4 3 2 9" xfId="10766" xr:uid="{00000000-0005-0000-0000-0000122A0000}"/>
    <cellStyle name="Percent 4 3 2 9 2" xfId="44299" xr:uid="{827DBF14-DD9C-48E3-8112-72004150F2F9}"/>
    <cellStyle name="Percent 4 3 2 9 3" xfId="36732" xr:uid="{6CFFCA44-188A-4E90-A424-3F0C959AA43C}"/>
    <cellStyle name="Percent 4 3 3" xfId="4737" xr:uid="{00000000-0005-0000-0000-000085120000}"/>
    <cellStyle name="Percent 4 3 3 10" xfId="10768" xr:uid="{00000000-0005-0000-0000-0000142A0000}"/>
    <cellStyle name="Percent 4 3 3 11" xfId="10767" xr:uid="{00000000-0005-0000-0000-0000132A0000}"/>
    <cellStyle name="Percent 4 3 3 2" xfId="10769" xr:uid="{00000000-0005-0000-0000-0000152A0000}"/>
    <cellStyle name="Percent 4 3 3 2 2" xfId="10770" xr:uid="{00000000-0005-0000-0000-0000162A0000}"/>
    <cellStyle name="Percent 4 3 3 2 2 2" xfId="10771" xr:uid="{00000000-0005-0000-0000-0000172A0000}"/>
    <cellStyle name="Percent 4 3 3 2 3" xfId="10772" xr:uid="{00000000-0005-0000-0000-0000182A0000}"/>
    <cellStyle name="Percent 4 3 3 2 3 2" xfId="10773" xr:uid="{00000000-0005-0000-0000-0000192A0000}"/>
    <cellStyle name="Percent 4 3 3 2 4" xfId="10774" xr:uid="{00000000-0005-0000-0000-00001A2A0000}"/>
    <cellStyle name="Percent 4 3 3 2 5" xfId="44300" xr:uid="{62DB289D-77A2-4E4B-8C4D-586BBA70C72A}"/>
    <cellStyle name="Percent 4 3 3 2 6" xfId="26601" xr:uid="{3D7229FF-1531-4203-B1B5-57C15494643E}"/>
    <cellStyle name="Percent 4 3 3 3" xfId="10775" xr:uid="{00000000-0005-0000-0000-00001B2A0000}"/>
    <cellStyle name="Percent 4 3 3 3 2" xfId="10776" xr:uid="{00000000-0005-0000-0000-00001C2A0000}"/>
    <cellStyle name="Percent 4 3 3 3 2 2" xfId="10777" xr:uid="{00000000-0005-0000-0000-00001D2A0000}"/>
    <cellStyle name="Percent 4 3 3 3 3" xfId="10778" xr:uid="{00000000-0005-0000-0000-00001E2A0000}"/>
    <cellStyle name="Percent 4 3 3 3 3 2" xfId="10779" xr:uid="{00000000-0005-0000-0000-00001F2A0000}"/>
    <cellStyle name="Percent 4 3 3 3 4" xfId="10780" xr:uid="{00000000-0005-0000-0000-0000202A0000}"/>
    <cellStyle name="Percent 4 3 3 3 5" xfId="44301" xr:uid="{E0D5150A-3C26-44A9-AC56-B3417D16A84F}"/>
    <cellStyle name="Percent 4 3 3 3 6" xfId="36733" xr:uid="{6EB04383-560C-4470-BCF5-A8873EFB8FEB}"/>
    <cellStyle name="Percent 4 3 3 4" xfId="10781" xr:uid="{00000000-0005-0000-0000-0000212A0000}"/>
    <cellStyle name="Percent 4 3 3 4 2" xfId="10782" xr:uid="{00000000-0005-0000-0000-0000222A0000}"/>
    <cellStyle name="Percent 4 3 3 4 2 2" xfId="10783" xr:uid="{00000000-0005-0000-0000-0000232A0000}"/>
    <cellStyle name="Percent 4 3 3 4 3" xfId="10784" xr:uid="{00000000-0005-0000-0000-0000242A0000}"/>
    <cellStyle name="Percent 4 3 3 4 3 2" xfId="10785" xr:uid="{00000000-0005-0000-0000-0000252A0000}"/>
    <cellStyle name="Percent 4 3 3 4 4" xfId="10786" xr:uid="{00000000-0005-0000-0000-0000262A0000}"/>
    <cellStyle name="Percent 4 3 3 4 4 2" xfId="10787" xr:uid="{00000000-0005-0000-0000-0000272A0000}"/>
    <cellStyle name="Percent 4 3 3 4 5" xfId="10788" xr:uid="{00000000-0005-0000-0000-0000282A0000}"/>
    <cellStyle name="Percent 4 3 3 4 6" xfId="44302" xr:uid="{160B71FC-A799-48C1-AD9A-F3A69106B489}"/>
    <cellStyle name="Percent 4 3 3 4 7" xfId="36734" xr:uid="{3FEE0F47-A77F-431A-B83C-A70819546B68}"/>
    <cellStyle name="Percent 4 3 3 5" xfId="10789" xr:uid="{00000000-0005-0000-0000-0000292A0000}"/>
    <cellStyle name="Percent 4 3 3 5 2" xfId="10790" xr:uid="{00000000-0005-0000-0000-00002A2A0000}"/>
    <cellStyle name="Percent 4 3 3 5 2 2" xfId="10791" xr:uid="{00000000-0005-0000-0000-00002B2A0000}"/>
    <cellStyle name="Percent 4 3 3 5 3" xfId="10792" xr:uid="{00000000-0005-0000-0000-00002C2A0000}"/>
    <cellStyle name="Percent 4 3 3 5 3 2" xfId="10793" xr:uid="{00000000-0005-0000-0000-00002D2A0000}"/>
    <cellStyle name="Percent 4 3 3 5 4" xfId="10794" xr:uid="{00000000-0005-0000-0000-00002E2A0000}"/>
    <cellStyle name="Percent 4 3 3 5 5" xfId="44303" xr:uid="{B821EB41-EA18-4113-BEE4-DAE396B27FAB}"/>
    <cellStyle name="Percent 4 3 3 5 6" xfId="36735" xr:uid="{43D38BAF-AC55-4EF0-AECB-4DEAB229D944}"/>
    <cellStyle name="Percent 4 3 3 6" xfId="10795" xr:uid="{00000000-0005-0000-0000-00002F2A0000}"/>
    <cellStyle name="Percent 4 3 3 6 2" xfId="10796" xr:uid="{00000000-0005-0000-0000-0000302A0000}"/>
    <cellStyle name="Percent 4 3 3 6 3" xfId="44304" xr:uid="{3EA804DF-CF5A-43F6-84BB-BE68ACBF0380}"/>
    <cellStyle name="Percent 4 3 3 6 4" xfId="36736" xr:uid="{9E2615AE-4EDE-4AAF-9AFB-B2E9926682BF}"/>
    <cellStyle name="Percent 4 3 3 7" xfId="10797" xr:uid="{00000000-0005-0000-0000-0000312A0000}"/>
    <cellStyle name="Percent 4 3 3 7 2" xfId="10798" xr:uid="{00000000-0005-0000-0000-0000322A0000}"/>
    <cellStyle name="Percent 4 3 3 7 3" xfId="44305" xr:uid="{B73D69E4-3BB5-44B2-9AA1-2015A95F75A9}"/>
    <cellStyle name="Percent 4 3 3 7 4" xfId="36737" xr:uid="{8E9F18F0-3B70-4F23-A10F-68A297A9AA66}"/>
    <cellStyle name="Percent 4 3 3 8" xfId="10799" xr:uid="{00000000-0005-0000-0000-0000332A0000}"/>
    <cellStyle name="Percent 4 3 3 8 2" xfId="10800" xr:uid="{00000000-0005-0000-0000-0000342A0000}"/>
    <cellStyle name="Percent 4 3 3 8 3" xfId="44306" xr:uid="{C574C6E9-E808-4414-AED9-B3F4B61F1910}"/>
    <cellStyle name="Percent 4 3 3 8 4" xfId="36738" xr:uid="{76E2936F-0C39-45BB-A54F-BBB1176DA841}"/>
    <cellStyle name="Percent 4 3 3 9" xfId="10801" xr:uid="{00000000-0005-0000-0000-0000352A0000}"/>
    <cellStyle name="Percent 4 3 3 9 2" xfId="44307" xr:uid="{386CC313-E908-4187-AC77-AA47DBFE5099}"/>
    <cellStyle name="Percent 4 3 3 9 3" xfId="36739" xr:uid="{248BBC3B-4958-4806-B52C-6F4AAAE94D8F}"/>
    <cellStyle name="Percent 4 3 4" xfId="4738" xr:uid="{00000000-0005-0000-0000-000086120000}"/>
    <cellStyle name="Percent 4 3 4 10" xfId="10803" xr:uid="{00000000-0005-0000-0000-0000372A0000}"/>
    <cellStyle name="Percent 4 3 4 11" xfId="10802" xr:uid="{00000000-0005-0000-0000-0000362A0000}"/>
    <cellStyle name="Percent 4 3 4 2" xfId="10804" xr:uid="{00000000-0005-0000-0000-0000382A0000}"/>
    <cellStyle name="Percent 4 3 4 2 2" xfId="10805" xr:uid="{00000000-0005-0000-0000-0000392A0000}"/>
    <cellStyle name="Percent 4 3 4 2 2 2" xfId="10806" xr:uid="{00000000-0005-0000-0000-00003A2A0000}"/>
    <cellStyle name="Percent 4 3 4 2 3" xfId="10807" xr:uid="{00000000-0005-0000-0000-00003B2A0000}"/>
    <cellStyle name="Percent 4 3 4 2 3 2" xfId="10808" xr:uid="{00000000-0005-0000-0000-00003C2A0000}"/>
    <cellStyle name="Percent 4 3 4 2 4" xfId="10809" xr:uid="{00000000-0005-0000-0000-00003D2A0000}"/>
    <cellStyle name="Percent 4 3 4 2 5" xfId="44308" xr:uid="{F5888990-2241-4725-A5DF-86E370CD671C}"/>
    <cellStyle name="Percent 4 3 4 2 6" xfId="26602" xr:uid="{35865730-771C-49DD-A483-EEE1F507C9FA}"/>
    <cellStyle name="Percent 4 3 4 3" xfId="10810" xr:uid="{00000000-0005-0000-0000-00003E2A0000}"/>
    <cellStyle name="Percent 4 3 4 3 2" xfId="10811" xr:uid="{00000000-0005-0000-0000-00003F2A0000}"/>
    <cellStyle name="Percent 4 3 4 3 2 2" xfId="10812" xr:uid="{00000000-0005-0000-0000-0000402A0000}"/>
    <cellStyle name="Percent 4 3 4 3 3" xfId="10813" xr:uid="{00000000-0005-0000-0000-0000412A0000}"/>
    <cellStyle name="Percent 4 3 4 3 3 2" xfId="10814" xr:uid="{00000000-0005-0000-0000-0000422A0000}"/>
    <cellStyle name="Percent 4 3 4 3 4" xfId="10815" xr:uid="{00000000-0005-0000-0000-0000432A0000}"/>
    <cellStyle name="Percent 4 3 4 3 5" xfId="44309" xr:uid="{4C170D61-6FFA-4F24-9635-A6ABDC1456A5}"/>
    <cellStyle name="Percent 4 3 4 3 6" xfId="36740" xr:uid="{D4FFEBBF-391B-43DA-A4E6-BB954952D446}"/>
    <cellStyle name="Percent 4 3 4 4" xfId="10816" xr:uid="{00000000-0005-0000-0000-0000442A0000}"/>
    <cellStyle name="Percent 4 3 4 4 2" xfId="10817" xr:uid="{00000000-0005-0000-0000-0000452A0000}"/>
    <cellStyle name="Percent 4 3 4 4 2 2" xfId="10818" xr:uid="{00000000-0005-0000-0000-0000462A0000}"/>
    <cellStyle name="Percent 4 3 4 4 3" xfId="10819" xr:uid="{00000000-0005-0000-0000-0000472A0000}"/>
    <cellStyle name="Percent 4 3 4 4 3 2" xfId="10820" xr:uid="{00000000-0005-0000-0000-0000482A0000}"/>
    <cellStyle name="Percent 4 3 4 4 4" xfId="10821" xr:uid="{00000000-0005-0000-0000-0000492A0000}"/>
    <cellStyle name="Percent 4 3 4 4 4 2" xfId="10822" xr:uid="{00000000-0005-0000-0000-00004A2A0000}"/>
    <cellStyle name="Percent 4 3 4 4 5" xfId="10823" xr:uid="{00000000-0005-0000-0000-00004B2A0000}"/>
    <cellStyle name="Percent 4 3 4 4 6" xfId="44310" xr:uid="{6A1BE628-1AE2-4763-BAB8-CB86C4572E31}"/>
    <cellStyle name="Percent 4 3 4 4 7" xfId="36741" xr:uid="{370FF616-4BF5-432B-B8FC-BE34B19D99EA}"/>
    <cellStyle name="Percent 4 3 4 5" xfId="10824" xr:uid="{00000000-0005-0000-0000-00004C2A0000}"/>
    <cellStyle name="Percent 4 3 4 5 2" xfId="10825" xr:uid="{00000000-0005-0000-0000-00004D2A0000}"/>
    <cellStyle name="Percent 4 3 4 5 2 2" xfId="10826" xr:uid="{00000000-0005-0000-0000-00004E2A0000}"/>
    <cellStyle name="Percent 4 3 4 5 3" xfId="10827" xr:uid="{00000000-0005-0000-0000-00004F2A0000}"/>
    <cellStyle name="Percent 4 3 4 5 3 2" xfId="10828" xr:uid="{00000000-0005-0000-0000-0000502A0000}"/>
    <cellStyle name="Percent 4 3 4 5 4" xfId="10829" xr:uid="{00000000-0005-0000-0000-0000512A0000}"/>
    <cellStyle name="Percent 4 3 4 5 5" xfId="44311" xr:uid="{2F5A6E40-7283-4952-AC1B-A7B712BE4606}"/>
    <cellStyle name="Percent 4 3 4 5 6" xfId="36742" xr:uid="{69D08EEC-191B-40B8-8BB4-ECF2BDEE533B}"/>
    <cellStyle name="Percent 4 3 4 6" xfId="10830" xr:uid="{00000000-0005-0000-0000-0000522A0000}"/>
    <cellStyle name="Percent 4 3 4 6 2" xfId="10831" xr:uid="{00000000-0005-0000-0000-0000532A0000}"/>
    <cellStyle name="Percent 4 3 4 6 3" xfId="44312" xr:uid="{E0D3AC01-DC59-400E-9E77-0A1C2C022E65}"/>
    <cellStyle name="Percent 4 3 4 6 4" xfId="36743" xr:uid="{CD2F3A09-516A-4573-BD92-BC6AD8750E86}"/>
    <cellStyle name="Percent 4 3 4 7" xfId="10832" xr:uid="{00000000-0005-0000-0000-0000542A0000}"/>
    <cellStyle name="Percent 4 3 4 7 2" xfId="10833" xr:uid="{00000000-0005-0000-0000-0000552A0000}"/>
    <cellStyle name="Percent 4 3 4 7 3" xfId="44313" xr:uid="{76E8F296-871D-4AD2-A992-CBC2211EBAB7}"/>
    <cellStyle name="Percent 4 3 4 7 4" xfId="36744" xr:uid="{59134010-4B27-47EC-8A9A-94D631AF58E9}"/>
    <cellStyle name="Percent 4 3 4 8" xfId="10834" xr:uid="{00000000-0005-0000-0000-0000562A0000}"/>
    <cellStyle name="Percent 4 3 4 8 2" xfId="10835" xr:uid="{00000000-0005-0000-0000-0000572A0000}"/>
    <cellStyle name="Percent 4 3 4 8 3" xfId="44314" xr:uid="{20FF9AFE-CDC8-4182-98B4-D0A73ABCA518}"/>
    <cellStyle name="Percent 4 3 4 8 4" xfId="36745" xr:uid="{D5EED37D-2068-4DF9-8679-A8AC1F11A79B}"/>
    <cellStyle name="Percent 4 3 4 9" xfId="10836" xr:uid="{00000000-0005-0000-0000-0000582A0000}"/>
    <cellStyle name="Percent 4 3 4 9 2" xfId="44315" xr:uid="{A13C4414-9321-4C80-8441-8226AEC46367}"/>
    <cellStyle name="Percent 4 3 4 9 3" xfId="36746" xr:uid="{480C9EAF-9247-4303-8E34-F3A695D2210C}"/>
    <cellStyle name="Percent 4 3 5" xfId="4739" xr:uid="{00000000-0005-0000-0000-000087120000}"/>
    <cellStyle name="Percent 4 3 5 10" xfId="10838" xr:uid="{00000000-0005-0000-0000-00005A2A0000}"/>
    <cellStyle name="Percent 4 3 5 11" xfId="10837" xr:uid="{00000000-0005-0000-0000-0000592A0000}"/>
    <cellStyle name="Percent 4 3 5 2" xfId="10839" xr:uid="{00000000-0005-0000-0000-00005B2A0000}"/>
    <cellStyle name="Percent 4 3 5 2 2" xfId="10840" xr:uid="{00000000-0005-0000-0000-00005C2A0000}"/>
    <cellStyle name="Percent 4 3 5 2 2 2" xfId="10841" xr:uid="{00000000-0005-0000-0000-00005D2A0000}"/>
    <cellStyle name="Percent 4 3 5 2 3" xfId="10842" xr:uid="{00000000-0005-0000-0000-00005E2A0000}"/>
    <cellStyle name="Percent 4 3 5 2 3 2" xfId="10843" xr:uid="{00000000-0005-0000-0000-00005F2A0000}"/>
    <cellStyle name="Percent 4 3 5 2 4" xfId="10844" xr:uid="{00000000-0005-0000-0000-0000602A0000}"/>
    <cellStyle name="Percent 4 3 5 2 5" xfId="44316" xr:uid="{E1E15617-BD76-4CC9-B983-9FA167989A97}"/>
    <cellStyle name="Percent 4 3 5 2 6" xfId="26603" xr:uid="{B18ABF6E-7E7E-4A8F-8AB6-EEBD753D66F5}"/>
    <cellStyle name="Percent 4 3 5 3" xfId="10845" xr:uid="{00000000-0005-0000-0000-0000612A0000}"/>
    <cellStyle name="Percent 4 3 5 3 2" xfId="10846" xr:uid="{00000000-0005-0000-0000-0000622A0000}"/>
    <cellStyle name="Percent 4 3 5 3 2 2" xfId="10847" xr:uid="{00000000-0005-0000-0000-0000632A0000}"/>
    <cellStyle name="Percent 4 3 5 3 3" xfId="10848" xr:uid="{00000000-0005-0000-0000-0000642A0000}"/>
    <cellStyle name="Percent 4 3 5 3 3 2" xfId="10849" xr:uid="{00000000-0005-0000-0000-0000652A0000}"/>
    <cellStyle name="Percent 4 3 5 3 4" xfId="10850" xr:uid="{00000000-0005-0000-0000-0000662A0000}"/>
    <cellStyle name="Percent 4 3 5 3 5" xfId="44317" xr:uid="{E91B0429-A835-49EB-8198-25E1D0C8DE3D}"/>
    <cellStyle name="Percent 4 3 5 3 6" xfId="36747" xr:uid="{EFC40795-993D-46DF-A562-EAD31D011DE7}"/>
    <cellStyle name="Percent 4 3 5 4" xfId="10851" xr:uid="{00000000-0005-0000-0000-0000672A0000}"/>
    <cellStyle name="Percent 4 3 5 4 2" xfId="10852" xr:uid="{00000000-0005-0000-0000-0000682A0000}"/>
    <cellStyle name="Percent 4 3 5 4 2 2" xfId="10853" xr:uid="{00000000-0005-0000-0000-0000692A0000}"/>
    <cellStyle name="Percent 4 3 5 4 3" xfId="10854" xr:uid="{00000000-0005-0000-0000-00006A2A0000}"/>
    <cellStyle name="Percent 4 3 5 4 3 2" xfId="10855" xr:uid="{00000000-0005-0000-0000-00006B2A0000}"/>
    <cellStyle name="Percent 4 3 5 4 4" xfId="10856" xr:uid="{00000000-0005-0000-0000-00006C2A0000}"/>
    <cellStyle name="Percent 4 3 5 4 4 2" xfId="10857" xr:uid="{00000000-0005-0000-0000-00006D2A0000}"/>
    <cellStyle name="Percent 4 3 5 4 5" xfId="10858" xr:uid="{00000000-0005-0000-0000-00006E2A0000}"/>
    <cellStyle name="Percent 4 3 5 4 6" xfId="44318" xr:uid="{C134B017-C1DC-4B95-A986-323B8C63B69C}"/>
    <cellStyle name="Percent 4 3 5 4 7" xfId="36748" xr:uid="{43ED0C9D-937D-4117-B7E9-2131FB877206}"/>
    <cellStyle name="Percent 4 3 5 5" xfId="10859" xr:uid="{00000000-0005-0000-0000-00006F2A0000}"/>
    <cellStyle name="Percent 4 3 5 5 2" xfId="10860" xr:uid="{00000000-0005-0000-0000-0000702A0000}"/>
    <cellStyle name="Percent 4 3 5 5 2 2" xfId="10861" xr:uid="{00000000-0005-0000-0000-0000712A0000}"/>
    <cellStyle name="Percent 4 3 5 5 3" xfId="10862" xr:uid="{00000000-0005-0000-0000-0000722A0000}"/>
    <cellStyle name="Percent 4 3 5 5 3 2" xfId="10863" xr:uid="{00000000-0005-0000-0000-0000732A0000}"/>
    <cellStyle name="Percent 4 3 5 5 4" xfId="10864" xr:uid="{00000000-0005-0000-0000-0000742A0000}"/>
    <cellStyle name="Percent 4 3 5 5 5" xfId="44319" xr:uid="{0165D682-37DB-412C-8DF5-6163D7908342}"/>
    <cellStyle name="Percent 4 3 5 5 6" xfId="36749" xr:uid="{B78F3CA2-002E-4163-81A4-A5B38A5FC800}"/>
    <cellStyle name="Percent 4 3 5 6" xfId="10865" xr:uid="{00000000-0005-0000-0000-0000752A0000}"/>
    <cellStyle name="Percent 4 3 5 6 2" xfId="10866" xr:uid="{00000000-0005-0000-0000-0000762A0000}"/>
    <cellStyle name="Percent 4 3 5 6 3" xfId="44320" xr:uid="{10C4CAA7-D859-499F-AADE-376386FA5588}"/>
    <cellStyle name="Percent 4 3 5 6 4" xfId="36750" xr:uid="{408E0703-3A7A-45A0-B6BA-A66CE1A19D4D}"/>
    <cellStyle name="Percent 4 3 5 7" xfId="10867" xr:uid="{00000000-0005-0000-0000-0000772A0000}"/>
    <cellStyle name="Percent 4 3 5 7 2" xfId="10868" xr:uid="{00000000-0005-0000-0000-0000782A0000}"/>
    <cellStyle name="Percent 4 3 5 7 3" xfId="44321" xr:uid="{99F212F0-66B5-4C40-943A-D7F0CB4825E9}"/>
    <cellStyle name="Percent 4 3 5 7 4" xfId="36751" xr:uid="{AD49FCEE-BB25-42B2-AF4A-AF9DB99E3DDE}"/>
    <cellStyle name="Percent 4 3 5 8" xfId="10869" xr:uid="{00000000-0005-0000-0000-0000792A0000}"/>
    <cellStyle name="Percent 4 3 5 8 2" xfId="10870" xr:uid="{00000000-0005-0000-0000-00007A2A0000}"/>
    <cellStyle name="Percent 4 3 5 8 3" xfId="44322" xr:uid="{EA6143DA-82FC-49C9-AAFE-ED1B7C0473D0}"/>
    <cellStyle name="Percent 4 3 5 8 4" xfId="36752" xr:uid="{54D8C664-9631-4E2D-867B-202FE9975634}"/>
    <cellStyle name="Percent 4 3 5 9" xfId="10871" xr:uid="{00000000-0005-0000-0000-00007B2A0000}"/>
    <cellStyle name="Percent 4 3 5 9 2" xfId="44323" xr:uid="{9F5A4E77-D767-4237-A398-B21D2E9B91B6}"/>
    <cellStyle name="Percent 4 3 5 9 3" xfId="36753" xr:uid="{8455DDF9-4272-4CB0-B669-A669988BA9F6}"/>
    <cellStyle name="Percent 4 3 6" xfId="4740" xr:uid="{00000000-0005-0000-0000-000088120000}"/>
    <cellStyle name="Percent 4 3 6 10" xfId="10873" xr:uid="{00000000-0005-0000-0000-00007D2A0000}"/>
    <cellStyle name="Percent 4 3 6 11" xfId="10872" xr:uid="{00000000-0005-0000-0000-00007C2A0000}"/>
    <cellStyle name="Percent 4 3 6 2" xfId="10874" xr:uid="{00000000-0005-0000-0000-00007E2A0000}"/>
    <cellStyle name="Percent 4 3 6 2 2" xfId="10875" xr:uid="{00000000-0005-0000-0000-00007F2A0000}"/>
    <cellStyle name="Percent 4 3 6 2 2 2" xfId="10876" xr:uid="{00000000-0005-0000-0000-0000802A0000}"/>
    <cellStyle name="Percent 4 3 6 2 3" xfId="10877" xr:uid="{00000000-0005-0000-0000-0000812A0000}"/>
    <cellStyle name="Percent 4 3 6 2 3 2" xfId="10878" xr:uid="{00000000-0005-0000-0000-0000822A0000}"/>
    <cellStyle name="Percent 4 3 6 2 4" xfId="10879" xr:uid="{00000000-0005-0000-0000-0000832A0000}"/>
    <cellStyle name="Percent 4 3 6 2 5" xfId="44324" xr:uid="{744AAE34-9E82-46DA-A929-2A127352BAA0}"/>
    <cellStyle name="Percent 4 3 6 2 6" xfId="26604" xr:uid="{56F965AC-89A7-46AA-8AB5-9C4A7FD501F4}"/>
    <cellStyle name="Percent 4 3 6 3" xfId="10880" xr:uid="{00000000-0005-0000-0000-0000842A0000}"/>
    <cellStyle name="Percent 4 3 6 3 2" xfId="10881" xr:uid="{00000000-0005-0000-0000-0000852A0000}"/>
    <cellStyle name="Percent 4 3 6 3 2 2" xfId="10882" xr:uid="{00000000-0005-0000-0000-0000862A0000}"/>
    <cellStyle name="Percent 4 3 6 3 3" xfId="10883" xr:uid="{00000000-0005-0000-0000-0000872A0000}"/>
    <cellStyle name="Percent 4 3 6 3 3 2" xfId="10884" xr:uid="{00000000-0005-0000-0000-0000882A0000}"/>
    <cellStyle name="Percent 4 3 6 3 4" xfId="10885" xr:uid="{00000000-0005-0000-0000-0000892A0000}"/>
    <cellStyle name="Percent 4 3 6 3 5" xfId="44325" xr:uid="{F9D849C9-E6D6-4A69-9460-4C8833F2CB80}"/>
    <cellStyle name="Percent 4 3 6 3 6" xfId="36754" xr:uid="{A26F2A19-157B-4545-B025-98E289204754}"/>
    <cellStyle name="Percent 4 3 6 4" xfId="10886" xr:uid="{00000000-0005-0000-0000-00008A2A0000}"/>
    <cellStyle name="Percent 4 3 6 4 2" xfId="10887" xr:uid="{00000000-0005-0000-0000-00008B2A0000}"/>
    <cellStyle name="Percent 4 3 6 4 2 2" xfId="10888" xr:uid="{00000000-0005-0000-0000-00008C2A0000}"/>
    <cellStyle name="Percent 4 3 6 4 3" xfId="10889" xr:uid="{00000000-0005-0000-0000-00008D2A0000}"/>
    <cellStyle name="Percent 4 3 6 4 3 2" xfId="10890" xr:uid="{00000000-0005-0000-0000-00008E2A0000}"/>
    <cellStyle name="Percent 4 3 6 4 4" xfId="10891" xr:uid="{00000000-0005-0000-0000-00008F2A0000}"/>
    <cellStyle name="Percent 4 3 6 4 4 2" xfId="10892" xr:uid="{00000000-0005-0000-0000-0000902A0000}"/>
    <cellStyle name="Percent 4 3 6 4 5" xfId="10893" xr:uid="{00000000-0005-0000-0000-0000912A0000}"/>
    <cellStyle name="Percent 4 3 6 4 6" xfId="44326" xr:uid="{4C1B2107-E550-479B-A4B1-8C7EE87F2208}"/>
    <cellStyle name="Percent 4 3 6 4 7" xfId="36755" xr:uid="{B7046EB3-1935-4C21-AA31-3AE817294A2E}"/>
    <cellStyle name="Percent 4 3 6 5" xfId="10894" xr:uid="{00000000-0005-0000-0000-0000922A0000}"/>
    <cellStyle name="Percent 4 3 6 5 2" xfId="10895" xr:uid="{00000000-0005-0000-0000-0000932A0000}"/>
    <cellStyle name="Percent 4 3 6 5 2 2" xfId="10896" xr:uid="{00000000-0005-0000-0000-0000942A0000}"/>
    <cellStyle name="Percent 4 3 6 5 3" xfId="10897" xr:uid="{00000000-0005-0000-0000-0000952A0000}"/>
    <cellStyle name="Percent 4 3 6 5 3 2" xfId="10898" xr:uid="{00000000-0005-0000-0000-0000962A0000}"/>
    <cellStyle name="Percent 4 3 6 5 4" xfId="10899" xr:uid="{00000000-0005-0000-0000-0000972A0000}"/>
    <cellStyle name="Percent 4 3 6 5 5" xfId="44327" xr:uid="{54A9C4BB-B166-4077-8E95-913249994F5A}"/>
    <cellStyle name="Percent 4 3 6 5 6" xfId="36756" xr:uid="{6A51CAC6-A9DD-40DA-98F6-4B0061241391}"/>
    <cellStyle name="Percent 4 3 6 6" xfId="10900" xr:uid="{00000000-0005-0000-0000-0000982A0000}"/>
    <cellStyle name="Percent 4 3 6 6 2" xfId="10901" xr:uid="{00000000-0005-0000-0000-0000992A0000}"/>
    <cellStyle name="Percent 4 3 6 6 3" xfId="44328" xr:uid="{9EEEB921-8874-4845-9CE5-4E2E72256BDC}"/>
    <cellStyle name="Percent 4 3 6 6 4" xfId="36757" xr:uid="{383FE6A4-3CF9-4CF4-A570-9EE11F3BC41E}"/>
    <cellStyle name="Percent 4 3 6 7" xfId="10902" xr:uid="{00000000-0005-0000-0000-00009A2A0000}"/>
    <cellStyle name="Percent 4 3 6 7 2" xfId="10903" xr:uid="{00000000-0005-0000-0000-00009B2A0000}"/>
    <cellStyle name="Percent 4 3 6 7 3" xfId="44329" xr:uid="{E7312401-231F-411B-A79B-44C140011257}"/>
    <cellStyle name="Percent 4 3 6 7 4" xfId="36758" xr:uid="{30E26856-019F-420D-91C3-6D3B9B38A4F5}"/>
    <cellStyle name="Percent 4 3 6 8" xfId="10904" xr:uid="{00000000-0005-0000-0000-00009C2A0000}"/>
    <cellStyle name="Percent 4 3 6 8 2" xfId="10905" xr:uid="{00000000-0005-0000-0000-00009D2A0000}"/>
    <cellStyle name="Percent 4 3 6 8 3" xfId="44330" xr:uid="{96C254BC-6A18-49FA-AE78-8E701CDDFA8D}"/>
    <cellStyle name="Percent 4 3 6 8 4" xfId="36759" xr:uid="{488995B3-DF89-49DC-9951-6FC523959C49}"/>
    <cellStyle name="Percent 4 3 6 9" xfId="10906" xr:uid="{00000000-0005-0000-0000-00009E2A0000}"/>
    <cellStyle name="Percent 4 3 6 9 2" xfId="44331" xr:uid="{AC2A6172-CC54-4C70-9389-1568BBDB8C9E}"/>
    <cellStyle name="Percent 4 3 6 9 3" xfId="36760" xr:uid="{0F97C1D3-2267-4986-B2B4-47D94CB0CDD0}"/>
    <cellStyle name="Percent 4 3 7" xfId="4741" xr:uid="{00000000-0005-0000-0000-000089120000}"/>
    <cellStyle name="Percent 4 3 7 10" xfId="10908" xr:uid="{00000000-0005-0000-0000-0000A02A0000}"/>
    <cellStyle name="Percent 4 3 7 11" xfId="10907" xr:uid="{00000000-0005-0000-0000-00009F2A0000}"/>
    <cellStyle name="Percent 4 3 7 2" xfId="10909" xr:uid="{00000000-0005-0000-0000-0000A12A0000}"/>
    <cellStyle name="Percent 4 3 7 2 2" xfId="10910" xr:uid="{00000000-0005-0000-0000-0000A22A0000}"/>
    <cellStyle name="Percent 4 3 7 2 2 2" xfId="10911" xr:uid="{00000000-0005-0000-0000-0000A32A0000}"/>
    <cellStyle name="Percent 4 3 7 2 3" xfId="10912" xr:uid="{00000000-0005-0000-0000-0000A42A0000}"/>
    <cellStyle name="Percent 4 3 7 2 3 2" xfId="10913" xr:uid="{00000000-0005-0000-0000-0000A52A0000}"/>
    <cellStyle name="Percent 4 3 7 2 4" xfId="10914" xr:uid="{00000000-0005-0000-0000-0000A62A0000}"/>
    <cellStyle name="Percent 4 3 7 2 5" xfId="44332" xr:uid="{B81D6836-8FA6-4C06-9A36-B6C72798FB19}"/>
    <cellStyle name="Percent 4 3 7 2 6" xfId="26605" xr:uid="{28BEE8B5-DE70-4CA7-9B8C-4A54622EA26A}"/>
    <cellStyle name="Percent 4 3 7 3" xfId="10915" xr:uid="{00000000-0005-0000-0000-0000A72A0000}"/>
    <cellStyle name="Percent 4 3 7 3 2" xfId="10916" xr:uid="{00000000-0005-0000-0000-0000A82A0000}"/>
    <cellStyle name="Percent 4 3 7 3 2 2" xfId="10917" xr:uid="{00000000-0005-0000-0000-0000A92A0000}"/>
    <cellStyle name="Percent 4 3 7 3 3" xfId="10918" xr:uid="{00000000-0005-0000-0000-0000AA2A0000}"/>
    <cellStyle name="Percent 4 3 7 3 3 2" xfId="10919" xr:uid="{00000000-0005-0000-0000-0000AB2A0000}"/>
    <cellStyle name="Percent 4 3 7 3 4" xfId="10920" xr:uid="{00000000-0005-0000-0000-0000AC2A0000}"/>
    <cellStyle name="Percent 4 3 7 3 5" xfId="44333" xr:uid="{7D6577BE-78E5-4E8E-8223-38244B07EC1A}"/>
    <cellStyle name="Percent 4 3 7 3 6" xfId="36761" xr:uid="{E75AB447-157A-47FC-A9A6-E2AD6F29C086}"/>
    <cellStyle name="Percent 4 3 7 4" xfId="10921" xr:uid="{00000000-0005-0000-0000-0000AD2A0000}"/>
    <cellStyle name="Percent 4 3 7 4 2" xfId="10922" xr:uid="{00000000-0005-0000-0000-0000AE2A0000}"/>
    <cellStyle name="Percent 4 3 7 4 2 2" xfId="10923" xr:uid="{00000000-0005-0000-0000-0000AF2A0000}"/>
    <cellStyle name="Percent 4 3 7 4 3" xfId="10924" xr:uid="{00000000-0005-0000-0000-0000B02A0000}"/>
    <cellStyle name="Percent 4 3 7 4 3 2" xfId="10925" xr:uid="{00000000-0005-0000-0000-0000B12A0000}"/>
    <cellStyle name="Percent 4 3 7 4 4" xfId="10926" xr:uid="{00000000-0005-0000-0000-0000B22A0000}"/>
    <cellStyle name="Percent 4 3 7 4 4 2" xfId="10927" xr:uid="{00000000-0005-0000-0000-0000B32A0000}"/>
    <cellStyle name="Percent 4 3 7 4 5" xfId="10928" xr:uid="{00000000-0005-0000-0000-0000B42A0000}"/>
    <cellStyle name="Percent 4 3 7 4 6" xfId="44334" xr:uid="{0403D63D-1D27-4C77-AEDF-11205209A1FE}"/>
    <cellStyle name="Percent 4 3 7 4 7" xfId="36762" xr:uid="{F0F0B984-0AAA-4E3D-99B7-CF814488A95E}"/>
    <cellStyle name="Percent 4 3 7 5" xfId="10929" xr:uid="{00000000-0005-0000-0000-0000B52A0000}"/>
    <cellStyle name="Percent 4 3 7 5 2" xfId="10930" xr:uid="{00000000-0005-0000-0000-0000B62A0000}"/>
    <cellStyle name="Percent 4 3 7 5 2 2" xfId="10931" xr:uid="{00000000-0005-0000-0000-0000B72A0000}"/>
    <cellStyle name="Percent 4 3 7 5 3" xfId="10932" xr:uid="{00000000-0005-0000-0000-0000B82A0000}"/>
    <cellStyle name="Percent 4 3 7 5 3 2" xfId="10933" xr:uid="{00000000-0005-0000-0000-0000B92A0000}"/>
    <cellStyle name="Percent 4 3 7 5 4" xfId="10934" xr:uid="{00000000-0005-0000-0000-0000BA2A0000}"/>
    <cellStyle name="Percent 4 3 7 5 5" xfId="44335" xr:uid="{46DAA6E6-F490-4C15-B135-42E3E5894414}"/>
    <cellStyle name="Percent 4 3 7 5 6" xfId="36763" xr:uid="{17E1EC44-FEC3-4716-8209-8A1A2829FCDA}"/>
    <cellStyle name="Percent 4 3 7 6" xfId="10935" xr:uid="{00000000-0005-0000-0000-0000BB2A0000}"/>
    <cellStyle name="Percent 4 3 7 6 2" xfId="10936" xr:uid="{00000000-0005-0000-0000-0000BC2A0000}"/>
    <cellStyle name="Percent 4 3 7 6 3" xfId="44336" xr:uid="{7CD2F491-C876-436C-99EB-2EECD3B9DC03}"/>
    <cellStyle name="Percent 4 3 7 6 4" xfId="36764" xr:uid="{34FE392D-127A-406A-B343-A1308F6A2082}"/>
    <cellStyle name="Percent 4 3 7 7" xfId="10937" xr:uid="{00000000-0005-0000-0000-0000BD2A0000}"/>
    <cellStyle name="Percent 4 3 7 7 2" xfId="10938" xr:uid="{00000000-0005-0000-0000-0000BE2A0000}"/>
    <cellStyle name="Percent 4 3 7 7 3" xfId="44337" xr:uid="{FD1B2F05-5BFE-488B-B6FE-BC1881A103B7}"/>
    <cellStyle name="Percent 4 3 7 7 4" xfId="36765" xr:uid="{69363375-22A6-4F58-A3AE-C6CE630F4C97}"/>
    <cellStyle name="Percent 4 3 7 8" xfId="10939" xr:uid="{00000000-0005-0000-0000-0000BF2A0000}"/>
    <cellStyle name="Percent 4 3 7 8 2" xfId="10940" xr:uid="{00000000-0005-0000-0000-0000C02A0000}"/>
    <cellStyle name="Percent 4 3 7 8 3" xfId="44338" xr:uid="{74682C5B-8296-44CB-AFF6-D97B6FCCBB85}"/>
    <cellStyle name="Percent 4 3 7 8 4" xfId="36766" xr:uid="{511C12C5-4332-440E-8DE7-2FB48F525F1A}"/>
    <cellStyle name="Percent 4 3 7 9" xfId="10941" xr:uid="{00000000-0005-0000-0000-0000C12A0000}"/>
    <cellStyle name="Percent 4 3 7 9 2" xfId="44339" xr:uid="{A86FA8BA-108E-4ED1-8D19-C62B49D6FC67}"/>
    <cellStyle name="Percent 4 3 7 9 3" xfId="36767" xr:uid="{AA44E8BF-9A0C-4FF0-AB93-344F436C0894}"/>
    <cellStyle name="Percent 4 3 8" xfId="4742" xr:uid="{00000000-0005-0000-0000-00008A120000}"/>
    <cellStyle name="Percent 4 3 8 10" xfId="10943" xr:uid="{00000000-0005-0000-0000-0000C32A0000}"/>
    <cellStyle name="Percent 4 3 8 11" xfId="10942" xr:uid="{00000000-0005-0000-0000-0000C22A0000}"/>
    <cellStyle name="Percent 4 3 8 2" xfId="10944" xr:uid="{00000000-0005-0000-0000-0000C42A0000}"/>
    <cellStyle name="Percent 4 3 8 2 2" xfId="10945" xr:uid="{00000000-0005-0000-0000-0000C52A0000}"/>
    <cellStyle name="Percent 4 3 8 2 2 2" xfId="10946" xr:uid="{00000000-0005-0000-0000-0000C62A0000}"/>
    <cellStyle name="Percent 4 3 8 2 3" xfId="10947" xr:uid="{00000000-0005-0000-0000-0000C72A0000}"/>
    <cellStyle name="Percent 4 3 8 2 3 2" xfId="10948" xr:uid="{00000000-0005-0000-0000-0000C82A0000}"/>
    <cellStyle name="Percent 4 3 8 2 4" xfId="10949" xr:uid="{00000000-0005-0000-0000-0000C92A0000}"/>
    <cellStyle name="Percent 4 3 8 2 5" xfId="44340" xr:uid="{A599D662-AD81-4D20-A28B-5A8FC4A8B798}"/>
    <cellStyle name="Percent 4 3 8 2 6" xfId="26606" xr:uid="{5DF999BE-03AB-4A89-A452-ECC7D18E1FE3}"/>
    <cellStyle name="Percent 4 3 8 3" xfId="10950" xr:uid="{00000000-0005-0000-0000-0000CA2A0000}"/>
    <cellStyle name="Percent 4 3 8 3 2" xfId="10951" xr:uid="{00000000-0005-0000-0000-0000CB2A0000}"/>
    <cellStyle name="Percent 4 3 8 3 2 2" xfId="10952" xr:uid="{00000000-0005-0000-0000-0000CC2A0000}"/>
    <cellStyle name="Percent 4 3 8 3 3" xfId="10953" xr:uid="{00000000-0005-0000-0000-0000CD2A0000}"/>
    <cellStyle name="Percent 4 3 8 3 3 2" xfId="10954" xr:uid="{00000000-0005-0000-0000-0000CE2A0000}"/>
    <cellStyle name="Percent 4 3 8 3 4" xfId="10955" xr:uid="{00000000-0005-0000-0000-0000CF2A0000}"/>
    <cellStyle name="Percent 4 3 8 3 5" xfId="44341" xr:uid="{5FCE34A8-8022-45F9-A1D7-0F77FBFEFE55}"/>
    <cellStyle name="Percent 4 3 8 3 6" xfId="36768" xr:uid="{524B32B4-B433-4DB8-A68F-DED1268D3AA3}"/>
    <cellStyle name="Percent 4 3 8 4" xfId="10956" xr:uid="{00000000-0005-0000-0000-0000D02A0000}"/>
    <cellStyle name="Percent 4 3 8 4 2" xfId="10957" xr:uid="{00000000-0005-0000-0000-0000D12A0000}"/>
    <cellStyle name="Percent 4 3 8 4 2 2" xfId="10958" xr:uid="{00000000-0005-0000-0000-0000D22A0000}"/>
    <cellStyle name="Percent 4 3 8 4 3" xfId="10959" xr:uid="{00000000-0005-0000-0000-0000D32A0000}"/>
    <cellStyle name="Percent 4 3 8 4 3 2" xfId="10960" xr:uid="{00000000-0005-0000-0000-0000D42A0000}"/>
    <cellStyle name="Percent 4 3 8 4 4" xfId="10961" xr:uid="{00000000-0005-0000-0000-0000D52A0000}"/>
    <cellStyle name="Percent 4 3 8 4 4 2" xfId="10962" xr:uid="{00000000-0005-0000-0000-0000D62A0000}"/>
    <cellStyle name="Percent 4 3 8 4 5" xfId="10963" xr:uid="{00000000-0005-0000-0000-0000D72A0000}"/>
    <cellStyle name="Percent 4 3 8 4 6" xfId="44342" xr:uid="{EC70E61C-11AC-4E5B-B368-717DFD787CE6}"/>
    <cellStyle name="Percent 4 3 8 4 7" xfId="36769" xr:uid="{486DCD6D-F831-4953-BA34-01EC4247A1AD}"/>
    <cellStyle name="Percent 4 3 8 5" xfId="10964" xr:uid="{00000000-0005-0000-0000-0000D82A0000}"/>
    <cellStyle name="Percent 4 3 8 5 2" xfId="10965" xr:uid="{00000000-0005-0000-0000-0000D92A0000}"/>
    <cellStyle name="Percent 4 3 8 5 2 2" xfId="10966" xr:uid="{00000000-0005-0000-0000-0000DA2A0000}"/>
    <cellStyle name="Percent 4 3 8 5 3" xfId="10967" xr:uid="{00000000-0005-0000-0000-0000DB2A0000}"/>
    <cellStyle name="Percent 4 3 8 5 3 2" xfId="10968" xr:uid="{00000000-0005-0000-0000-0000DC2A0000}"/>
    <cellStyle name="Percent 4 3 8 5 4" xfId="10969" xr:uid="{00000000-0005-0000-0000-0000DD2A0000}"/>
    <cellStyle name="Percent 4 3 8 5 5" xfId="44343" xr:uid="{97339F7D-65A0-4627-8063-CFF0342884B6}"/>
    <cellStyle name="Percent 4 3 8 5 6" xfId="36770" xr:uid="{BD70347C-580E-4BE8-8AFF-07F7497C0747}"/>
    <cellStyle name="Percent 4 3 8 6" xfId="10970" xr:uid="{00000000-0005-0000-0000-0000DE2A0000}"/>
    <cellStyle name="Percent 4 3 8 6 2" xfId="10971" xr:uid="{00000000-0005-0000-0000-0000DF2A0000}"/>
    <cellStyle name="Percent 4 3 8 6 3" xfId="44344" xr:uid="{7636F47C-C76E-45AE-88DB-1FADCBD31867}"/>
    <cellStyle name="Percent 4 3 8 6 4" xfId="36771" xr:uid="{2869DAC1-291E-4372-8E14-BC906D3766A3}"/>
    <cellStyle name="Percent 4 3 8 7" xfId="10972" xr:uid="{00000000-0005-0000-0000-0000E02A0000}"/>
    <cellStyle name="Percent 4 3 8 7 2" xfId="10973" xr:uid="{00000000-0005-0000-0000-0000E12A0000}"/>
    <cellStyle name="Percent 4 3 8 7 3" xfId="44345" xr:uid="{7E383809-B5E0-4BDC-B7D8-4C80FB9AB201}"/>
    <cellStyle name="Percent 4 3 8 7 4" xfId="36772" xr:uid="{2C69A8C8-B66F-43BC-8114-D670160CDCA5}"/>
    <cellStyle name="Percent 4 3 8 8" xfId="10974" xr:uid="{00000000-0005-0000-0000-0000E22A0000}"/>
    <cellStyle name="Percent 4 3 8 8 2" xfId="10975" xr:uid="{00000000-0005-0000-0000-0000E32A0000}"/>
    <cellStyle name="Percent 4 3 8 8 3" xfId="44346" xr:uid="{EBD71477-5CC3-4B07-A737-22C10C201CC0}"/>
    <cellStyle name="Percent 4 3 8 8 4" xfId="36773" xr:uid="{B459F38C-80FE-4F5E-841D-11ACE622045C}"/>
    <cellStyle name="Percent 4 3 8 9" xfId="10976" xr:uid="{00000000-0005-0000-0000-0000E42A0000}"/>
    <cellStyle name="Percent 4 3 8 9 2" xfId="44347" xr:uid="{B954A44C-B60D-4E4B-B812-3E7A2CD34F7F}"/>
    <cellStyle name="Percent 4 3 8 9 3" xfId="36774" xr:uid="{8BF8F049-6CBA-4281-B0AE-DD1B6A671893}"/>
    <cellStyle name="Percent 4 3 9" xfId="10977" xr:uid="{00000000-0005-0000-0000-0000E52A0000}"/>
    <cellStyle name="Percent 4 3 9 2" xfId="10978" xr:uid="{00000000-0005-0000-0000-0000E62A0000}"/>
    <cellStyle name="Percent 4 3 9 2 2" xfId="10979" xr:uid="{00000000-0005-0000-0000-0000E72A0000}"/>
    <cellStyle name="Percent 4 3 9 3" xfId="10980" xr:uid="{00000000-0005-0000-0000-0000E82A0000}"/>
    <cellStyle name="Percent 4 3 9 3 2" xfId="10981" xr:uid="{00000000-0005-0000-0000-0000E92A0000}"/>
    <cellStyle name="Percent 4 3 9 4" xfId="10982" xr:uid="{00000000-0005-0000-0000-0000EA2A0000}"/>
    <cellStyle name="Percent 4 3 9 5" xfId="10983" xr:uid="{00000000-0005-0000-0000-0000EB2A0000}"/>
    <cellStyle name="Percent 4 3 9 6" xfId="44348" xr:uid="{2130DA12-E448-4926-B8B5-B48837E549DA}"/>
    <cellStyle name="Percent 4 3 9 7" xfId="26599" xr:uid="{E98C1525-F883-43E4-9B1B-0D05DD631584}"/>
    <cellStyle name="Percent 4 30" xfId="2979" xr:uid="{00000000-0005-0000-0000-0000A70B0000}"/>
    <cellStyle name="Percent 4 30 2" xfId="10985" xr:uid="{00000000-0005-0000-0000-0000ED2A0000}"/>
    <cellStyle name="Percent 4 30 2 2" xfId="10986" xr:uid="{00000000-0005-0000-0000-0000EE2A0000}"/>
    <cellStyle name="Percent 4 30 2 3" xfId="44349" xr:uid="{24D796C8-4E71-4ABA-BC0E-675B07A4F5F2}"/>
    <cellStyle name="Percent 4 30 2 4" xfId="36775" xr:uid="{FF00890D-CCF9-434A-8355-7D3F9515EAD8}"/>
    <cellStyle name="Percent 4 30 3" xfId="10987" xr:uid="{00000000-0005-0000-0000-0000EF2A0000}"/>
    <cellStyle name="Percent 4 30 3 2" xfId="10988" xr:uid="{00000000-0005-0000-0000-0000F02A0000}"/>
    <cellStyle name="Percent 4 30 3 3" xfId="44350" xr:uid="{0298ABE7-6E74-43AF-B2DF-0C4C96826E5E}"/>
    <cellStyle name="Percent 4 30 3 4" xfId="36776" xr:uid="{1132215E-EFB3-4354-86CB-BBBC71A7D719}"/>
    <cellStyle name="Percent 4 30 4" xfId="10989" xr:uid="{00000000-0005-0000-0000-0000F12A0000}"/>
    <cellStyle name="Percent 4 30 4 2" xfId="44351" xr:uid="{0BCA4170-DC26-44F1-8207-33B3BA834E6B}"/>
    <cellStyle name="Percent 4 30 4 3" xfId="36777" xr:uid="{9F35CC18-AA65-402D-8DFD-DBDC245F1529}"/>
    <cellStyle name="Percent 4 30 5" xfId="10990" xr:uid="{00000000-0005-0000-0000-0000F22A0000}"/>
    <cellStyle name="Percent 4 30 5 2" xfId="44352" xr:uid="{19066ECA-5F00-4631-ABE0-20081FDE7BF8}"/>
    <cellStyle name="Percent 4 30 5 3" xfId="36778" xr:uid="{0041DCF8-07EA-47F4-9750-E20ADFA34A5B}"/>
    <cellStyle name="Percent 4 30 6" xfId="10984" xr:uid="{00000000-0005-0000-0000-0000EC2A0000}"/>
    <cellStyle name="Percent 4 30 7" xfId="41909" xr:uid="{4075CB5A-097E-484D-8F79-722138892666}"/>
    <cellStyle name="Percent 4 30 8" xfId="26607" xr:uid="{805840AD-85F5-4AF2-9A50-7973565D0025}"/>
    <cellStyle name="Percent 4 31" xfId="10991" xr:uid="{00000000-0005-0000-0000-0000F32A0000}"/>
    <cellStyle name="Percent 4 31 2" xfId="10992" xr:uid="{00000000-0005-0000-0000-0000F42A0000}"/>
    <cellStyle name="Percent 4 31 2 2" xfId="10993" xr:uid="{00000000-0005-0000-0000-0000F52A0000}"/>
    <cellStyle name="Percent 4 31 2 3" xfId="44354" xr:uid="{A3234D54-7211-4DF2-A874-B5532FD8B029}"/>
    <cellStyle name="Percent 4 31 2 4" xfId="36779" xr:uid="{8337364D-1B2F-4B39-A560-5D0C36DC2E3B}"/>
    <cellStyle name="Percent 4 31 3" xfId="10994" xr:uid="{00000000-0005-0000-0000-0000F62A0000}"/>
    <cellStyle name="Percent 4 31 3 2" xfId="10995" xr:uid="{00000000-0005-0000-0000-0000F72A0000}"/>
    <cellStyle name="Percent 4 31 3 3" xfId="44355" xr:uid="{32AD4EE7-0631-45FA-9BC0-5E52D09F93B6}"/>
    <cellStyle name="Percent 4 31 3 4" xfId="36780" xr:uid="{36CB8A71-47A4-4927-939C-41732CBBA2F1}"/>
    <cellStyle name="Percent 4 31 4" xfId="10996" xr:uid="{00000000-0005-0000-0000-0000F82A0000}"/>
    <cellStyle name="Percent 4 31 4 2" xfId="44356" xr:uid="{A439C3F8-E83C-4545-BDA3-0069A0833ADA}"/>
    <cellStyle name="Percent 4 31 4 3" xfId="36781" xr:uid="{6AC2E18F-819F-4B46-8992-41BBD6EC1EF8}"/>
    <cellStyle name="Percent 4 31 5" xfId="10997" xr:uid="{00000000-0005-0000-0000-0000F92A0000}"/>
    <cellStyle name="Percent 4 31 5 2" xfId="44357" xr:uid="{27816FB3-9EEB-4740-B8AE-2AA2029CC673}"/>
    <cellStyle name="Percent 4 31 5 3" xfId="36782" xr:uid="{623EF88C-C625-4C2F-B437-2FCEAE4C97BF}"/>
    <cellStyle name="Percent 4 31 6" xfId="44353" xr:uid="{8D5B105C-CF9A-4F95-8577-98A7167E1C0B}"/>
    <cellStyle name="Percent 4 31 7" xfId="26608" xr:uid="{18B41E13-455A-4EC1-A0A0-20CB8EAD601E}"/>
    <cellStyle name="Percent 4 32" xfId="10998" xr:uid="{00000000-0005-0000-0000-0000FA2A0000}"/>
    <cellStyle name="Percent 4 32 2" xfId="10999" xr:uid="{00000000-0005-0000-0000-0000FB2A0000}"/>
    <cellStyle name="Percent 4 32 2 2" xfId="11000" xr:uid="{00000000-0005-0000-0000-0000FC2A0000}"/>
    <cellStyle name="Percent 4 32 2 3" xfId="44359" xr:uid="{633B24BE-A15B-4F98-AE22-5DD32972F15A}"/>
    <cellStyle name="Percent 4 32 2 4" xfId="36783" xr:uid="{70A73558-4BE4-40D7-AAD9-487FFFF03D61}"/>
    <cellStyle name="Percent 4 32 3" xfId="11001" xr:uid="{00000000-0005-0000-0000-0000FD2A0000}"/>
    <cellStyle name="Percent 4 32 3 2" xfId="11002" xr:uid="{00000000-0005-0000-0000-0000FE2A0000}"/>
    <cellStyle name="Percent 4 32 4" xfId="11003" xr:uid="{00000000-0005-0000-0000-0000FF2A0000}"/>
    <cellStyle name="Percent 4 32 5" xfId="44358" xr:uid="{B8E640FA-5EE2-48D2-935F-4AA75D1CABBA}"/>
    <cellStyle name="Percent 4 32 6" xfId="27429" xr:uid="{4DC9ABDF-B98D-4AF3-8897-7E731697F1CC}"/>
    <cellStyle name="Percent 4 33" xfId="11004" xr:uid="{00000000-0005-0000-0000-0000002B0000}"/>
    <cellStyle name="Percent 4 33 2" xfId="11005" xr:uid="{00000000-0005-0000-0000-0000012B0000}"/>
    <cellStyle name="Percent 4 33 2 2" xfId="11006" xr:uid="{00000000-0005-0000-0000-0000022B0000}"/>
    <cellStyle name="Percent 4 33 3" xfId="11007" xr:uid="{00000000-0005-0000-0000-0000032B0000}"/>
    <cellStyle name="Percent 4 33 3 2" xfId="11008" xr:uid="{00000000-0005-0000-0000-0000042B0000}"/>
    <cellStyle name="Percent 4 33 4" xfId="11009" xr:uid="{00000000-0005-0000-0000-0000052B0000}"/>
    <cellStyle name="Percent 4 33 4 2" xfId="11010" xr:uid="{00000000-0005-0000-0000-0000062B0000}"/>
    <cellStyle name="Percent 4 33 5" xfId="11011" xr:uid="{00000000-0005-0000-0000-0000072B0000}"/>
    <cellStyle name="Percent 4 33 6" xfId="44360" xr:uid="{558FC614-CBD3-40F0-BE8C-C537642605D4}"/>
    <cellStyle name="Percent 4 33 7" xfId="26561" xr:uid="{F91EE03E-1C48-49AA-B015-93B0BFDB4F4D}"/>
    <cellStyle name="Percent 4 34" xfId="11012" xr:uid="{00000000-0005-0000-0000-0000082B0000}"/>
    <cellStyle name="Percent 4 34 2" xfId="11013" xr:uid="{00000000-0005-0000-0000-0000092B0000}"/>
    <cellStyle name="Percent 4 34 2 2" xfId="11014" xr:uid="{00000000-0005-0000-0000-00000A2B0000}"/>
    <cellStyle name="Percent 4 34 3" xfId="11015" xr:uid="{00000000-0005-0000-0000-00000B2B0000}"/>
    <cellStyle name="Percent 4 34 3 2" xfId="11016" xr:uid="{00000000-0005-0000-0000-00000C2B0000}"/>
    <cellStyle name="Percent 4 34 4" xfId="11017" xr:uid="{00000000-0005-0000-0000-00000D2B0000}"/>
    <cellStyle name="Percent 4 34 5" xfId="44361" xr:uid="{8531F9E0-99E8-456B-847F-491B5DD37A6D}"/>
    <cellStyle name="Percent 4 34 6" xfId="36784" xr:uid="{BBDDE39E-A2EF-4E85-8AB5-F4FF34A5546C}"/>
    <cellStyle name="Percent 4 35" xfId="11018" xr:uid="{00000000-0005-0000-0000-00000E2B0000}"/>
    <cellStyle name="Percent 4 35 2" xfId="11019" xr:uid="{00000000-0005-0000-0000-00000F2B0000}"/>
    <cellStyle name="Percent 4 35 3" xfId="44362" xr:uid="{34DC5E44-1E2D-47D1-A9CF-B5391F44DB79}"/>
    <cellStyle name="Percent 4 35 4" xfId="36785" xr:uid="{F2F4CD04-7D24-4CF7-87FD-20BA33227FC2}"/>
    <cellStyle name="Percent 4 36" xfId="11020" xr:uid="{00000000-0005-0000-0000-0000102B0000}"/>
    <cellStyle name="Percent 4 36 2" xfId="11021" xr:uid="{00000000-0005-0000-0000-0000112B0000}"/>
    <cellStyle name="Percent 4 36 3" xfId="44363" xr:uid="{0A742B0A-F4B0-43F1-A727-8B561B03E73B}"/>
    <cellStyle name="Percent 4 36 4" xfId="36786" xr:uid="{85620DC0-DB99-4A50-8C2C-EE8F8EA47280}"/>
    <cellStyle name="Percent 4 37" xfId="11022" xr:uid="{00000000-0005-0000-0000-0000122B0000}"/>
    <cellStyle name="Percent 4 37 2" xfId="11023" xr:uid="{00000000-0005-0000-0000-0000132B0000}"/>
    <cellStyle name="Percent 4 37 3" xfId="44364" xr:uid="{ECED8781-4867-4244-B273-114AE69E1002}"/>
    <cellStyle name="Percent 4 37 4" xfId="36787" xr:uid="{2339F557-F288-4E55-B3F4-81806BF45291}"/>
    <cellStyle name="Percent 4 38" xfId="11024" xr:uid="{00000000-0005-0000-0000-0000142B0000}"/>
    <cellStyle name="Percent 4 38 2" xfId="44365" xr:uid="{592A7305-F32C-4A75-9B5D-52FA8EF152B9}"/>
    <cellStyle name="Percent 4 38 3" xfId="36788" xr:uid="{E3E20BB4-1968-4D3F-A1BA-0190A124A572}"/>
    <cellStyle name="Percent 4 39" xfId="11025" xr:uid="{00000000-0005-0000-0000-0000152B0000}"/>
    <cellStyle name="Percent 4 39 2" xfId="44366" xr:uid="{520D3C5B-0D46-4F4C-9B8C-518641C37E97}"/>
    <cellStyle name="Percent 4 39 3" xfId="36789" xr:uid="{B2CB2E90-256F-4B5F-98A8-BC384A649415}"/>
    <cellStyle name="Percent 4 4" xfId="308" xr:uid="{00000000-0005-0000-0000-000038010000}"/>
    <cellStyle name="Percent 4 4 10" xfId="11027" xr:uid="{00000000-0005-0000-0000-0000172B0000}"/>
    <cellStyle name="Percent 4 4 10 2" xfId="11028" xr:uid="{00000000-0005-0000-0000-0000182B0000}"/>
    <cellStyle name="Percent 4 4 10 2 2" xfId="11029" xr:uid="{00000000-0005-0000-0000-0000192B0000}"/>
    <cellStyle name="Percent 4 4 10 3" xfId="11030" xr:uid="{00000000-0005-0000-0000-00001A2B0000}"/>
    <cellStyle name="Percent 4 4 10 3 2" xfId="11031" xr:uid="{00000000-0005-0000-0000-00001B2B0000}"/>
    <cellStyle name="Percent 4 4 10 4" xfId="11032" xr:uid="{00000000-0005-0000-0000-00001C2B0000}"/>
    <cellStyle name="Percent 4 4 10 5" xfId="44367" xr:uid="{44B94B0F-29F7-401C-BC72-C558286FE616}"/>
    <cellStyle name="Percent 4 4 10 6" xfId="26609" xr:uid="{D131AD92-9CC2-4A78-B868-09BFF1BFF513}"/>
    <cellStyle name="Percent 4 4 11" xfId="11033" xr:uid="{00000000-0005-0000-0000-00001D2B0000}"/>
    <cellStyle name="Percent 4 4 11 2" xfId="11034" xr:uid="{00000000-0005-0000-0000-00001E2B0000}"/>
    <cellStyle name="Percent 4 4 11 2 2" xfId="11035" xr:uid="{00000000-0005-0000-0000-00001F2B0000}"/>
    <cellStyle name="Percent 4 4 11 3" xfId="11036" xr:uid="{00000000-0005-0000-0000-0000202B0000}"/>
    <cellStyle name="Percent 4 4 11 3 2" xfId="11037" xr:uid="{00000000-0005-0000-0000-0000212B0000}"/>
    <cellStyle name="Percent 4 4 11 4" xfId="11038" xr:uid="{00000000-0005-0000-0000-0000222B0000}"/>
    <cellStyle name="Percent 4 4 11 5" xfId="44368" xr:uid="{3B052718-FB3B-4E0D-9FCF-0C32407FFA26}"/>
    <cellStyle name="Percent 4 4 11 6" xfId="36790" xr:uid="{C0D5F3A9-F9B0-4ED0-A841-D14AA2FC1EFA}"/>
    <cellStyle name="Percent 4 4 12" xfId="11039" xr:uid="{00000000-0005-0000-0000-0000232B0000}"/>
    <cellStyle name="Percent 4 4 12 2" xfId="11040" xr:uid="{00000000-0005-0000-0000-0000242B0000}"/>
    <cellStyle name="Percent 4 4 12 2 2" xfId="11041" xr:uid="{00000000-0005-0000-0000-0000252B0000}"/>
    <cellStyle name="Percent 4 4 12 3" xfId="11042" xr:uid="{00000000-0005-0000-0000-0000262B0000}"/>
    <cellStyle name="Percent 4 4 12 3 2" xfId="11043" xr:uid="{00000000-0005-0000-0000-0000272B0000}"/>
    <cellStyle name="Percent 4 4 12 4" xfId="11044" xr:uid="{00000000-0005-0000-0000-0000282B0000}"/>
    <cellStyle name="Percent 4 4 12 4 2" xfId="11045" xr:uid="{00000000-0005-0000-0000-0000292B0000}"/>
    <cellStyle name="Percent 4 4 12 5" xfId="11046" xr:uid="{00000000-0005-0000-0000-00002A2B0000}"/>
    <cellStyle name="Percent 4 4 12 6" xfId="44369" xr:uid="{82E55C31-AF69-4C4D-BC14-ABF891447617}"/>
    <cellStyle name="Percent 4 4 12 7" xfId="36791" xr:uid="{A95C2D13-52B0-41D7-B426-E9941E018150}"/>
    <cellStyle name="Percent 4 4 13" xfId="11047" xr:uid="{00000000-0005-0000-0000-00002B2B0000}"/>
    <cellStyle name="Percent 4 4 13 2" xfId="11048" xr:uid="{00000000-0005-0000-0000-00002C2B0000}"/>
    <cellStyle name="Percent 4 4 13 2 2" xfId="11049" xr:uid="{00000000-0005-0000-0000-00002D2B0000}"/>
    <cellStyle name="Percent 4 4 13 3" xfId="11050" xr:uid="{00000000-0005-0000-0000-00002E2B0000}"/>
    <cellStyle name="Percent 4 4 13 3 2" xfId="11051" xr:uid="{00000000-0005-0000-0000-00002F2B0000}"/>
    <cellStyle name="Percent 4 4 13 4" xfId="11052" xr:uid="{00000000-0005-0000-0000-0000302B0000}"/>
    <cellStyle name="Percent 4 4 13 5" xfId="44370" xr:uid="{5D0F19FA-C9EF-420C-A6C1-93273C69AE05}"/>
    <cellStyle name="Percent 4 4 13 6" xfId="36792" xr:uid="{48F240D5-EED7-487B-90A1-9F9999DD51E8}"/>
    <cellStyle name="Percent 4 4 14" xfId="11053" xr:uid="{00000000-0005-0000-0000-0000312B0000}"/>
    <cellStyle name="Percent 4 4 14 2" xfId="11054" xr:uid="{00000000-0005-0000-0000-0000322B0000}"/>
    <cellStyle name="Percent 4 4 14 3" xfId="44371" xr:uid="{863A8DA4-A894-43DC-A02D-B1364BAC8CAE}"/>
    <cellStyle name="Percent 4 4 14 4" xfId="36793" xr:uid="{4AA4E6F0-9982-4DBC-93ED-46F4C3E11815}"/>
    <cellStyle name="Percent 4 4 15" xfId="11055" xr:uid="{00000000-0005-0000-0000-0000332B0000}"/>
    <cellStyle name="Percent 4 4 15 2" xfId="11056" xr:uid="{00000000-0005-0000-0000-0000342B0000}"/>
    <cellStyle name="Percent 4 4 15 3" xfId="44372" xr:uid="{D1B96CFA-AA70-4360-BFFD-7A02CCEB8685}"/>
    <cellStyle name="Percent 4 4 15 4" xfId="36794" xr:uid="{BFC09396-0BBD-4EF7-8CE1-BDF20683947A}"/>
    <cellStyle name="Percent 4 4 16" xfId="11057" xr:uid="{00000000-0005-0000-0000-0000352B0000}"/>
    <cellStyle name="Percent 4 4 16 2" xfId="11058" xr:uid="{00000000-0005-0000-0000-0000362B0000}"/>
    <cellStyle name="Percent 4 4 16 3" xfId="44373" xr:uid="{E9E01481-4942-46EC-BEC7-2E4D907FB7D5}"/>
    <cellStyle name="Percent 4 4 16 4" xfId="36795" xr:uid="{5E705855-001F-4122-83A3-25DCE8FED65B}"/>
    <cellStyle name="Percent 4 4 17" xfId="11059" xr:uid="{00000000-0005-0000-0000-0000372B0000}"/>
    <cellStyle name="Percent 4 4 17 2" xfId="44374" xr:uid="{37B55DCD-E4F6-4A00-9E59-BE38FB30B81B}"/>
    <cellStyle name="Percent 4 4 17 3" xfId="36796" xr:uid="{C64B4DA3-68DB-4938-BD17-46540380A773}"/>
    <cellStyle name="Percent 4 4 18" xfId="11060" xr:uid="{00000000-0005-0000-0000-0000382B0000}"/>
    <cellStyle name="Percent 4 4 18 2" xfId="44375" xr:uid="{60916B81-839A-4BC8-A398-40255BD7C634}"/>
    <cellStyle name="Percent 4 4 18 3" xfId="36797" xr:uid="{EA84F02F-7948-4F54-AF1A-BDFD6CA9697A}"/>
    <cellStyle name="Percent 4 4 19" xfId="11026" xr:uid="{00000000-0005-0000-0000-0000162B0000}"/>
    <cellStyle name="Percent 4 4 2" xfId="3004" xr:uid="{00000000-0005-0000-0000-0000C00B0000}"/>
    <cellStyle name="Percent 4 4 2 10" xfId="11062" xr:uid="{00000000-0005-0000-0000-00003A2B0000}"/>
    <cellStyle name="Percent 4 4 2 11" xfId="11061" xr:uid="{00000000-0005-0000-0000-0000392B0000}"/>
    <cellStyle name="Percent 4 4 2 2" xfId="11063" xr:uid="{00000000-0005-0000-0000-00003B2B0000}"/>
    <cellStyle name="Percent 4 4 2 2 2" xfId="11064" xr:uid="{00000000-0005-0000-0000-00003C2B0000}"/>
    <cellStyle name="Percent 4 4 2 2 2 2" xfId="11065" xr:uid="{00000000-0005-0000-0000-00003D2B0000}"/>
    <cellStyle name="Percent 4 4 2 2 3" xfId="11066" xr:uid="{00000000-0005-0000-0000-00003E2B0000}"/>
    <cellStyle name="Percent 4 4 2 2 3 2" xfId="11067" xr:uid="{00000000-0005-0000-0000-00003F2B0000}"/>
    <cellStyle name="Percent 4 4 2 2 4" xfId="11068" xr:uid="{00000000-0005-0000-0000-0000402B0000}"/>
    <cellStyle name="Percent 4 4 2 2 5" xfId="11069" xr:uid="{00000000-0005-0000-0000-0000412B0000}"/>
    <cellStyle name="Percent 4 4 2 2 6" xfId="44376" xr:uid="{3C0FD689-091F-48F1-BEE5-E8FAC9299F4D}"/>
    <cellStyle name="Percent 4 4 2 2 7" xfId="26610" xr:uid="{0D8AA0B7-E305-4910-92C4-0E000EBEF88E}"/>
    <cellStyle name="Percent 4 4 2 3" xfId="11070" xr:uid="{00000000-0005-0000-0000-0000422B0000}"/>
    <cellStyle name="Percent 4 4 2 3 2" xfId="11071" xr:uid="{00000000-0005-0000-0000-0000432B0000}"/>
    <cellStyle name="Percent 4 4 2 3 2 2" xfId="11072" xr:uid="{00000000-0005-0000-0000-0000442B0000}"/>
    <cellStyle name="Percent 4 4 2 3 3" xfId="11073" xr:uid="{00000000-0005-0000-0000-0000452B0000}"/>
    <cellStyle name="Percent 4 4 2 3 3 2" xfId="11074" xr:uid="{00000000-0005-0000-0000-0000462B0000}"/>
    <cellStyle name="Percent 4 4 2 3 4" xfId="11075" xr:uid="{00000000-0005-0000-0000-0000472B0000}"/>
    <cellStyle name="Percent 4 4 2 3 5" xfId="44377" xr:uid="{58864558-7340-460D-A7D4-D13637F378BE}"/>
    <cellStyle name="Percent 4 4 2 3 6" xfId="36798" xr:uid="{043C67B7-E63A-4398-9D17-10AEDB7D0C60}"/>
    <cellStyle name="Percent 4 4 2 4" xfId="11076" xr:uid="{00000000-0005-0000-0000-0000482B0000}"/>
    <cellStyle name="Percent 4 4 2 4 2" xfId="11077" xr:uid="{00000000-0005-0000-0000-0000492B0000}"/>
    <cellStyle name="Percent 4 4 2 4 2 2" xfId="11078" xr:uid="{00000000-0005-0000-0000-00004A2B0000}"/>
    <cellStyle name="Percent 4 4 2 4 3" xfId="11079" xr:uid="{00000000-0005-0000-0000-00004B2B0000}"/>
    <cellStyle name="Percent 4 4 2 4 3 2" xfId="11080" xr:uid="{00000000-0005-0000-0000-00004C2B0000}"/>
    <cellStyle name="Percent 4 4 2 4 4" xfId="11081" xr:uid="{00000000-0005-0000-0000-00004D2B0000}"/>
    <cellStyle name="Percent 4 4 2 4 4 2" xfId="11082" xr:uid="{00000000-0005-0000-0000-00004E2B0000}"/>
    <cellStyle name="Percent 4 4 2 4 5" xfId="11083" xr:uid="{00000000-0005-0000-0000-00004F2B0000}"/>
    <cellStyle name="Percent 4 4 2 4 6" xfId="44378" xr:uid="{68E67E67-A1E4-4F26-A12C-2156F48124C2}"/>
    <cellStyle name="Percent 4 4 2 4 7" xfId="36799" xr:uid="{85A8B29B-2C3B-483F-9C01-6479424FB31C}"/>
    <cellStyle name="Percent 4 4 2 5" xfId="11084" xr:uid="{00000000-0005-0000-0000-0000502B0000}"/>
    <cellStyle name="Percent 4 4 2 5 2" xfId="11085" xr:uid="{00000000-0005-0000-0000-0000512B0000}"/>
    <cellStyle name="Percent 4 4 2 5 2 2" xfId="11086" xr:uid="{00000000-0005-0000-0000-0000522B0000}"/>
    <cellStyle name="Percent 4 4 2 5 3" xfId="11087" xr:uid="{00000000-0005-0000-0000-0000532B0000}"/>
    <cellStyle name="Percent 4 4 2 5 3 2" xfId="11088" xr:uid="{00000000-0005-0000-0000-0000542B0000}"/>
    <cellStyle name="Percent 4 4 2 5 4" xfId="11089" xr:uid="{00000000-0005-0000-0000-0000552B0000}"/>
    <cellStyle name="Percent 4 4 2 5 5" xfId="44379" xr:uid="{4076BEA2-2E90-46A4-AC0F-A35BC88E8AC0}"/>
    <cellStyle name="Percent 4 4 2 5 6" xfId="36800" xr:uid="{19B81CFB-50A2-49D8-8EFC-5DCFAC7514F9}"/>
    <cellStyle name="Percent 4 4 2 6" xfId="11090" xr:uid="{00000000-0005-0000-0000-0000562B0000}"/>
    <cellStyle name="Percent 4 4 2 6 2" xfId="11091" xr:uid="{00000000-0005-0000-0000-0000572B0000}"/>
    <cellStyle name="Percent 4 4 2 6 3" xfId="44380" xr:uid="{65D0F09D-D449-42EA-9157-289BE1701C96}"/>
    <cellStyle name="Percent 4 4 2 6 4" xfId="36801" xr:uid="{02D1E898-BB33-4DDC-B6AD-80099E013704}"/>
    <cellStyle name="Percent 4 4 2 7" xfId="11092" xr:uid="{00000000-0005-0000-0000-0000582B0000}"/>
    <cellStyle name="Percent 4 4 2 7 2" xfId="11093" xr:uid="{00000000-0005-0000-0000-0000592B0000}"/>
    <cellStyle name="Percent 4 4 2 7 3" xfId="44381" xr:uid="{045204CA-2557-4856-ABBD-3D693A01A1C7}"/>
    <cellStyle name="Percent 4 4 2 7 4" xfId="36802" xr:uid="{C83597B8-C5C4-4613-BAB6-22870B10CCB3}"/>
    <cellStyle name="Percent 4 4 2 8" xfId="11094" xr:uid="{00000000-0005-0000-0000-00005A2B0000}"/>
    <cellStyle name="Percent 4 4 2 8 2" xfId="11095" xr:uid="{00000000-0005-0000-0000-00005B2B0000}"/>
    <cellStyle name="Percent 4 4 2 8 3" xfId="44382" xr:uid="{841BE11C-318F-4FFF-AD45-C1191B41B368}"/>
    <cellStyle name="Percent 4 4 2 8 4" xfId="36803" xr:uid="{A4D6C579-235E-404D-A30C-9C95AC6951D1}"/>
    <cellStyle name="Percent 4 4 2 9" xfId="11096" xr:uid="{00000000-0005-0000-0000-00005C2B0000}"/>
    <cellStyle name="Percent 4 4 2 9 2" xfId="44383" xr:uid="{066A1233-39DB-440F-A6E4-6D43A1D9C2B3}"/>
    <cellStyle name="Percent 4 4 2 9 3" xfId="36804" xr:uid="{0A9BD1D8-95CB-4148-81AE-203C5E2E5F0D}"/>
    <cellStyle name="Percent 4 4 20" xfId="41468" xr:uid="{7F3816E9-E20E-45AB-9B80-2F191EFD9444}"/>
    <cellStyle name="Percent 4 4 3" xfId="4743" xr:uid="{00000000-0005-0000-0000-00008B120000}"/>
    <cellStyle name="Percent 4 4 3 10" xfId="11098" xr:uid="{00000000-0005-0000-0000-00005E2B0000}"/>
    <cellStyle name="Percent 4 4 3 11" xfId="11097" xr:uid="{00000000-0005-0000-0000-00005D2B0000}"/>
    <cellStyle name="Percent 4 4 3 2" xfId="11099" xr:uid="{00000000-0005-0000-0000-00005F2B0000}"/>
    <cellStyle name="Percent 4 4 3 2 2" xfId="11100" xr:uid="{00000000-0005-0000-0000-0000602B0000}"/>
    <cellStyle name="Percent 4 4 3 2 2 2" xfId="11101" xr:uid="{00000000-0005-0000-0000-0000612B0000}"/>
    <cellStyle name="Percent 4 4 3 2 3" xfId="11102" xr:uid="{00000000-0005-0000-0000-0000622B0000}"/>
    <cellStyle name="Percent 4 4 3 2 3 2" xfId="11103" xr:uid="{00000000-0005-0000-0000-0000632B0000}"/>
    <cellStyle name="Percent 4 4 3 2 4" xfId="11104" xr:uid="{00000000-0005-0000-0000-0000642B0000}"/>
    <cellStyle name="Percent 4 4 3 2 5" xfId="44384" xr:uid="{70B4C6F7-ABCC-46FF-8297-421151D527EC}"/>
    <cellStyle name="Percent 4 4 3 2 6" xfId="26611" xr:uid="{E852B037-416D-4648-A17F-4572F9345C1D}"/>
    <cellStyle name="Percent 4 4 3 3" xfId="11105" xr:uid="{00000000-0005-0000-0000-0000652B0000}"/>
    <cellStyle name="Percent 4 4 3 3 2" xfId="11106" xr:uid="{00000000-0005-0000-0000-0000662B0000}"/>
    <cellStyle name="Percent 4 4 3 3 2 2" xfId="11107" xr:uid="{00000000-0005-0000-0000-0000672B0000}"/>
    <cellStyle name="Percent 4 4 3 3 3" xfId="11108" xr:uid="{00000000-0005-0000-0000-0000682B0000}"/>
    <cellStyle name="Percent 4 4 3 3 3 2" xfId="11109" xr:uid="{00000000-0005-0000-0000-0000692B0000}"/>
    <cellStyle name="Percent 4 4 3 3 4" xfId="11110" xr:uid="{00000000-0005-0000-0000-00006A2B0000}"/>
    <cellStyle name="Percent 4 4 3 3 5" xfId="44385" xr:uid="{BE5B758E-7ADE-4724-B11B-8829FC728782}"/>
    <cellStyle name="Percent 4 4 3 3 6" xfId="36805" xr:uid="{CA2B3003-4586-4370-982A-C4BD0415B065}"/>
    <cellStyle name="Percent 4 4 3 4" xfId="11111" xr:uid="{00000000-0005-0000-0000-00006B2B0000}"/>
    <cellStyle name="Percent 4 4 3 4 2" xfId="11112" xr:uid="{00000000-0005-0000-0000-00006C2B0000}"/>
    <cellStyle name="Percent 4 4 3 4 2 2" xfId="11113" xr:uid="{00000000-0005-0000-0000-00006D2B0000}"/>
    <cellStyle name="Percent 4 4 3 4 3" xfId="11114" xr:uid="{00000000-0005-0000-0000-00006E2B0000}"/>
    <cellStyle name="Percent 4 4 3 4 3 2" xfId="11115" xr:uid="{00000000-0005-0000-0000-00006F2B0000}"/>
    <cellStyle name="Percent 4 4 3 4 4" xfId="11116" xr:uid="{00000000-0005-0000-0000-0000702B0000}"/>
    <cellStyle name="Percent 4 4 3 4 4 2" xfId="11117" xr:uid="{00000000-0005-0000-0000-0000712B0000}"/>
    <cellStyle name="Percent 4 4 3 4 5" xfId="11118" xr:uid="{00000000-0005-0000-0000-0000722B0000}"/>
    <cellStyle name="Percent 4 4 3 4 6" xfId="44386" xr:uid="{99723656-C21E-4A3F-97B0-B25396ABA630}"/>
    <cellStyle name="Percent 4 4 3 4 7" xfId="36806" xr:uid="{3B13CC33-F43D-4FDE-99BD-3D668E8CEB04}"/>
    <cellStyle name="Percent 4 4 3 5" xfId="11119" xr:uid="{00000000-0005-0000-0000-0000732B0000}"/>
    <cellStyle name="Percent 4 4 3 5 2" xfId="11120" xr:uid="{00000000-0005-0000-0000-0000742B0000}"/>
    <cellStyle name="Percent 4 4 3 5 2 2" xfId="11121" xr:uid="{00000000-0005-0000-0000-0000752B0000}"/>
    <cellStyle name="Percent 4 4 3 5 3" xfId="11122" xr:uid="{00000000-0005-0000-0000-0000762B0000}"/>
    <cellStyle name="Percent 4 4 3 5 3 2" xfId="11123" xr:uid="{00000000-0005-0000-0000-0000772B0000}"/>
    <cellStyle name="Percent 4 4 3 5 4" xfId="11124" xr:uid="{00000000-0005-0000-0000-0000782B0000}"/>
    <cellStyle name="Percent 4 4 3 5 5" xfId="44387" xr:uid="{71B48B24-74CE-4F21-9C53-6045E64701EE}"/>
    <cellStyle name="Percent 4 4 3 5 6" xfId="36807" xr:uid="{D7686676-8008-4361-A048-29455ED6E8BF}"/>
    <cellStyle name="Percent 4 4 3 6" xfId="11125" xr:uid="{00000000-0005-0000-0000-0000792B0000}"/>
    <cellStyle name="Percent 4 4 3 6 2" xfId="11126" xr:uid="{00000000-0005-0000-0000-00007A2B0000}"/>
    <cellStyle name="Percent 4 4 3 6 3" xfId="44388" xr:uid="{E07B2522-CB09-4839-8990-96CD096178DB}"/>
    <cellStyle name="Percent 4 4 3 6 4" xfId="36808" xr:uid="{BE794C2E-9D2C-4B3B-A20E-44926E6B53D7}"/>
    <cellStyle name="Percent 4 4 3 7" xfId="11127" xr:uid="{00000000-0005-0000-0000-00007B2B0000}"/>
    <cellStyle name="Percent 4 4 3 7 2" xfId="11128" xr:uid="{00000000-0005-0000-0000-00007C2B0000}"/>
    <cellStyle name="Percent 4 4 3 7 3" xfId="44389" xr:uid="{892CC79F-C378-4F38-B9CE-020DD57B0CCE}"/>
    <cellStyle name="Percent 4 4 3 7 4" xfId="36809" xr:uid="{EFFEDACC-0959-438F-ABAE-584E672D7286}"/>
    <cellStyle name="Percent 4 4 3 8" xfId="11129" xr:uid="{00000000-0005-0000-0000-00007D2B0000}"/>
    <cellStyle name="Percent 4 4 3 8 2" xfId="11130" xr:uid="{00000000-0005-0000-0000-00007E2B0000}"/>
    <cellStyle name="Percent 4 4 3 8 3" xfId="44390" xr:uid="{EF903DDA-2E5A-4BB1-B5BD-554F123B946E}"/>
    <cellStyle name="Percent 4 4 3 8 4" xfId="36810" xr:uid="{B51FD68D-EFAE-4134-890D-607C9C5ED516}"/>
    <cellStyle name="Percent 4 4 3 9" xfId="11131" xr:uid="{00000000-0005-0000-0000-00007F2B0000}"/>
    <cellStyle name="Percent 4 4 3 9 2" xfId="44391" xr:uid="{3275DBFC-04BE-4066-ADD9-60368A48888F}"/>
    <cellStyle name="Percent 4 4 3 9 3" xfId="36811" xr:uid="{E9C050D0-D764-4681-917A-4C00B3796A7B}"/>
    <cellStyle name="Percent 4 4 4" xfId="4744" xr:uid="{00000000-0005-0000-0000-00008C120000}"/>
    <cellStyle name="Percent 4 4 4 10" xfId="11133" xr:uid="{00000000-0005-0000-0000-0000812B0000}"/>
    <cellStyle name="Percent 4 4 4 11" xfId="11132" xr:uid="{00000000-0005-0000-0000-0000802B0000}"/>
    <cellStyle name="Percent 4 4 4 2" xfId="11134" xr:uid="{00000000-0005-0000-0000-0000822B0000}"/>
    <cellStyle name="Percent 4 4 4 2 2" xfId="11135" xr:uid="{00000000-0005-0000-0000-0000832B0000}"/>
    <cellStyle name="Percent 4 4 4 2 2 2" xfId="11136" xr:uid="{00000000-0005-0000-0000-0000842B0000}"/>
    <cellStyle name="Percent 4 4 4 2 3" xfId="11137" xr:uid="{00000000-0005-0000-0000-0000852B0000}"/>
    <cellStyle name="Percent 4 4 4 2 3 2" xfId="11138" xr:uid="{00000000-0005-0000-0000-0000862B0000}"/>
    <cellStyle name="Percent 4 4 4 2 4" xfId="11139" xr:uid="{00000000-0005-0000-0000-0000872B0000}"/>
    <cellStyle name="Percent 4 4 4 2 5" xfId="44392" xr:uid="{37DA026B-4860-4228-BABF-012233559A15}"/>
    <cellStyle name="Percent 4 4 4 2 6" xfId="26612" xr:uid="{333218CD-8C24-4539-AA17-5C4D294B64F2}"/>
    <cellStyle name="Percent 4 4 4 3" xfId="11140" xr:uid="{00000000-0005-0000-0000-0000882B0000}"/>
    <cellStyle name="Percent 4 4 4 3 2" xfId="11141" xr:uid="{00000000-0005-0000-0000-0000892B0000}"/>
    <cellStyle name="Percent 4 4 4 3 2 2" xfId="11142" xr:uid="{00000000-0005-0000-0000-00008A2B0000}"/>
    <cellStyle name="Percent 4 4 4 3 3" xfId="11143" xr:uid="{00000000-0005-0000-0000-00008B2B0000}"/>
    <cellStyle name="Percent 4 4 4 3 3 2" xfId="11144" xr:uid="{00000000-0005-0000-0000-00008C2B0000}"/>
    <cellStyle name="Percent 4 4 4 3 4" xfId="11145" xr:uid="{00000000-0005-0000-0000-00008D2B0000}"/>
    <cellStyle name="Percent 4 4 4 3 5" xfId="44393" xr:uid="{83C54AD0-6E7C-4877-8786-160A4D2F6E32}"/>
    <cellStyle name="Percent 4 4 4 3 6" xfId="36812" xr:uid="{2F0B5D02-04FA-4843-9892-220E8B0C1A71}"/>
    <cellStyle name="Percent 4 4 4 4" xfId="11146" xr:uid="{00000000-0005-0000-0000-00008E2B0000}"/>
    <cellStyle name="Percent 4 4 4 4 2" xfId="11147" xr:uid="{00000000-0005-0000-0000-00008F2B0000}"/>
    <cellStyle name="Percent 4 4 4 4 2 2" xfId="11148" xr:uid="{00000000-0005-0000-0000-0000902B0000}"/>
    <cellStyle name="Percent 4 4 4 4 3" xfId="11149" xr:uid="{00000000-0005-0000-0000-0000912B0000}"/>
    <cellStyle name="Percent 4 4 4 4 3 2" xfId="11150" xr:uid="{00000000-0005-0000-0000-0000922B0000}"/>
    <cellStyle name="Percent 4 4 4 4 4" xfId="11151" xr:uid="{00000000-0005-0000-0000-0000932B0000}"/>
    <cellStyle name="Percent 4 4 4 4 4 2" xfId="11152" xr:uid="{00000000-0005-0000-0000-0000942B0000}"/>
    <cellStyle name="Percent 4 4 4 4 5" xfId="11153" xr:uid="{00000000-0005-0000-0000-0000952B0000}"/>
    <cellStyle name="Percent 4 4 4 4 6" xfId="44394" xr:uid="{B4A6E0DB-B34E-427A-96D1-5CD28A253DCC}"/>
    <cellStyle name="Percent 4 4 4 4 7" xfId="36813" xr:uid="{79C859A5-DA57-4282-80F3-1A2F456ABF4B}"/>
    <cellStyle name="Percent 4 4 4 5" xfId="11154" xr:uid="{00000000-0005-0000-0000-0000962B0000}"/>
    <cellStyle name="Percent 4 4 4 5 2" xfId="11155" xr:uid="{00000000-0005-0000-0000-0000972B0000}"/>
    <cellStyle name="Percent 4 4 4 5 2 2" xfId="11156" xr:uid="{00000000-0005-0000-0000-0000982B0000}"/>
    <cellStyle name="Percent 4 4 4 5 3" xfId="11157" xr:uid="{00000000-0005-0000-0000-0000992B0000}"/>
    <cellStyle name="Percent 4 4 4 5 3 2" xfId="11158" xr:uid="{00000000-0005-0000-0000-00009A2B0000}"/>
    <cellStyle name="Percent 4 4 4 5 4" xfId="11159" xr:uid="{00000000-0005-0000-0000-00009B2B0000}"/>
    <cellStyle name="Percent 4 4 4 5 5" xfId="44395" xr:uid="{E5C9AA55-0D72-4A55-B486-7CEA093107DA}"/>
    <cellStyle name="Percent 4 4 4 5 6" xfId="36814" xr:uid="{B5D3C337-ADA6-4F4E-AB5C-74019BEC34B6}"/>
    <cellStyle name="Percent 4 4 4 6" xfId="11160" xr:uid="{00000000-0005-0000-0000-00009C2B0000}"/>
    <cellStyle name="Percent 4 4 4 6 2" xfId="11161" xr:uid="{00000000-0005-0000-0000-00009D2B0000}"/>
    <cellStyle name="Percent 4 4 4 6 3" xfId="44396" xr:uid="{532D64DE-A7B1-43F0-A45C-2A9FBE8CD9C4}"/>
    <cellStyle name="Percent 4 4 4 6 4" xfId="36815" xr:uid="{530A1365-01E0-4719-8BC0-674B3EFAD25B}"/>
    <cellStyle name="Percent 4 4 4 7" xfId="11162" xr:uid="{00000000-0005-0000-0000-00009E2B0000}"/>
    <cellStyle name="Percent 4 4 4 7 2" xfId="11163" xr:uid="{00000000-0005-0000-0000-00009F2B0000}"/>
    <cellStyle name="Percent 4 4 4 7 3" xfId="44397" xr:uid="{421A92A9-4478-46E4-AD25-775A29B1F89C}"/>
    <cellStyle name="Percent 4 4 4 7 4" xfId="36816" xr:uid="{78339A30-70CA-4E16-8CC8-B2CF343408C7}"/>
    <cellStyle name="Percent 4 4 4 8" xfId="11164" xr:uid="{00000000-0005-0000-0000-0000A02B0000}"/>
    <cellStyle name="Percent 4 4 4 8 2" xfId="11165" xr:uid="{00000000-0005-0000-0000-0000A12B0000}"/>
    <cellStyle name="Percent 4 4 4 8 3" xfId="44398" xr:uid="{7AC28C20-AB82-45BF-AA2A-4F4DC58606DC}"/>
    <cellStyle name="Percent 4 4 4 8 4" xfId="36817" xr:uid="{3DD70034-D5DD-4CFE-90FE-4D39C94E8FFD}"/>
    <cellStyle name="Percent 4 4 4 9" xfId="11166" xr:uid="{00000000-0005-0000-0000-0000A22B0000}"/>
    <cellStyle name="Percent 4 4 4 9 2" xfId="44399" xr:uid="{B3CBC5D9-F895-473F-B07C-F02559B4AC92}"/>
    <cellStyle name="Percent 4 4 4 9 3" xfId="36818" xr:uid="{60EECEC6-4C0E-4A6E-B7D0-26D25093DCF1}"/>
    <cellStyle name="Percent 4 4 5" xfId="4745" xr:uid="{00000000-0005-0000-0000-00008D120000}"/>
    <cellStyle name="Percent 4 4 5 10" xfId="11168" xr:uid="{00000000-0005-0000-0000-0000A42B0000}"/>
    <cellStyle name="Percent 4 4 5 11" xfId="11167" xr:uid="{00000000-0005-0000-0000-0000A32B0000}"/>
    <cellStyle name="Percent 4 4 5 2" xfId="11169" xr:uid="{00000000-0005-0000-0000-0000A52B0000}"/>
    <cellStyle name="Percent 4 4 5 2 2" xfId="11170" xr:uid="{00000000-0005-0000-0000-0000A62B0000}"/>
    <cellStyle name="Percent 4 4 5 2 2 2" xfId="11171" xr:uid="{00000000-0005-0000-0000-0000A72B0000}"/>
    <cellStyle name="Percent 4 4 5 2 3" xfId="11172" xr:uid="{00000000-0005-0000-0000-0000A82B0000}"/>
    <cellStyle name="Percent 4 4 5 2 3 2" xfId="11173" xr:uid="{00000000-0005-0000-0000-0000A92B0000}"/>
    <cellStyle name="Percent 4 4 5 2 4" xfId="11174" xr:uid="{00000000-0005-0000-0000-0000AA2B0000}"/>
    <cellStyle name="Percent 4 4 5 2 5" xfId="44400" xr:uid="{AB8CF1C9-8514-41AD-954A-73B8B0FDDAA8}"/>
    <cellStyle name="Percent 4 4 5 2 6" xfId="26613" xr:uid="{1C39E393-AAB5-47C7-96E7-3F86B1040B8A}"/>
    <cellStyle name="Percent 4 4 5 3" xfId="11175" xr:uid="{00000000-0005-0000-0000-0000AB2B0000}"/>
    <cellStyle name="Percent 4 4 5 3 2" xfId="11176" xr:uid="{00000000-0005-0000-0000-0000AC2B0000}"/>
    <cellStyle name="Percent 4 4 5 3 2 2" xfId="11177" xr:uid="{00000000-0005-0000-0000-0000AD2B0000}"/>
    <cellStyle name="Percent 4 4 5 3 3" xfId="11178" xr:uid="{00000000-0005-0000-0000-0000AE2B0000}"/>
    <cellStyle name="Percent 4 4 5 3 3 2" xfId="11179" xr:uid="{00000000-0005-0000-0000-0000AF2B0000}"/>
    <cellStyle name="Percent 4 4 5 3 4" xfId="11180" xr:uid="{00000000-0005-0000-0000-0000B02B0000}"/>
    <cellStyle name="Percent 4 4 5 3 5" xfId="44401" xr:uid="{A4A86A2D-A1AC-4E14-AAA1-68D13C67FA40}"/>
    <cellStyle name="Percent 4 4 5 3 6" xfId="36819" xr:uid="{2BD18F50-B273-4FD6-9DD8-F725924A7758}"/>
    <cellStyle name="Percent 4 4 5 4" xfId="11181" xr:uid="{00000000-0005-0000-0000-0000B12B0000}"/>
    <cellStyle name="Percent 4 4 5 4 2" xfId="11182" xr:uid="{00000000-0005-0000-0000-0000B22B0000}"/>
    <cellStyle name="Percent 4 4 5 4 2 2" xfId="11183" xr:uid="{00000000-0005-0000-0000-0000B32B0000}"/>
    <cellStyle name="Percent 4 4 5 4 3" xfId="11184" xr:uid="{00000000-0005-0000-0000-0000B42B0000}"/>
    <cellStyle name="Percent 4 4 5 4 3 2" xfId="11185" xr:uid="{00000000-0005-0000-0000-0000B52B0000}"/>
    <cellStyle name="Percent 4 4 5 4 4" xfId="11186" xr:uid="{00000000-0005-0000-0000-0000B62B0000}"/>
    <cellStyle name="Percent 4 4 5 4 4 2" xfId="11187" xr:uid="{00000000-0005-0000-0000-0000B72B0000}"/>
    <cellStyle name="Percent 4 4 5 4 5" xfId="11188" xr:uid="{00000000-0005-0000-0000-0000B82B0000}"/>
    <cellStyle name="Percent 4 4 5 4 6" xfId="44402" xr:uid="{91A4B525-4025-44AC-A3FA-706B0B1BE5FC}"/>
    <cellStyle name="Percent 4 4 5 4 7" xfId="36820" xr:uid="{E4C2EED7-E16C-4DF0-9CF4-154DC8E0112F}"/>
    <cellStyle name="Percent 4 4 5 5" xfId="11189" xr:uid="{00000000-0005-0000-0000-0000B92B0000}"/>
    <cellStyle name="Percent 4 4 5 5 2" xfId="11190" xr:uid="{00000000-0005-0000-0000-0000BA2B0000}"/>
    <cellStyle name="Percent 4 4 5 5 2 2" xfId="11191" xr:uid="{00000000-0005-0000-0000-0000BB2B0000}"/>
    <cellStyle name="Percent 4 4 5 5 3" xfId="11192" xr:uid="{00000000-0005-0000-0000-0000BC2B0000}"/>
    <cellStyle name="Percent 4 4 5 5 3 2" xfId="11193" xr:uid="{00000000-0005-0000-0000-0000BD2B0000}"/>
    <cellStyle name="Percent 4 4 5 5 4" xfId="11194" xr:uid="{00000000-0005-0000-0000-0000BE2B0000}"/>
    <cellStyle name="Percent 4 4 5 5 5" xfId="44403" xr:uid="{FECFF673-F1B2-413D-BD62-B09293E25894}"/>
    <cellStyle name="Percent 4 4 5 5 6" xfId="36821" xr:uid="{C6104000-9FB2-4A8B-9CA5-2CC72D42F6A8}"/>
    <cellStyle name="Percent 4 4 5 6" xfId="11195" xr:uid="{00000000-0005-0000-0000-0000BF2B0000}"/>
    <cellStyle name="Percent 4 4 5 6 2" xfId="11196" xr:uid="{00000000-0005-0000-0000-0000C02B0000}"/>
    <cellStyle name="Percent 4 4 5 6 3" xfId="44404" xr:uid="{FDAF489C-8DE9-4828-9567-9431953673FE}"/>
    <cellStyle name="Percent 4 4 5 6 4" xfId="36822" xr:uid="{7473741C-8F17-4500-AA5D-164BC3B4892E}"/>
    <cellStyle name="Percent 4 4 5 7" xfId="11197" xr:uid="{00000000-0005-0000-0000-0000C12B0000}"/>
    <cellStyle name="Percent 4 4 5 7 2" xfId="11198" xr:uid="{00000000-0005-0000-0000-0000C22B0000}"/>
    <cellStyle name="Percent 4 4 5 7 3" xfId="44405" xr:uid="{548E3E1C-E6A4-4505-9394-BDF7D36A3602}"/>
    <cellStyle name="Percent 4 4 5 7 4" xfId="36823" xr:uid="{5FA0F999-9A7B-46A8-93FA-1BD263AC34D1}"/>
    <cellStyle name="Percent 4 4 5 8" xfId="11199" xr:uid="{00000000-0005-0000-0000-0000C32B0000}"/>
    <cellStyle name="Percent 4 4 5 8 2" xfId="11200" xr:uid="{00000000-0005-0000-0000-0000C42B0000}"/>
    <cellStyle name="Percent 4 4 5 8 3" xfId="44406" xr:uid="{88088F6D-C55D-4B8A-9FE8-B5A941DEF0CA}"/>
    <cellStyle name="Percent 4 4 5 8 4" xfId="36824" xr:uid="{5C957015-64B7-4A7E-9F47-37558B28A53F}"/>
    <cellStyle name="Percent 4 4 5 9" xfId="11201" xr:uid="{00000000-0005-0000-0000-0000C52B0000}"/>
    <cellStyle name="Percent 4 4 5 9 2" xfId="44407" xr:uid="{88724891-79B0-46AC-8AF4-83C3B8A13381}"/>
    <cellStyle name="Percent 4 4 5 9 3" xfId="36825" xr:uid="{8705DBA2-A0C8-4D86-9573-FC0A50014971}"/>
    <cellStyle name="Percent 4 4 6" xfId="4746" xr:uid="{00000000-0005-0000-0000-00008E120000}"/>
    <cellStyle name="Percent 4 4 6 10" xfId="11203" xr:uid="{00000000-0005-0000-0000-0000C72B0000}"/>
    <cellStyle name="Percent 4 4 6 11" xfId="11202" xr:uid="{00000000-0005-0000-0000-0000C62B0000}"/>
    <cellStyle name="Percent 4 4 6 2" xfId="11204" xr:uid="{00000000-0005-0000-0000-0000C82B0000}"/>
    <cellStyle name="Percent 4 4 6 2 2" xfId="11205" xr:uid="{00000000-0005-0000-0000-0000C92B0000}"/>
    <cellStyle name="Percent 4 4 6 2 2 2" xfId="11206" xr:uid="{00000000-0005-0000-0000-0000CA2B0000}"/>
    <cellStyle name="Percent 4 4 6 2 3" xfId="11207" xr:uid="{00000000-0005-0000-0000-0000CB2B0000}"/>
    <cellStyle name="Percent 4 4 6 2 3 2" xfId="11208" xr:uid="{00000000-0005-0000-0000-0000CC2B0000}"/>
    <cellStyle name="Percent 4 4 6 2 4" xfId="11209" xr:uid="{00000000-0005-0000-0000-0000CD2B0000}"/>
    <cellStyle name="Percent 4 4 6 2 5" xfId="44408" xr:uid="{B9B8108B-C500-4341-96B2-B69FA66DA317}"/>
    <cellStyle name="Percent 4 4 6 2 6" xfId="26614" xr:uid="{1660499D-D628-4159-B5D4-277AAC09374D}"/>
    <cellStyle name="Percent 4 4 6 3" xfId="11210" xr:uid="{00000000-0005-0000-0000-0000CE2B0000}"/>
    <cellStyle name="Percent 4 4 6 3 2" xfId="11211" xr:uid="{00000000-0005-0000-0000-0000CF2B0000}"/>
    <cellStyle name="Percent 4 4 6 3 2 2" xfId="11212" xr:uid="{00000000-0005-0000-0000-0000D02B0000}"/>
    <cellStyle name="Percent 4 4 6 3 3" xfId="11213" xr:uid="{00000000-0005-0000-0000-0000D12B0000}"/>
    <cellStyle name="Percent 4 4 6 3 3 2" xfId="11214" xr:uid="{00000000-0005-0000-0000-0000D22B0000}"/>
    <cellStyle name="Percent 4 4 6 3 4" xfId="11215" xr:uid="{00000000-0005-0000-0000-0000D32B0000}"/>
    <cellStyle name="Percent 4 4 6 3 5" xfId="44409" xr:uid="{30FC0C33-B12A-4691-A571-25D68737BB84}"/>
    <cellStyle name="Percent 4 4 6 3 6" xfId="36826" xr:uid="{80A34287-2A44-4123-AD67-26FC707C9E3A}"/>
    <cellStyle name="Percent 4 4 6 4" xfId="11216" xr:uid="{00000000-0005-0000-0000-0000D42B0000}"/>
    <cellStyle name="Percent 4 4 6 4 2" xfId="11217" xr:uid="{00000000-0005-0000-0000-0000D52B0000}"/>
    <cellStyle name="Percent 4 4 6 4 2 2" xfId="11218" xr:uid="{00000000-0005-0000-0000-0000D62B0000}"/>
    <cellStyle name="Percent 4 4 6 4 3" xfId="11219" xr:uid="{00000000-0005-0000-0000-0000D72B0000}"/>
    <cellStyle name="Percent 4 4 6 4 3 2" xfId="11220" xr:uid="{00000000-0005-0000-0000-0000D82B0000}"/>
    <cellStyle name="Percent 4 4 6 4 4" xfId="11221" xr:uid="{00000000-0005-0000-0000-0000D92B0000}"/>
    <cellStyle name="Percent 4 4 6 4 4 2" xfId="11222" xr:uid="{00000000-0005-0000-0000-0000DA2B0000}"/>
    <cellStyle name="Percent 4 4 6 4 5" xfId="11223" xr:uid="{00000000-0005-0000-0000-0000DB2B0000}"/>
    <cellStyle name="Percent 4 4 6 4 6" xfId="44410" xr:uid="{445E2763-0150-4BEE-8599-917B72D5AC91}"/>
    <cellStyle name="Percent 4 4 6 4 7" xfId="36827" xr:uid="{2F284A33-A6D5-4444-B5A8-E5800B2B377B}"/>
    <cellStyle name="Percent 4 4 6 5" xfId="11224" xr:uid="{00000000-0005-0000-0000-0000DC2B0000}"/>
    <cellStyle name="Percent 4 4 6 5 2" xfId="11225" xr:uid="{00000000-0005-0000-0000-0000DD2B0000}"/>
    <cellStyle name="Percent 4 4 6 5 2 2" xfId="11226" xr:uid="{00000000-0005-0000-0000-0000DE2B0000}"/>
    <cellStyle name="Percent 4 4 6 5 3" xfId="11227" xr:uid="{00000000-0005-0000-0000-0000DF2B0000}"/>
    <cellStyle name="Percent 4 4 6 5 3 2" xfId="11228" xr:uid="{00000000-0005-0000-0000-0000E02B0000}"/>
    <cellStyle name="Percent 4 4 6 5 4" xfId="11229" xr:uid="{00000000-0005-0000-0000-0000E12B0000}"/>
    <cellStyle name="Percent 4 4 6 5 5" xfId="44411" xr:uid="{09DBEB70-DE5D-4019-8A35-D8A1C1438884}"/>
    <cellStyle name="Percent 4 4 6 5 6" xfId="36828" xr:uid="{B1B1D558-E082-45B1-955C-7F3D514DFC17}"/>
    <cellStyle name="Percent 4 4 6 6" xfId="11230" xr:uid="{00000000-0005-0000-0000-0000E22B0000}"/>
    <cellStyle name="Percent 4 4 6 6 2" xfId="11231" xr:uid="{00000000-0005-0000-0000-0000E32B0000}"/>
    <cellStyle name="Percent 4 4 6 6 3" xfId="44412" xr:uid="{316B9C2D-8CB0-4C13-B33B-954A8B4E9373}"/>
    <cellStyle name="Percent 4 4 6 6 4" xfId="36829" xr:uid="{E7856804-E1CC-4F5B-9FD3-76E524D7FAFE}"/>
    <cellStyle name="Percent 4 4 6 7" xfId="11232" xr:uid="{00000000-0005-0000-0000-0000E42B0000}"/>
    <cellStyle name="Percent 4 4 6 7 2" xfId="11233" xr:uid="{00000000-0005-0000-0000-0000E52B0000}"/>
    <cellStyle name="Percent 4 4 6 7 3" xfId="44413" xr:uid="{38CBAEB7-E758-4E66-B140-A997EF385E3C}"/>
    <cellStyle name="Percent 4 4 6 7 4" xfId="36830" xr:uid="{101CBD07-E090-4667-9382-8D8A27C399ED}"/>
    <cellStyle name="Percent 4 4 6 8" xfId="11234" xr:uid="{00000000-0005-0000-0000-0000E62B0000}"/>
    <cellStyle name="Percent 4 4 6 8 2" xfId="11235" xr:uid="{00000000-0005-0000-0000-0000E72B0000}"/>
    <cellStyle name="Percent 4 4 6 8 3" xfId="44414" xr:uid="{852C63CC-7796-4E48-9C31-DA21E6198C32}"/>
    <cellStyle name="Percent 4 4 6 8 4" xfId="36831" xr:uid="{20548884-7A97-4515-889B-B7FA541D57BB}"/>
    <cellStyle name="Percent 4 4 6 9" xfId="11236" xr:uid="{00000000-0005-0000-0000-0000E82B0000}"/>
    <cellStyle name="Percent 4 4 6 9 2" xfId="44415" xr:uid="{A62CF83F-68C1-40F9-930A-44243A7D4322}"/>
    <cellStyle name="Percent 4 4 6 9 3" xfId="36832" xr:uid="{ED78D6CC-ADB4-4509-81F5-2D2D7D894B89}"/>
    <cellStyle name="Percent 4 4 7" xfId="4747" xr:uid="{00000000-0005-0000-0000-00008F120000}"/>
    <cellStyle name="Percent 4 4 7 10" xfId="11238" xr:uid="{00000000-0005-0000-0000-0000EA2B0000}"/>
    <cellStyle name="Percent 4 4 7 11" xfId="11237" xr:uid="{00000000-0005-0000-0000-0000E92B0000}"/>
    <cellStyle name="Percent 4 4 7 2" xfId="11239" xr:uid="{00000000-0005-0000-0000-0000EB2B0000}"/>
    <cellStyle name="Percent 4 4 7 2 2" xfId="11240" xr:uid="{00000000-0005-0000-0000-0000EC2B0000}"/>
    <cellStyle name="Percent 4 4 7 2 2 2" xfId="11241" xr:uid="{00000000-0005-0000-0000-0000ED2B0000}"/>
    <cellStyle name="Percent 4 4 7 2 3" xfId="11242" xr:uid="{00000000-0005-0000-0000-0000EE2B0000}"/>
    <cellStyle name="Percent 4 4 7 2 3 2" xfId="11243" xr:uid="{00000000-0005-0000-0000-0000EF2B0000}"/>
    <cellStyle name="Percent 4 4 7 2 4" xfId="11244" xr:uid="{00000000-0005-0000-0000-0000F02B0000}"/>
    <cellStyle name="Percent 4 4 7 2 5" xfId="44416" xr:uid="{08602CFE-460B-454C-B28F-C4E1E6EBC954}"/>
    <cellStyle name="Percent 4 4 7 2 6" xfId="26615" xr:uid="{A1E82E2C-E6B8-4DD3-BE2D-93262BB37C8C}"/>
    <cellStyle name="Percent 4 4 7 3" xfId="11245" xr:uid="{00000000-0005-0000-0000-0000F12B0000}"/>
    <cellStyle name="Percent 4 4 7 3 2" xfId="11246" xr:uid="{00000000-0005-0000-0000-0000F22B0000}"/>
    <cellStyle name="Percent 4 4 7 3 2 2" xfId="11247" xr:uid="{00000000-0005-0000-0000-0000F32B0000}"/>
    <cellStyle name="Percent 4 4 7 3 3" xfId="11248" xr:uid="{00000000-0005-0000-0000-0000F42B0000}"/>
    <cellStyle name="Percent 4 4 7 3 3 2" xfId="11249" xr:uid="{00000000-0005-0000-0000-0000F52B0000}"/>
    <cellStyle name="Percent 4 4 7 3 4" xfId="11250" xr:uid="{00000000-0005-0000-0000-0000F62B0000}"/>
    <cellStyle name="Percent 4 4 7 3 5" xfId="44417" xr:uid="{F82050CC-61FB-4798-B45B-1442460B5EA6}"/>
    <cellStyle name="Percent 4 4 7 3 6" xfId="36833" xr:uid="{4932D981-F2BE-490D-B1F0-217BEA943F00}"/>
    <cellStyle name="Percent 4 4 7 4" xfId="11251" xr:uid="{00000000-0005-0000-0000-0000F72B0000}"/>
    <cellStyle name="Percent 4 4 7 4 2" xfId="11252" xr:uid="{00000000-0005-0000-0000-0000F82B0000}"/>
    <cellStyle name="Percent 4 4 7 4 2 2" xfId="11253" xr:uid="{00000000-0005-0000-0000-0000F92B0000}"/>
    <cellStyle name="Percent 4 4 7 4 3" xfId="11254" xr:uid="{00000000-0005-0000-0000-0000FA2B0000}"/>
    <cellStyle name="Percent 4 4 7 4 3 2" xfId="11255" xr:uid="{00000000-0005-0000-0000-0000FB2B0000}"/>
    <cellStyle name="Percent 4 4 7 4 4" xfId="11256" xr:uid="{00000000-0005-0000-0000-0000FC2B0000}"/>
    <cellStyle name="Percent 4 4 7 4 4 2" xfId="11257" xr:uid="{00000000-0005-0000-0000-0000FD2B0000}"/>
    <cellStyle name="Percent 4 4 7 4 5" xfId="11258" xr:uid="{00000000-0005-0000-0000-0000FE2B0000}"/>
    <cellStyle name="Percent 4 4 7 4 6" xfId="44418" xr:uid="{077C8079-8D6B-4A0F-80F0-CC24E963071C}"/>
    <cellStyle name="Percent 4 4 7 4 7" xfId="36834" xr:uid="{E0E5C818-EDCC-47B8-9EA5-8A92BDDD6178}"/>
    <cellStyle name="Percent 4 4 7 5" xfId="11259" xr:uid="{00000000-0005-0000-0000-0000FF2B0000}"/>
    <cellStyle name="Percent 4 4 7 5 2" xfId="11260" xr:uid="{00000000-0005-0000-0000-0000002C0000}"/>
    <cellStyle name="Percent 4 4 7 5 2 2" xfId="11261" xr:uid="{00000000-0005-0000-0000-0000012C0000}"/>
    <cellStyle name="Percent 4 4 7 5 3" xfId="11262" xr:uid="{00000000-0005-0000-0000-0000022C0000}"/>
    <cellStyle name="Percent 4 4 7 5 3 2" xfId="11263" xr:uid="{00000000-0005-0000-0000-0000032C0000}"/>
    <cellStyle name="Percent 4 4 7 5 4" xfId="11264" xr:uid="{00000000-0005-0000-0000-0000042C0000}"/>
    <cellStyle name="Percent 4 4 7 5 5" xfId="44419" xr:uid="{7EB97025-1BE3-4180-8718-EAC1630F06F0}"/>
    <cellStyle name="Percent 4 4 7 5 6" xfId="36835" xr:uid="{9583328A-CA75-4329-8ADE-61DE0C7EC507}"/>
    <cellStyle name="Percent 4 4 7 6" xfId="11265" xr:uid="{00000000-0005-0000-0000-0000052C0000}"/>
    <cellStyle name="Percent 4 4 7 6 2" xfId="11266" xr:uid="{00000000-0005-0000-0000-0000062C0000}"/>
    <cellStyle name="Percent 4 4 7 6 3" xfId="44420" xr:uid="{2B890C5E-D20B-4E8D-AE2B-7A23E6416426}"/>
    <cellStyle name="Percent 4 4 7 6 4" xfId="36836" xr:uid="{5717765E-9A9A-4EC0-A66A-70DF81B64904}"/>
    <cellStyle name="Percent 4 4 7 7" xfId="11267" xr:uid="{00000000-0005-0000-0000-0000072C0000}"/>
    <cellStyle name="Percent 4 4 7 7 2" xfId="11268" xr:uid="{00000000-0005-0000-0000-0000082C0000}"/>
    <cellStyle name="Percent 4 4 7 7 3" xfId="44421" xr:uid="{C67732E3-7778-44C6-97D8-5BA77354B64B}"/>
    <cellStyle name="Percent 4 4 7 7 4" xfId="36837" xr:uid="{53D55CFF-1E89-4973-AC4F-0C8595674D2F}"/>
    <cellStyle name="Percent 4 4 7 8" xfId="11269" xr:uid="{00000000-0005-0000-0000-0000092C0000}"/>
    <cellStyle name="Percent 4 4 7 8 2" xfId="11270" xr:uid="{00000000-0005-0000-0000-00000A2C0000}"/>
    <cellStyle name="Percent 4 4 7 8 3" xfId="44422" xr:uid="{ADCB5B57-B08E-4114-BC31-752F53C68130}"/>
    <cellStyle name="Percent 4 4 7 8 4" xfId="36838" xr:uid="{DF62279E-336E-4A8B-91E5-A74F5B87B03C}"/>
    <cellStyle name="Percent 4 4 7 9" xfId="11271" xr:uid="{00000000-0005-0000-0000-00000B2C0000}"/>
    <cellStyle name="Percent 4 4 7 9 2" xfId="44423" xr:uid="{5A28DC04-72F4-4400-8F73-B20960469ECB}"/>
    <cellStyle name="Percent 4 4 7 9 3" xfId="36839" xr:uid="{917C3136-A92C-4AE5-901F-337BE338D835}"/>
    <cellStyle name="Percent 4 4 8" xfId="4748" xr:uid="{00000000-0005-0000-0000-000090120000}"/>
    <cellStyle name="Percent 4 4 8 10" xfId="11273" xr:uid="{00000000-0005-0000-0000-00000D2C0000}"/>
    <cellStyle name="Percent 4 4 8 11" xfId="11272" xr:uid="{00000000-0005-0000-0000-00000C2C0000}"/>
    <cellStyle name="Percent 4 4 8 2" xfId="11274" xr:uid="{00000000-0005-0000-0000-00000E2C0000}"/>
    <cellStyle name="Percent 4 4 8 2 2" xfId="11275" xr:uid="{00000000-0005-0000-0000-00000F2C0000}"/>
    <cellStyle name="Percent 4 4 8 2 2 2" xfId="11276" xr:uid="{00000000-0005-0000-0000-0000102C0000}"/>
    <cellStyle name="Percent 4 4 8 2 3" xfId="11277" xr:uid="{00000000-0005-0000-0000-0000112C0000}"/>
    <cellStyle name="Percent 4 4 8 2 3 2" xfId="11278" xr:uid="{00000000-0005-0000-0000-0000122C0000}"/>
    <cellStyle name="Percent 4 4 8 2 4" xfId="11279" xr:uid="{00000000-0005-0000-0000-0000132C0000}"/>
    <cellStyle name="Percent 4 4 8 2 5" xfId="44424" xr:uid="{AA679865-EE1C-47E0-93D2-AF89004CCF35}"/>
    <cellStyle name="Percent 4 4 8 2 6" xfId="26616" xr:uid="{4BAD61AB-0E16-4BD9-8A0D-8D92F97AD150}"/>
    <cellStyle name="Percent 4 4 8 3" xfId="11280" xr:uid="{00000000-0005-0000-0000-0000142C0000}"/>
    <cellStyle name="Percent 4 4 8 3 2" xfId="11281" xr:uid="{00000000-0005-0000-0000-0000152C0000}"/>
    <cellStyle name="Percent 4 4 8 3 2 2" xfId="11282" xr:uid="{00000000-0005-0000-0000-0000162C0000}"/>
    <cellStyle name="Percent 4 4 8 3 3" xfId="11283" xr:uid="{00000000-0005-0000-0000-0000172C0000}"/>
    <cellStyle name="Percent 4 4 8 3 3 2" xfId="11284" xr:uid="{00000000-0005-0000-0000-0000182C0000}"/>
    <cellStyle name="Percent 4 4 8 3 4" xfId="11285" xr:uid="{00000000-0005-0000-0000-0000192C0000}"/>
    <cellStyle name="Percent 4 4 8 3 5" xfId="44425" xr:uid="{D92A956A-0CAA-42BE-A133-9F9A24E3643C}"/>
    <cellStyle name="Percent 4 4 8 3 6" xfId="36840" xr:uid="{EB905D03-8DE7-4908-907C-F022F0F571AA}"/>
    <cellStyle name="Percent 4 4 8 4" xfId="11286" xr:uid="{00000000-0005-0000-0000-00001A2C0000}"/>
    <cellStyle name="Percent 4 4 8 4 2" xfId="11287" xr:uid="{00000000-0005-0000-0000-00001B2C0000}"/>
    <cellStyle name="Percent 4 4 8 4 2 2" xfId="11288" xr:uid="{00000000-0005-0000-0000-00001C2C0000}"/>
    <cellStyle name="Percent 4 4 8 4 3" xfId="11289" xr:uid="{00000000-0005-0000-0000-00001D2C0000}"/>
    <cellStyle name="Percent 4 4 8 4 3 2" xfId="11290" xr:uid="{00000000-0005-0000-0000-00001E2C0000}"/>
    <cellStyle name="Percent 4 4 8 4 4" xfId="11291" xr:uid="{00000000-0005-0000-0000-00001F2C0000}"/>
    <cellStyle name="Percent 4 4 8 4 4 2" xfId="11292" xr:uid="{00000000-0005-0000-0000-0000202C0000}"/>
    <cellStyle name="Percent 4 4 8 4 5" xfId="11293" xr:uid="{00000000-0005-0000-0000-0000212C0000}"/>
    <cellStyle name="Percent 4 4 8 4 6" xfId="44426" xr:uid="{5053D301-3CF1-4CD8-9942-2264B920ED0F}"/>
    <cellStyle name="Percent 4 4 8 4 7" xfId="36841" xr:uid="{EFDDE004-E345-40FA-A8A4-7682E7C1AA38}"/>
    <cellStyle name="Percent 4 4 8 5" xfId="11294" xr:uid="{00000000-0005-0000-0000-0000222C0000}"/>
    <cellStyle name="Percent 4 4 8 5 2" xfId="11295" xr:uid="{00000000-0005-0000-0000-0000232C0000}"/>
    <cellStyle name="Percent 4 4 8 5 2 2" xfId="11296" xr:uid="{00000000-0005-0000-0000-0000242C0000}"/>
    <cellStyle name="Percent 4 4 8 5 3" xfId="11297" xr:uid="{00000000-0005-0000-0000-0000252C0000}"/>
    <cellStyle name="Percent 4 4 8 5 3 2" xfId="11298" xr:uid="{00000000-0005-0000-0000-0000262C0000}"/>
    <cellStyle name="Percent 4 4 8 5 4" xfId="11299" xr:uid="{00000000-0005-0000-0000-0000272C0000}"/>
    <cellStyle name="Percent 4 4 8 5 5" xfId="44427" xr:uid="{C7282FE1-4D55-4951-B641-D4C546ACCCA5}"/>
    <cellStyle name="Percent 4 4 8 5 6" xfId="36842" xr:uid="{06A1E1A7-6B3F-4A32-8E71-1CD2625E2032}"/>
    <cellStyle name="Percent 4 4 8 6" xfId="11300" xr:uid="{00000000-0005-0000-0000-0000282C0000}"/>
    <cellStyle name="Percent 4 4 8 6 2" xfId="11301" xr:uid="{00000000-0005-0000-0000-0000292C0000}"/>
    <cellStyle name="Percent 4 4 8 6 3" xfId="44428" xr:uid="{A8467927-4A1D-4EDA-8DB7-2A40700473A3}"/>
    <cellStyle name="Percent 4 4 8 6 4" xfId="36843" xr:uid="{9C176C87-2DB8-49AB-99DF-52093EA13FB8}"/>
    <cellStyle name="Percent 4 4 8 7" xfId="11302" xr:uid="{00000000-0005-0000-0000-00002A2C0000}"/>
    <cellStyle name="Percent 4 4 8 7 2" xfId="11303" xr:uid="{00000000-0005-0000-0000-00002B2C0000}"/>
    <cellStyle name="Percent 4 4 8 7 3" xfId="44429" xr:uid="{69A7B061-6209-4320-BBE4-31F4A184F67B}"/>
    <cellStyle name="Percent 4 4 8 7 4" xfId="36844" xr:uid="{BD42025F-C38B-4680-BD16-ABAAA71385D4}"/>
    <cellStyle name="Percent 4 4 8 8" xfId="11304" xr:uid="{00000000-0005-0000-0000-00002C2C0000}"/>
    <cellStyle name="Percent 4 4 8 8 2" xfId="11305" xr:uid="{00000000-0005-0000-0000-00002D2C0000}"/>
    <cellStyle name="Percent 4 4 8 8 3" xfId="44430" xr:uid="{2752C4D2-8E86-4BB7-86DE-46E3EE109ADE}"/>
    <cellStyle name="Percent 4 4 8 8 4" xfId="36845" xr:uid="{D14C5A97-2A73-4E75-BAC9-948A3A921780}"/>
    <cellStyle name="Percent 4 4 8 9" xfId="11306" xr:uid="{00000000-0005-0000-0000-00002E2C0000}"/>
    <cellStyle name="Percent 4 4 8 9 2" xfId="44431" xr:uid="{186F685B-FB2B-4F6A-87B8-E8BA088E9770}"/>
    <cellStyle name="Percent 4 4 8 9 3" xfId="36846" xr:uid="{40EE7841-1A12-4A69-BE76-1D9F71B5E92A}"/>
    <cellStyle name="Percent 4 4 9" xfId="11307" xr:uid="{00000000-0005-0000-0000-00002F2C0000}"/>
    <cellStyle name="Percent 4 4 9 2" xfId="11308" xr:uid="{00000000-0005-0000-0000-0000302C0000}"/>
    <cellStyle name="Percent 4 4 9 2 2" xfId="11309" xr:uid="{00000000-0005-0000-0000-0000312C0000}"/>
    <cellStyle name="Percent 4 4 9 2 3" xfId="44433" xr:uid="{B9498C25-B393-45F2-AD24-532BA379A5B1}"/>
    <cellStyle name="Percent 4 4 9 2 4" xfId="36847" xr:uid="{2AB335DC-D439-4C0B-8379-8193D4F9C518}"/>
    <cellStyle name="Percent 4 4 9 3" xfId="11310" xr:uid="{00000000-0005-0000-0000-0000322C0000}"/>
    <cellStyle name="Percent 4 4 9 3 2" xfId="11311" xr:uid="{00000000-0005-0000-0000-0000332C0000}"/>
    <cellStyle name="Percent 4 4 9 3 3" xfId="44434" xr:uid="{34E72232-A2CD-46FF-8B46-5480869A5C01}"/>
    <cellStyle name="Percent 4 4 9 3 4" xfId="36848" xr:uid="{A4609648-8EB0-44A9-8F19-4F45A6204EDE}"/>
    <cellStyle name="Percent 4 4 9 4" xfId="11312" xr:uid="{00000000-0005-0000-0000-0000342C0000}"/>
    <cellStyle name="Percent 4 4 9 4 2" xfId="44435" xr:uid="{A11FC41C-7A20-4409-969B-C44A11D12075}"/>
    <cellStyle name="Percent 4 4 9 4 3" xfId="36849" xr:uid="{CBFA1F5F-0BA5-4D6B-AA8E-CABA152A3742}"/>
    <cellStyle name="Percent 4 4 9 5" xfId="11313" xr:uid="{00000000-0005-0000-0000-0000352C0000}"/>
    <cellStyle name="Percent 4 4 9 5 2" xfId="44436" xr:uid="{44399F9F-18BB-465B-A2D0-7DF380C9788D}"/>
    <cellStyle name="Percent 4 4 9 5 3" xfId="36850" xr:uid="{F32582BD-A87E-40B3-8F64-A098EEB8591F}"/>
    <cellStyle name="Percent 4 4 9 6" xfId="44432" xr:uid="{FC3854A0-CBC2-4E2E-A23E-BEFE293F17F3}"/>
    <cellStyle name="Percent 4 4 9 7" xfId="26617" xr:uid="{A7E2BE34-24AB-4554-83F4-6367AB247682}"/>
    <cellStyle name="Percent 4 40" xfId="9528" xr:uid="{00000000-0005-0000-0000-00003C250000}"/>
    <cellStyle name="Percent 4 41" xfId="41467" xr:uid="{9C047D16-32FE-4D9E-A51C-E23D01BC213F}"/>
    <cellStyle name="Percent 4 5" xfId="309" xr:uid="{00000000-0005-0000-0000-000039010000}"/>
    <cellStyle name="Percent 4 5 10" xfId="11315" xr:uid="{00000000-0005-0000-0000-0000372C0000}"/>
    <cellStyle name="Percent 4 5 10 2" xfId="11316" xr:uid="{00000000-0005-0000-0000-0000382C0000}"/>
    <cellStyle name="Percent 4 5 10 2 2" xfId="11317" xr:uid="{00000000-0005-0000-0000-0000392C0000}"/>
    <cellStyle name="Percent 4 5 10 3" xfId="11318" xr:uid="{00000000-0005-0000-0000-00003A2C0000}"/>
    <cellStyle name="Percent 4 5 10 3 2" xfId="11319" xr:uid="{00000000-0005-0000-0000-00003B2C0000}"/>
    <cellStyle name="Percent 4 5 10 4" xfId="11320" xr:uid="{00000000-0005-0000-0000-00003C2C0000}"/>
    <cellStyle name="Percent 4 5 10 5" xfId="44437" xr:uid="{D0EA7EC3-E30D-43E1-90C8-23001EC68040}"/>
    <cellStyle name="Percent 4 5 10 6" xfId="26618" xr:uid="{30FEFDF3-9823-4F08-89ED-15B9E055BB6A}"/>
    <cellStyle name="Percent 4 5 11" xfId="11321" xr:uid="{00000000-0005-0000-0000-00003D2C0000}"/>
    <cellStyle name="Percent 4 5 11 2" xfId="11322" xr:uid="{00000000-0005-0000-0000-00003E2C0000}"/>
    <cellStyle name="Percent 4 5 11 2 2" xfId="11323" xr:uid="{00000000-0005-0000-0000-00003F2C0000}"/>
    <cellStyle name="Percent 4 5 11 3" xfId="11324" xr:uid="{00000000-0005-0000-0000-0000402C0000}"/>
    <cellStyle name="Percent 4 5 11 3 2" xfId="11325" xr:uid="{00000000-0005-0000-0000-0000412C0000}"/>
    <cellStyle name="Percent 4 5 11 4" xfId="11326" xr:uid="{00000000-0005-0000-0000-0000422C0000}"/>
    <cellStyle name="Percent 4 5 11 5" xfId="44438" xr:uid="{D368C7D9-A3DA-4250-A9B2-8D684177D0F1}"/>
    <cellStyle name="Percent 4 5 11 6" xfId="36851" xr:uid="{EF79AB1B-7051-4E41-AE30-95EDA4217195}"/>
    <cellStyle name="Percent 4 5 12" xfId="11327" xr:uid="{00000000-0005-0000-0000-0000432C0000}"/>
    <cellStyle name="Percent 4 5 12 2" xfId="11328" xr:uid="{00000000-0005-0000-0000-0000442C0000}"/>
    <cellStyle name="Percent 4 5 12 2 2" xfId="11329" xr:uid="{00000000-0005-0000-0000-0000452C0000}"/>
    <cellStyle name="Percent 4 5 12 3" xfId="11330" xr:uid="{00000000-0005-0000-0000-0000462C0000}"/>
    <cellStyle name="Percent 4 5 12 3 2" xfId="11331" xr:uid="{00000000-0005-0000-0000-0000472C0000}"/>
    <cellStyle name="Percent 4 5 12 4" xfId="11332" xr:uid="{00000000-0005-0000-0000-0000482C0000}"/>
    <cellStyle name="Percent 4 5 12 4 2" xfId="11333" xr:uid="{00000000-0005-0000-0000-0000492C0000}"/>
    <cellStyle name="Percent 4 5 12 5" xfId="11334" xr:uid="{00000000-0005-0000-0000-00004A2C0000}"/>
    <cellStyle name="Percent 4 5 12 6" xfId="44439" xr:uid="{130CC8D8-7FD5-4E08-A7C1-B9EAC387EEFF}"/>
    <cellStyle name="Percent 4 5 12 7" xfId="36852" xr:uid="{51B2FD38-872F-463E-9FE5-8D01E43B6CA7}"/>
    <cellStyle name="Percent 4 5 13" xfId="11335" xr:uid="{00000000-0005-0000-0000-00004B2C0000}"/>
    <cellStyle name="Percent 4 5 13 2" xfId="11336" xr:uid="{00000000-0005-0000-0000-00004C2C0000}"/>
    <cellStyle name="Percent 4 5 13 2 2" xfId="11337" xr:uid="{00000000-0005-0000-0000-00004D2C0000}"/>
    <cellStyle name="Percent 4 5 13 3" xfId="11338" xr:uid="{00000000-0005-0000-0000-00004E2C0000}"/>
    <cellStyle name="Percent 4 5 13 3 2" xfId="11339" xr:uid="{00000000-0005-0000-0000-00004F2C0000}"/>
    <cellStyle name="Percent 4 5 13 4" xfId="11340" xr:uid="{00000000-0005-0000-0000-0000502C0000}"/>
    <cellStyle name="Percent 4 5 13 5" xfId="44440" xr:uid="{27016E21-C5AF-4F5E-8E19-DFAB6E908240}"/>
    <cellStyle name="Percent 4 5 13 6" xfId="36853" xr:uid="{D712729E-4C6A-498C-A823-F0E4C456665F}"/>
    <cellStyle name="Percent 4 5 14" xfId="11341" xr:uid="{00000000-0005-0000-0000-0000512C0000}"/>
    <cellStyle name="Percent 4 5 14 2" xfId="11342" xr:uid="{00000000-0005-0000-0000-0000522C0000}"/>
    <cellStyle name="Percent 4 5 14 3" xfId="44441" xr:uid="{F29900E9-C777-4B13-B360-5E9F15552A28}"/>
    <cellStyle name="Percent 4 5 14 4" xfId="36854" xr:uid="{768BAEAA-3BD4-4E12-B70B-E5CA2476F941}"/>
    <cellStyle name="Percent 4 5 15" xfId="11343" xr:uid="{00000000-0005-0000-0000-0000532C0000}"/>
    <cellStyle name="Percent 4 5 15 2" xfId="11344" xr:uid="{00000000-0005-0000-0000-0000542C0000}"/>
    <cellStyle name="Percent 4 5 15 3" xfId="44442" xr:uid="{7EE90F65-BCB3-4EC5-9AA3-77D31716DD13}"/>
    <cellStyle name="Percent 4 5 15 4" xfId="36855" xr:uid="{47AFD4D2-BF00-4914-83BB-7DE53CE22171}"/>
    <cellStyle name="Percent 4 5 16" xfId="11345" xr:uid="{00000000-0005-0000-0000-0000552C0000}"/>
    <cellStyle name="Percent 4 5 16 2" xfId="11346" xr:uid="{00000000-0005-0000-0000-0000562C0000}"/>
    <cellStyle name="Percent 4 5 16 3" xfId="44443" xr:uid="{65DA0A79-9F17-45EE-88D1-09E4DDC01E43}"/>
    <cellStyle name="Percent 4 5 16 4" xfId="36856" xr:uid="{81B512D8-181B-4E75-A077-F982990D80E7}"/>
    <cellStyle name="Percent 4 5 17" xfId="11347" xr:uid="{00000000-0005-0000-0000-0000572C0000}"/>
    <cellStyle name="Percent 4 5 17 2" xfId="44444" xr:uid="{22C39D05-0F53-4A62-B1DF-C6B61BF8843E}"/>
    <cellStyle name="Percent 4 5 17 3" xfId="36857" xr:uid="{F706B8E7-D949-4407-BC40-72097747C529}"/>
    <cellStyle name="Percent 4 5 18" xfId="11348" xr:uid="{00000000-0005-0000-0000-0000582C0000}"/>
    <cellStyle name="Percent 4 5 18 2" xfId="44445" xr:uid="{DCB6FB28-C0AE-41C7-8161-462918C8C1F6}"/>
    <cellStyle name="Percent 4 5 18 3" xfId="36858" xr:uid="{83D816AB-FE42-4991-8F13-6C18EC4C12B0}"/>
    <cellStyle name="Percent 4 5 19" xfId="11314" xr:uid="{00000000-0005-0000-0000-0000362C0000}"/>
    <cellStyle name="Percent 4 5 2" xfId="310" xr:uid="{00000000-0005-0000-0000-00003A010000}"/>
    <cellStyle name="Percent 4 5 2 10" xfId="11350" xr:uid="{00000000-0005-0000-0000-00005A2C0000}"/>
    <cellStyle name="Percent 4 5 2 11" xfId="11349" xr:uid="{00000000-0005-0000-0000-0000592C0000}"/>
    <cellStyle name="Percent 4 5 2 2" xfId="11351" xr:uid="{00000000-0005-0000-0000-00005B2C0000}"/>
    <cellStyle name="Percent 4 5 2 2 2" xfId="11352" xr:uid="{00000000-0005-0000-0000-00005C2C0000}"/>
    <cellStyle name="Percent 4 5 2 2 2 2" xfId="11353" xr:uid="{00000000-0005-0000-0000-00005D2C0000}"/>
    <cellStyle name="Percent 4 5 2 2 3" xfId="11354" xr:uid="{00000000-0005-0000-0000-00005E2C0000}"/>
    <cellStyle name="Percent 4 5 2 2 3 2" xfId="11355" xr:uid="{00000000-0005-0000-0000-00005F2C0000}"/>
    <cellStyle name="Percent 4 5 2 2 4" xfId="11356" xr:uid="{00000000-0005-0000-0000-0000602C0000}"/>
    <cellStyle name="Percent 4 5 2 2 5" xfId="11357" xr:uid="{00000000-0005-0000-0000-0000612C0000}"/>
    <cellStyle name="Percent 4 5 2 2 6" xfId="44446" xr:uid="{41421B5D-BF62-47E5-9EF1-CBB2B1B42A50}"/>
    <cellStyle name="Percent 4 5 2 2 7" xfId="26619" xr:uid="{A9D0845B-B6EF-4844-9F2E-7E2A19B9B83A}"/>
    <cellStyle name="Percent 4 5 2 3" xfId="11358" xr:uid="{00000000-0005-0000-0000-0000622C0000}"/>
    <cellStyle name="Percent 4 5 2 3 2" xfId="11359" xr:uid="{00000000-0005-0000-0000-0000632C0000}"/>
    <cellStyle name="Percent 4 5 2 3 2 2" xfId="11360" xr:uid="{00000000-0005-0000-0000-0000642C0000}"/>
    <cellStyle name="Percent 4 5 2 3 3" xfId="11361" xr:uid="{00000000-0005-0000-0000-0000652C0000}"/>
    <cellStyle name="Percent 4 5 2 3 3 2" xfId="11362" xr:uid="{00000000-0005-0000-0000-0000662C0000}"/>
    <cellStyle name="Percent 4 5 2 3 4" xfId="11363" xr:uid="{00000000-0005-0000-0000-0000672C0000}"/>
    <cellStyle name="Percent 4 5 2 3 5" xfId="44447" xr:uid="{912ACBA9-25DE-4753-9633-459633F5B7B3}"/>
    <cellStyle name="Percent 4 5 2 3 6" xfId="36859" xr:uid="{67EF1EB9-C124-429A-B506-287A3ADE0E18}"/>
    <cellStyle name="Percent 4 5 2 4" xfId="11364" xr:uid="{00000000-0005-0000-0000-0000682C0000}"/>
    <cellStyle name="Percent 4 5 2 4 2" xfId="11365" xr:uid="{00000000-0005-0000-0000-0000692C0000}"/>
    <cellStyle name="Percent 4 5 2 4 2 2" xfId="11366" xr:uid="{00000000-0005-0000-0000-00006A2C0000}"/>
    <cellStyle name="Percent 4 5 2 4 3" xfId="11367" xr:uid="{00000000-0005-0000-0000-00006B2C0000}"/>
    <cellStyle name="Percent 4 5 2 4 3 2" xfId="11368" xr:uid="{00000000-0005-0000-0000-00006C2C0000}"/>
    <cellStyle name="Percent 4 5 2 4 4" xfId="11369" xr:uid="{00000000-0005-0000-0000-00006D2C0000}"/>
    <cellStyle name="Percent 4 5 2 4 4 2" xfId="11370" xr:uid="{00000000-0005-0000-0000-00006E2C0000}"/>
    <cellStyle name="Percent 4 5 2 4 5" xfId="11371" xr:uid="{00000000-0005-0000-0000-00006F2C0000}"/>
    <cellStyle name="Percent 4 5 2 4 6" xfId="44448" xr:uid="{ED2C990E-34D8-4D90-AA3D-C5011929EE72}"/>
    <cellStyle name="Percent 4 5 2 4 7" xfId="36860" xr:uid="{8EFF42E7-9FD8-4DCF-94EC-D5CAEAD8EAE3}"/>
    <cellStyle name="Percent 4 5 2 5" xfId="11372" xr:uid="{00000000-0005-0000-0000-0000702C0000}"/>
    <cellStyle name="Percent 4 5 2 5 2" xfId="11373" xr:uid="{00000000-0005-0000-0000-0000712C0000}"/>
    <cellStyle name="Percent 4 5 2 5 2 2" xfId="11374" xr:uid="{00000000-0005-0000-0000-0000722C0000}"/>
    <cellStyle name="Percent 4 5 2 5 3" xfId="11375" xr:uid="{00000000-0005-0000-0000-0000732C0000}"/>
    <cellStyle name="Percent 4 5 2 5 3 2" xfId="11376" xr:uid="{00000000-0005-0000-0000-0000742C0000}"/>
    <cellStyle name="Percent 4 5 2 5 4" xfId="11377" xr:uid="{00000000-0005-0000-0000-0000752C0000}"/>
    <cellStyle name="Percent 4 5 2 5 5" xfId="44449" xr:uid="{5D76A894-0EF5-4599-8641-FA253442F841}"/>
    <cellStyle name="Percent 4 5 2 5 6" xfId="36861" xr:uid="{3DE18567-724A-4C77-A414-36DAA56C0727}"/>
    <cellStyle name="Percent 4 5 2 6" xfId="11378" xr:uid="{00000000-0005-0000-0000-0000762C0000}"/>
    <cellStyle name="Percent 4 5 2 6 2" xfId="11379" xr:uid="{00000000-0005-0000-0000-0000772C0000}"/>
    <cellStyle name="Percent 4 5 2 6 3" xfId="44450" xr:uid="{341E0957-3030-40F8-AF89-FA74782D02F7}"/>
    <cellStyle name="Percent 4 5 2 6 4" xfId="36862" xr:uid="{6FD67A3E-494F-4100-AB08-591AD4F80F2C}"/>
    <cellStyle name="Percent 4 5 2 7" xfId="11380" xr:uid="{00000000-0005-0000-0000-0000782C0000}"/>
    <cellStyle name="Percent 4 5 2 7 2" xfId="11381" xr:uid="{00000000-0005-0000-0000-0000792C0000}"/>
    <cellStyle name="Percent 4 5 2 7 3" xfId="44451" xr:uid="{9FCAEF52-6D02-45A3-9CAC-4712557F89F4}"/>
    <cellStyle name="Percent 4 5 2 7 4" xfId="36863" xr:uid="{34FF99D7-72AA-467A-9359-4FE95E306B1D}"/>
    <cellStyle name="Percent 4 5 2 8" xfId="11382" xr:uid="{00000000-0005-0000-0000-00007A2C0000}"/>
    <cellStyle name="Percent 4 5 2 8 2" xfId="11383" xr:uid="{00000000-0005-0000-0000-00007B2C0000}"/>
    <cellStyle name="Percent 4 5 2 8 3" xfId="44452" xr:uid="{799BF9AB-5BD2-4C90-A46B-1BEF99CAFED8}"/>
    <cellStyle name="Percent 4 5 2 8 4" xfId="36864" xr:uid="{6B24CD6D-EFD8-4116-A926-FA3895B6F4EA}"/>
    <cellStyle name="Percent 4 5 2 9" xfId="11384" xr:uid="{00000000-0005-0000-0000-00007C2C0000}"/>
    <cellStyle name="Percent 4 5 2 9 2" xfId="44453" xr:uid="{FC94ABD5-F03D-45E6-BF3E-791B5744A4E4}"/>
    <cellStyle name="Percent 4 5 2 9 3" xfId="36865" xr:uid="{D95B4DB7-3B79-4A64-8CB0-6AD7764B0B11}"/>
    <cellStyle name="Percent 4 5 20" xfId="3005" xr:uid="{00000000-0005-0000-0000-0000C10B0000}"/>
    <cellStyle name="Percent 4 5 3" xfId="4749" xr:uid="{00000000-0005-0000-0000-000091120000}"/>
    <cellStyle name="Percent 4 5 3 10" xfId="11386" xr:uid="{00000000-0005-0000-0000-00007E2C0000}"/>
    <cellStyle name="Percent 4 5 3 11" xfId="11385" xr:uid="{00000000-0005-0000-0000-00007D2C0000}"/>
    <cellStyle name="Percent 4 5 3 2" xfId="11387" xr:uid="{00000000-0005-0000-0000-00007F2C0000}"/>
    <cellStyle name="Percent 4 5 3 2 2" xfId="11388" xr:uid="{00000000-0005-0000-0000-0000802C0000}"/>
    <cellStyle name="Percent 4 5 3 2 2 2" xfId="11389" xr:uid="{00000000-0005-0000-0000-0000812C0000}"/>
    <cellStyle name="Percent 4 5 3 2 3" xfId="11390" xr:uid="{00000000-0005-0000-0000-0000822C0000}"/>
    <cellStyle name="Percent 4 5 3 2 3 2" xfId="11391" xr:uid="{00000000-0005-0000-0000-0000832C0000}"/>
    <cellStyle name="Percent 4 5 3 2 4" xfId="11392" xr:uid="{00000000-0005-0000-0000-0000842C0000}"/>
    <cellStyle name="Percent 4 5 3 2 5" xfId="11393" xr:uid="{00000000-0005-0000-0000-0000852C0000}"/>
    <cellStyle name="Percent 4 5 3 2 6" xfId="44454" xr:uid="{590EAFB5-3DD9-4580-8F66-5529F989F019}"/>
    <cellStyle name="Percent 4 5 3 2 7" xfId="26620" xr:uid="{7DD99F8B-FEF9-4076-B327-A47C4E41C947}"/>
    <cellStyle name="Percent 4 5 3 3" xfId="11394" xr:uid="{00000000-0005-0000-0000-0000862C0000}"/>
    <cellStyle name="Percent 4 5 3 3 2" xfId="11395" xr:uid="{00000000-0005-0000-0000-0000872C0000}"/>
    <cellStyle name="Percent 4 5 3 3 2 2" xfId="11396" xr:uid="{00000000-0005-0000-0000-0000882C0000}"/>
    <cellStyle name="Percent 4 5 3 3 3" xfId="11397" xr:uid="{00000000-0005-0000-0000-0000892C0000}"/>
    <cellStyle name="Percent 4 5 3 3 3 2" xfId="11398" xr:uid="{00000000-0005-0000-0000-00008A2C0000}"/>
    <cellStyle name="Percent 4 5 3 3 4" xfId="11399" xr:uid="{00000000-0005-0000-0000-00008B2C0000}"/>
    <cellStyle name="Percent 4 5 3 3 5" xfId="44455" xr:uid="{6681CAD5-7307-4120-B827-238B49A8C938}"/>
    <cellStyle name="Percent 4 5 3 3 6" xfId="36866" xr:uid="{33BCE0F5-B9D8-465B-8E0A-9C9A25012AB6}"/>
    <cellStyle name="Percent 4 5 3 4" xfId="11400" xr:uid="{00000000-0005-0000-0000-00008C2C0000}"/>
    <cellStyle name="Percent 4 5 3 4 2" xfId="11401" xr:uid="{00000000-0005-0000-0000-00008D2C0000}"/>
    <cellStyle name="Percent 4 5 3 4 2 2" xfId="11402" xr:uid="{00000000-0005-0000-0000-00008E2C0000}"/>
    <cellStyle name="Percent 4 5 3 4 3" xfId="11403" xr:uid="{00000000-0005-0000-0000-00008F2C0000}"/>
    <cellStyle name="Percent 4 5 3 4 3 2" xfId="11404" xr:uid="{00000000-0005-0000-0000-0000902C0000}"/>
    <cellStyle name="Percent 4 5 3 4 4" xfId="11405" xr:uid="{00000000-0005-0000-0000-0000912C0000}"/>
    <cellStyle name="Percent 4 5 3 4 4 2" xfId="11406" xr:uid="{00000000-0005-0000-0000-0000922C0000}"/>
    <cellStyle name="Percent 4 5 3 4 5" xfId="11407" xr:uid="{00000000-0005-0000-0000-0000932C0000}"/>
    <cellStyle name="Percent 4 5 3 4 6" xfId="44456" xr:uid="{79A25D9D-E46A-4889-AA6B-0367A0F14539}"/>
    <cellStyle name="Percent 4 5 3 4 7" xfId="36867" xr:uid="{CA167EC1-DD92-408E-9538-1749EAE2600F}"/>
    <cellStyle name="Percent 4 5 3 5" xfId="11408" xr:uid="{00000000-0005-0000-0000-0000942C0000}"/>
    <cellStyle name="Percent 4 5 3 5 2" xfId="11409" xr:uid="{00000000-0005-0000-0000-0000952C0000}"/>
    <cellStyle name="Percent 4 5 3 5 2 2" xfId="11410" xr:uid="{00000000-0005-0000-0000-0000962C0000}"/>
    <cellStyle name="Percent 4 5 3 5 3" xfId="11411" xr:uid="{00000000-0005-0000-0000-0000972C0000}"/>
    <cellStyle name="Percent 4 5 3 5 3 2" xfId="11412" xr:uid="{00000000-0005-0000-0000-0000982C0000}"/>
    <cellStyle name="Percent 4 5 3 5 4" xfId="11413" xr:uid="{00000000-0005-0000-0000-0000992C0000}"/>
    <cellStyle name="Percent 4 5 3 5 5" xfId="44457" xr:uid="{8BF4601F-B349-4BBB-A4C1-060D1E09A739}"/>
    <cellStyle name="Percent 4 5 3 5 6" xfId="36868" xr:uid="{6BB45927-8644-4E37-89A6-5467C971E599}"/>
    <cellStyle name="Percent 4 5 3 6" xfId="11414" xr:uid="{00000000-0005-0000-0000-00009A2C0000}"/>
    <cellStyle name="Percent 4 5 3 6 2" xfId="11415" xr:uid="{00000000-0005-0000-0000-00009B2C0000}"/>
    <cellStyle name="Percent 4 5 3 6 3" xfId="44458" xr:uid="{5CBA5BC7-3FD2-4C20-B307-BDE0EBA3E702}"/>
    <cellStyle name="Percent 4 5 3 6 4" xfId="36869" xr:uid="{24B91EF2-A8D5-4A42-8A94-9707CC38A7EE}"/>
    <cellStyle name="Percent 4 5 3 7" xfId="11416" xr:uid="{00000000-0005-0000-0000-00009C2C0000}"/>
    <cellStyle name="Percent 4 5 3 7 2" xfId="11417" xr:uid="{00000000-0005-0000-0000-00009D2C0000}"/>
    <cellStyle name="Percent 4 5 3 7 3" xfId="44459" xr:uid="{B7E95976-06EC-4CED-90AD-4B728643F68D}"/>
    <cellStyle name="Percent 4 5 3 7 4" xfId="36870" xr:uid="{7F9C0807-D468-4808-BC5D-4D1210D46659}"/>
    <cellStyle name="Percent 4 5 3 8" xfId="11418" xr:uid="{00000000-0005-0000-0000-00009E2C0000}"/>
    <cellStyle name="Percent 4 5 3 8 2" xfId="11419" xr:uid="{00000000-0005-0000-0000-00009F2C0000}"/>
    <cellStyle name="Percent 4 5 3 8 3" xfId="44460" xr:uid="{542BD22A-1814-465A-9E65-9A2C08924515}"/>
    <cellStyle name="Percent 4 5 3 8 4" xfId="36871" xr:uid="{A3D52B00-C775-4CDD-887D-4EF63C0E8C1F}"/>
    <cellStyle name="Percent 4 5 3 9" xfId="11420" xr:uid="{00000000-0005-0000-0000-0000A02C0000}"/>
    <cellStyle name="Percent 4 5 3 9 2" xfId="44461" xr:uid="{522F0B59-2448-4F64-B795-46EFDC26C64F}"/>
    <cellStyle name="Percent 4 5 3 9 3" xfId="36872" xr:uid="{20D3FB50-10CF-4CDC-B1D2-32746AA25979}"/>
    <cellStyle name="Percent 4 5 4" xfId="4750" xr:uid="{00000000-0005-0000-0000-000092120000}"/>
    <cellStyle name="Percent 4 5 4 10" xfId="11422" xr:uid="{00000000-0005-0000-0000-0000A22C0000}"/>
    <cellStyle name="Percent 4 5 4 11" xfId="11421" xr:uid="{00000000-0005-0000-0000-0000A12C0000}"/>
    <cellStyle name="Percent 4 5 4 2" xfId="11423" xr:uid="{00000000-0005-0000-0000-0000A32C0000}"/>
    <cellStyle name="Percent 4 5 4 2 2" xfId="11424" xr:uid="{00000000-0005-0000-0000-0000A42C0000}"/>
    <cellStyle name="Percent 4 5 4 2 2 2" xfId="11425" xr:uid="{00000000-0005-0000-0000-0000A52C0000}"/>
    <cellStyle name="Percent 4 5 4 2 3" xfId="11426" xr:uid="{00000000-0005-0000-0000-0000A62C0000}"/>
    <cellStyle name="Percent 4 5 4 2 3 2" xfId="11427" xr:uid="{00000000-0005-0000-0000-0000A72C0000}"/>
    <cellStyle name="Percent 4 5 4 2 4" xfId="11428" xr:uid="{00000000-0005-0000-0000-0000A82C0000}"/>
    <cellStyle name="Percent 4 5 4 2 5" xfId="44462" xr:uid="{2E7707E2-5D80-43F8-B360-D24B9377E35D}"/>
    <cellStyle name="Percent 4 5 4 2 6" xfId="26621" xr:uid="{4975C7B5-7216-4931-A4B7-3B9D085AB021}"/>
    <cellStyle name="Percent 4 5 4 3" xfId="11429" xr:uid="{00000000-0005-0000-0000-0000A92C0000}"/>
    <cellStyle name="Percent 4 5 4 3 2" xfId="11430" xr:uid="{00000000-0005-0000-0000-0000AA2C0000}"/>
    <cellStyle name="Percent 4 5 4 3 2 2" xfId="11431" xr:uid="{00000000-0005-0000-0000-0000AB2C0000}"/>
    <cellStyle name="Percent 4 5 4 3 3" xfId="11432" xr:uid="{00000000-0005-0000-0000-0000AC2C0000}"/>
    <cellStyle name="Percent 4 5 4 3 3 2" xfId="11433" xr:uid="{00000000-0005-0000-0000-0000AD2C0000}"/>
    <cellStyle name="Percent 4 5 4 3 4" xfId="11434" xr:uid="{00000000-0005-0000-0000-0000AE2C0000}"/>
    <cellStyle name="Percent 4 5 4 3 5" xfId="44463" xr:uid="{0C659829-3FF8-4370-B661-FFB29E307CD3}"/>
    <cellStyle name="Percent 4 5 4 3 6" xfId="36873" xr:uid="{33C88B64-D54F-4870-A15B-B15E51CB95A6}"/>
    <cellStyle name="Percent 4 5 4 4" xfId="11435" xr:uid="{00000000-0005-0000-0000-0000AF2C0000}"/>
    <cellStyle name="Percent 4 5 4 4 2" xfId="11436" xr:uid="{00000000-0005-0000-0000-0000B02C0000}"/>
    <cellStyle name="Percent 4 5 4 4 2 2" xfId="11437" xr:uid="{00000000-0005-0000-0000-0000B12C0000}"/>
    <cellStyle name="Percent 4 5 4 4 3" xfId="11438" xr:uid="{00000000-0005-0000-0000-0000B22C0000}"/>
    <cellStyle name="Percent 4 5 4 4 3 2" xfId="11439" xr:uid="{00000000-0005-0000-0000-0000B32C0000}"/>
    <cellStyle name="Percent 4 5 4 4 4" xfId="11440" xr:uid="{00000000-0005-0000-0000-0000B42C0000}"/>
    <cellStyle name="Percent 4 5 4 4 4 2" xfId="11441" xr:uid="{00000000-0005-0000-0000-0000B52C0000}"/>
    <cellStyle name="Percent 4 5 4 4 5" xfId="11442" xr:uid="{00000000-0005-0000-0000-0000B62C0000}"/>
    <cellStyle name="Percent 4 5 4 4 6" xfId="44464" xr:uid="{CDB6BC30-F221-4C5E-A458-A8AF9C95DF75}"/>
    <cellStyle name="Percent 4 5 4 4 7" xfId="36874" xr:uid="{314A5840-E283-4D58-9332-A43D9E713229}"/>
    <cellStyle name="Percent 4 5 4 5" xfId="11443" xr:uid="{00000000-0005-0000-0000-0000B72C0000}"/>
    <cellStyle name="Percent 4 5 4 5 2" xfId="11444" xr:uid="{00000000-0005-0000-0000-0000B82C0000}"/>
    <cellStyle name="Percent 4 5 4 5 2 2" xfId="11445" xr:uid="{00000000-0005-0000-0000-0000B92C0000}"/>
    <cellStyle name="Percent 4 5 4 5 3" xfId="11446" xr:uid="{00000000-0005-0000-0000-0000BA2C0000}"/>
    <cellStyle name="Percent 4 5 4 5 3 2" xfId="11447" xr:uid="{00000000-0005-0000-0000-0000BB2C0000}"/>
    <cellStyle name="Percent 4 5 4 5 4" xfId="11448" xr:uid="{00000000-0005-0000-0000-0000BC2C0000}"/>
    <cellStyle name="Percent 4 5 4 5 5" xfId="44465" xr:uid="{86E75F85-99A3-4CC1-BAA3-506A83E79739}"/>
    <cellStyle name="Percent 4 5 4 5 6" xfId="36875" xr:uid="{2F0D385D-7DBA-4AC3-903C-41FE5B4022CA}"/>
    <cellStyle name="Percent 4 5 4 6" xfId="11449" xr:uid="{00000000-0005-0000-0000-0000BD2C0000}"/>
    <cellStyle name="Percent 4 5 4 6 2" xfId="11450" xr:uid="{00000000-0005-0000-0000-0000BE2C0000}"/>
    <cellStyle name="Percent 4 5 4 6 3" xfId="44466" xr:uid="{E8600FA8-8365-45A6-8CCB-62A16BBA75EF}"/>
    <cellStyle name="Percent 4 5 4 6 4" xfId="36876" xr:uid="{79C021FD-1EF2-40CC-A300-C0A093BD8688}"/>
    <cellStyle name="Percent 4 5 4 7" xfId="11451" xr:uid="{00000000-0005-0000-0000-0000BF2C0000}"/>
    <cellStyle name="Percent 4 5 4 7 2" xfId="11452" xr:uid="{00000000-0005-0000-0000-0000C02C0000}"/>
    <cellStyle name="Percent 4 5 4 7 3" xfId="44467" xr:uid="{CFABC806-D2EC-4C94-8B44-DEC9F683EA65}"/>
    <cellStyle name="Percent 4 5 4 7 4" xfId="36877" xr:uid="{579939FA-345F-4742-A600-CFC9A08594C6}"/>
    <cellStyle name="Percent 4 5 4 8" xfId="11453" xr:uid="{00000000-0005-0000-0000-0000C12C0000}"/>
    <cellStyle name="Percent 4 5 4 8 2" xfId="11454" xr:uid="{00000000-0005-0000-0000-0000C22C0000}"/>
    <cellStyle name="Percent 4 5 4 8 3" xfId="44468" xr:uid="{0A675442-0C1D-448C-ACFD-9C2B3DFFD9D0}"/>
    <cellStyle name="Percent 4 5 4 8 4" xfId="36878" xr:uid="{3AAE69E5-234D-49BD-B344-64DEB3246A9C}"/>
    <cellStyle name="Percent 4 5 4 9" xfId="11455" xr:uid="{00000000-0005-0000-0000-0000C32C0000}"/>
    <cellStyle name="Percent 4 5 4 9 2" xfId="44469" xr:uid="{E839F2E4-3694-48B2-BC4B-ABEB8655E6A1}"/>
    <cellStyle name="Percent 4 5 4 9 3" xfId="36879" xr:uid="{4E8A4CFD-2CCB-4A5E-822C-6349CF7ADCF9}"/>
    <cellStyle name="Percent 4 5 5" xfId="4751" xr:uid="{00000000-0005-0000-0000-000093120000}"/>
    <cellStyle name="Percent 4 5 5 10" xfId="11457" xr:uid="{00000000-0005-0000-0000-0000C52C0000}"/>
    <cellStyle name="Percent 4 5 5 11" xfId="11456" xr:uid="{00000000-0005-0000-0000-0000C42C0000}"/>
    <cellStyle name="Percent 4 5 5 2" xfId="11458" xr:uid="{00000000-0005-0000-0000-0000C62C0000}"/>
    <cellStyle name="Percent 4 5 5 2 2" xfId="11459" xr:uid="{00000000-0005-0000-0000-0000C72C0000}"/>
    <cellStyle name="Percent 4 5 5 2 2 2" xfId="11460" xr:uid="{00000000-0005-0000-0000-0000C82C0000}"/>
    <cellStyle name="Percent 4 5 5 2 3" xfId="11461" xr:uid="{00000000-0005-0000-0000-0000C92C0000}"/>
    <cellStyle name="Percent 4 5 5 2 3 2" xfId="11462" xr:uid="{00000000-0005-0000-0000-0000CA2C0000}"/>
    <cellStyle name="Percent 4 5 5 2 4" xfId="11463" xr:uid="{00000000-0005-0000-0000-0000CB2C0000}"/>
    <cellStyle name="Percent 4 5 5 2 5" xfId="44470" xr:uid="{04A062C7-902E-4F07-A0D1-0C094A3FEB20}"/>
    <cellStyle name="Percent 4 5 5 2 6" xfId="26622" xr:uid="{3AE7255B-105E-471D-81E4-6B7231AC1909}"/>
    <cellStyle name="Percent 4 5 5 3" xfId="11464" xr:uid="{00000000-0005-0000-0000-0000CC2C0000}"/>
    <cellStyle name="Percent 4 5 5 3 2" xfId="11465" xr:uid="{00000000-0005-0000-0000-0000CD2C0000}"/>
    <cellStyle name="Percent 4 5 5 3 2 2" xfId="11466" xr:uid="{00000000-0005-0000-0000-0000CE2C0000}"/>
    <cellStyle name="Percent 4 5 5 3 3" xfId="11467" xr:uid="{00000000-0005-0000-0000-0000CF2C0000}"/>
    <cellStyle name="Percent 4 5 5 3 3 2" xfId="11468" xr:uid="{00000000-0005-0000-0000-0000D02C0000}"/>
    <cellStyle name="Percent 4 5 5 3 4" xfId="11469" xr:uid="{00000000-0005-0000-0000-0000D12C0000}"/>
    <cellStyle name="Percent 4 5 5 3 5" xfId="44471" xr:uid="{9A46B677-1E7E-4800-A5E4-E36350A816DF}"/>
    <cellStyle name="Percent 4 5 5 3 6" xfId="36880" xr:uid="{36F9A882-163C-4329-8918-29FE534BE05E}"/>
    <cellStyle name="Percent 4 5 5 4" xfId="11470" xr:uid="{00000000-0005-0000-0000-0000D22C0000}"/>
    <cellStyle name="Percent 4 5 5 4 2" xfId="11471" xr:uid="{00000000-0005-0000-0000-0000D32C0000}"/>
    <cellStyle name="Percent 4 5 5 4 2 2" xfId="11472" xr:uid="{00000000-0005-0000-0000-0000D42C0000}"/>
    <cellStyle name="Percent 4 5 5 4 3" xfId="11473" xr:uid="{00000000-0005-0000-0000-0000D52C0000}"/>
    <cellStyle name="Percent 4 5 5 4 3 2" xfId="11474" xr:uid="{00000000-0005-0000-0000-0000D62C0000}"/>
    <cellStyle name="Percent 4 5 5 4 4" xfId="11475" xr:uid="{00000000-0005-0000-0000-0000D72C0000}"/>
    <cellStyle name="Percent 4 5 5 4 4 2" xfId="11476" xr:uid="{00000000-0005-0000-0000-0000D82C0000}"/>
    <cellStyle name="Percent 4 5 5 4 5" xfId="11477" xr:uid="{00000000-0005-0000-0000-0000D92C0000}"/>
    <cellStyle name="Percent 4 5 5 4 6" xfId="44472" xr:uid="{8E5897B3-9B09-487F-A88C-53AA7FFF1C04}"/>
    <cellStyle name="Percent 4 5 5 4 7" xfId="36881" xr:uid="{3F9049D0-9269-4DBB-87E6-29B1FD833A48}"/>
    <cellStyle name="Percent 4 5 5 5" xfId="11478" xr:uid="{00000000-0005-0000-0000-0000DA2C0000}"/>
    <cellStyle name="Percent 4 5 5 5 2" xfId="11479" xr:uid="{00000000-0005-0000-0000-0000DB2C0000}"/>
    <cellStyle name="Percent 4 5 5 5 2 2" xfId="11480" xr:uid="{00000000-0005-0000-0000-0000DC2C0000}"/>
    <cellStyle name="Percent 4 5 5 5 3" xfId="11481" xr:uid="{00000000-0005-0000-0000-0000DD2C0000}"/>
    <cellStyle name="Percent 4 5 5 5 3 2" xfId="11482" xr:uid="{00000000-0005-0000-0000-0000DE2C0000}"/>
    <cellStyle name="Percent 4 5 5 5 4" xfId="11483" xr:uid="{00000000-0005-0000-0000-0000DF2C0000}"/>
    <cellStyle name="Percent 4 5 5 5 5" xfId="44473" xr:uid="{AAD755A5-8E3D-4EBC-B23E-F1EF3715936C}"/>
    <cellStyle name="Percent 4 5 5 5 6" xfId="36882" xr:uid="{23748A5C-36BC-40B0-9C80-4FF4BC02A357}"/>
    <cellStyle name="Percent 4 5 5 6" xfId="11484" xr:uid="{00000000-0005-0000-0000-0000E02C0000}"/>
    <cellStyle name="Percent 4 5 5 6 2" xfId="11485" xr:uid="{00000000-0005-0000-0000-0000E12C0000}"/>
    <cellStyle name="Percent 4 5 5 6 3" xfId="44474" xr:uid="{92F4DAFD-1887-4FFB-9A34-A5F1E0F8D5D4}"/>
    <cellStyle name="Percent 4 5 5 6 4" xfId="36883" xr:uid="{7B095555-225F-4EE3-85B0-1EB6F4433AC9}"/>
    <cellStyle name="Percent 4 5 5 7" xfId="11486" xr:uid="{00000000-0005-0000-0000-0000E22C0000}"/>
    <cellStyle name="Percent 4 5 5 7 2" xfId="11487" xr:uid="{00000000-0005-0000-0000-0000E32C0000}"/>
    <cellStyle name="Percent 4 5 5 7 3" xfId="44475" xr:uid="{94424096-440A-4C4C-AA3C-1B198F398C75}"/>
    <cellStyle name="Percent 4 5 5 7 4" xfId="36884" xr:uid="{EE8ACA17-7362-4AF2-A850-44FCA32FA173}"/>
    <cellStyle name="Percent 4 5 5 8" xfId="11488" xr:uid="{00000000-0005-0000-0000-0000E42C0000}"/>
    <cellStyle name="Percent 4 5 5 8 2" xfId="11489" xr:uid="{00000000-0005-0000-0000-0000E52C0000}"/>
    <cellStyle name="Percent 4 5 5 8 3" xfId="44476" xr:uid="{716D5079-27F7-4B1F-A3E3-60364E246C5F}"/>
    <cellStyle name="Percent 4 5 5 8 4" xfId="36885" xr:uid="{BBE5AF0A-0312-4F5D-A3F5-0D288FB82FF6}"/>
    <cellStyle name="Percent 4 5 5 9" xfId="11490" xr:uid="{00000000-0005-0000-0000-0000E62C0000}"/>
    <cellStyle name="Percent 4 5 5 9 2" xfId="44477" xr:uid="{A1237E73-049E-4F2B-9681-B32CA64A8162}"/>
    <cellStyle name="Percent 4 5 5 9 3" xfId="36886" xr:uid="{A7EA158F-700C-43E8-9847-4CB3FCFDDBDB}"/>
    <cellStyle name="Percent 4 5 6" xfId="4752" xr:uid="{00000000-0005-0000-0000-000094120000}"/>
    <cellStyle name="Percent 4 5 6 10" xfId="11492" xr:uid="{00000000-0005-0000-0000-0000E82C0000}"/>
    <cellStyle name="Percent 4 5 6 11" xfId="11491" xr:uid="{00000000-0005-0000-0000-0000E72C0000}"/>
    <cellStyle name="Percent 4 5 6 2" xfId="11493" xr:uid="{00000000-0005-0000-0000-0000E92C0000}"/>
    <cellStyle name="Percent 4 5 6 2 2" xfId="11494" xr:uid="{00000000-0005-0000-0000-0000EA2C0000}"/>
    <cellStyle name="Percent 4 5 6 2 2 2" xfId="11495" xr:uid="{00000000-0005-0000-0000-0000EB2C0000}"/>
    <cellStyle name="Percent 4 5 6 2 3" xfId="11496" xr:uid="{00000000-0005-0000-0000-0000EC2C0000}"/>
    <cellStyle name="Percent 4 5 6 2 3 2" xfId="11497" xr:uid="{00000000-0005-0000-0000-0000ED2C0000}"/>
    <cellStyle name="Percent 4 5 6 2 4" xfId="11498" xr:uid="{00000000-0005-0000-0000-0000EE2C0000}"/>
    <cellStyle name="Percent 4 5 6 2 5" xfId="44478" xr:uid="{555D9A5B-CE88-456F-925D-BFD554021810}"/>
    <cellStyle name="Percent 4 5 6 2 6" xfId="26623" xr:uid="{3D3DDC8E-E049-4736-AE84-7E840B854671}"/>
    <cellStyle name="Percent 4 5 6 3" xfId="11499" xr:uid="{00000000-0005-0000-0000-0000EF2C0000}"/>
    <cellStyle name="Percent 4 5 6 3 2" xfId="11500" xr:uid="{00000000-0005-0000-0000-0000F02C0000}"/>
    <cellStyle name="Percent 4 5 6 3 2 2" xfId="11501" xr:uid="{00000000-0005-0000-0000-0000F12C0000}"/>
    <cellStyle name="Percent 4 5 6 3 3" xfId="11502" xr:uid="{00000000-0005-0000-0000-0000F22C0000}"/>
    <cellStyle name="Percent 4 5 6 3 3 2" xfId="11503" xr:uid="{00000000-0005-0000-0000-0000F32C0000}"/>
    <cellStyle name="Percent 4 5 6 3 4" xfId="11504" xr:uid="{00000000-0005-0000-0000-0000F42C0000}"/>
    <cellStyle name="Percent 4 5 6 3 5" xfId="44479" xr:uid="{600F7421-07B0-4FE9-95FC-9D4EC7048E7D}"/>
    <cellStyle name="Percent 4 5 6 3 6" xfId="36887" xr:uid="{480764DC-7A5C-4A70-AC18-096AA8D033A5}"/>
    <cellStyle name="Percent 4 5 6 4" xfId="11505" xr:uid="{00000000-0005-0000-0000-0000F52C0000}"/>
    <cellStyle name="Percent 4 5 6 4 2" xfId="11506" xr:uid="{00000000-0005-0000-0000-0000F62C0000}"/>
    <cellStyle name="Percent 4 5 6 4 2 2" xfId="11507" xr:uid="{00000000-0005-0000-0000-0000F72C0000}"/>
    <cellStyle name="Percent 4 5 6 4 3" xfId="11508" xr:uid="{00000000-0005-0000-0000-0000F82C0000}"/>
    <cellStyle name="Percent 4 5 6 4 3 2" xfId="11509" xr:uid="{00000000-0005-0000-0000-0000F92C0000}"/>
    <cellStyle name="Percent 4 5 6 4 4" xfId="11510" xr:uid="{00000000-0005-0000-0000-0000FA2C0000}"/>
    <cellStyle name="Percent 4 5 6 4 4 2" xfId="11511" xr:uid="{00000000-0005-0000-0000-0000FB2C0000}"/>
    <cellStyle name="Percent 4 5 6 4 5" xfId="11512" xr:uid="{00000000-0005-0000-0000-0000FC2C0000}"/>
    <cellStyle name="Percent 4 5 6 4 6" xfId="44480" xr:uid="{8FA1E089-AE2E-48BE-824D-102789708EC6}"/>
    <cellStyle name="Percent 4 5 6 4 7" xfId="36888" xr:uid="{E9BB7CA1-7866-4FEB-B052-7DBCE0FECF7A}"/>
    <cellStyle name="Percent 4 5 6 5" xfId="11513" xr:uid="{00000000-0005-0000-0000-0000FD2C0000}"/>
    <cellStyle name="Percent 4 5 6 5 2" xfId="11514" xr:uid="{00000000-0005-0000-0000-0000FE2C0000}"/>
    <cellStyle name="Percent 4 5 6 5 2 2" xfId="11515" xr:uid="{00000000-0005-0000-0000-0000FF2C0000}"/>
    <cellStyle name="Percent 4 5 6 5 3" xfId="11516" xr:uid="{00000000-0005-0000-0000-0000002D0000}"/>
    <cellStyle name="Percent 4 5 6 5 3 2" xfId="11517" xr:uid="{00000000-0005-0000-0000-0000012D0000}"/>
    <cellStyle name="Percent 4 5 6 5 4" xfId="11518" xr:uid="{00000000-0005-0000-0000-0000022D0000}"/>
    <cellStyle name="Percent 4 5 6 5 5" xfId="44481" xr:uid="{3A7532E6-B709-4122-9E1E-BBF1DDBFA8BC}"/>
    <cellStyle name="Percent 4 5 6 5 6" xfId="36889" xr:uid="{8B1D47D5-5D36-4197-9191-57C52DCF3AE7}"/>
    <cellStyle name="Percent 4 5 6 6" xfId="11519" xr:uid="{00000000-0005-0000-0000-0000032D0000}"/>
    <cellStyle name="Percent 4 5 6 6 2" xfId="11520" xr:uid="{00000000-0005-0000-0000-0000042D0000}"/>
    <cellStyle name="Percent 4 5 6 6 3" xfId="44482" xr:uid="{E143BCE1-5A1F-498B-B7F2-5246BE29C3AB}"/>
    <cellStyle name="Percent 4 5 6 6 4" xfId="36890" xr:uid="{17B5C773-C803-47C5-A06F-C9363A697862}"/>
    <cellStyle name="Percent 4 5 6 7" xfId="11521" xr:uid="{00000000-0005-0000-0000-0000052D0000}"/>
    <cellStyle name="Percent 4 5 6 7 2" xfId="11522" xr:uid="{00000000-0005-0000-0000-0000062D0000}"/>
    <cellStyle name="Percent 4 5 6 7 3" xfId="44483" xr:uid="{F15641BE-E0A7-4342-8949-401FE1A90EF1}"/>
    <cellStyle name="Percent 4 5 6 7 4" xfId="36891" xr:uid="{AC885711-E5EB-44D2-B0CC-6FA3A3139807}"/>
    <cellStyle name="Percent 4 5 6 8" xfId="11523" xr:uid="{00000000-0005-0000-0000-0000072D0000}"/>
    <cellStyle name="Percent 4 5 6 8 2" xfId="11524" xr:uid="{00000000-0005-0000-0000-0000082D0000}"/>
    <cellStyle name="Percent 4 5 6 8 3" xfId="44484" xr:uid="{E3E90DFC-9FC5-46F8-BE42-2F90083E7737}"/>
    <cellStyle name="Percent 4 5 6 8 4" xfId="36892" xr:uid="{A1318CB8-1941-4C1A-AC53-85CD2DAE8D27}"/>
    <cellStyle name="Percent 4 5 6 9" xfId="11525" xr:uid="{00000000-0005-0000-0000-0000092D0000}"/>
    <cellStyle name="Percent 4 5 6 9 2" xfId="44485" xr:uid="{56B17EB2-042C-462C-842E-A9D9F9694011}"/>
    <cellStyle name="Percent 4 5 6 9 3" xfId="36893" xr:uid="{103D353F-1274-4F43-829A-854B288CBE87}"/>
    <cellStyle name="Percent 4 5 7" xfId="4753" xr:uid="{00000000-0005-0000-0000-000095120000}"/>
    <cellStyle name="Percent 4 5 7 10" xfId="11527" xr:uid="{00000000-0005-0000-0000-00000B2D0000}"/>
    <cellStyle name="Percent 4 5 7 11" xfId="11526" xr:uid="{00000000-0005-0000-0000-00000A2D0000}"/>
    <cellStyle name="Percent 4 5 7 2" xfId="11528" xr:uid="{00000000-0005-0000-0000-00000C2D0000}"/>
    <cellStyle name="Percent 4 5 7 2 2" xfId="11529" xr:uid="{00000000-0005-0000-0000-00000D2D0000}"/>
    <cellStyle name="Percent 4 5 7 2 2 2" xfId="11530" xr:uid="{00000000-0005-0000-0000-00000E2D0000}"/>
    <cellStyle name="Percent 4 5 7 2 3" xfId="11531" xr:uid="{00000000-0005-0000-0000-00000F2D0000}"/>
    <cellStyle name="Percent 4 5 7 2 3 2" xfId="11532" xr:uid="{00000000-0005-0000-0000-0000102D0000}"/>
    <cellStyle name="Percent 4 5 7 2 4" xfId="11533" xr:uid="{00000000-0005-0000-0000-0000112D0000}"/>
    <cellStyle name="Percent 4 5 7 2 5" xfId="44486" xr:uid="{C3AFDF29-E478-4CA9-9CDF-D13E908D2A23}"/>
    <cellStyle name="Percent 4 5 7 2 6" xfId="26624" xr:uid="{69384A25-8422-49D6-B9B9-175D2DF1B442}"/>
    <cellStyle name="Percent 4 5 7 3" xfId="11534" xr:uid="{00000000-0005-0000-0000-0000122D0000}"/>
    <cellStyle name="Percent 4 5 7 3 2" xfId="11535" xr:uid="{00000000-0005-0000-0000-0000132D0000}"/>
    <cellStyle name="Percent 4 5 7 3 2 2" xfId="11536" xr:uid="{00000000-0005-0000-0000-0000142D0000}"/>
    <cellStyle name="Percent 4 5 7 3 3" xfId="11537" xr:uid="{00000000-0005-0000-0000-0000152D0000}"/>
    <cellStyle name="Percent 4 5 7 3 3 2" xfId="11538" xr:uid="{00000000-0005-0000-0000-0000162D0000}"/>
    <cellStyle name="Percent 4 5 7 3 4" xfId="11539" xr:uid="{00000000-0005-0000-0000-0000172D0000}"/>
    <cellStyle name="Percent 4 5 7 3 5" xfId="44487" xr:uid="{7494BF5A-256D-4C19-829D-FC4288B44B61}"/>
    <cellStyle name="Percent 4 5 7 3 6" xfId="36894" xr:uid="{B6B16A9F-6791-41CB-915F-D5022FF5EF94}"/>
    <cellStyle name="Percent 4 5 7 4" xfId="11540" xr:uid="{00000000-0005-0000-0000-0000182D0000}"/>
    <cellStyle name="Percent 4 5 7 4 2" xfId="11541" xr:uid="{00000000-0005-0000-0000-0000192D0000}"/>
    <cellStyle name="Percent 4 5 7 4 2 2" xfId="11542" xr:uid="{00000000-0005-0000-0000-00001A2D0000}"/>
    <cellStyle name="Percent 4 5 7 4 3" xfId="11543" xr:uid="{00000000-0005-0000-0000-00001B2D0000}"/>
    <cellStyle name="Percent 4 5 7 4 3 2" xfId="11544" xr:uid="{00000000-0005-0000-0000-00001C2D0000}"/>
    <cellStyle name="Percent 4 5 7 4 4" xfId="11545" xr:uid="{00000000-0005-0000-0000-00001D2D0000}"/>
    <cellStyle name="Percent 4 5 7 4 4 2" xfId="11546" xr:uid="{00000000-0005-0000-0000-00001E2D0000}"/>
    <cellStyle name="Percent 4 5 7 4 5" xfId="11547" xr:uid="{00000000-0005-0000-0000-00001F2D0000}"/>
    <cellStyle name="Percent 4 5 7 4 6" xfId="44488" xr:uid="{00AA0CBB-D8A0-4E51-9DEB-DE5090DF17A8}"/>
    <cellStyle name="Percent 4 5 7 4 7" xfId="36895" xr:uid="{8BCB7462-D00B-477B-921E-996D13AA0D97}"/>
    <cellStyle name="Percent 4 5 7 5" xfId="11548" xr:uid="{00000000-0005-0000-0000-0000202D0000}"/>
    <cellStyle name="Percent 4 5 7 5 2" xfId="11549" xr:uid="{00000000-0005-0000-0000-0000212D0000}"/>
    <cellStyle name="Percent 4 5 7 5 2 2" xfId="11550" xr:uid="{00000000-0005-0000-0000-0000222D0000}"/>
    <cellStyle name="Percent 4 5 7 5 3" xfId="11551" xr:uid="{00000000-0005-0000-0000-0000232D0000}"/>
    <cellStyle name="Percent 4 5 7 5 3 2" xfId="11552" xr:uid="{00000000-0005-0000-0000-0000242D0000}"/>
    <cellStyle name="Percent 4 5 7 5 4" xfId="11553" xr:uid="{00000000-0005-0000-0000-0000252D0000}"/>
    <cellStyle name="Percent 4 5 7 5 5" xfId="44489" xr:uid="{B770FBD3-7317-46EA-8DB2-63F5349EB485}"/>
    <cellStyle name="Percent 4 5 7 5 6" xfId="36896" xr:uid="{650664F8-2A9A-4CA2-BEDD-D8A387649C6E}"/>
    <cellStyle name="Percent 4 5 7 6" xfId="11554" xr:uid="{00000000-0005-0000-0000-0000262D0000}"/>
    <cellStyle name="Percent 4 5 7 6 2" xfId="11555" xr:uid="{00000000-0005-0000-0000-0000272D0000}"/>
    <cellStyle name="Percent 4 5 7 6 3" xfId="44490" xr:uid="{AB45BA89-A8C0-46F9-8560-A4F93CC36397}"/>
    <cellStyle name="Percent 4 5 7 6 4" xfId="36897" xr:uid="{623E707A-CE20-48F5-82E2-A4F51A8D7A2B}"/>
    <cellStyle name="Percent 4 5 7 7" xfId="11556" xr:uid="{00000000-0005-0000-0000-0000282D0000}"/>
    <cellStyle name="Percent 4 5 7 7 2" xfId="11557" xr:uid="{00000000-0005-0000-0000-0000292D0000}"/>
    <cellStyle name="Percent 4 5 7 7 3" xfId="44491" xr:uid="{A466BBB0-0C19-4D29-ABEC-9991CB28A04B}"/>
    <cellStyle name="Percent 4 5 7 7 4" xfId="36898" xr:uid="{F9C36204-3340-486D-B2D1-7C522F854C88}"/>
    <cellStyle name="Percent 4 5 7 8" xfId="11558" xr:uid="{00000000-0005-0000-0000-00002A2D0000}"/>
    <cellStyle name="Percent 4 5 7 8 2" xfId="11559" xr:uid="{00000000-0005-0000-0000-00002B2D0000}"/>
    <cellStyle name="Percent 4 5 7 8 3" xfId="44492" xr:uid="{3E43F36F-8980-44D8-BBED-DBC58E80CC52}"/>
    <cellStyle name="Percent 4 5 7 8 4" xfId="36899" xr:uid="{C959FEF7-6100-40FB-A045-D7F1B38A977D}"/>
    <cellStyle name="Percent 4 5 7 9" xfId="11560" xr:uid="{00000000-0005-0000-0000-00002C2D0000}"/>
    <cellStyle name="Percent 4 5 7 9 2" xfId="44493" xr:uid="{E53EBB22-F1D8-46F8-BEFD-884EC0EC871F}"/>
    <cellStyle name="Percent 4 5 7 9 3" xfId="36900" xr:uid="{2EA5ECA6-92A9-4076-B59A-D87887757081}"/>
    <cellStyle name="Percent 4 5 8" xfId="4754" xr:uid="{00000000-0005-0000-0000-000096120000}"/>
    <cellStyle name="Percent 4 5 8 10" xfId="11562" xr:uid="{00000000-0005-0000-0000-00002E2D0000}"/>
    <cellStyle name="Percent 4 5 8 11" xfId="11561" xr:uid="{00000000-0005-0000-0000-00002D2D0000}"/>
    <cellStyle name="Percent 4 5 8 2" xfId="11563" xr:uid="{00000000-0005-0000-0000-00002F2D0000}"/>
    <cellStyle name="Percent 4 5 8 2 2" xfId="11564" xr:uid="{00000000-0005-0000-0000-0000302D0000}"/>
    <cellStyle name="Percent 4 5 8 2 2 2" xfId="11565" xr:uid="{00000000-0005-0000-0000-0000312D0000}"/>
    <cellStyle name="Percent 4 5 8 2 3" xfId="11566" xr:uid="{00000000-0005-0000-0000-0000322D0000}"/>
    <cellStyle name="Percent 4 5 8 2 3 2" xfId="11567" xr:uid="{00000000-0005-0000-0000-0000332D0000}"/>
    <cellStyle name="Percent 4 5 8 2 4" xfId="11568" xr:uid="{00000000-0005-0000-0000-0000342D0000}"/>
    <cellStyle name="Percent 4 5 8 2 5" xfId="44494" xr:uid="{57A2F2FD-2579-451A-8100-2AED0D6884DC}"/>
    <cellStyle name="Percent 4 5 8 2 6" xfId="26625" xr:uid="{F332ABD6-F77D-4C3E-BB86-A0AE340135A7}"/>
    <cellStyle name="Percent 4 5 8 3" xfId="11569" xr:uid="{00000000-0005-0000-0000-0000352D0000}"/>
    <cellStyle name="Percent 4 5 8 3 2" xfId="11570" xr:uid="{00000000-0005-0000-0000-0000362D0000}"/>
    <cellStyle name="Percent 4 5 8 3 2 2" xfId="11571" xr:uid="{00000000-0005-0000-0000-0000372D0000}"/>
    <cellStyle name="Percent 4 5 8 3 3" xfId="11572" xr:uid="{00000000-0005-0000-0000-0000382D0000}"/>
    <cellStyle name="Percent 4 5 8 3 3 2" xfId="11573" xr:uid="{00000000-0005-0000-0000-0000392D0000}"/>
    <cellStyle name="Percent 4 5 8 3 4" xfId="11574" xr:uid="{00000000-0005-0000-0000-00003A2D0000}"/>
    <cellStyle name="Percent 4 5 8 3 5" xfId="44495" xr:uid="{0CE6C0E8-9991-4AA2-9B96-8EDC46076852}"/>
    <cellStyle name="Percent 4 5 8 3 6" xfId="36901" xr:uid="{11F420D2-BC0E-4503-A532-F2B8BFBF026E}"/>
    <cellStyle name="Percent 4 5 8 4" xfId="11575" xr:uid="{00000000-0005-0000-0000-00003B2D0000}"/>
    <cellStyle name="Percent 4 5 8 4 2" xfId="11576" xr:uid="{00000000-0005-0000-0000-00003C2D0000}"/>
    <cellStyle name="Percent 4 5 8 4 2 2" xfId="11577" xr:uid="{00000000-0005-0000-0000-00003D2D0000}"/>
    <cellStyle name="Percent 4 5 8 4 3" xfId="11578" xr:uid="{00000000-0005-0000-0000-00003E2D0000}"/>
    <cellStyle name="Percent 4 5 8 4 3 2" xfId="11579" xr:uid="{00000000-0005-0000-0000-00003F2D0000}"/>
    <cellStyle name="Percent 4 5 8 4 4" xfId="11580" xr:uid="{00000000-0005-0000-0000-0000402D0000}"/>
    <cellStyle name="Percent 4 5 8 4 4 2" xfId="11581" xr:uid="{00000000-0005-0000-0000-0000412D0000}"/>
    <cellStyle name="Percent 4 5 8 4 5" xfId="11582" xr:uid="{00000000-0005-0000-0000-0000422D0000}"/>
    <cellStyle name="Percent 4 5 8 4 6" xfId="44496" xr:uid="{995ACABC-6073-4665-9758-48CAD8314BB1}"/>
    <cellStyle name="Percent 4 5 8 4 7" xfId="36902" xr:uid="{DCAA6D3B-5055-4BDD-B8FB-95767129047D}"/>
    <cellStyle name="Percent 4 5 8 5" xfId="11583" xr:uid="{00000000-0005-0000-0000-0000432D0000}"/>
    <cellStyle name="Percent 4 5 8 5 2" xfId="11584" xr:uid="{00000000-0005-0000-0000-0000442D0000}"/>
    <cellStyle name="Percent 4 5 8 5 2 2" xfId="11585" xr:uid="{00000000-0005-0000-0000-0000452D0000}"/>
    <cellStyle name="Percent 4 5 8 5 3" xfId="11586" xr:uid="{00000000-0005-0000-0000-0000462D0000}"/>
    <cellStyle name="Percent 4 5 8 5 3 2" xfId="11587" xr:uid="{00000000-0005-0000-0000-0000472D0000}"/>
    <cellStyle name="Percent 4 5 8 5 4" xfId="11588" xr:uid="{00000000-0005-0000-0000-0000482D0000}"/>
    <cellStyle name="Percent 4 5 8 5 5" xfId="44497" xr:uid="{9FB6CADE-D4AD-4033-82C6-2EC5B334858A}"/>
    <cellStyle name="Percent 4 5 8 5 6" xfId="36903" xr:uid="{9DADC4F3-A527-42A9-8E8F-49E943052938}"/>
    <cellStyle name="Percent 4 5 8 6" xfId="11589" xr:uid="{00000000-0005-0000-0000-0000492D0000}"/>
    <cellStyle name="Percent 4 5 8 6 2" xfId="11590" xr:uid="{00000000-0005-0000-0000-00004A2D0000}"/>
    <cellStyle name="Percent 4 5 8 6 3" xfId="44498" xr:uid="{0889CCC0-6D72-43B3-A5DB-276FC7A4628B}"/>
    <cellStyle name="Percent 4 5 8 6 4" xfId="36904" xr:uid="{C69C1403-D339-470F-8C59-7903FCCFEEE4}"/>
    <cellStyle name="Percent 4 5 8 7" xfId="11591" xr:uid="{00000000-0005-0000-0000-00004B2D0000}"/>
    <cellStyle name="Percent 4 5 8 7 2" xfId="11592" xr:uid="{00000000-0005-0000-0000-00004C2D0000}"/>
    <cellStyle name="Percent 4 5 8 7 3" xfId="44499" xr:uid="{A5C9B458-9F32-41A9-A44C-CC840AD7CC7F}"/>
    <cellStyle name="Percent 4 5 8 7 4" xfId="36905" xr:uid="{1C0E8C8A-42EC-405D-9D3A-B770471BBA62}"/>
    <cellStyle name="Percent 4 5 8 8" xfId="11593" xr:uid="{00000000-0005-0000-0000-00004D2D0000}"/>
    <cellStyle name="Percent 4 5 8 8 2" xfId="11594" xr:uid="{00000000-0005-0000-0000-00004E2D0000}"/>
    <cellStyle name="Percent 4 5 8 8 3" xfId="44500" xr:uid="{EF7C47F6-FF82-4384-934A-36E76338DA96}"/>
    <cellStyle name="Percent 4 5 8 8 4" xfId="36906" xr:uid="{B8C0CD3E-6971-4B03-B56D-6B8359CAA80E}"/>
    <cellStyle name="Percent 4 5 8 9" xfId="11595" xr:uid="{00000000-0005-0000-0000-00004F2D0000}"/>
    <cellStyle name="Percent 4 5 8 9 2" xfId="44501" xr:uid="{7F35F7C6-2889-431E-ABE6-EEB42BA60FF7}"/>
    <cellStyle name="Percent 4 5 8 9 3" xfId="36907" xr:uid="{94779376-C4F2-47C1-8801-83981258941A}"/>
    <cellStyle name="Percent 4 5 9" xfId="11596" xr:uid="{00000000-0005-0000-0000-0000502D0000}"/>
    <cellStyle name="Percent 4 5 9 2" xfId="11597" xr:uid="{00000000-0005-0000-0000-0000512D0000}"/>
    <cellStyle name="Percent 4 5 9 2 2" xfId="11598" xr:uid="{00000000-0005-0000-0000-0000522D0000}"/>
    <cellStyle name="Percent 4 5 9 2 3" xfId="44503" xr:uid="{4B8B9A8D-6A85-4F53-BCF6-8A33F695B747}"/>
    <cellStyle name="Percent 4 5 9 2 4" xfId="36908" xr:uid="{0DD6F61F-E075-416F-981B-05B285B99C3A}"/>
    <cellStyle name="Percent 4 5 9 3" xfId="11599" xr:uid="{00000000-0005-0000-0000-0000532D0000}"/>
    <cellStyle name="Percent 4 5 9 3 2" xfId="11600" xr:uid="{00000000-0005-0000-0000-0000542D0000}"/>
    <cellStyle name="Percent 4 5 9 3 3" xfId="44504" xr:uid="{A630D2AD-C09A-45B7-9780-6918DB6CED12}"/>
    <cellStyle name="Percent 4 5 9 3 4" xfId="36909" xr:uid="{60A2E788-EB69-4902-BE70-C8EE0791A465}"/>
    <cellStyle name="Percent 4 5 9 4" xfId="11601" xr:uid="{00000000-0005-0000-0000-0000552D0000}"/>
    <cellStyle name="Percent 4 5 9 4 2" xfId="44505" xr:uid="{4F3E9724-5778-4AAA-8952-F4B9EB758A40}"/>
    <cellStyle name="Percent 4 5 9 4 3" xfId="36910" xr:uid="{B46ACF3B-AD0B-42A2-9F91-A2CADBADF284}"/>
    <cellStyle name="Percent 4 5 9 5" xfId="11602" xr:uid="{00000000-0005-0000-0000-0000562D0000}"/>
    <cellStyle name="Percent 4 5 9 5 2" xfId="44506" xr:uid="{EBD739EB-6E9F-4757-8CC5-19C77E90059D}"/>
    <cellStyle name="Percent 4 5 9 5 3" xfId="36911" xr:uid="{9A5F51E8-B9A9-4DB3-864C-5E6D8AC1662D}"/>
    <cellStyle name="Percent 4 5 9 6" xfId="44502" xr:uid="{4EA3B60F-8731-4498-8B70-6A0570CBAC44}"/>
    <cellStyle name="Percent 4 5 9 7" xfId="26626" xr:uid="{613CE88D-4959-444A-91A6-CA70D11CC26F}"/>
    <cellStyle name="Percent 4 6" xfId="3006" xr:uid="{00000000-0005-0000-0000-0000C20B0000}"/>
    <cellStyle name="Percent 4 6 10" xfId="11604" xr:uid="{00000000-0005-0000-0000-0000582D0000}"/>
    <cellStyle name="Percent 4 6 10 2" xfId="11605" xr:uid="{00000000-0005-0000-0000-0000592D0000}"/>
    <cellStyle name="Percent 4 6 10 2 2" xfId="11606" xr:uid="{00000000-0005-0000-0000-00005A2D0000}"/>
    <cellStyle name="Percent 4 6 10 3" xfId="11607" xr:uid="{00000000-0005-0000-0000-00005B2D0000}"/>
    <cellStyle name="Percent 4 6 10 3 2" xfId="11608" xr:uid="{00000000-0005-0000-0000-00005C2D0000}"/>
    <cellStyle name="Percent 4 6 10 4" xfId="11609" xr:uid="{00000000-0005-0000-0000-00005D2D0000}"/>
    <cellStyle name="Percent 4 6 10 5" xfId="44507" xr:uid="{B973C153-1978-425F-AA2C-08BFC1D8BF24}"/>
    <cellStyle name="Percent 4 6 10 6" xfId="36912" xr:uid="{21D1776D-DAC3-4D46-8144-9240423BCD1F}"/>
    <cellStyle name="Percent 4 6 11" xfId="11610" xr:uid="{00000000-0005-0000-0000-00005E2D0000}"/>
    <cellStyle name="Percent 4 6 11 2" xfId="11611" xr:uid="{00000000-0005-0000-0000-00005F2D0000}"/>
    <cellStyle name="Percent 4 6 11 2 2" xfId="11612" xr:uid="{00000000-0005-0000-0000-0000602D0000}"/>
    <cellStyle name="Percent 4 6 11 3" xfId="11613" xr:uid="{00000000-0005-0000-0000-0000612D0000}"/>
    <cellStyle name="Percent 4 6 11 3 2" xfId="11614" xr:uid="{00000000-0005-0000-0000-0000622D0000}"/>
    <cellStyle name="Percent 4 6 11 4" xfId="11615" xr:uid="{00000000-0005-0000-0000-0000632D0000}"/>
    <cellStyle name="Percent 4 6 11 5" xfId="44508" xr:uid="{8031384D-2372-44C0-BD6E-30E68E8DFF0F}"/>
    <cellStyle name="Percent 4 6 11 6" xfId="36913" xr:uid="{A3F51D70-813E-446E-8E0F-19C39C7BA136}"/>
    <cellStyle name="Percent 4 6 12" xfId="11616" xr:uid="{00000000-0005-0000-0000-0000642D0000}"/>
    <cellStyle name="Percent 4 6 12 2" xfId="11617" xr:uid="{00000000-0005-0000-0000-0000652D0000}"/>
    <cellStyle name="Percent 4 6 12 2 2" xfId="11618" xr:uid="{00000000-0005-0000-0000-0000662D0000}"/>
    <cellStyle name="Percent 4 6 12 3" xfId="11619" xr:uid="{00000000-0005-0000-0000-0000672D0000}"/>
    <cellStyle name="Percent 4 6 12 3 2" xfId="11620" xr:uid="{00000000-0005-0000-0000-0000682D0000}"/>
    <cellStyle name="Percent 4 6 12 4" xfId="11621" xr:uid="{00000000-0005-0000-0000-0000692D0000}"/>
    <cellStyle name="Percent 4 6 12 4 2" xfId="11622" xr:uid="{00000000-0005-0000-0000-00006A2D0000}"/>
    <cellStyle name="Percent 4 6 12 5" xfId="11623" xr:uid="{00000000-0005-0000-0000-00006B2D0000}"/>
    <cellStyle name="Percent 4 6 12 6" xfId="44509" xr:uid="{1699C938-021C-477C-AF1B-63A142348407}"/>
    <cellStyle name="Percent 4 6 12 7" xfId="36914" xr:uid="{920BB9F1-3B9E-4366-8395-9AC947F604BF}"/>
    <cellStyle name="Percent 4 6 13" xfId="11624" xr:uid="{00000000-0005-0000-0000-00006C2D0000}"/>
    <cellStyle name="Percent 4 6 13 2" xfId="11625" xr:uid="{00000000-0005-0000-0000-00006D2D0000}"/>
    <cellStyle name="Percent 4 6 13 2 2" xfId="11626" xr:uid="{00000000-0005-0000-0000-00006E2D0000}"/>
    <cellStyle name="Percent 4 6 13 3" xfId="11627" xr:uid="{00000000-0005-0000-0000-00006F2D0000}"/>
    <cellStyle name="Percent 4 6 13 3 2" xfId="11628" xr:uid="{00000000-0005-0000-0000-0000702D0000}"/>
    <cellStyle name="Percent 4 6 13 4" xfId="11629" xr:uid="{00000000-0005-0000-0000-0000712D0000}"/>
    <cellStyle name="Percent 4 6 13 5" xfId="44510" xr:uid="{FEEBEEDF-6723-405F-BC70-9EFA08745F8C}"/>
    <cellStyle name="Percent 4 6 13 6" xfId="36915" xr:uid="{7440BE4D-E42B-4B14-AE66-13FB12A3B8C7}"/>
    <cellStyle name="Percent 4 6 14" xfId="11630" xr:uid="{00000000-0005-0000-0000-0000722D0000}"/>
    <cellStyle name="Percent 4 6 14 2" xfId="11631" xr:uid="{00000000-0005-0000-0000-0000732D0000}"/>
    <cellStyle name="Percent 4 6 14 3" xfId="44511" xr:uid="{84ED6708-79A1-4F66-BD94-BE3117EBEE06}"/>
    <cellStyle name="Percent 4 6 14 4" xfId="36916" xr:uid="{1B867CFD-D8BA-4819-B11C-DA193C334074}"/>
    <cellStyle name="Percent 4 6 15" xfId="11632" xr:uid="{00000000-0005-0000-0000-0000742D0000}"/>
    <cellStyle name="Percent 4 6 15 2" xfId="11633" xr:uid="{00000000-0005-0000-0000-0000752D0000}"/>
    <cellStyle name="Percent 4 6 15 3" xfId="44512" xr:uid="{846226D9-0973-469D-AE70-329D75BADCAF}"/>
    <cellStyle name="Percent 4 6 15 4" xfId="36917" xr:uid="{7AAD7A3B-F201-411C-823C-31B6215CA8FC}"/>
    <cellStyle name="Percent 4 6 16" xfId="11634" xr:uid="{00000000-0005-0000-0000-0000762D0000}"/>
    <cellStyle name="Percent 4 6 16 2" xfId="11635" xr:uid="{00000000-0005-0000-0000-0000772D0000}"/>
    <cellStyle name="Percent 4 6 16 3" xfId="44513" xr:uid="{845FA65B-CD99-4105-84A6-6F405E282B08}"/>
    <cellStyle name="Percent 4 6 16 4" xfId="36918" xr:uid="{8E3D0709-E819-4767-AA33-464C10AD2F5C}"/>
    <cellStyle name="Percent 4 6 17" xfId="11636" xr:uid="{00000000-0005-0000-0000-0000782D0000}"/>
    <cellStyle name="Percent 4 6 17 2" xfId="44514" xr:uid="{983CFC14-FFC9-43F9-A997-1E06A9E808AC}"/>
    <cellStyle name="Percent 4 6 17 3" xfId="36919" xr:uid="{BEDF8C46-688C-4486-9577-457DB4AE35CA}"/>
    <cellStyle name="Percent 4 6 18" xfId="11637" xr:uid="{00000000-0005-0000-0000-0000792D0000}"/>
    <cellStyle name="Percent 4 6 19" xfId="11603" xr:uid="{00000000-0005-0000-0000-0000572D0000}"/>
    <cellStyle name="Percent 4 6 2" xfId="4755" xr:uid="{00000000-0005-0000-0000-000097120000}"/>
    <cellStyle name="Percent 4 6 2 10" xfId="11639" xr:uid="{00000000-0005-0000-0000-00007B2D0000}"/>
    <cellStyle name="Percent 4 6 2 11" xfId="11638" xr:uid="{00000000-0005-0000-0000-00007A2D0000}"/>
    <cellStyle name="Percent 4 6 2 2" xfId="11640" xr:uid="{00000000-0005-0000-0000-00007C2D0000}"/>
    <cellStyle name="Percent 4 6 2 2 2" xfId="11641" xr:uid="{00000000-0005-0000-0000-00007D2D0000}"/>
    <cellStyle name="Percent 4 6 2 2 2 2" xfId="11642" xr:uid="{00000000-0005-0000-0000-00007E2D0000}"/>
    <cellStyle name="Percent 4 6 2 2 3" xfId="11643" xr:uid="{00000000-0005-0000-0000-00007F2D0000}"/>
    <cellStyle name="Percent 4 6 2 2 3 2" xfId="11644" xr:uid="{00000000-0005-0000-0000-0000802D0000}"/>
    <cellStyle name="Percent 4 6 2 2 4" xfId="11645" xr:uid="{00000000-0005-0000-0000-0000812D0000}"/>
    <cellStyle name="Percent 4 6 2 2 5" xfId="44515" xr:uid="{7B7A5AAE-B692-4FAF-AF76-C492DD0B5C7C}"/>
    <cellStyle name="Percent 4 6 2 2 6" xfId="26628" xr:uid="{E88B1329-7800-40AE-9D09-894E28CA1841}"/>
    <cellStyle name="Percent 4 6 2 3" xfId="11646" xr:uid="{00000000-0005-0000-0000-0000822D0000}"/>
    <cellStyle name="Percent 4 6 2 3 2" xfId="11647" xr:uid="{00000000-0005-0000-0000-0000832D0000}"/>
    <cellStyle name="Percent 4 6 2 3 2 2" xfId="11648" xr:uid="{00000000-0005-0000-0000-0000842D0000}"/>
    <cellStyle name="Percent 4 6 2 3 3" xfId="11649" xr:uid="{00000000-0005-0000-0000-0000852D0000}"/>
    <cellStyle name="Percent 4 6 2 3 3 2" xfId="11650" xr:uid="{00000000-0005-0000-0000-0000862D0000}"/>
    <cellStyle name="Percent 4 6 2 3 4" xfId="11651" xr:uid="{00000000-0005-0000-0000-0000872D0000}"/>
    <cellStyle name="Percent 4 6 2 3 5" xfId="44516" xr:uid="{BC5C418D-D9A1-46BD-B8FE-FB5E23AFD6F0}"/>
    <cellStyle name="Percent 4 6 2 3 6" xfId="36920" xr:uid="{9712F93D-A9EA-4C07-B27E-2A22C5454517}"/>
    <cellStyle name="Percent 4 6 2 4" xfId="11652" xr:uid="{00000000-0005-0000-0000-0000882D0000}"/>
    <cellStyle name="Percent 4 6 2 4 2" xfId="11653" xr:uid="{00000000-0005-0000-0000-0000892D0000}"/>
    <cellStyle name="Percent 4 6 2 4 2 2" xfId="11654" xr:uid="{00000000-0005-0000-0000-00008A2D0000}"/>
    <cellStyle name="Percent 4 6 2 4 3" xfId="11655" xr:uid="{00000000-0005-0000-0000-00008B2D0000}"/>
    <cellStyle name="Percent 4 6 2 4 3 2" xfId="11656" xr:uid="{00000000-0005-0000-0000-00008C2D0000}"/>
    <cellStyle name="Percent 4 6 2 4 4" xfId="11657" xr:uid="{00000000-0005-0000-0000-00008D2D0000}"/>
    <cellStyle name="Percent 4 6 2 4 4 2" xfId="11658" xr:uid="{00000000-0005-0000-0000-00008E2D0000}"/>
    <cellStyle name="Percent 4 6 2 4 5" xfId="11659" xr:uid="{00000000-0005-0000-0000-00008F2D0000}"/>
    <cellStyle name="Percent 4 6 2 4 6" xfId="44517" xr:uid="{5D882A18-0CA9-421A-90FA-59750A022A70}"/>
    <cellStyle name="Percent 4 6 2 4 7" xfId="36921" xr:uid="{38AA9072-B78D-41E1-AFFD-6A5D94FDB120}"/>
    <cellStyle name="Percent 4 6 2 5" xfId="11660" xr:uid="{00000000-0005-0000-0000-0000902D0000}"/>
    <cellStyle name="Percent 4 6 2 5 2" xfId="11661" xr:uid="{00000000-0005-0000-0000-0000912D0000}"/>
    <cellStyle name="Percent 4 6 2 5 2 2" xfId="11662" xr:uid="{00000000-0005-0000-0000-0000922D0000}"/>
    <cellStyle name="Percent 4 6 2 5 3" xfId="11663" xr:uid="{00000000-0005-0000-0000-0000932D0000}"/>
    <cellStyle name="Percent 4 6 2 5 3 2" xfId="11664" xr:uid="{00000000-0005-0000-0000-0000942D0000}"/>
    <cellStyle name="Percent 4 6 2 5 4" xfId="11665" xr:uid="{00000000-0005-0000-0000-0000952D0000}"/>
    <cellStyle name="Percent 4 6 2 5 5" xfId="44518" xr:uid="{D0B974EC-BD85-4BD0-8541-A36E63AA9EDC}"/>
    <cellStyle name="Percent 4 6 2 5 6" xfId="36922" xr:uid="{CA4E67B3-A500-473D-B07E-E86B00A15F29}"/>
    <cellStyle name="Percent 4 6 2 6" xfId="11666" xr:uid="{00000000-0005-0000-0000-0000962D0000}"/>
    <cellStyle name="Percent 4 6 2 6 2" xfId="11667" xr:uid="{00000000-0005-0000-0000-0000972D0000}"/>
    <cellStyle name="Percent 4 6 2 6 3" xfId="44519" xr:uid="{F7A10485-F928-401A-AA18-653F9E8C1A47}"/>
    <cellStyle name="Percent 4 6 2 6 4" xfId="36923" xr:uid="{0A407768-50B6-4CC8-A3C9-7635EE3E12AF}"/>
    <cellStyle name="Percent 4 6 2 7" xfId="11668" xr:uid="{00000000-0005-0000-0000-0000982D0000}"/>
    <cellStyle name="Percent 4 6 2 7 2" xfId="11669" xr:uid="{00000000-0005-0000-0000-0000992D0000}"/>
    <cellStyle name="Percent 4 6 2 7 3" xfId="44520" xr:uid="{285977C5-4D26-4ACB-8C10-78EBD5A3FEDA}"/>
    <cellStyle name="Percent 4 6 2 7 4" xfId="36924" xr:uid="{09D89FAE-7343-4549-806F-DE55F8C97B48}"/>
    <cellStyle name="Percent 4 6 2 8" xfId="11670" xr:uid="{00000000-0005-0000-0000-00009A2D0000}"/>
    <cellStyle name="Percent 4 6 2 8 2" xfId="11671" xr:uid="{00000000-0005-0000-0000-00009B2D0000}"/>
    <cellStyle name="Percent 4 6 2 8 3" xfId="44521" xr:uid="{91D21C52-E886-4957-8266-49825706347E}"/>
    <cellStyle name="Percent 4 6 2 8 4" xfId="36925" xr:uid="{43DC0BC1-1146-4A60-AEF6-73C3D46ED488}"/>
    <cellStyle name="Percent 4 6 2 9" xfId="11672" xr:uid="{00000000-0005-0000-0000-00009C2D0000}"/>
    <cellStyle name="Percent 4 6 2 9 2" xfId="44522" xr:uid="{3D6B7E99-5E5D-43B4-9B20-8C3344ACBD08}"/>
    <cellStyle name="Percent 4 6 2 9 3" xfId="36926" xr:uid="{6B9A6295-A685-4FD0-8F17-2E0F72B753E4}"/>
    <cellStyle name="Percent 4 6 3" xfId="4756" xr:uid="{00000000-0005-0000-0000-000098120000}"/>
    <cellStyle name="Percent 4 6 3 10" xfId="11674" xr:uid="{00000000-0005-0000-0000-00009E2D0000}"/>
    <cellStyle name="Percent 4 6 3 11" xfId="11673" xr:uid="{00000000-0005-0000-0000-00009D2D0000}"/>
    <cellStyle name="Percent 4 6 3 2" xfId="11675" xr:uid="{00000000-0005-0000-0000-00009F2D0000}"/>
    <cellStyle name="Percent 4 6 3 2 2" xfId="11676" xr:uid="{00000000-0005-0000-0000-0000A02D0000}"/>
    <cellStyle name="Percent 4 6 3 2 2 2" xfId="11677" xr:uid="{00000000-0005-0000-0000-0000A12D0000}"/>
    <cellStyle name="Percent 4 6 3 2 3" xfId="11678" xr:uid="{00000000-0005-0000-0000-0000A22D0000}"/>
    <cellStyle name="Percent 4 6 3 2 3 2" xfId="11679" xr:uid="{00000000-0005-0000-0000-0000A32D0000}"/>
    <cellStyle name="Percent 4 6 3 2 4" xfId="11680" xr:uid="{00000000-0005-0000-0000-0000A42D0000}"/>
    <cellStyle name="Percent 4 6 3 2 5" xfId="44523" xr:uid="{E2718384-9533-45D8-823C-B515091B4DDB}"/>
    <cellStyle name="Percent 4 6 3 2 6" xfId="26629" xr:uid="{F3B7358A-52C5-440C-934F-3524E3ACDDE2}"/>
    <cellStyle name="Percent 4 6 3 3" xfId="11681" xr:uid="{00000000-0005-0000-0000-0000A52D0000}"/>
    <cellStyle name="Percent 4 6 3 3 2" xfId="11682" xr:uid="{00000000-0005-0000-0000-0000A62D0000}"/>
    <cellStyle name="Percent 4 6 3 3 2 2" xfId="11683" xr:uid="{00000000-0005-0000-0000-0000A72D0000}"/>
    <cellStyle name="Percent 4 6 3 3 3" xfId="11684" xr:uid="{00000000-0005-0000-0000-0000A82D0000}"/>
    <cellStyle name="Percent 4 6 3 3 3 2" xfId="11685" xr:uid="{00000000-0005-0000-0000-0000A92D0000}"/>
    <cellStyle name="Percent 4 6 3 3 4" xfId="11686" xr:uid="{00000000-0005-0000-0000-0000AA2D0000}"/>
    <cellStyle name="Percent 4 6 3 3 5" xfId="44524" xr:uid="{06B7B5B4-3C4B-4DEF-84E9-742F22FD86E2}"/>
    <cellStyle name="Percent 4 6 3 3 6" xfId="36927" xr:uid="{515F28E9-5F2C-4BF4-8018-FF0ADD37D5CD}"/>
    <cellStyle name="Percent 4 6 3 4" xfId="11687" xr:uid="{00000000-0005-0000-0000-0000AB2D0000}"/>
    <cellStyle name="Percent 4 6 3 4 2" xfId="11688" xr:uid="{00000000-0005-0000-0000-0000AC2D0000}"/>
    <cellStyle name="Percent 4 6 3 4 2 2" xfId="11689" xr:uid="{00000000-0005-0000-0000-0000AD2D0000}"/>
    <cellStyle name="Percent 4 6 3 4 3" xfId="11690" xr:uid="{00000000-0005-0000-0000-0000AE2D0000}"/>
    <cellStyle name="Percent 4 6 3 4 3 2" xfId="11691" xr:uid="{00000000-0005-0000-0000-0000AF2D0000}"/>
    <cellStyle name="Percent 4 6 3 4 4" xfId="11692" xr:uid="{00000000-0005-0000-0000-0000B02D0000}"/>
    <cellStyle name="Percent 4 6 3 4 4 2" xfId="11693" xr:uid="{00000000-0005-0000-0000-0000B12D0000}"/>
    <cellStyle name="Percent 4 6 3 4 5" xfId="11694" xr:uid="{00000000-0005-0000-0000-0000B22D0000}"/>
    <cellStyle name="Percent 4 6 3 4 6" xfId="44525" xr:uid="{F4D45411-7BB9-4687-8430-9E42BFD44222}"/>
    <cellStyle name="Percent 4 6 3 4 7" xfId="36928" xr:uid="{DB514A06-9C54-4B7C-90F8-961552ADC795}"/>
    <cellStyle name="Percent 4 6 3 5" xfId="11695" xr:uid="{00000000-0005-0000-0000-0000B32D0000}"/>
    <cellStyle name="Percent 4 6 3 5 2" xfId="11696" xr:uid="{00000000-0005-0000-0000-0000B42D0000}"/>
    <cellStyle name="Percent 4 6 3 5 2 2" xfId="11697" xr:uid="{00000000-0005-0000-0000-0000B52D0000}"/>
    <cellStyle name="Percent 4 6 3 5 3" xfId="11698" xr:uid="{00000000-0005-0000-0000-0000B62D0000}"/>
    <cellStyle name="Percent 4 6 3 5 3 2" xfId="11699" xr:uid="{00000000-0005-0000-0000-0000B72D0000}"/>
    <cellStyle name="Percent 4 6 3 5 4" xfId="11700" xr:uid="{00000000-0005-0000-0000-0000B82D0000}"/>
    <cellStyle name="Percent 4 6 3 5 5" xfId="44526" xr:uid="{0B490BA2-B046-45E5-A7AD-853A7E72802F}"/>
    <cellStyle name="Percent 4 6 3 5 6" xfId="36929" xr:uid="{5F1C695A-D2F8-4481-A1AC-4AD458AA5243}"/>
    <cellStyle name="Percent 4 6 3 6" xfId="11701" xr:uid="{00000000-0005-0000-0000-0000B92D0000}"/>
    <cellStyle name="Percent 4 6 3 6 2" xfId="11702" xr:uid="{00000000-0005-0000-0000-0000BA2D0000}"/>
    <cellStyle name="Percent 4 6 3 6 3" xfId="44527" xr:uid="{C4DDBF85-AA1A-4BBD-B30D-E0390797328F}"/>
    <cellStyle name="Percent 4 6 3 6 4" xfId="36930" xr:uid="{D4ACBB04-E8F8-4FE1-9501-D56190B6F250}"/>
    <cellStyle name="Percent 4 6 3 7" xfId="11703" xr:uid="{00000000-0005-0000-0000-0000BB2D0000}"/>
    <cellStyle name="Percent 4 6 3 7 2" xfId="11704" xr:uid="{00000000-0005-0000-0000-0000BC2D0000}"/>
    <cellStyle name="Percent 4 6 3 7 3" xfId="44528" xr:uid="{2200BAB7-0A4D-4A3E-A9FB-BAE96E295952}"/>
    <cellStyle name="Percent 4 6 3 7 4" xfId="36931" xr:uid="{9AF12B26-102E-4A0E-9133-C745A18901C5}"/>
    <cellStyle name="Percent 4 6 3 8" xfId="11705" xr:uid="{00000000-0005-0000-0000-0000BD2D0000}"/>
    <cellStyle name="Percent 4 6 3 8 2" xfId="11706" xr:uid="{00000000-0005-0000-0000-0000BE2D0000}"/>
    <cellStyle name="Percent 4 6 3 8 3" xfId="44529" xr:uid="{F4D46980-7FE5-4CB1-AA67-B0042B1E803F}"/>
    <cellStyle name="Percent 4 6 3 8 4" xfId="36932" xr:uid="{8353409E-98B3-4648-BF54-A4C82F991462}"/>
    <cellStyle name="Percent 4 6 3 9" xfId="11707" xr:uid="{00000000-0005-0000-0000-0000BF2D0000}"/>
    <cellStyle name="Percent 4 6 3 9 2" xfId="44530" xr:uid="{33ED2342-DDAE-4E7D-B759-8054C66EA695}"/>
    <cellStyle name="Percent 4 6 3 9 3" xfId="36933" xr:uid="{BC3514F8-2FC4-44FE-8387-8C7008D91924}"/>
    <cellStyle name="Percent 4 6 4" xfId="4757" xr:uid="{00000000-0005-0000-0000-000099120000}"/>
    <cellStyle name="Percent 4 6 4 10" xfId="11709" xr:uid="{00000000-0005-0000-0000-0000C12D0000}"/>
    <cellStyle name="Percent 4 6 4 11" xfId="11708" xr:uid="{00000000-0005-0000-0000-0000C02D0000}"/>
    <cellStyle name="Percent 4 6 4 2" xfId="11710" xr:uid="{00000000-0005-0000-0000-0000C22D0000}"/>
    <cellStyle name="Percent 4 6 4 2 2" xfId="11711" xr:uid="{00000000-0005-0000-0000-0000C32D0000}"/>
    <cellStyle name="Percent 4 6 4 2 2 2" xfId="11712" xr:uid="{00000000-0005-0000-0000-0000C42D0000}"/>
    <cellStyle name="Percent 4 6 4 2 3" xfId="11713" xr:uid="{00000000-0005-0000-0000-0000C52D0000}"/>
    <cellStyle name="Percent 4 6 4 2 3 2" xfId="11714" xr:uid="{00000000-0005-0000-0000-0000C62D0000}"/>
    <cellStyle name="Percent 4 6 4 2 4" xfId="11715" xr:uid="{00000000-0005-0000-0000-0000C72D0000}"/>
    <cellStyle name="Percent 4 6 4 2 5" xfId="44531" xr:uid="{7764F890-4FE1-4738-BD72-E3DB94620614}"/>
    <cellStyle name="Percent 4 6 4 2 6" xfId="26630" xr:uid="{5FD5E7B5-2A78-480D-9B5E-054B08CD9C9B}"/>
    <cellStyle name="Percent 4 6 4 3" xfId="11716" xr:uid="{00000000-0005-0000-0000-0000C82D0000}"/>
    <cellStyle name="Percent 4 6 4 3 2" xfId="11717" xr:uid="{00000000-0005-0000-0000-0000C92D0000}"/>
    <cellStyle name="Percent 4 6 4 3 2 2" xfId="11718" xr:uid="{00000000-0005-0000-0000-0000CA2D0000}"/>
    <cellStyle name="Percent 4 6 4 3 3" xfId="11719" xr:uid="{00000000-0005-0000-0000-0000CB2D0000}"/>
    <cellStyle name="Percent 4 6 4 3 3 2" xfId="11720" xr:uid="{00000000-0005-0000-0000-0000CC2D0000}"/>
    <cellStyle name="Percent 4 6 4 3 4" xfId="11721" xr:uid="{00000000-0005-0000-0000-0000CD2D0000}"/>
    <cellStyle name="Percent 4 6 4 3 5" xfId="44532" xr:uid="{BCF1CC92-BD92-4697-99E3-ECEE3FAC0D19}"/>
    <cellStyle name="Percent 4 6 4 3 6" xfId="36934" xr:uid="{DCC5E842-E1BF-4B2F-BF26-B1EF2FA64149}"/>
    <cellStyle name="Percent 4 6 4 4" xfId="11722" xr:uid="{00000000-0005-0000-0000-0000CE2D0000}"/>
    <cellStyle name="Percent 4 6 4 4 2" xfId="11723" xr:uid="{00000000-0005-0000-0000-0000CF2D0000}"/>
    <cellStyle name="Percent 4 6 4 4 2 2" xfId="11724" xr:uid="{00000000-0005-0000-0000-0000D02D0000}"/>
    <cellStyle name="Percent 4 6 4 4 3" xfId="11725" xr:uid="{00000000-0005-0000-0000-0000D12D0000}"/>
    <cellStyle name="Percent 4 6 4 4 3 2" xfId="11726" xr:uid="{00000000-0005-0000-0000-0000D22D0000}"/>
    <cellStyle name="Percent 4 6 4 4 4" xfId="11727" xr:uid="{00000000-0005-0000-0000-0000D32D0000}"/>
    <cellStyle name="Percent 4 6 4 4 4 2" xfId="11728" xr:uid="{00000000-0005-0000-0000-0000D42D0000}"/>
    <cellStyle name="Percent 4 6 4 4 5" xfId="11729" xr:uid="{00000000-0005-0000-0000-0000D52D0000}"/>
    <cellStyle name="Percent 4 6 4 4 6" xfId="44533" xr:uid="{C8048DB1-272A-469A-ABCC-5295181CE39E}"/>
    <cellStyle name="Percent 4 6 4 4 7" xfId="36935" xr:uid="{9A715E0C-C95D-4824-A869-E4BE0F03B6DF}"/>
    <cellStyle name="Percent 4 6 4 5" xfId="11730" xr:uid="{00000000-0005-0000-0000-0000D62D0000}"/>
    <cellStyle name="Percent 4 6 4 5 2" xfId="11731" xr:uid="{00000000-0005-0000-0000-0000D72D0000}"/>
    <cellStyle name="Percent 4 6 4 5 2 2" xfId="11732" xr:uid="{00000000-0005-0000-0000-0000D82D0000}"/>
    <cellStyle name="Percent 4 6 4 5 3" xfId="11733" xr:uid="{00000000-0005-0000-0000-0000D92D0000}"/>
    <cellStyle name="Percent 4 6 4 5 3 2" xfId="11734" xr:uid="{00000000-0005-0000-0000-0000DA2D0000}"/>
    <cellStyle name="Percent 4 6 4 5 4" xfId="11735" xr:uid="{00000000-0005-0000-0000-0000DB2D0000}"/>
    <cellStyle name="Percent 4 6 4 5 5" xfId="44534" xr:uid="{0AC52411-91C9-4FC2-BDA6-F0BDDA41144D}"/>
    <cellStyle name="Percent 4 6 4 5 6" xfId="36936" xr:uid="{57E7DA1E-4632-4C96-839B-8487709CFB34}"/>
    <cellStyle name="Percent 4 6 4 6" xfId="11736" xr:uid="{00000000-0005-0000-0000-0000DC2D0000}"/>
    <cellStyle name="Percent 4 6 4 6 2" xfId="11737" xr:uid="{00000000-0005-0000-0000-0000DD2D0000}"/>
    <cellStyle name="Percent 4 6 4 6 3" xfId="44535" xr:uid="{CEF76EF2-CFBA-4E65-8BD5-38693E9D9758}"/>
    <cellStyle name="Percent 4 6 4 6 4" xfId="36937" xr:uid="{CF57271E-4DC0-470A-891C-68CB385772C1}"/>
    <cellStyle name="Percent 4 6 4 7" xfId="11738" xr:uid="{00000000-0005-0000-0000-0000DE2D0000}"/>
    <cellStyle name="Percent 4 6 4 7 2" xfId="11739" xr:uid="{00000000-0005-0000-0000-0000DF2D0000}"/>
    <cellStyle name="Percent 4 6 4 7 3" xfId="44536" xr:uid="{5513B00B-68B9-43EE-86C2-6DFDBEA01A9F}"/>
    <cellStyle name="Percent 4 6 4 7 4" xfId="36938" xr:uid="{4F83D1E0-3271-4781-8040-DE910D561688}"/>
    <cellStyle name="Percent 4 6 4 8" xfId="11740" xr:uid="{00000000-0005-0000-0000-0000E02D0000}"/>
    <cellStyle name="Percent 4 6 4 8 2" xfId="11741" xr:uid="{00000000-0005-0000-0000-0000E12D0000}"/>
    <cellStyle name="Percent 4 6 4 8 3" xfId="44537" xr:uid="{C3EA75C2-BF69-4FDE-9C5F-1F232B6C130C}"/>
    <cellStyle name="Percent 4 6 4 8 4" xfId="36939" xr:uid="{DADEFBD3-9E35-4EA9-8AE6-36A523AE9E3B}"/>
    <cellStyle name="Percent 4 6 4 9" xfId="11742" xr:uid="{00000000-0005-0000-0000-0000E22D0000}"/>
    <cellStyle name="Percent 4 6 4 9 2" xfId="44538" xr:uid="{5AB7AEB5-72BB-430D-92DC-4F4BA9BCEAB2}"/>
    <cellStyle name="Percent 4 6 4 9 3" xfId="36940" xr:uid="{FE48F516-5DC6-4D0C-87F1-3F054E161823}"/>
    <cellStyle name="Percent 4 6 5" xfId="4758" xr:uid="{00000000-0005-0000-0000-00009A120000}"/>
    <cellStyle name="Percent 4 6 5 10" xfId="11744" xr:uid="{00000000-0005-0000-0000-0000E42D0000}"/>
    <cellStyle name="Percent 4 6 5 11" xfId="11743" xr:uid="{00000000-0005-0000-0000-0000E32D0000}"/>
    <cellStyle name="Percent 4 6 5 2" xfId="11745" xr:uid="{00000000-0005-0000-0000-0000E52D0000}"/>
    <cellStyle name="Percent 4 6 5 2 2" xfId="11746" xr:uid="{00000000-0005-0000-0000-0000E62D0000}"/>
    <cellStyle name="Percent 4 6 5 2 2 2" xfId="11747" xr:uid="{00000000-0005-0000-0000-0000E72D0000}"/>
    <cellStyle name="Percent 4 6 5 2 3" xfId="11748" xr:uid="{00000000-0005-0000-0000-0000E82D0000}"/>
    <cellStyle name="Percent 4 6 5 2 3 2" xfId="11749" xr:uid="{00000000-0005-0000-0000-0000E92D0000}"/>
    <cellStyle name="Percent 4 6 5 2 4" xfId="11750" xr:uid="{00000000-0005-0000-0000-0000EA2D0000}"/>
    <cellStyle name="Percent 4 6 5 2 5" xfId="44539" xr:uid="{DAC4E0B4-8340-4FCF-B13D-34E14DD785E3}"/>
    <cellStyle name="Percent 4 6 5 2 6" xfId="26631" xr:uid="{72EF3AB3-8C75-48C2-BE30-2C6D7DE7C873}"/>
    <cellStyle name="Percent 4 6 5 3" xfId="11751" xr:uid="{00000000-0005-0000-0000-0000EB2D0000}"/>
    <cellStyle name="Percent 4 6 5 3 2" xfId="11752" xr:uid="{00000000-0005-0000-0000-0000EC2D0000}"/>
    <cellStyle name="Percent 4 6 5 3 2 2" xfId="11753" xr:uid="{00000000-0005-0000-0000-0000ED2D0000}"/>
    <cellStyle name="Percent 4 6 5 3 3" xfId="11754" xr:uid="{00000000-0005-0000-0000-0000EE2D0000}"/>
    <cellStyle name="Percent 4 6 5 3 3 2" xfId="11755" xr:uid="{00000000-0005-0000-0000-0000EF2D0000}"/>
    <cellStyle name="Percent 4 6 5 3 4" xfId="11756" xr:uid="{00000000-0005-0000-0000-0000F02D0000}"/>
    <cellStyle name="Percent 4 6 5 3 5" xfId="44540" xr:uid="{4DEB75C7-8547-40B4-A5E5-2FA13B5D0EEC}"/>
    <cellStyle name="Percent 4 6 5 3 6" xfId="36941" xr:uid="{135DB8A9-6449-41EB-B47F-5579D8FFE653}"/>
    <cellStyle name="Percent 4 6 5 4" xfId="11757" xr:uid="{00000000-0005-0000-0000-0000F12D0000}"/>
    <cellStyle name="Percent 4 6 5 4 2" xfId="11758" xr:uid="{00000000-0005-0000-0000-0000F22D0000}"/>
    <cellStyle name="Percent 4 6 5 4 2 2" xfId="11759" xr:uid="{00000000-0005-0000-0000-0000F32D0000}"/>
    <cellStyle name="Percent 4 6 5 4 3" xfId="11760" xr:uid="{00000000-0005-0000-0000-0000F42D0000}"/>
    <cellStyle name="Percent 4 6 5 4 3 2" xfId="11761" xr:uid="{00000000-0005-0000-0000-0000F52D0000}"/>
    <cellStyle name="Percent 4 6 5 4 4" xfId="11762" xr:uid="{00000000-0005-0000-0000-0000F62D0000}"/>
    <cellStyle name="Percent 4 6 5 4 4 2" xfId="11763" xr:uid="{00000000-0005-0000-0000-0000F72D0000}"/>
    <cellStyle name="Percent 4 6 5 4 5" xfId="11764" xr:uid="{00000000-0005-0000-0000-0000F82D0000}"/>
    <cellStyle name="Percent 4 6 5 4 6" xfId="44541" xr:uid="{4EDE0A34-0C62-43F9-B461-E90B979A348D}"/>
    <cellStyle name="Percent 4 6 5 4 7" xfId="36942" xr:uid="{E361DF74-6F83-49FF-9278-FE03F95CEE59}"/>
    <cellStyle name="Percent 4 6 5 5" xfId="11765" xr:uid="{00000000-0005-0000-0000-0000F92D0000}"/>
    <cellStyle name="Percent 4 6 5 5 2" xfId="11766" xr:uid="{00000000-0005-0000-0000-0000FA2D0000}"/>
    <cellStyle name="Percent 4 6 5 5 2 2" xfId="11767" xr:uid="{00000000-0005-0000-0000-0000FB2D0000}"/>
    <cellStyle name="Percent 4 6 5 5 3" xfId="11768" xr:uid="{00000000-0005-0000-0000-0000FC2D0000}"/>
    <cellStyle name="Percent 4 6 5 5 3 2" xfId="11769" xr:uid="{00000000-0005-0000-0000-0000FD2D0000}"/>
    <cellStyle name="Percent 4 6 5 5 4" xfId="11770" xr:uid="{00000000-0005-0000-0000-0000FE2D0000}"/>
    <cellStyle name="Percent 4 6 5 5 5" xfId="44542" xr:uid="{5030A5B0-40D8-47E8-A920-782BC1B3A1A5}"/>
    <cellStyle name="Percent 4 6 5 5 6" xfId="36943" xr:uid="{253BA444-8C54-46CB-95AF-3017B074414A}"/>
    <cellStyle name="Percent 4 6 5 6" xfId="11771" xr:uid="{00000000-0005-0000-0000-0000FF2D0000}"/>
    <cellStyle name="Percent 4 6 5 6 2" xfId="11772" xr:uid="{00000000-0005-0000-0000-0000002E0000}"/>
    <cellStyle name="Percent 4 6 5 6 3" xfId="44543" xr:uid="{666171DD-6F23-4D90-90B8-942F15230444}"/>
    <cellStyle name="Percent 4 6 5 6 4" xfId="36944" xr:uid="{16F49419-208D-4E76-A269-5A54F7344025}"/>
    <cellStyle name="Percent 4 6 5 7" xfId="11773" xr:uid="{00000000-0005-0000-0000-0000012E0000}"/>
    <cellStyle name="Percent 4 6 5 7 2" xfId="11774" xr:uid="{00000000-0005-0000-0000-0000022E0000}"/>
    <cellStyle name="Percent 4 6 5 7 3" xfId="44544" xr:uid="{39FE3D2E-2403-4CA7-B7C4-39730F9D311D}"/>
    <cellStyle name="Percent 4 6 5 7 4" xfId="36945" xr:uid="{D878A694-9C14-4C16-8497-4691CE8DA638}"/>
    <cellStyle name="Percent 4 6 5 8" xfId="11775" xr:uid="{00000000-0005-0000-0000-0000032E0000}"/>
    <cellStyle name="Percent 4 6 5 8 2" xfId="11776" xr:uid="{00000000-0005-0000-0000-0000042E0000}"/>
    <cellStyle name="Percent 4 6 5 8 3" xfId="44545" xr:uid="{ABD724A6-7B85-46E4-B584-AE2BC2FC5A10}"/>
    <cellStyle name="Percent 4 6 5 8 4" xfId="36946" xr:uid="{09C3D48F-D92D-4EE1-AC4E-1E8B25297382}"/>
    <cellStyle name="Percent 4 6 5 9" xfId="11777" xr:uid="{00000000-0005-0000-0000-0000052E0000}"/>
    <cellStyle name="Percent 4 6 5 9 2" xfId="44546" xr:uid="{9B5F5DF3-CAA6-47D0-98DC-4A2A5F1787E6}"/>
    <cellStyle name="Percent 4 6 5 9 3" xfId="36947" xr:uid="{62118291-6BCF-4783-A5BE-81F6F41F88C9}"/>
    <cellStyle name="Percent 4 6 6" xfId="4759" xr:uid="{00000000-0005-0000-0000-00009B120000}"/>
    <cellStyle name="Percent 4 6 6 10" xfId="11779" xr:uid="{00000000-0005-0000-0000-0000072E0000}"/>
    <cellStyle name="Percent 4 6 6 11" xfId="11778" xr:uid="{00000000-0005-0000-0000-0000062E0000}"/>
    <cellStyle name="Percent 4 6 6 2" xfId="11780" xr:uid="{00000000-0005-0000-0000-0000082E0000}"/>
    <cellStyle name="Percent 4 6 6 2 2" xfId="11781" xr:uid="{00000000-0005-0000-0000-0000092E0000}"/>
    <cellStyle name="Percent 4 6 6 2 2 2" xfId="11782" xr:uid="{00000000-0005-0000-0000-00000A2E0000}"/>
    <cellStyle name="Percent 4 6 6 2 3" xfId="11783" xr:uid="{00000000-0005-0000-0000-00000B2E0000}"/>
    <cellStyle name="Percent 4 6 6 2 3 2" xfId="11784" xr:uid="{00000000-0005-0000-0000-00000C2E0000}"/>
    <cellStyle name="Percent 4 6 6 2 4" xfId="11785" xr:uid="{00000000-0005-0000-0000-00000D2E0000}"/>
    <cellStyle name="Percent 4 6 6 2 5" xfId="44547" xr:uid="{9DD8A6DD-2FD6-4E1B-ADAF-DB0EDC090F31}"/>
    <cellStyle name="Percent 4 6 6 2 6" xfId="26632" xr:uid="{5ECE3682-CDE6-4EC5-B95B-B04DB9F8B3B5}"/>
    <cellStyle name="Percent 4 6 6 3" xfId="11786" xr:uid="{00000000-0005-0000-0000-00000E2E0000}"/>
    <cellStyle name="Percent 4 6 6 3 2" xfId="11787" xr:uid="{00000000-0005-0000-0000-00000F2E0000}"/>
    <cellStyle name="Percent 4 6 6 3 2 2" xfId="11788" xr:uid="{00000000-0005-0000-0000-0000102E0000}"/>
    <cellStyle name="Percent 4 6 6 3 3" xfId="11789" xr:uid="{00000000-0005-0000-0000-0000112E0000}"/>
    <cellStyle name="Percent 4 6 6 3 3 2" xfId="11790" xr:uid="{00000000-0005-0000-0000-0000122E0000}"/>
    <cellStyle name="Percent 4 6 6 3 4" xfId="11791" xr:uid="{00000000-0005-0000-0000-0000132E0000}"/>
    <cellStyle name="Percent 4 6 6 3 5" xfId="44548" xr:uid="{AF3DE2AB-7F39-427B-BB02-768B707587A1}"/>
    <cellStyle name="Percent 4 6 6 3 6" xfId="36948" xr:uid="{5C45F704-5914-439A-9010-F626C4D0F165}"/>
    <cellStyle name="Percent 4 6 6 4" xfId="11792" xr:uid="{00000000-0005-0000-0000-0000142E0000}"/>
    <cellStyle name="Percent 4 6 6 4 2" xfId="11793" xr:uid="{00000000-0005-0000-0000-0000152E0000}"/>
    <cellStyle name="Percent 4 6 6 4 2 2" xfId="11794" xr:uid="{00000000-0005-0000-0000-0000162E0000}"/>
    <cellStyle name="Percent 4 6 6 4 3" xfId="11795" xr:uid="{00000000-0005-0000-0000-0000172E0000}"/>
    <cellStyle name="Percent 4 6 6 4 3 2" xfId="11796" xr:uid="{00000000-0005-0000-0000-0000182E0000}"/>
    <cellStyle name="Percent 4 6 6 4 4" xfId="11797" xr:uid="{00000000-0005-0000-0000-0000192E0000}"/>
    <cellStyle name="Percent 4 6 6 4 4 2" xfId="11798" xr:uid="{00000000-0005-0000-0000-00001A2E0000}"/>
    <cellStyle name="Percent 4 6 6 4 5" xfId="11799" xr:uid="{00000000-0005-0000-0000-00001B2E0000}"/>
    <cellStyle name="Percent 4 6 6 4 6" xfId="44549" xr:uid="{0DF6C2FE-B7E3-4F56-8578-0308859311E7}"/>
    <cellStyle name="Percent 4 6 6 4 7" xfId="36949" xr:uid="{08DAB259-1573-43BC-A8BE-FCDFA871462D}"/>
    <cellStyle name="Percent 4 6 6 5" xfId="11800" xr:uid="{00000000-0005-0000-0000-00001C2E0000}"/>
    <cellStyle name="Percent 4 6 6 5 2" xfId="11801" xr:uid="{00000000-0005-0000-0000-00001D2E0000}"/>
    <cellStyle name="Percent 4 6 6 5 2 2" xfId="11802" xr:uid="{00000000-0005-0000-0000-00001E2E0000}"/>
    <cellStyle name="Percent 4 6 6 5 3" xfId="11803" xr:uid="{00000000-0005-0000-0000-00001F2E0000}"/>
    <cellStyle name="Percent 4 6 6 5 3 2" xfId="11804" xr:uid="{00000000-0005-0000-0000-0000202E0000}"/>
    <cellStyle name="Percent 4 6 6 5 4" xfId="11805" xr:uid="{00000000-0005-0000-0000-0000212E0000}"/>
    <cellStyle name="Percent 4 6 6 5 5" xfId="44550" xr:uid="{ED0DB345-8CA2-4A74-AE39-E81686FC0A3E}"/>
    <cellStyle name="Percent 4 6 6 5 6" xfId="36950" xr:uid="{E0A5846C-04A7-4A98-B656-52F01B7E4704}"/>
    <cellStyle name="Percent 4 6 6 6" xfId="11806" xr:uid="{00000000-0005-0000-0000-0000222E0000}"/>
    <cellStyle name="Percent 4 6 6 6 2" xfId="11807" xr:uid="{00000000-0005-0000-0000-0000232E0000}"/>
    <cellStyle name="Percent 4 6 6 6 3" xfId="44551" xr:uid="{E6425DDD-8F6B-4C47-A748-ACB72624C183}"/>
    <cellStyle name="Percent 4 6 6 6 4" xfId="36951" xr:uid="{3FFEEDAA-E988-431A-B428-E5B441F7647F}"/>
    <cellStyle name="Percent 4 6 6 7" xfId="11808" xr:uid="{00000000-0005-0000-0000-0000242E0000}"/>
    <cellStyle name="Percent 4 6 6 7 2" xfId="11809" xr:uid="{00000000-0005-0000-0000-0000252E0000}"/>
    <cellStyle name="Percent 4 6 6 7 3" xfId="44552" xr:uid="{C2057819-8478-4C80-9551-2B82A02DDACC}"/>
    <cellStyle name="Percent 4 6 6 7 4" xfId="36952" xr:uid="{39E4A3AA-4598-4D1E-A7AE-BA986491E0FB}"/>
    <cellStyle name="Percent 4 6 6 8" xfId="11810" xr:uid="{00000000-0005-0000-0000-0000262E0000}"/>
    <cellStyle name="Percent 4 6 6 8 2" xfId="11811" xr:uid="{00000000-0005-0000-0000-0000272E0000}"/>
    <cellStyle name="Percent 4 6 6 8 3" xfId="44553" xr:uid="{C5FADED2-C09D-4755-938D-0D4907290767}"/>
    <cellStyle name="Percent 4 6 6 8 4" xfId="36953" xr:uid="{51B2AFC3-2F9C-4F2B-8AE8-537F8B695800}"/>
    <cellStyle name="Percent 4 6 6 9" xfId="11812" xr:uid="{00000000-0005-0000-0000-0000282E0000}"/>
    <cellStyle name="Percent 4 6 6 9 2" xfId="44554" xr:uid="{16A95C8A-064D-453F-BE8D-5E914A39266C}"/>
    <cellStyle name="Percent 4 6 6 9 3" xfId="36954" xr:uid="{B0E17219-5B1B-48E9-ABE1-1D6392156DEF}"/>
    <cellStyle name="Percent 4 6 7" xfId="4760" xr:uid="{00000000-0005-0000-0000-00009C120000}"/>
    <cellStyle name="Percent 4 6 7 10" xfId="11814" xr:uid="{00000000-0005-0000-0000-00002A2E0000}"/>
    <cellStyle name="Percent 4 6 7 11" xfId="11813" xr:uid="{00000000-0005-0000-0000-0000292E0000}"/>
    <cellStyle name="Percent 4 6 7 2" xfId="11815" xr:uid="{00000000-0005-0000-0000-00002B2E0000}"/>
    <cellStyle name="Percent 4 6 7 2 2" xfId="11816" xr:uid="{00000000-0005-0000-0000-00002C2E0000}"/>
    <cellStyle name="Percent 4 6 7 2 2 2" xfId="11817" xr:uid="{00000000-0005-0000-0000-00002D2E0000}"/>
    <cellStyle name="Percent 4 6 7 2 3" xfId="11818" xr:uid="{00000000-0005-0000-0000-00002E2E0000}"/>
    <cellStyle name="Percent 4 6 7 2 3 2" xfId="11819" xr:uid="{00000000-0005-0000-0000-00002F2E0000}"/>
    <cellStyle name="Percent 4 6 7 2 4" xfId="11820" xr:uid="{00000000-0005-0000-0000-0000302E0000}"/>
    <cellStyle name="Percent 4 6 7 2 5" xfId="44555" xr:uid="{FF3038AE-D489-4401-B6F1-C39C099C1D2D}"/>
    <cellStyle name="Percent 4 6 7 2 6" xfId="26633" xr:uid="{A8B6590D-9D35-4AEB-94DC-6169443C5F08}"/>
    <cellStyle name="Percent 4 6 7 3" xfId="11821" xr:uid="{00000000-0005-0000-0000-0000312E0000}"/>
    <cellStyle name="Percent 4 6 7 3 2" xfId="11822" xr:uid="{00000000-0005-0000-0000-0000322E0000}"/>
    <cellStyle name="Percent 4 6 7 3 2 2" xfId="11823" xr:uid="{00000000-0005-0000-0000-0000332E0000}"/>
    <cellStyle name="Percent 4 6 7 3 3" xfId="11824" xr:uid="{00000000-0005-0000-0000-0000342E0000}"/>
    <cellStyle name="Percent 4 6 7 3 3 2" xfId="11825" xr:uid="{00000000-0005-0000-0000-0000352E0000}"/>
    <cellStyle name="Percent 4 6 7 3 4" xfId="11826" xr:uid="{00000000-0005-0000-0000-0000362E0000}"/>
    <cellStyle name="Percent 4 6 7 3 5" xfId="44556" xr:uid="{748BD63B-57EC-44A6-B1FD-941D75304B08}"/>
    <cellStyle name="Percent 4 6 7 3 6" xfId="36955" xr:uid="{36440296-2AB4-4F09-8572-4A3A0EC4580B}"/>
    <cellStyle name="Percent 4 6 7 4" xfId="11827" xr:uid="{00000000-0005-0000-0000-0000372E0000}"/>
    <cellStyle name="Percent 4 6 7 4 2" xfId="11828" xr:uid="{00000000-0005-0000-0000-0000382E0000}"/>
    <cellStyle name="Percent 4 6 7 4 2 2" xfId="11829" xr:uid="{00000000-0005-0000-0000-0000392E0000}"/>
    <cellStyle name="Percent 4 6 7 4 3" xfId="11830" xr:uid="{00000000-0005-0000-0000-00003A2E0000}"/>
    <cellStyle name="Percent 4 6 7 4 3 2" xfId="11831" xr:uid="{00000000-0005-0000-0000-00003B2E0000}"/>
    <cellStyle name="Percent 4 6 7 4 4" xfId="11832" xr:uid="{00000000-0005-0000-0000-00003C2E0000}"/>
    <cellStyle name="Percent 4 6 7 4 4 2" xfId="11833" xr:uid="{00000000-0005-0000-0000-00003D2E0000}"/>
    <cellStyle name="Percent 4 6 7 4 5" xfId="11834" xr:uid="{00000000-0005-0000-0000-00003E2E0000}"/>
    <cellStyle name="Percent 4 6 7 4 6" xfId="44557" xr:uid="{6B3DFC9D-6784-4A44-8091-AF24D2A40EB0}"/>
    <cellStyle name="Percent 4 6 7 4 7" xfId="36956" xr:uid="{0AF46E1D-FBCF-4692-9B2D-03B07DCB992E}"/>
    <cellStyle name="Percent 4 6 7 5" xfId="11835" xr:uid="{00000000-0005-0000-0000-00003F2E0000}"/>
    <cellStyle name="Percent 4 6 7 5 2" xfId="11836" xr:uid="{00000000-0005-0000-0000-0000402E0000}"/>
    <cellStyle name="Percent 4 6 7 5 2 2" xfId="11837" xr:uid="{00000000-0005-0000-0000-0000412E0000}"/>
    <cellStyle name="Percent 4 6 7 5 3" xfId="11838" xr:uid="{00000000-0005-0000-0000-0000422E0000}"/>
    <cellStyle name="Percent 4 6 7 5 3 2" xfId="11839" xr:uid="{00000000-0005-0000-0000-0000432E0000}"/>
    <cellStyle name="Percent 4 6 7 5 4" xfId="11840" xr:uid="{00000000-0005-0000-0000-0000442E0000}"/>
    <cellStyle name="Percent 4 6 7 5 5" xfId="44558" xr:uid="{6F6DF732-528E-4631-96F1-4A8EB719ECEF}"/>
    <cellStyle name="Percent 4 6 7 5 6" xfId="36957" xr:uid="{20209903-6B8F-4A12-A8D6-9F1F8EE6D471}"/>
    <cellStyle name="Percent 4 6 7 6" xfId="11841" xr:uid="{00000000-0005-0000-0000-0000452E0000}"/>
    <cellStyle name="Percent 4 6 7 6 2" xfId="11842" xr:uid="{00000000-0005-0000-0000-0000462E0000}"/>
    <cellStyle name="Percent 4 6 7 6 3" xfId="44559" xr:uid="{331E6BD0-A7A3-4A4E-B0FA-86F596BEA29C}"/>
    <cellStyle name="Percent 4 6 7 6 4" xfId="36958" xr:uid="{0F7B125E-DC12-4F82-A2D1-82055558799C}"/>
    <cellStyle name="Percent 4 6 7 7" xfId="11843" xr:uid="{00000000-0005-0000-0000-0000472E0000}"/>
    <cellStyle name="Percent 4 6 7 7 2" xfId="11844" xr:uid="{00000000-0005-0000-0000-0000482E0000}"/>
    <cellStyle name="Percent 4 6 7 7 3" xfId="44560" xr:uid="{1C726EA3-A520-4708-9BE4-9CB9093A62A9}"/>
    <cellStyle name="Percent 4 6 7 7 4" xfId="36959" xr:uid="{3EC7D2B1-468B-4EC9-9BEF-F5E6D5C020F2}"/>
    <cellStyle name="Percent 4 6 7 8" xfId="11845" xr:uid="{00000000-0005-0000-0000-0000492E0000}"/>
    <cellStyle name="Percent 4 6 7 8 2" xfId="11846" xr:uid="{00000000-0005-0000-0000-00004A2E0000}"/>
    <cellStyle name="Percent 4 6 7 8 3" xfId="44561" xr:uid="{B26816B0-1966-401B-93F2-C7FDC8693E1F}"/>
    <cellStyle name="Percent 4 6 7 8 4" xfId="36960" xr:uid="{9AF4A42C-48CF-4E3C-BEE3-C13D24C40285}"/>
    <cellStyle name="Percent 4 6 7 9" xfId="11847" xr:uid="{00000000-0005-0000-0000-00004B2E0000}"/>
    <cellStyle name="Percent 4 6 7 9 2" xfId="44562" xr:uid="{B3F84D56-3E3D-4600-B758-00BD222B12C7}"/>
    <cellStyle name="Percent 4 6 7 9 3" xfId="36961" xr:uid="{D7CC2BEC-37A9-4371-8DBC-B9634911010F}"/>
    <cellStyle name="Percent 4 6 8" xfId="4761" xr:uid="{00000000-0005-0000-0000-00009D120000}"/>
    <cellStyle name="Percent 4 6 8 10" xfId="11849" xr:uid="{00000000-0005-0000-0000-00004D2E0000}"/>
    <cellStyle name="Percent 4 6 8 11" xfId="11848" xr:uid="{00000000-0005-0000-0000-00004C2E0000}"/>
    <cellStyle name="Percent 4 6 8 2" xfId="11850" xr:uid="{00000000-0005-0000-0000-00004E2E0000}"/>
    <cellStyle name="Percent 4 6 8 2 2" xfId="11851" xr:uid="{00000000-0005-0000-0000-00004F2E0000}"/>
    <cellStyle name="Percent 4 6 8 2 2 2" xfId="11852" xr:uid="{00000000-0005-0000-0000-0000502E0000}"/>
    <cellStyle name="Percent 4 6 8 2 3" xfId="11853" xr:uid="{00000000-0005-0000-0000-0000512E0000}"/>
    <cellStyle name="Percent 4 6 8 2 3 2" xfId="11854" xr:uid="{00000000-0005-0000-0000-0000522E0000}"/>
    <cellStyle name="Percent 4 6 8 2 4" xfId="11855" xr:uid="{00000000-0005-0000-0000-0000532E0000}"/>
    <cellStyle name="Percent 4 6 8 2 5" xfId="44563" xr:uid="{C6EA8847-422D-413E-B459-7564F6C0FFE2}"/>
    <cellStyle name="Percent 4 6 8 2 6" xfId="26634" xr:uid="{1EA3B8FB-B93C-4751-B61D-BCDA6537A3C5}"/>
    <cellStyle name="Percent 4 6 8 3" xfId="11856" xr:uid="{00000000-0005-0000-0000-0000542E0000}"/>
    <cellStyle name="Percent 4 6 8 3 2" xfId="11857" xr:uid="{00000000-0005-0000-0000-0000552E0000}"/>
    <cellStyle name="Percent 4 6 8 3 2 2" xfId="11858" xr:uid="{00000000-0005-0000-0000-0000562E0000}"/>
    <cellStyle name="Percent 4 6 8 3 3" xfId="11859" xr:uid="{00000000-0005-0000-0000-0000572E0000}"/>
    <cellStyle name="Percent 4 6 8 3 3 2" xfId="11860" xr:uid="{00000000-0005-0000-0000-0000582E0000}"/>
    <cellStyle name="Percent 4 6 8 3 4" xfId="11861" xr:uid="{00000000-0005-0000-0000-0000592E0000}"/>
    <cellStyle name="Percent 4 6 8 3 5" xfId="44564" xr:uid="{7257F354-4380-4979-983D-52DB57C2875C}"/>
    <cellStyle name="Percent 4 6 8 3 6" xfId="36962" xr:uid="{F4D66AB9-EE2B-428C-9DCE-4B19145F1320}"/>
    <cellStyle name="Percent 4 6 8 4" xfId="11862" xr:uid="{00000000-0005-0000-0000-00005A2E0000}"/>
    <cellStyle name="Percent 4 6 8 4 2" xfId="11863" xr:uid="{00000000-0005-0000-0000-00005B2E0000}"/>
    <cellStyle name="Percent 4 6 8 4 2 2" xfId="11864" xr:uid="{00000000-0005-0000-0000-00005C2E0000}"/>
    <cellStyle name="Percent 4 6 8 4 3" xfId="11865" xr:uid="{00000000-0005-0000-0000-00005D2E0000}"/>
    <cellStyle name="Percent 4 6 8 4 3 2" xfId="11866" xr:uid="{00000000-0005-0000-0000-00005E2E0000}"/>
    <cellStyle name="Percent 4 6 8 4 4" xfId="11867" xr:uid="{00000000-0005-0000-0000-00005F2E0000}"/>
    <cellStyle name="Percent 4 6 8 4 4 2" xfId="11868" xr:uid="{00000000-0005-0000-0000-0000602E0000}"/>
    <cellStyle name="Percent 4 6 8 4 5" xfId="11869" xr:uid="{00000000-0005-0000-0000-0000612E0000}"/>
    <cellStyle name="Percent 4 6 8 4 6" xfId="44565" xr:uid="{3F1E15DB-9B48-493F-8321-DBF7339F6B88}"/>
    <cellStyle name="Percent 4 6 8 4 7" xfId="36963" xr:uid="{427173EB-4312-4E70-B233-01C27AA38F7C}"/>
    <cellStyle name="Percent 4 6 8 5" xfId="11870" xr:uid="{00000000-0005-0000-0000-0000622E0000}"/>
    <cellStyle name="Percent 4 6 8 5 2" xfId="11871" xr:uid="{00000000-0005-0000-0000-0000632E0000}"/>
    <cellStyle name="Percent 4 6 8 5 2 2" xfId="11872" xr:uid="{00000000-0005-0000-0000-0000642E0000}"/>
    <cellStyle name="Percent 4 6 8 5 3" xfId="11873" xr:uid="{00000000-0005-0000-0000-0000652E0000}"/>
    <cellStyle name="Percent 4 6 8 5 3 2" xfId="11874" xr:uid="{00000000-0005-0000-0000-0000662E0000}"/>
    <cellStyle name="Percent 4 6 8 5 4" xfId="11875" xr:uid="{00000000-0005-0000-0000-0000672E0000}"/>
    <cellStyle name="Percent 4 6 8 5 5" xfId="44566" xr:uid="{5FCF398E-4FD7-4DA7-912C-C46DB9CF2D9F}"/>
    <cellStyle name="Percent 4 6 8 5 6" xfId="36964" xr:uid="{F8AC5DFD-E650-445E-92AE-C4867075D27D}"/>
    <cellStyle name="Percent 4 6 8 6" xfId="11876" xr:uid="{00000000-0005-0000-0000-0000682E0000}"/>
    <cellStyle name="Percent 4 6 8 6 2" xfId="11877" xr:uid="{00000000-0005-0000-0000-0000692E0000}"/>
    <cellStyle name="Percent 4 6 8 6 3" xfId="44567" xr:uid="{93966E62-DFF0-4498-85D6-A2044289CB5C}"/>
    <cellStyle name="Percent 4 6 8 6 4" xfId="36965" xr:uid="{4FFEF5E6-1648-4C98-80A4-7D4A5E41A77D}"/>
    <cellStyle name="Percent 4 6 8 7" xfId="11878" xr:uid="{00000000-0005-0000-0000-00006A2E0000}"/>
    <cellStyle name="Percent 4 6 8 7 2" xfId="11879" xr:uid="{00000000-0005-0000-0000-00006B2E0000}"/>
    <cellStyle name="Percent 4 6 8 7 3" xfId="44568" xr:uid="{34CE6C8A-5602-4171-B075-7E76812E6765}"/>
    <cellStyle name="Percent 4 6 8 7 4" xfId="36966" xr:uid="{B61846A3-424F-4FD5-910E-9F5032B8CAD7}"/>
    <cellStyle name="Percent 4 6 8 8" xfId="11880" xr:uid="{00000000-0005-0000-0000-00006C2E0000}"/>
    <cellStyle name="Percent 4 6 8 8 2" xfId="11881" xr:uid="{00000000-0005-0000-0000-00006D2E0000}"/>
    <cellStyle name="Percent 4 6 8 8 3" xfId="44569" xr:uid="{504A0235-A529-444B-A727-7F464F664166}"/>
    <cellStyle name="Percent 4 6 8 8 4" xfId="36967" xr:uid="{A2BC5216-E92A-4790-AB9E-AA2FC218391B}"/>
    <cellStyle name="Percent 4 6 8 9" xfId="11882" xr:uid="{00000000-0005-0000-0000-00006E2E0000}"/>
    <cellStyle name="Percent 4 6 8 9 2" xfId="44570" xr:uid="{D0905A31-268E-4C4B-AF39-D07E12374E9A}"/>
    <cellStyle name="Percent 4 6 8 9 3" xfId="36968" xr:uid="{51700C95-DF1B-48D8-A4BD-A161427CFBEE}"/>
    <cellStyle name="Percent 4 6 9" xfId="11883" xr:uid="{00000000-0005-0000-0000-00006F2E0000}"/>
    <cellStyle name="Percent 4 6 9 2" xfId="11884" xr:uid="{00000000-0005-0000-0000-0000702E0000}"/>
    <cellStyle name="Percent 4 6 9 2 2" xfId="11885" xr:uid="{00000000-0005-0000-0000-0000712E0000}"/>
    <cellStyle name="Percent 4 6 9 3" xfId="11886" xr:uid="{00000000-0005-0000-0000-0000722E0000}"/>
    <cellStyle name="Percent 4 6 9 3 2" xfId="11887" xr:uid="{00000000-0005-0000-0000-0000732E0000}"/>
    <cellStyle name="Percent 4 6 9 4" xfId="11888" xr:uid="{00000000-0005-0000-0000-0000742E0000}"/>
    <cellStyle name="Percent 4 6 9 5" xfId="11889" xr:uid="{00000000-0005-0000-0000-0000752E0000}"/>
    <cellStyle name="Percent 4 6 9 6" xfId="44571" xr:uid="{E3874774-3A06-4B26-81C6-00675CA1F601}"/>
    <cellStyle name="Percent 4 6 9 7" xfId="26627" xr:uid="{07C3BDA8-DA21-4D39-9D3B-7CC3EA2C4807}"/>
    <cellStyle name="Percent 4 7" xfId="3007" xr:uid="{00000000-0005-0000-0000-0000C30B0000}"/>
    <cellStyle name="Percent 4 7 10" xfId="11891" xr:uid="{00000000-0005-0000-0000-0000772E0000}"/>
    <cellStyle name="Percent 4 7 10 2" xfId="44572" xr:uid="{23650973-5B93-447E-8A9A-D2F4902A8898}"/>
    <cellStyle name="Percent 4 7 10 3" xfId="36969" xr:uid="{FCF6BE04-B66B-40E0-9112-593C4B8F6FED}"/>
    <cellStyle name="Percent 4 7 11" xfId="11892" xr:uid="{00000000-0005-0000-0000-0000782E0000}"/>
    <cellStyle name="Percent 4 7 12" xfId="11890" xr:uid="{00000000-0005-0000-0000-0000762E0000}"/>
    <cellStyle name="Percent 4 7 2" xfId="11893" xr:uid="{00000000-0005-0000-0000-0000792E0000}"/>
    <cellStyle name="Percent 4 7 2 2" xfId="11894" xr:uid="{00000000-0005-0000-0000-00007A2E0000}"/>
    <cellStyle name="Percent 4 7 2 2 2" xfId="11895" xr:uid="{00000000-0005-0000-0000-00007B2E0000}"/>
    <cellStyle name="Percent 4 7 2 3" xfId="11896" xr:uid="{00000000-0005-0000-0000-00007C2E0000}"/>
    <cellStyle name="Percent 4 7 2 3 2" xfId="11897" xr:uid="{00000000-0005-0000-0000-00007D2E0000}"/>
    <cellStyle name="Percent 4 7 2 4" xfId="11898" xr:uid="{00000000-0005-0000-0000-00007E2E0000}"/>
    <cellStyle name="Percent 4 7 2 5" xfId="11899" xr:uid="{00000000-0005-0000-0000-00007F2E0000}"/>
    <cellStyle name="Percent 4 7 2 6" xfId="44573" xr:uid="{F439EE11-A96D-437A-835B-0B012C4B3EA0}"/>
    <cellStyle name="Percent 4 7 2 7" xfId="26635" xr:uid="{141290BE-8C9A-4078-8EF3-81F0E97A846D}"/>
    <cellStyle name="Percent 4 7 3" xfId="11900" xr:uid="{00000000-0005-0000-0000-0000802E0000}"/>
    <cellStyle name="Percent 4 7 3 2" xfId="11901" xr:uid="{00000000-0005-0000-0000-0000812E0000}"/>
    <cellStyle name="Percent 4 7 3 2 2" xfId="11902" xr:uid="{00000000-0005-0000-0000-0000822E0000}"/>
    <cellStyle name="Percent 4 7 3 3" xfId="11903" xr:uid="{00000000-0005-0000-0000-0000832E0000}"/>
    <cellStyle name="Percent 4 7 3 3 2" xfId="11904" xr:uid="{00000000-0005-0000-0000-0000842E0000}"/>
    <cellStyle name="Percent 4 7 3 4" xfId="11905" xr:uid="{00000000-0005-0000-0000-0000852E0000}"/>
    <cellStyle name="Percent 4 7 3 5" xfId="44574" xr:uid="{C8C1A0CB-D15B-452D-9847-AAEFAB6C1C16}"/>
    <cellStyle name="Percent 4 7 3 6" xfId="36970" xr:uid="{290F96A4-E564-482F-AE5F-3BAF918CC49E}"/>
    <cellStyle name="Percent 4 7 4" xfId="11906" xr:uid="{00000000-0005-0000-0000-0000862E0000}"/>
    <cellStyle name="Percent 4 7 4 2" xfId="11907" xr:uid="{00000000-0005-0000-0000-0000872E0000}"/>
    <cellStyle name="Percent 4 7 4 2 2" xfId="11908" xr:uid="{00000000-0005-0000-0000-0000882E0000}"/>
    <cellStyle name="Percent 4 7 4 3" xfId="11909" xr:uid="{00000000-0005-0000-0000-0000892E0000}"/>
    <cellStyle name="Percent 4 7 4 3 2" xfId="11910" xr:uid="{00000000-0005-0000-0000-00008A2E0000}"/>
    <cellStyle name="Percent 4 7 4 4" xfId="11911" xr:uid="{00000000-0005-0000-0000-00008B2E0000}"/>
    <cellStyle name="Percent 4 7 4 5" xfId="44575" xr:uid="{D47D39FE-BD48-46F8-B90F-3AC79C2214CA}"/>
    <cellStyle name="Percent 4 7 4 6" xfId="36971" xr:uid="{152B7C62-F5F6-439A-83BF-79603E865FD0}"/>
    <cellStyle name="Percent 4 7 5" xfId="11912" xr:uid="{00000000-0005-0000-0000-00008C2E0000}"/>
    <cellStyle name="Percent 4 7 5 2" xfId="11913" xr:uid="{00000000-0005-0000-0000-00008D2E0000}"/>
    <cellStyle name="Percent 4 7 5 2 2" xfId="11914" xr:uid="{00000000-0005-0000-0000-00008E2E0000}"/>
    <cellStyle name="Percent 4 7 5 3" xfId="11915" xr:uid="{00000000-0005-0000-0000-00008F2E0000}"/>
    <cellStyle name="Percent 4 7 5 3 2" xfId="11916" xr:uid="{00000000-0005-0000-0000-0000902E0000}"/>
    <cellStyle name="Percent 4 7 5 4" xfId="11917" xr:uid="{00000000-0005-0000-0000-0000912E0000}"/>
    <cellStyle name="Percent 4 7 5 4 2" xfId="11918" xr:uid="{00000000-0005-0000-0000-0000922E0000}"/>
    <cellStyle name="Percent 4 7 5 5" xfId="11919" xr:uid="{00000000-0005-0000-0000-0000932E0000}"/>
    <cellStyle name="Percent 4 7 5 6" xfId="44576" xr:uid="{8D594AF8-7B63-44B4-8AEA-1E73047D8FDC}"/>
    <cellStyle name="Percent 4 7 5 7" xfId="36972" xr:uid="{E9A7177F-565E-4941-81D6-D2F3C347FA58}"/>
    <cellStyle name="Percent 4 7 6" xfId="11920" xr:uid="{00000000-0005-0000-0000-0000942E0000}"/>
    <cellStyle name="Percent 4 7 6 2" xfId="11921" xr:uid="{00000000-0005-0000-0000-0000952E0000}"/>
    <cellStyle name="Percent 4 7 6 2 2" xfId="11922" xr:uid="{00000000-0005-0000-0000-0000962E0000}"/>
    <cellStyle name="Percent 4 7 6 3" xfId="11923" xr:uid="{00000000-0005-0000-0000-0000972E0000}"/>
    <cellStyle name="Percent 4 7 6 3 2" xfId="11924" xr:uid="{00000000-0005-0000-0000-0000982E0000}"/>
    <cellStyle name="Percent 4 7 6 4" xfId="11925" xr:uid="{00000000-0005-0000-0000-0000992E0000}"/>
    <cellStyle name="Percent 4 7 6 5" xfId="44577" xr:uid="{25D61517-6FFE-4B3C-A760-8B24D1F206BB}"/>
    <cellStyle name="Percent 4 7 6 6" xfId="36973" xr:uid="{80B630BF-C4F3-45D9-B837-646B2A16691D}"/>
    <cellStyle name="Percent 4 7 7" xfId="11926" xr:uid="{00000000-0005-0000-0000-00009A2E0000}"/>
    <cellStyle name="Percent 4 7 7 2" xfId="11927" xr:uid="{00000000-0005-0000-0000-00009B2E0000}"/>
    <cellStyle name="Percent 4 7 7 3" xfId="44578" xr:uid="{7CDA28BD-2211-45E3-AA87-8C9AD3E88478}"/>
    <cellStyle name="Percent 4 7 7 4" xfId="36974" xr:uid="{59640B95-F41F-4985-9FBF-400F166D9B02}"/>
    <cellStyle name="Percent 4 7 8" xfId="11928" xr:uid="{00000000-0005-0000-0000-00009C2E0000}"/>
    <cellStyle name="Percent 4 7 8 2" xfId="11929" xr:uid="{00000000-0005-0000-0000-00009D2E0000}"/>
    <cellStyle name="Percent 4 7 8 3" xfId="44579" xr:uid="{9CA9B8F9-2CDD-4D39-AB74-02B3811835C6}"/>
    <cellStyle name="Percent 4 7 8 4" xfId="36975" xr:uid="{75A8BE19-029B-4283-ACBC-FFF888FF0419}"/>
    <cellStyle name="Percent 4 7 9" xfId="11930" xr:uid="{00000000-0005-0000-0000-00009E2E0000}"/>
    <cellStyle name="Percent 4 7 9 2" xfId="11931" xr:uid="{00000000-0005-0000-0000-00009F2E0000}"/>
    <cellStyle name="Percent 4 7 9 3" xfId="44580" xr:uid="{5CCAF636-E0F2-4263-BA43-41C5047C5E98}"/>
    <cellStyle name="Percent 4 7 9 4" xfId="36976" xr:uid="{CFB68F62-9510-40FD-9248-6131763CED58}"/>
    <cellStyle name="Percent 4 8" xfId="3008" xr:uid="{00000000-0005-0000-0000-0000C40B0000}"/>
    <cellStyle name="Percent 4 8 10" xfId="11933" xr:uid="{00000000-0005-0000-0000-0000A12E0000}"/>
    <cellStyle name="Percent 4 8 10 2" xfId="44581" xr:uid="{AB76B1CA-35A9-493E-848F-DF35B7DC52F1}"/>
    <cellStyle name="Percent 4 8 10 3" xfId="36977" xr:uid="{C59DDFD2-453A-4B3A-BBD7-4209FC00E519}"/>
    <cellStyle name="Percent 4 8 11" xfId="11934" xr:uid="{00000000-0005-0000-0000-0000A22E0000}"/>
    <cellStyle name="Percent 4 8 12" xfId="11932" xr:uid="{00000000-0005-0000-0000-0000A02E0000}"/>
    <cellStyle name="Percent 4 8 2" xfId="11935" xr:uid="{00000000-0005-0000-0000-0000A32E0000}"/>
    <cellStyle name="Percent 4 8 2 2" xfId="11936" xr:uid="{00000000-0005-0000-0000-0000A42E0000}"/>
    <cellStyle name="Percent 4 8 2 2 2" xfId="11937" xr:uid="{00000000-0005-0000-0000-0000A52E0000}"/>
    <cellStyle name="Percent 4 8 2 3" xfId="11938" xr:uid="{00000000-0005-0000-0000-0000A62E0000}"/>
    <cellStyle name="Percent 4 8 2 3 2" xfId="11939" xr:uid="{00000000-0005-0000-0000-0000A72E0000}"/>
    <cellStyle name="Percent 4 8 2 4" xfId="11940" xr:uid="{00000000-0005-0000-0000-0000A82E0000}"/>
    <cellStyle name="Percent 4 8 2 5" xfId="11941" xr:uid="{00000000-0005-0000-0000-0000A92E0000}"/>
    <cellStyle name="Percent 4 8 2 6" xfId="44582" xr:uid="{E28EC472-CB39-4B40-BBA8-91A2E8724039}"/>
    <cellStyle name="Percent 4 8 2 7" xfId="26636" xr:uid="{FED2BF1D-8A11-4A7D-BB19-37331B242F9F}"/>
    <cellStyle name="Percent 4 8 3" xfId="11942" xr:uid="{00000000-0005-0000-0000-0000AA2E0000}"/>
    <cellStyle name="Percent 4 8 3 2" xfId="11943" xr:uid="{00000000-0005-0000-0000-0000AB2E0000}"/>
    <cellStyle name="Percent 4 8 3 2 2" xfId="11944" xr:uid="{00000000-0005-0000-0000-0000AC2E0000}"/>
    <cellStyle name="Percent 4 8 3 3" xfId="11945" xr:uid="{00000000-0005-0000-0000-0000AD2E0000}"/>
    <cellStyle name="Percent 4 8 3 3 2" xfId="11946" xr:uid="{00000000-0005-0000-0000-0000AE2E0000}"/>
    <cellStyle name="Percent 4 8 3 4" xfId="11947" xr:uid="{00000000-0005-0000-0000-0000AF2E0000}"/>
    <cellStyle name="Percent 4 8 3 5" xfId="44583" xr:uid="{BA93DDD6-515F-4E21-8026-6A9A4CBC4DCF}"/>
    <cellStyle name="Percent 4 8 3 6" xfId="36978" xr:uid="{50E1BF54-A390-480B-88AC-31ECBC972473}"/>
    <cellStyle name="Percent 4 8 4" xfId="11948" xr:uid="{00000000-0005-0000-0000-0000B02E0000}"/>
    <cellStyle name="Percent 4 8 4 2" xfId="11949" xr:uid="{00000000-0005-0000-0000-0000B12E0000}"/>
    <cellStyle name="Percent 4 8 4 2 2" xfId="11950" xr:uid="{00000000-0005-0000-0000-0000B22E0000}"/>
    <cellStyle name="Percent 4 8 4 3" xfId="11951" xr:uid="{00000000-0005-0000-0000-0000B32E0000}"/>
    <cellStyle name="Percent 4 8 4 3 2" xfId="11952" xr:uid="{00000000-0005-0000-0000-0000B42E0000}"/>
    <cellStyle name="Percent 4 8 4 4" xfId="11953" xr:uid="{00000000-0005-0000-0000-0000B52E0000}"/>
    <cellStyle name="Percent 4 8 4 5" xfId="44584" xr:uid="{059AB041-84F9-48CE-B174-A30C8C1D4911}"/>
    <cellStyle name="Percent 4 8 4 6" xfId="36979" xr:uid="{3D7C58C9-6276-4447-AA16-1E762F51F4AC}"/>
    <cellStyle name="Percent 4 8 5" xfId="11954" xr:uid="{00000000-0005-0000-0000-0000B62E0000}"/>
    <cellStyle name="Percent 4 8 5 2" xfId="11955" xr:uid="{00000000-0005-0000-0000-0000B72E0000}"/>
    <cellStyle name="Percent 4 8 5 2 2" xfId="11956" xr:uid="{00000000-0005-0000-0000-0000B82E0000}"/>
    <cellStyle name="Percent 4 8 5 3" xfId="11957" xr:uid="{00000000-0005-0000-0000-0000B92E0000}"/>
    <cellStyle name="Percent 4 8 5 3 2" xfId="11958" xr:uid="{00000000-0005-0000-0000-0000BA2E0000}"/>
    <cellStyle name="Percent 4 8 5 4" xfId="11959" xr:uid="{00000000-0005-0000-0000-0000BB2E0000}"/>
    <cellStyle name="Percent 4 8 5 4 2" xfId="11960" xr:uid="{00000000-0005-0000-0000-0000BC2E0000}"/>
    <cellStyle name="Percent 4 8 5 5" xfId="11961" xr:uid="{00000000-0005-0000-0000-0000BD2E0000}"/>
    <cellStyle name="Percent 4 8 5 6" xfId="44585" xr:uid="{4767AB50-FFD1-467E-827D-1BAA65335B3B}"/>
    <cellStyle name="Percent 4 8 5 7" xfId="36980" xr:uid="{FD5B533B-2095-42E6-93B2-DC673F9DEDF2}"/>
    <cellStyle name="Percent 4 8 6" xfId="11962" xr:uid="{00000000-0005-0000-0000-0000BE2E0000}"/>
    <cellStyle name="Percent 4 8 6 2" xfId="11963" xr:uid="{00000000-0005-0000-0000-0000BF2E0000}"/>
    <cellStyle name="Percent 4 8 6 2 2" xfId="11964" xr:uid="{00000000-0005-0000-0000-0000C02E0000}"/>
    <cellStyle name="Percent 4 8 6 3" xfId="11965" xr:uid="{00000000-0005-0000-0000-0000C12E0000}"/>
    <cellStyle name="Percent 4 8 6 3 2" xfId="11966" xr:uid="{00000000-0005-0000-0000-0000C22E0000}"/>
    <cellStyle name="Percent 4 8 6 4" xfId="11967" xr:uid="{00000000-0005-0000-0000-0000C32E0000}"/>
    <cellStyle name="Percent 4 8 6 5" xfId="44586" xr:uid="{D9223C0B-04FF-4824-A1E3-75417D7B2CAF}"/>
    <cellStyle name="Percent 4 8 6 6" xfId="36981" xr:uid="{54FE9ED8-BDF4-4008-A795-B004EBBBA1DB}"/>
    <cellStyle name="Percent 4 8 7" xfId="11968" xr:uid="{00000000-0005-0000-0000-0000C42E0000}"/>
    <cellStyle name="Percent 4 8 7 2" xfId="11969" xr:uid="{00000000-0005-0000-0000-0000C52E0000}"/>
    <cellStyle name="Percent 4 8 7 3" xfId="44587" xr:uid="{25307002-865D-46BF-B363-ED598E177586}"/>
    <cellStyle name="Percent 4 8 7 4" xfId="36982" xr:uid="{0551A6AE-620E-4106-B20E-F6BBDB838387}"/>
    <cellStyle name="Percent 4 8 8" xfId="11970" xr:uid="{00000000-0005-0000-0000-0000C62E0000}"/>
    <cellStyle name="Percent 4 8 8 2" xfId="11971" xr:uid="{00000000-0005-0000-0000-0000C72E0000}"/>
    <cellStyle name="Percent 4 8 8 3" xfId="44588" xr:uid="{A5D77B79-9D99-45BD-BB84-7930A3F5FE4E}"/>
    <cellStyle name="Percent 4 8 8 4" xfId="36983" xr:uid="{E6167E3E-530B-462E-A334-24677E76B367}"/>
    <cellStyle name="Percent 4 8 9" xfId="11972" xr:uid="{00000000-0005-0000-0000-0000C82E0000}"/>
    <cellStyle name="Percent 4 8 9 2" xfId="11973" xr:uid="{00000000-0005-0000-0000-0000C92E0000}"/>
    <cellStyle name="Percent 4 8 9 3" xfId="44589" xr:uid="{664DF1B6-1C31-4F85-9822-9655B3C3ABEF}"/>
    <cellStyle name="Percent 4 8 9 4" xfId="36984" xr:uid="{06E123D2-5151-4D70-8B0A-2584BE3DCB83}"/>
    <cellStyle name="Percent 4 9" xfId="3009" xr:uid="{00000000-0005-0000-0000-0000C50B0000}"/>
    <cellStyle name="Percent 4 9 10" xfId="11975" xr:uid="{00000000-0005-0000-0000-0000CB2E0000}"/>
    <cellStyle name="Percent 4 9 10 2" xfId="44590" xr:uid="{610C7700-232F-4F3D-B98E-29EE849C8A6E}"/>
    <cellStyle name="Percent 4 9 10 3" xfId="36985" xr:uid="{4C16E81D-A1FE-4BCE-B7C1-CC8051070EDA}"/>
    <cellStyle name="Percent 4 9 11" xfId="11976" xr:uid="{00000000-0005-0000-0000-0000CC2E0000}"/>
    <cellStyle name="Percent 4 9 12" xfId="11974" xr:uid="{00000000-0005-0000-0000-0000CA2E0000}"/>
    <cellStyle name="Percent 4 9 2" xfId="11977" xr:uid="{00000000-0005-0000-0000-0000CD2E0000}"/>
    <cellStyle name="Percent 4 9 2 2" xfId="11978" xr:uid="{00000000-0005-0000-0000-0000CE2E0000}"/>
    <cellStyle name="Percent 4 9 2 2 2" xfId="11979" xr:uid="{00000000-0005-0000-0000-0000CF2E0000}"/>
    <cellStyle name="Percent 4 9 2 3" xfId="11980" xr:uid="{00000000-0005-0000-0000-0000D02E0000}"/>
    <cellStyle name="Percent 4 9 2 3 2" xfId="11981" xr:uid="{00000000-0005-0000-0000-0000D12E0000}"/>
    <cellStyle name="Percent 4 9 2 4" xfId="11982" xr:uid="{00000000-0005-0000-0000-0000D22E0000}"/>
    <cellStyle name="Percent 4 9 2 5" xfId="11983" xr:uid="{00000000-0005-0000-0000-0000D32E0000}"/>
    <cellStyle name="Percent 4 9 2 6" xfId="44591" xr:uid="{9ECCAE69-A861-40FB-859C-DE8C589F9AB7}"/>
    <cellStyle name="Percent 4 9 2 7" xfId="26637" xr:uid="{2A1C7A28-4CAB-4590-B46C-5AC298A95882}"/>
    <cellStyle name="Percent 4 9 3" xfId="11984" xr:uid="{00000000-0005-0000-0000-0000D42E0000}"/>
    <cellStyle name="Percent 4 9 3 2" xfId="11985" xr:uid="{00000000-0005-0000-0000-0000D52E0000}"/>
    <cellStyle name="Percent 4 9 3 2 2" xfId="11986" xr:uid="{00000000-0005-0000-0000-0000D62E0000}"/>
    <cellStyle name="Percent 4 9 3 3" xfId="11987" xr:uid="{00000000-0005-0000-0000-0000D72E0000}"/>
    <cellStyle name="Percent 4 9 3 3 2" xfId="11988" xr:uid="{00000000-0005-0000-0000-0000D82E0000}"/>
    <cellStyle name="Percent 4 9 3 4" xfId="11989" xr:uid="{00000000-0005-0000-0000-0000D92E0000}"/>
    <cellStyle name="Percent 4 9 3 5" xfId="44592" xr:uid="{0A608E77-6D4F-4A26-AA09-171A91C4EEE9}"/>
    <cellStyle name="Percent 4 9 3 6" xfId="36986" xr:uid="{60E2DBB3-D24C-424E-BAAB-805153234C3D}"/>
    <cellStyle name="Percent 4 9 4" xfId="11990" xr:uid="{00000000-0005-0000-0000-0000DA2E0000}"/>
    <cellStyle name="Percent 4 9 4 2" xfId="11991" xr:uid="{00000000-0005-0000-0000-0000DB2E0000}"/>
    <cellStyle name="Percent 4 9 4 2 2" xfId="11992" xr:uid="{00000000-0005-0000-0000-0000DC2E0000}"/>
    <cellStyle name="Percent 4 9 4 3" xfId="11993" xr:uid="{00000000-0005-0000-0000-0000DD2E0000}"/>
    <cellStyle name="Percent 4 9 4 3 2" xfId="11994" xr:uid="{00000000-0005-0000-0000-0000DE2E0000}"/>
    <cellStyle name="Percent 4 9 4 4" xfId="11995" xr:uid="{00000000-0005-0000-0000-0000DF2E0000}"/>
    <cellStyle name="Percent 4 9 4 5" xfId="44593" xr:uid="{A87C179A-66BC-4807-A57A-12A8C650EDCD}"/>
    <cellStyle name="Percent 4 9 4 6" xfId="36987" xr:uid="{E43D8256-5FA7-43F0-9EE1-9367F070C795}"/>
    <cellStyle name="Percent 4 9 5" xfId="11996" xr:uid="{00000000-0005-0000-0000-0000E02E0000}"/>
    <cellStyle name="Percent 4 9 5 2" xfId="11997" xr:uid="{00000000-0005-0000-0000-0000E12E0000}"/>
    <cellStyle name="Percent 4 9 5 2 2" xfId="11998" xr:uid="{00000000-0005-0000-0000-0000E22E0000}"/>
    <cellStyle name="Percent 4 9 5 3" xfId="11999" xr:uid="{00000000-0005-0000-0000-0000E32E0000}"/>
    <cellStyle name="Percent 4 9 5 3 2" xfId="12000" xr:uid="{00000000-0005-0000-0000-0000E42E0000}"/>
    <cellStyle name="Percent 4 9 5 4" xfId="12001" xr:uid="{00000000-0005-0000-0000-0000E52E0000}"/>
    <cellStyle name="Percent 4 9 5 4 2" xfId="12002" xr:uid="{00000000-0005-0000-0000-0000E62E0000}"/>
    <cellStyle name="Percent 4 9 5 5" xfId="12003" xr:uid="{00000000-0005-0000-0000-0000E72E0000}"/>
    <cellStyle name="Percent 4 9 5 6" xfId="44594" xr:uid="{756C229D-AB10-4493-9070-69BE21F638D4}"/>
    <cellStyle name="Percent 4 9 5 7" xfId="36988" xr:uid="{AAEDB1DB-3F33-48B3-851F-65EC1E19388B}"/>
    <cellStyle name="Percent 4 9 6" xfId="12004" xr:uid="{00000000-0005-0000-0000-0000E82E0000}"/>
    <cellStyle name="Percent 4 9 6 2" xfId="12005" xr:uid="{00000000-0005-0000-0000-0000E92E0000}"/>
    <cellStyle name="Percent 4 9 6 2 2" xfId="12006" xr:uid="{00000000-0005-0000-0000-0000EA2E0000}"/>
    <cellStyle name="Percent 4 9 6 3" xfId="12007" xr:uid="{00000000-0005-0000-0000-0000EB2E0000}"/>
    <cellStyle name="Percent 4 9 6 3 2" xfId="12008" xr:uid="{00000000-0005-0000-0000-0000EC2E0000}"/>
    <cellStyle name="Percent 4 9 6 4" xfId="12009" xr:uid="{00000000-0005-0000-0000-0000ED2E0000}"/>
    <cellStyle name="Percent 4 9 6 5" xfId="44595" xr:uid="{C837DD98-6BE0-42AC-99E7-A7EBFDEF4CD8}"/>
    <cellStyle name="Percent 4 9 6 6" xfId="36989" xr:uid="{E4E3DB47-2DE6-49AA-9623-2E4621D9936E}"/>
    <cellStyle name="Percent 4 9 7" xfId="12010" xr:uid="{00000000-0005-0000-0000-0000EE2E0000}"/>
    <cellStyle name="Percent 4 9 7 2" xfId="12011" xr:uid="{00000000-0005-0000-0000-0000EF2E0000}"/>
    <cellStyle name="Percent 4 9 7 3" xfId="44596" xr:uid="{28BA94A7-D738-42E0-B7FF-150C3D0BEFEE}"/>
    <cellStyle name="Percent 4 9 7 4" xfId="36990" xr:uid="{D3113074-856C-417E-AD50-649F48D95752}"/>
    <cellStyle name="Percent 4 9 8" xfId="12012" xr:uid="{00000000-0005-0000-0000-0000F02E0000}"/>
    <cellStyle name="Percent 4 9 8 2" xfId="12013" xr:uid="{00000000-0005-0000-0000-0000F12E0000}"/>
    <cellStyle name="Percent 4 9 8 3" xfId="44597" xr:uid="{9B3B8EDB-4486-45AA-B10C-884FEDF8BF71}"/>
    <cellStyle name="Percent 4 9 8 4" xfId="36991" xr:uid="{4E4CA085-D16F-450A-A1BB-19B19176A638}"/>
    <cellStyle name="Percent 4 9 9" xfId="12014" xr:uid="{00000000-0005-0000-0000-0000F22E0000}"/>
    <cellStyle name="Percent 4 9 9 2" xfId="12015" xr:uid="{00000000-0005-0000-0000-0000F32E0000}"/>
    <cellStyle name="Percent 4 9 9 3" xfId="44598" xr:uid="{4C5105E9-D82F-4426-A17E-B2994E1BF863}"/>
    <cellStyle name="Percent 4 9 9 4" xfId="36992" xr:uid="{DF9D4EC2-0081-4D68-8595-FB6F6B0ACDBE}"/>
    <cellStyle name="Percent 5" xfId="311" xr:uid="{00000000-0005-0000-0000-00003B010000}"/>
    <cellStyle name="Percent 5 10" xfId="4762" xr:uid="{00000000-0005-0000-0000-00009E120000}"/>
    <cellStyle name="Percent 5 10 2" xfId="12018" xr:uid="{00000000-0005-0000-0000-0000F62E0000}"/>
    <cellStyle name="Percent 5 10 2 2" xfId="12019" xr:uid="{00000000-0005-0000-0000-0000F72E0000}"/>
    <cellStyle name="Percent 5 10 2 3" xfId="44599" xr:uid="{4595AEEE-CB97-4834-9632-30B4892D54B3}"/>
    <cellStyle name="Percent 5 10 2 4" xfId="36993" xr:uid="{28ECACB0-E2CB-424C-B504-8193B7F71FC1}"/>
    <cellStyle name="Percent 5 10 3" xfId="12020" xr:uid="{00000000-0005-0000-0000-0000F82E0000}"/>
    <cellStyle name="Percent 5 10 3 2" xfId="12021" xr:uid="{00000000-0005-0000-0000-0000F92E0000}"/>
    <cellStyle name="Percent 5 10 3 3" xfId="44600" xr:uid="{0C6F1B47-BC15-4DF5-B08C-053595AFC894}"/>
    <cellStyle name="Percent 5 10 3 4" xfId="36994" xr:uid="{32895CEE-2FD4-4AFA-96A4-283F37314D64}"/>
    <cellStyle name="Percent 5 10 4" xfId="12022" xr:uid="{00000000-0005-0000-0000-0000FA2E0000}"/>
    <cellStyle name="Percent 5 10 4 2" xfId="44601" xr:uid="{D35303D5-FCA9-46F3-AAB8-010CF6A83CA4}"/>
    <cellStyle name="Percent 5 10 4 3" xfId="36995" xr:uid="{88E3B625-C70B-4E1E-BFE5-F2313BB93635}"/>
    <cellStyle name="Percent 5 10 5" xfId="12023" xr:uid="{00000000-0005-0000-0000-0000FB2E0000}"/>
    <cellStyle name="Percent 5 10 5 2" xfId="44602" xr:uid="{9BA54BF7-F5BB-4526-9877-34B9058183E0}"/>
    <cellStyle name="Percent 5 10 5 3" xfId="36996" xr:uid="{7961E031-8C9E-46A4-80C2-7203BA31DAB9}"/>
    <cellStyle name="Percent 5 10 6" xfId="12017" xr:uid="{00000000-0005-0000-0000-0000F52E0000}"/>
    <cellStyle name="Percent 5 10 7" xfId="42591" xr:uid="{A4743081-06D1-4DE0-8241-5D092A186774}"/>
    <cellStyle name="Percent 5 10 8" xfId="26639" xr:uid="{5134997A-8F7C-44A4-8375-F43C88BEC2C3}"/>
    <cellStyle name="Percent 5 11" xfId="4763" xr:uid="{00000000-0005-0000-0000-00009F120000}"/>
    <cellStyle name="Percent 5 11 10" xfId="26640" xr:uid="{0CA1F6B0-EA36-4620-B316-C61288B8DA0C}"/>
    <cellStyle name="Percent 5 11 2" xfId="12025" xr:uid="{00000000-0005-0000-0000-0000FD2E0000}"/>
    <cellStyle name="Percent 5 11 2 10" xfId="26641" xr:uid="{8B41FBCD-9A73-423E-A387-869A611AEEB3}"/>
    <cellStyle name="Percent 5 11 2 2" xfId="12026" xr:uid="{00000000-0005-0000-0000-0000FE2E0000}"/>
    <cellStyle name="Percent 5 11 2 2 2" xfId="36998" xr:uid="{A5B79991-31D7-4FD5-993D-3B9DE43164E3}"/>
    <cellStyle name="Percent 5 11 2 2 2 2" xfId="36999" xr:uid="{AF256143-868B-48B5-B214-DCFA5F4E9E5F}"/>
    <cellStyle name="Percent 5 11 2 2 3" xfId="37000" xr:uid="{EA21B049-F983-46D5-BBDD-8AA6840CFECF}"/>
    <cellStyle name="Percent 5 11 2 2 4" xfId="44605" xr:uid="{D83C58CE-6A04-4F6C-8E03-79C4647BD904}"/>
    <cellStyle name="Percent 5 11 2 2 5" xfId="36997" xr:uid="{E16D6727-8734-41D7-8289-51E2D80E3419}"/>
    <cellStyle name="Percent 5 11 2 3" xfId="37001" xr:uid="{F8C8E095-B7E7-4586-98EA-0EF94FD35165}"/>
    <cellStyle name="Percent 5 11 2 3 2" xfId="37002" xr:uid="{F5B7180E-C880-420C-8173-9747E616CB80}"/>
    <cellStyle name="Percent 5 11 2 3 2 2" xfId="37003" xr:uid="{7DDCDB4D-1EFF-4D4E-8CC8-6F8B5A1F1B08}"/>
    <cellStyle name="Percent 5 11 2 3 3" xfId="37004" xr:uid="{357990A9-7BD2-4292-9AE5-B1B8F7A163B5}"/>
    <cellStyle name="Percent 5 11 2 4" xfId="37005" xr:uid="{2026D39A-C272-4755-94A5-2D8EEF632603}"/>
    <cellStyle name="Percent 5 11 2 4 2" xfId="37006" xr:uid="{489251C4-F42D-4D59-919E-C03126CFA44C}"/>
    <cellStyle name="Percent 5 11 2 5" xfId="37007" xr:uid="{F5AB3D46-E9DE-4833-969F-719A005ECCDB}"/>
    <cellStyle name="Percent 5 11 2 6" xfId="37008" xr:uid="{8E0AD883-F500-432E-AE03-56F47586B7F6}"/>
    <cellStyle name="Percent 5 11 2 7" xfId="37009" xr:uid="{A1D1E234-BD50-435C-992C-50ED81EB103F}"/>
    <cellStyle name="Percent 5 11 2 8" xfId="37010" xr:uid="{05297228-FF3C-4746-ADA2-7F83D6E9C18B}"/>
    <cellStyle name="Percent 5 11 2 9" xfId="44604" xr:uid="{9755E7A9-85DD-47CA-AA3C-087DAD78CDDC}"/>
    <cellStyle name="Percent 5 11 3" xfId="12027" xr:uid="{00000000-0005-0000-0000-0000FF2E0000}"/>
    <cellStyle name="Percent 5 11 3 2" xfId="12028" xr:uid="{00000000-0005-0000-0000-0000002F0000}"/>
    <cellStyle name="Percent 5 11 3 2 2" xfId="37013" xr:uid="{13362AD6-8B01-406A-8273-71EA076F36A6}"/>
    <cellStyle name="Percent 5 11 3 2 3" xfId="44607" xr:uid="{2D8DB9A0-C622-47FC-8F65-8B8DE320FD31}"/>
    <cellStyle name="Percent 5 11 3 2 4" xfId="37012" xr:uid="{492C49DE-74B1-42AA-96C2-F6452C11E415}"/>
    <cellStyle name="Percent 5 11 3 3" xfId="37014" xr:uid="{CCA5D992-3BB5-4A66-ADB3-B33464ECD11D}"/>
    <cellStyle name="Percent 5 11 3 4" xfId="44606" xr:uid="{B206202C-6EBA-43A5-A4A5-A2E1D31923EF}"/>
    <cellStyle name="Percent 5 11 3 5" xfId="37011" xr:uid="{B4CE7ED3-8CC9-415E-88AC-7343AA4CB306}"/>
    <cellStyle name="Percent 5 11 4" xfId="12029" xr:uid="{00000000-0005-0000-0000-0000012F0000}"/>
    <cellStyle name="Percent 5 11 4 2" xfId="37016" xr:uid="{24851705-98BC-41F1-BA4D-6C028C6C4CD7}"/>
    <cellStyle name="Percent 5 11 4 2 2" xfId="37017" xr:uid="{93A1CAB6-DF47-4CEA-8DAD-11BF9525D242}"/>
    <cellStyle name="Percent 5 11 4 3" xfId="37018" xr:uid="{1F85A404-B201-4328-A2F9-C4E64758A987}"/>
    <cellStyle name="Percent 5 11 4 4" xfId="44608" xr:uid="{960C195C-9D45-4359-9A32-C1B96F5BE659}"/>
    <cellStyle name="Percent 5 11 4 5" xfId="37015" xr:uid="{D75A2973-562E-4909-B450-50CDBBD17725}"/>
    <cellStyle name="Percent 5 11 5" xfId="12030" xr:uid="{00000000-0005-0000-0000-0000022F0000}"/>
    <cellStyle name="Percent 5 11 5 2" xfId="37020" xr:uid="{2A6B178D-8BEE-4DE2-85A4-CB53B44EBD56}"/>
    <cellStyle name="Percent 5 11 5 3" xfId="44609" xr:uid="{75B72DB0-CB26-4E08-ADF8-5C8F63911EB6}"/>
    <cellStyle name="Percent 5 11 5 4" xfId="37019" xr:uid="{DB391E2B-262C-4C93-B905-E74EF58B457D}"/>
    <cellStyle name="Percent 5 11 6" xfId="12024" xr:uid="{00000000-0005-0000-0000-0000FC2E0000}"/>
    <cellStyle name="Percent 5 11 6 2" xfId="44603" xr:uid="{2405C903-DB3D-4865-B108-988EFC2CA2F9}"/>
    <cellStyle name="Percent 5 11 6 3" xfId="37021" xr:uid="{EDC4728C-4A4F-4227-BFE3-56C7A922134F}"/>
    <cellStyle name="Percent 5 11 7" xfId="37022" xr:uid="{1DE5E4C5-3DD9-4BEE-985E-8F8A70189DC5}"/>
    <cellStyle name="Percent 5 11 8" xfId="37023" xr:uid="{743C8453-E67B-4B8A-A7A7-6703D20B1E71}"/>
    <cellStyle name="Percent 5 11 9" xfId="42592" xr:uid="{CF50851E-037B-4EAA-A122-0B01FA995E10}"/>
    <cellStyle name="Percent 5 12" xfId="12031" xr:uid="{00000000-0005-0000-0000-0000032F0000}"/>
    <cellStyle name="Percent 5 12 2" xfId="12032" xr:uid="{00000000-0005-0000-0000-0000042F0000}"/>
    <cellStyle name="Percent 5 12 2 2" xfId="12033" xr:uid="{00000000-0005-0000-0000-0000052F0000}"/>
    <cellStyle name="Percent 5 12 3" xfId="12034" xr:uid="{00000000-0005-0000-0000-0000062F0000}"/>
    <cellStyle name="Percent 5 12 3 2" xfId="12035" xr:uid="{00000000-0005-0000-0000-0000072F0000}"/>
    <cellStyle name="Percent 5 12 4" xfId="12036" xr:uid="{00000000-0005-0000-0000-0000082F0000}"/>
    <cellStyle name="Percent 5 12 5" xfId="44610" xr:uid="{679AAE6C-19E0-4C1D-8A51-9E05E4B6FF24}"/>
    <cellStyle name="Percent 5 12 6" xfId="26638" xr:uid="{25DF1387-1A01-4F7B-A0E0-B04F90977241}"/>
    <cellStyle name="Percent 5 13" xfId="12037" xr:uid="{00000000-0005-0000-0000-0000092F0000}"/>
    <cellStyle name="Percent 5 13 2" xfId="12038" xr:uid="{00000000-0005-0000-0000-00000A2F0000}"/>
    <cellStyle name="Percent 5 13 2 2" xfId="12039" xr:uid="{00000000-0005-0000-0000-00000B2F0000}"/>
    <cellStyle name="Percent 5 13 3" xfId="12040" xr:uid="{00000000-0005-0000-0000-00000C2F0000}"/>
    <cellStyle name="Percent 5 13 3 2" xfId="12041" xr:uid="{00000000-0005-0000-0000-00000D2F0000}"/>
    <cellStyle name="Percent 5 13 4" xfId="12042" xr:uid="{00000000-0005-0000-0000-00000E2F0000}"/>
    <cellStyle name="Percent 5 13 4 2" xfId="12043" xr:uid="{00000000-0005-0000-0000-00000F2F0000}"/>
    <cellStyle name="Percent 5 13 5" xfId="12044" xr:uid="{00000000-0005-0000-0000-0000102F0000}"/>
    <cellStyle name="Percent 5 13 6" xfId="44611" xr:uid="{475372D9-918B-417B-BA24-2A12444136FF}"/>
    <cellStyle name="Percent 5 13 7" xfId="37024" xr:uid="{9B50545E-EFE8-4DC5-AB1B-BE52C989C810}"/>
    <cellStyle name="Percent 5 14" xfId="12045" xr:uid="{00000000-0005-0000-0000-0000112F0000}"/>
    <cellStyle name="Percent 5 14 2" xfId="12046" xr:uid="{00000000-0005-0000-0000-0000122F0000}"/>
    <cellStyle name="Percent 5 14 2 2" xfId="12047" xr:uid="{00000000-0005-0000-0000-0000132F0000}"/>
    <cellStyle name="Percent 5 14 3" xfId="12048" xr:uid="{00000000-0005-0000-0000-0000142F0000}"/>
    <cellStyle name="Percent 5 14 3 2" xfId="12049" xr:uid="{00000000-0005-0000-0000-0000152F0000}"/>
    <cellStyle name="Percent 5 14 4" xfId="12050" xr:uid="{00000000-0005-0000-0000-0000162F0000}"/>
    <cellStyle name="Percent 5 14 5" xfId="44612" xr:uid="{AFE5B723-4EAC-41B8-BA0B-7080BF1DCDC4}"/>
    <cellStyle name="Percent 5 14 6" xfId="37025" xr:uid="{66CAE042-88A8-4DE2-BF6E-3BCAB3282D91}"/>
    <cellStyle name="Percent 5 15" xfId="12051" xr:uid="{00000000-0005-0000-0000-0000172F0000}"/>
    <cellStyle name="Percent 5 15 2" xfId="12052" xr:uid="{00000000-0005-0000-0000-0000182F0000}"/>
    <cellStyle name="Percent 5 15 3" xfId="44613" xr:uid="{939FE242-0B82-4F14-8476-7CA028360236}"/>
    <cellStyle name="Percent 5 15 4" xfId="37026" xr:uid="{6688C599-215D-4B52-A69E-D294AB526E54}"/>
    <cellStyle name="Percent 5 16" xfId="12053" xr:uid="{00000000-0005-0000-0000-0000192F0000}"/>
    <cellStyle name="Percent 5 16 2" xfId="12054" xr:uid="{00000000-0005-0000-0000-00001A2F0000}"/>
    <cellStyle name="Percent 5 16 3" xfId="44614" xr:uid="{05A5F2EC-82AE-4217-AE9E-28430421C096}"/>
    <cellStyle name="Percent 5 16 4" xfId="37027" xr:uid="{53CD381D-7D34-4426-BF30-60B666553687}"/>
    <cellStyle name="Percent 5 17" xfId="12055" xr:uid="{00000000-0005-0000-0000-00001B2F0000}"/>
    <cellStyle name="Percent 5 17 2" xfId="12056" xr:uid="{00000000-0005-0000-0000-00001C2F0000}"/>
    <cellStyle name="Percent 5 17 3" xfId="44615" xr:uid="{4294494B-38D5-4298-8995-A205381A2B7B}"/>
    <cellStyle name="Percent 5 17 4" xfId="37028" xr:uid="{68DA908F-5B5D-4574-8B71-B124AFB20ABA}"/>
    <cellStyle name="Percent 5 18" xfId="12057" xr:uid="{00000000-0005-0000-0000-00001D2F0000}"/>
    <cellStyle name="Percent 5 18 2" xfId="44616" xr:uid="{BB87C66D-9276-4036-B775-F5C05D17D2CE}"/>
    <cellStyle name="Percent 5 18 3" xfId="37029" xr:uid="{8A815038-2DE7-41A6-BC2D-57CF4AE392D0}"/>
    <cellStyle name="Percent 5 19" xfId="12058" xr:uid="{00000000-0005-0000-0000-00001E2F0000}"/>
    <cellStyle name="Percent 5 2" xfId="312" xr:uid="{00000000-0005-0000-0000-00003C010000}"/>
    <cellStyle name="Percent 5 2 10" xfId="12060" xr:uid="{00000000-0005-0000-0000-0000202F0000}"/>
    <cellStyle name="Percent 5 2 11" xfId="12059" xr:uid="{00000000-0005-0000-0000-00001F2F0000}"/>
    <cellStyle name="Percent 5 2 2" xfId="12061" xr:uid="{00000000-0005-0000-0000-0000212F0000}"/>
    <cellStyle name="Percent 5 2 2 2" xfId="12062" xr:uid="{00000000-0005-0000-0000-0000222F0000}"/>
    <cellStyle name="Percent 5 2 2 2 2" xfId="12063" xr:uid="{00000000-0005-0000-0000-0000232F0000}"/>
    <cellStyle name="Percent 5 2 2 3" xfId="12064" xr:uid="{00000000-0005-0000-0000-0000242F0000}"/>
    <cellStyle name="Percent 5 2 2 3 2" xfId="12065" xr:uid="{00000000-0005-0000-0000-0000252F0000}"/>
    <cellStyle name="Percent 5 2 2 4" xfId="12066" xr:uid="{00000000-0005-0000-0000-0000262F0000}"/>
    <cellStyle name="Percent 5 2 2 5" xfId="12067" xr:uid="{00000000-0005-0000-0000-0000272F0000}"/>
    <cellStyle name="Percent 5 2 2 6" xfId="44617" xr:uid="{83992478-FE8C-4769-A6D3-B782959A45F9}"/>
    <cellStyle name="Percent 5 2 2 7" xfId="26642" xr:uid="{5479C535-9C5C-4881-9C58-CA72DC22B877}"/>
    <cellStyle name="Percent 5 2 3" xfId="12068" xr:uid="{00000000-0005-0000-0000-0000282F0000}"/>
    <cellStyle name="Percent 5 2 3 2" xfId="12069" xr:uid="{00000000-0005-0000-0000-0000292F0000}"/>
    <cellStyle name="Percent 5 2 3 2 2" xfId="12070" xr:uid="{00000000-0005-0000-0000-00002A2F0000}"/>
    <cellStyle name="Percent 5 2 3 3" xfId="12071" xr:uid="{00000000-0005-0000-0000-00002B2F0000}"/>
    <cellStyle name="Percent 5 2 3 3 2" xfId="12072" xr:uid="{00000000-0005-0000-0000-00002C2F0000}"/>
    <cellStyle name="Percent 5 2 3 4" xfId="12073" xr:uid="{00000000-0005-0000-0000-00002D2F0000}"/>
    <cellStyle name="Percent 5 2 3 5" xfId="44618" xr:uid="{064D20FF-B6C4-4F3D-A7FC-2746547AC553}"/>
    <cellStyle name="Percent 5 2 3 6" xfId="37030" xr:uid="{2A889504-9961-40D3-B5A2-22247333720D}"/>
    <cellStyle name="Percent 5 2 4" xfId="12074" xr:uid="{00000000-0005-0000-0000-00002E2F0000}"/>
    <cellStyle name="Percent 5 2 4 2" xfId="12075" xr:uid="{00000000-0005-0000-0000-00002F2F0000}"/>
    <cellStyle name="Percent 5 2 4 2 2" xfId="12076" xr:uid="{00000000-0005-0000-0000-0000302F0000}"/>
    <cellStyle name="Percent 5 2 4 3" xfId="12077" xr:uid="{00000000-0005-0000-0000-0000312F0000}"/>
    <cellStyle name="Percent 5 2 4 3 2" xfId="12078" xr:uid="{00000000-0005-0000-0000-0000322F0000}"/>
    <cellStyle name="Percent 5 2 4 4" xfId="12079" xr:uid="{00000000-0005-0000-0000-0000332F0000}"/>
    <cellStyle name="Percent 5 2 4 4 2" xfId="12080" xr:uid="{00000000-0005-0000-0000-0000342F0000}"/>
    <cellStyle name="Percent 5 2 4 5" xfId="12081" xr:uid="{00000000-0005-0000-0000-0000352F0000}"/>
    <cellStyle name="Percent 5 2 4 6" xfId="44619" xr:uid="{D111D49D-5FBC-4BB4-81D8-7628C68A70DD}"/>
    <cellStyle name="Percent 5 2 4 7" xfId="37031" xr:uid="{CB4C3043-2ED2-437D-8B48-6885B2A3EA89}"/>
    <cellStyle name="Percent 5 2 5" xfId="12082" xr:uid="{00000000-0005-0000-0000-0000362F0000}"/>
    <cellStyle name="Percent 5 2 5 2" xfId="12083" xr:uid="{00000000-0005-0000-0000-0000372F0000}"/>
    <cellStyle name="Percent 5 2 5 2 2" xfId="12084" xr:uid="{00000000-0005-0000-0000-0000382F0000}"/>
    <cellStyle name="Percent 5 2 5 3" xfId="12085" xr:uid="{00000000-0005-0000-0000-0000392F0000}"/>
    <cellStyle name="Percent 5 2 5 3 2" xfId="12086" xr:uid="{00000000-0005-0000-0000-00003A2F0000}"/>
    <cellStyle name="Percent 5 2 5 4" xfId="12087" xr:uid="{00000000-0005-0000-0000-00003B2F0000}"/>
    <cellStyle name="Percent 5 2 5 5" xfId="44620" xr:uid="{B1723BD2-E067-4568-8FDE-92D062BDDB8E}"/>
    <cellStyle name="Percent 5 2 5 6" xfId="37032" xr:uid="{52BA2794-D77B-4C54-8E35-C2DBB23A7618}"/>
    <cellStyle name="Percent 5 2 6" xfId="12088" xr:uid="{00000000-0005-0000-0000-00003C2F0000}"/>
    <cellStyle name="Percent 5 2 6 2" xfId="12089" xr:uid="{00000000-0005-0000-0000-00003D2F0000}"/>
    <cellStyle name="Percent 5 2 6 3" xfId="44621" xr:uid="{7BF385B6-7B3E-4C95-B113-C7DE8CA21C36}"/>
    <cellStyle name="Percent 5 2 6 4" xfId="37033" xr:uid="{9D9AAAB0-F63F-48C2-82D0-D58F7C7AB2ED}"/>
    <cellStyle name="Percent 5 2 7" xfId="12090" xr:uid="{00000000-0005-0000-0000-00003E2F0000}"/>
    <cellStyle name="Percent 5 2 7 2" xfId="12091" xr:uid="{00000000-0005-0000-0000-00003F2F0000}"/>
    <cellStyle name="Percent 5 2 7 3" xfId="44622" xr:uid="{9D7D6D03-D9BD-4350-A7E3-ABCCE386F496}"/>
    <cellStyle name="Percent 5 2 7 4" xfId="37034" xr:uid="{C4DBB1A7-D372-487C-9D6E-BE9556EC21A7}"/>
    <cellStyle name="Percent 5 2 8" xfId="12092" xr:uid="{00000000-0005-0000-0000-0000402F0000}"/>
    <cellStyle name="Percent 5 2 8 2" xfId="12093" xr:uid="{00000000-0005-0000-0000-0000412F0000}"/>
    <cellStyle name="Percent 5 2 8 3" xfId="44623" xr:uid="{C417D862-B895-4CB9-8587-7953E4CF5565}"/>
    <cellStyle name="Percent 5 2 8 4" xfId="37035" xr:uid="{C962C64D-473B-41CA-B88B-D2006DB8E9F7}"/>
    <cellStyle name="Percent 5 2 9" xfId="12094" xr:uid="{00000000-0005-0000-0000-0000422F0000}"/>
    <cellStyle name="Percent 5 2 9 2" xfId="44624" xr:uid="{99D2E264-A46B-4EFF-A87A-B184CDD8C221}"/>
    <cellStyle name="Percent 5 2 9 3" xfId="37036" xr:uid="{70686594-84DF-4E78-B291-7F65333771C2}"/>
    <cellStyle name="Percent 5 20" xfId="12016" xr:uid="{00000000-0005-0000-0000-0000F42E0000}"/>
    <cellStyle name="Percent 5 3" xfId="434" xr:uid="{00000000-0005-0000-0000-0000B6010000}"/>
    <cellStyle name="Percent 5 3 10" xfId="12096" xr:uid="{00000000-0005-0000-0000-0000442F0000}"/>
    <cellStyle name="Percent 5 3 10 2" xfId="44625" xr:uid="{F38F06A9-900F-49E6-A9C8-46814640C440}"/>
    <cellStyle name="Percent 5 3 10 3" xfId="37037" xr:uid="{EBB0FD39-EC61-4329-BDCE-992A34D27C00}"/>
    <cellStyle name="Percent 5 3 11" xfId="12097" xr:uid="{00000000-0005-0000-0000-0000452F0000}"/>
    <cellStyle name="Percent 5 3 12" xfId="12095" xr:uid="{00000000-0005-0000-0000-0000432F0000}"/>
    <cellStyle name="Percent 5 3 2" xfId="3011" xr:uid="{00000000-0005-0000-0000-0000C70B0000}"/>
    <cellStyle name="Percent 5 3 2 10" xfId="12099" xr:uid="{00000000-0005-0000-0000-0000472F0000}"/>
    <cellStyle name="Percent 5 3 2 11" xfId="12098" xr:uid="{00000000-0005-0000-0000-0000462F0000}"/>
    <cellStyle name="Percent 5 3 2 12" xfId="41930" xr:uid="{564404DF-3E2A-4E81-AA7F-42EFE8DCC124}"/>
    <cellStyle name="Percent 5 3 2 13" xfId="26644" xr:uid="{C378F0CF-5FA3-43A5-AC92-559B46D10488}"/>
    <cellStyle name="Percent 5 3 2 2" xfId="12100" xr:uid="{00000000-0005-0000-0000-0000482F0000}"/>
    <cellStyle name="Percent 5 3 2 2 2" xfId="12101" xr:uid="{00000000-0005-0000-0000-0000492F0000}"/>
    <cellStyle name="Percent 5 3 2 2 2 2" xfId="12102" xr:uid="{00000000-0005-0000-0000-00004A2F0000}"/>
    <cellStyle name="Percent 5 3 2 2 3" xfId="12103" xr:uid="{00000000-0005-0000-0000-00004B2F0000}"/>
    <cellStyle name="Percent 5 3 2 2 3 2" xfId="12104" xr:uid="{00000000-0005-0000-0000-00004C2F0000}"/>
    <cellStyle name="Percent 5 3 2 2 4" xfId="12105" xr:uid="{00000000-0005-0000-0000-00004D2F0000}"/>
    <cellStyle name="Percent 5 3 2 2 5" xfId="12106" xr:uid="{00000000-0005-0000-0000-00004E2F0000}"/>
    <cellStyle name="Percent 5 3 2 2 6" xfId="44626" xr:uid="{1491A53E-1193-4612-A6E3-50044794A8B2}"/>
    <cellStyle name="Percent 5 3 2 2 7" xfId="37038" xr:uid="{C57D73B9-CB37-439C-B1E0-1321E372AA69}"/>
    <cellStyle name="Percent 5 3 2 3" xfId="12107" xr:uid="{00000000-0005-0000-0000-00004F2F0000}"/>
    <cellStyle name="Percent 5 3 2 3 2" xfId="12108" xr:uid="{00000000-0005-0000-0000-0000502F0000}"/>
    <cellStyle name="Percent 5 3 2 3 2 2" xfId="12109" xr:uid="{00000000-0005-0000-0000-0000512F0000}"/>
    <cellStyle name="Percent 5 3 2 3 3" xfId="12110" xr:uid="{00000000-0005-0000-0000-0000522F0000}"/>
    <cellStyle name="Percent 5 3 2 3 3 2" xfId="12111" xr:uid="{00000000-0005-0000-0000-0000532F0000}"/>
    <cellStyle name="Percent 5 3 2 3 4" xfId="12112" xr:uid="{00000000-0005-0000-0000-0000542F0000}"/>
    <cellStyle name="Percent 5 3 2 3 5" xfId="44627" xr:uid="{189C855D-BFEB-4FE4-9AD6-24478E219B9E}"/>
    <cellStyle name="Percent 5 3 2 3 6" xfId="37039" xr:uid="{A967DDDD-B8A1-43DD-B99F-6699CA78D262}"/>
    <cellStyle name="Percent 5 3 2 4" xfId="12113" xr:uid="{00000000-0005-0000-0000-0000552F0000}"/>
    <cellStyle name="Percent 5 3 2 4 2" xfId="12114" xr:uid="{00000000-0005-0000-0000-0000562F0000}"/>
    <cellStyle name="Percent 5 3 2 4 2 2" xfId="12115" xr:uid="{00000000-0005-0000-0000-0000572F0000}"/>
    <cellStyle name="Percent 5 3 2 4 3" xfId="12116" xr:uid="{00000000-0005-0000-0000-0000582F0000}"/>
    <cellStyle name="Percent 5 3 2 4 3 2" xfId="12117" xr:uid="{00000000-0005-0000-0000-0000592F0000}"/>
    <cellStyle name="Percent 5 3 2 4 4" xfId="12118" xr:uid="{00000000-0005-0000-0000-00005A2F0000}"/>
    <cellStyle name="Percent 5 3 2 4 4 2" xfId="12119" xr:uid="{00000000-0005-0000-0000-00005B2F0000}"/>
    <cellStyle name="Percent 5 3 2 4 5" xfId="12120" xr:uid="{00000000-0005-0000-0000-00005C2F0000}"/>
    <cellStyle name="Percent 5 3 2 4 6" xfId="44628" xr:uid="{70E33CBC-80F4-4658-8AC8-51BEB2F63D19}"/>
    <cellStyle name="Percent 5 3 2 4 7" xfId="37040" xr:uid="{3FDB9564-9EE6-4564-973F-577DB270C36C}"/>
    <cellStyle name="Percent 5 3 2 5" xfId="12121" xr:uid="{00000000-0005-0000-0000-00005D2F0000}"/>
    <cellStyle name="Percent 5 3 2 5 2" xfId="12122" xr:uid="{00000000-0005-0000-0000-00005E2F0000}"/>
    <cellStyle name="Percent 5 3 2 5 2 2" xfId="12123" xr:uid="{00000000-0005-0000-0000-00005F2F0000}"/>
    <cellStyle name="Percent 5 3 2 5 3" xfId="12124" xr:uid="{00000000-0005-0000-0000-0000602F0000}"/>
    <cellStyle name="Percent 5 3 2 5 3 2" xfId="12125" xr:uid="{00000000-0005-0000-0000-0000612F0000}"/>
    <cellStyle name="Percent 5 3 2 5 4" xfId="12126" xr:uid="{00000000-0005-0000-0000-0000622F0000}"/>
    <cellStyle name="Percent 5 3 2 5 5" xfId="44629" xr:uid="{5B04FEE6-6924-4895-A572-F3171033AEC9}"/>
    <cellStyle name="Percent 5 3 2 5 6" xfId="37041" xr:uid="{178F4D3A-6DD9-4E5B-B4D3-ABBC97D9D7D5}"/>
    <cellStyle name="Percent 5 3 2 6" xfId="12127" xr:uid="{00000000-0005-0000-0000-0000632F0000}"/>
    <cellStyle name="Percent 5 3 2 6 2" xfId="12128" xr:uid="{00000000-0005-0000-0000-0000642F0000}"/>
    <cellStyle name="Percent 5 3 2 6 3" xfId="44630" xr:uid="{39E2FF20-85EE-42D0-846D-5BC0AEA77FBC}"/>
    <cellStyle name="Percent 5 3 2 6 4" xfId="37042" xr:uid="{73C7D614-981E-4F69-8059-82AF61732C2B}"/>
    <cellStyle name="Percent 5 3 2 7" xfId="12129" xr:uid="{00000000-0005-0000-0000-0000652F0000}"/>
    <cellStyle name="Percent 5 3 2 7 2" xfId="12130" xr:uid="{00000000-0005-0000-0000-0000662F0000}"/>
    <cellStyle name="Percent 5 3 2 7 3" xfId="44631" xr:uid="{9A92D3E9-2293-4BC6-9B90-B6B259377007}"/>
    <cellStyle name="Percent 5 3 2 7 4" xfId="37043" xr:uid="{7F771900-5F6C-4D4A-9136-0EBBA632BE84}"/>
    <cellStyle name="Percent 5 3 2 8" xfId="12131" xr:uid="{00000000-0005-0000-0000-0000672F0000}"/>
    <cellStyle name="Percent 5 3 2 8 2" xfId="12132" xr:uid="{00000000-0005-0000-0000-0000682F0000}"/>
    <cellStyle name="Percent 5 3 2 8 3" xfId="44632" xr:uid="{1DB9AF97-7713-49D8-8881-D8AEA45CE96A}"/>
    <cellStyle name="Percent 5 3 2 8 4" xfId="37044" xr:uid="{59676F3C-F62E-4E27-87AE-18A993155C3B}"/>
    <cellStyle name="Percent 5 3 2 9" xfId="12133" xr:uid="{00000000-0005-0000-0000-0000692F0000}"/>
    <cellStyle name="Percent 5 3 2 9 2" xfId="44633" xr:uid="{3D3DA70C-40A0-4907-A7D0-F5621B92A8DC}"/>
    <cellStyle name="Percent 5 3 2 9 3" xfId="37045" xr:uid="{C15BE0FE-5073-4600-9D30-CC66170A2696}"/>
    <cellStyle name="Percent 5 3 3" xfId="12134" xr:uid="{00000000-0005-0000-0000-00006A2F0000}"/>
    <cellStyle name="Percent 5 3 3 2" xfId="12135" xr:uid="{00000000-0005-0000-0000-00006B2F0000}"/>
    <cellStyle name="Percent 5 3 3 2 2" xfId="12136" xr:uid="{00000000-0005-0000-0000-00006C2F0000}"/>
    <cellStyle name="Percent 5 3 3 3" xfId="12137" xr:uid="{00000000-0005-0000-0000-00006D2F0000}"/>
    <cellStyle name="Percent 5 3 3 3 2" xfId="12138" xr:uid="{00000000-0005-0000-0000-00006E2F0000}"/>
    <cellStyle name="Percent 5 3 3 4" xfId="12139" xr:uid="{00000000-0005-0000-0000-00006F2F0000}"/>
    <cellStyle name="Percent 5 3 3 5" xfId="12140" xr:uid="{00000000-0005-0000-0000-0000702F0000}"/>
    <cellStyle name="Percent 5 3 3 6" xfId="44634" xr:uid="{E48A3746-3E00-4257-BC2E-996ECF1A6CBF}"/>
    <cellStyle name="Percent 5 3 3 7" xfId="26643" xr:uid="{81784DD6-B5A0-49A2-81CE-E3CBC8E64302}"/>
    <cellStyle name="Percent 5 3 4" xfId="12141" xr:uid="{00000000-0005-0000-0000-0000712F0000}"/>
    <cellStyle name="Percent 5 3 4 2" xfId="12142" xr:uid="{00000000-0005-0000-0000-0000722F0000}"/>
    <cellStyle name="Percent 5 3 4 2 2" xfId="12143" xr:uid="{00000000-0005-0000-0000-0000732F0000}"/>
    <cellStyle name="Percent 5 3 4 3" xfId="12144" xr:uid="{00000000-0005-0000-0000-0000742F0000}"/>
    <cellStyle name="Percent 5 3 4 3 2" xfId="12145" xr:uid="{00000000-0005-0000-0000-0000752F0000}"/>
    <cellStyle name="Percent 5 3 4 4" xfId="12146" xr:uid="{00000000-0005-0000-0000-0000762F0000}"/>
    <cellStyle name="Percent 5 3 4 5" xfId="44635" xr:uid="{3860562D-DD00-4199-ABBD-26E95DA7B1D8}"/>
    <cellStyle name="Percent 5 3 4 6" xfId="37046" xr:uid="{A498A903-851B-4E59-A0BF-3889BC87D312}"/>
    <cellStyle name="Percent 5 3 5" xfId="12147" xr:uid="{00000000-0005-0000-0000-0000772F0000}"/>
    <cellStyle name="Percent 5 3 5 2" xfId="12148" xr:uid="{00000000-0005-0000-0000-0000782F0000}"/>
    <cellStyle name="Percent 5 3 5 2 2" xfId="12149" xr:uid="{00000000-0005-0000-0000-0000792F0000}"/>
    <cellStyle name="Percent 5 3 5 3" xfId="12150" xr:uid="{00000000-0005-0000-0000-00007A2F0000}"/>
    <cellStyle name="Percent 5 3 5 3 2" xfId="12151" xr:uid="{00000000-0005-0000-0000-00007B2F0000}"/>
    <cellStyle name="Percent 5 3 5 4" xfId="12152" xr:uid="{00000000-0005-0000-0000-00007C2F0000}"/>
    <cellStyle name="Percent 5 3 5 4 2" xfId="12153" xr:uid="{00000000-0005-0000-0000-00007D2F0000}"/>
    <cellStyle name="Percent 5 3 5 5" xfId="12154" xr:uid="{00000000-0005-0000-0000-00007E2F0000}"/>
    <cellStyle name="Percent 5 3 5 6" xfId="44636" xr:uid="{496A1E14-F004-4E57-93C7-D649574B95EB}"/>
    <cellStyle name="Percent 5 3 5 7" xfId="37047" xr:uid="{BB57B066-2BCE-48F3-A1A5-16926A750102}"/>
    <cellStyle name="Percent 5 3 6" xfId="12155" xr:uid="{00000000-0005-0000-0000-00007F2F0000}"/>
    <cellStyle name="Percent 5 3 6 2" xfId="12156" xr:uid="{00000000-0005-0000-0000-0000802F0000}"/>
    <cellStyle name="Percent 5 3 6 2 2" xfId="12157" xr:uid="{00000000-0005-0000-0000-0000812F0000}"/>
    <cellStyle name="Percent 5 3 6 3" xfId="12158" xr:uid="{00000000-0005-0000-0000-0000822F0000}"/>
    <cellStyle name="Percent 5 3 6 3 2" xfId="12159" xr:uid="{00000000-0005-0000-0000-0000832F0000}"/>
    <cellStyle name="Percent 5 3 6 4" xfId="12160" xr:uid="{00000000-0005-0000-0000-0000842F0000}"/>
    <cellStyle name="Percent 5 3 6 5" xfId="44637" xr:uid="{4A41114C-8112-46CE-8835-3D0DEA72059C}"/>
    <cellStyle name="Percent 5 3 6 6" xfId="37048" xr:uid="{30189FBF-ACD7-4089-B632-23A153B7C6AA}"/>
    <cellStyle name="Percent 5 3 7" xfId="12161" xr:uid="{00000000-0005-0000-0000-0000852F0000}"/>
    <cellStyle name="Percent 5 3 7 2" xfId="12162" xr:uid="{00000000-0005-0000-0000-0000862F0000}"/>
    <cellStyle name="Percent 5 3 7 3" xfId="44638" xr:uid="{8A735CD6-95BE-4B9A-8AA2-BFF4632B2280}"/>
    <cellStyle name="Percent 5 3 7 4" xfId="37049" xr:uid="{35A54C0F-BBBB-495B-A426-6E4C707E3EE0}"/>
    <cellStyle name="Percent 5 3 8" xfId="12163" xr:uid="{00000000-0005-0000-0000-0000872F0000}"/>
    <cellStyle name="Percent 5 3 8 2" xfId="12164" xr:uid="{00000000-0005-0000-0000-0000882F0000}"/>
    <cellStyle name="Percent 5 3 8 3" xfId="44639" xr:uid="{C8DE25AF-8DC3-4FF2-817D-7ED4E00A02D4}"/>
    <cellStyle name="Percent 5 3 8 4" xfId="37050" xr:uid="{81AC686B-BBB2-4B0E-8BCC-09CDE7D6D592}"/>
    <cellStyle name="Percent 5 3 9" xfId="12165" xr:uid="{00000000-0005-0000-0000-0000892F0000}"/>
    <cellStyle name="Percent 5 3 9 2" xfId="12166" xr:uid="{00000000-0005-0000-0000-00008A2F0000}"/>
    <cellStyle name="Percent 5 3 9 3" xfId="44640" xr:uid="{F6394B56-B431-420D-9452-A702FA239E57}"/>
    <cellStyle name="Percent 5 3 9 4" xfId="37051" xr:uid="{58D7D0F8-CE8A-4C27-A425-1A74E0BCEDA6}"/>
    <cellStyle name="Percent 5 4" xfId="486" xr:uid="{00000000-0005-0000-0000-0000EA010000}"/>
    <cellStyle name="Percent 5 4 10" xfId="12168" xr:uid="{00000000-0005-0000-0000-00008C2F0000}"/>
    <cellStyle name="Percent 5 4 11" xfId="12167" xr:uid="{00000000-0005-0000-0000-00008B2F0000}"/>
    <cellStyle name="Percent 5 4 2" xfId="3012" xr:uid="{00000000-0005-0000-0000-0000C80B0000}"/>
    <cellStyle name="Percent 5 4 2 2" xfId="12170" xr:uid="{00000000-0005-0000-0000-00008E2F0000}"/>
    <cellStyle name="Percent 5 4 2 2 2" xfId="12171" xr:uid="{00000000-0005-0000-0000-00008F2F0000}"/>
    <cellStyle name="Percent 5 4 2 2 3" xfId="44642" xr:uid="{8516F37D-19D0-4131-9DC4-2B35BD339765}"/>
    <cellStyle name="Percent 5 4 2 2 4" xfId="37052" xr:uid="{360F671C-648E-4D38-8B6B-CD1582064E6F}"/>
    <cellStyle name="Percent 5 4 2 3" xfId="12172" xr:uid="{00000000-0005-0000-0000-0000902F0000}"/>
    <cellStyle name="Percent 5 4 2 3 2" xfId="12173" xr:uid="{00000000-0005-0000-0000-0000912F0000}"/>
    <cellStyle name="Percent 5 4 2 3 3" xfId="44643" xr:uid="{C00DC716-D831-4029-A36C-00B34041B737}"/>
    <cellStyle name="Percent 5 4 2 3 4" xfId="37053" xr:uid="{419EBE64-4A9B-4096-81DA-B4A6BF84FFEF}"/>
    <cellStyle name="Percent 5 4 2 4" xfId="12174" xr:uid="{00000000-0005-0000-0000-0000922F0000}"/>
    <cellStyle name="Percent 5 4 2 4 2" xfId="44644" xr:uid="{895651A6-2C45-493A-A6C3-3C63CBF0DDBF}"/>
    <cellStyle name="Percent 5 4 2 4 3" xfId="37054" xr:uid="{9490F10D-E99A-448E-A42E-44B7305B4C4B}"/>
    <cellStyle name="Percent 5 4 2 5" xfId="12169" xr:uid="{00000000-0005-0000-0000-00008D2F0000}"/>
    <cellStyle name="Percent 5 4 2 5 2" xfId="44641" xr:uid="{8B82C39F-AE12-44E3-8C37-AE149548DF31}"/>
    <cellStyle name="Percent 5 4 2 5 3" xfId="37055" xr:uid="{8B84FBFF-6AD2-4D6B-A780-912DC1D5B33B}"/>
    <cellStyle name="Percent 5 4 2 6" xfId="41931" xr:uid="{5D6B68ED-B97A-4ACF-91CF-AA35484CCE07}"/>
    <cellStyle name="Percent 5 4 2 7" xfId="26646" xr:uid="{14D39E1E-84A6-4EEE-B89C-A39EB19A95BC}"/>
    <cellStyle name="Percent 5 4 3" xfId="12175" xr:uid="{00000000-0005-0000-0000-0000932F0000}"/>
    <cellStyle name="Percent 5 4 3 2" xfId="12176" xr:uid="{00000000-0005-0000-0000-0000942F0000}"/>
    <cellStyle name="Percent 5 4 3 2 2" xfId="12177" xr:uid="{00000000-0005-0000-0000-0000952F0000}"/>
    <cellStyle name="Percent 5 4 3 3" xfId="12178" xr:uid="{00000000-0005-0000-0000-0000962F0000}"/>
    <cellStyle name="Percent 5 4 3 3 2" xfId="12179" xr:uid="{00000000-0005-0000-0000-0000972F0000}"/>
    <cellStyle name="Percent 5 4 3 4" xfId="12180" xr:uid="{00000000-0005-0000-0000-0000982F0000}"/>
    <cellStyle name="Percent 5 4 3 5" xfId="44645" xr:uid="{473EF802-AD20-4CA6-8A50-7A455226094E}"/>
    <cellStyle name="Percent 5 4 3 6" xfId="26645" xr:uid="{EB4FA8B8-410F-4504-B474-40D0EA5DFA43}"/>
    <cellStyle name="Percent 5 4 4" xfId="12181" xr:uid="{00000000-0005-0000-0000-0000992F0000}"/>
    <cellStyle name="Percent 5 4 4 2" xfId="12182" xr:uid="{00000000-0005-0000-0000-00009A2F0000}"/>
    <cellStyle name="Percent 5 4 4 2 2" xfId="12183" xr:uid="{00000000-0005-0000-0000-00009B2F0000}"/>
    <cellStyle name="Percent 5 4 4 3" xfId="12184" xr:uid="{00000000-0005-0000-0000-00009C2F0000}"/>
    <cellStyle name="Percent 5 4 4 3 2" xfId="12185" xr:uid="{00000000-0005-0000-0000-00009D2F0000}"/>
    <cellStyle name="Percent 5 4 4 4" xfId="12186" xr:uid="{00000000-0005-0000-0000-00009E2F0000}"/>
    <cellStyle name="Percent 5 4 4 4 2" xfId="12187" xr:uid="{00000000-0005-0000-0000-00009F2F0000}"/>
    <cellStyle name="Percent 5 4 4 5" xfId="12188" xr:uid="{00000000-0005-0000-0000-0000A02F0000}"/>
    <cellStyle name="Percent 5 4 4 6" xfId="44646" xr:uid="{0C14AFE3-318A-46F1-AAA3-7301FCBAB1E8}"/>
    <cellStyle name="Percent 5 4 4 7" xfId="37056" xr:uid="{70BEF20C-A244-48E8-A7A8-E615B437B031}"/>
    <cellStyle name="Percent 5 4 5" xfId="12189" xr:uid="{00000000-0005-0000-0000-0000A12F0000}"/>
    <cellStyle name="Percent 5 4 5 2" xfId="12190" xr:uid="{00000000-0005-0000-0000-0000A22F0000}"/>
    <cellStyle name="Percent 5 4 5 2 2" xfId="12191" xr:uid="{00000000-0005-0000-0000-0000A32F0000}"/>
    <cellStyle name="Percent 5 4 5 3" xfId="12192" xr:uid="{00000000-0005-0000-0000-0000A42F0000}"/>
    <cellStyle name="Percent 5 4 5 3 2" xfId="12193" xr:uid="{00000000-0005-0000-0000-0000A52F0000}"/>
    <cellStyle name="Percent 5 4 5 4" xfId="12194" xr:uid="{00000000-0005-0000-0000-0000A62F0000}"/>
    <cellStyle name="Percent 5 4 5 5" xfId="44647" xr:uid="{8D7CC05B-F39E-4190-ACA0-8709FC0DD835}"/>
    <cellStyle name="Percent 5 4 5 6" xfId="37057" xr:uid="{48DF2C0F-4570-44E5-AD3D-18D796AE7C4B}"/>
    <cellStyle name="Percent 5 4 6" xfId="12195" xr:uid="{00000000-0005-0000-0000-0000A72F0000}"/>
    <cellStyle name="Percent 5 4 6 2" xfId="12196" xr:uid="{00000000-0005-0000-0000-0000A82F0000}"/>
    <cellStyle name="Percent 5 4 6 3" xfId="44648" xr:uid="{6A919429-A533-42F8-80D5-3A77E66E8141}"/>
    <cellStyle name="Percent 5 4 6 4" xfId="37058" xr:uid="{8B013923-8795-4F88-9FA8-7110B6B4DE90}"/>
    <cellStyle name="Percent 5 4 7" xfId="12197" xr:uid="{00000000-0005-0000-0000-0000A92F0000}"/>
    <cellStyle name="Percent 5 4 7 2" xfId="12198" xr:uid="{00000000-0005-0000-0000-0000AA2F0000}"/>
    <cellStyle name="Percent 5 4 7 3" xfId="44649" xr:uid="{7773C88F-29EF-4BEF-AD00-C24F1A93098B}"/>
    <cellStyle name="Percent 5 4 7 4" xfId="37059" xr:uid="{3C9A0EB9-74BD-418C-BEEE-0B68A645B215}"/>
    <cellStyle name="Percent 5 4 8" xfId="12199" xr:uid="{00000000-0005-0000-0000-0000AB2F0000}"/>
    <cellStyle name="Percent 5 4 8 2" xfId="12200" xr:uid="{00000000-0005-0000-0000-0000AC2F0000}"/>
    <cellStyle name="Percent 5 4 8 3" xfId="44650" xr:uid="{F4BE72FE-B620-4128-8EBE-4EF3FB3AF05C}"/>
    <cellStyle name="Percent 5 4 8 4" xfId="37060" xr:uid="{39BF6226-698F-44D9-994E-E3B427DCE518}"/>
    <cellStyle name="Percent 5 4 9" xfId="12201" xr:uid="{00000000-0005-0000-0000-0000AD2F0000}"/>
    <cellStyle name="Percent 5 4 9 2" xfId="44651" xr:uid="{8CC2763D-1ED0-4323-9015-61078B6CC894}"/>
    <cellStyle name="Percent 5 4 9 3" xfId="37061" xr:uid="{A862E261-C361-465B-A4DA-551233464957}"/>
    <cellStyle name="Percent 5 5" xfId="3010" xr:uid="{00000000-0005-0000-0000-0000C60B0000}"/>
    <cellStyle name="Percent 5 5 10" xfId="12203" xr:uid="{00000000-0005-0000-0000-0000AF2F0000}"/>
    <cellStyle name="Percent 5 5 10 2" xfId="44652" xr:uid="{BD1EBCB3-7D79-4C3F-BE4B-1A49648BC4F9}"/>
    <cellStyle name="Percent 5 5 10 3" xfId="37062" xr:uid="{BCBD1AA5-D097-4EF7-B27C-5E87319F842C}"/>
    <cellStyle name="Percent 5 5 11" xfId="12202" xr:uid="{00000000-0005-0000-0000-0000AE2F0000}"/>
    <cellStyle name="Percent 5 5 12" xfId="41929" xr:uid="{CB02F706-1506-4CF4-8A98-60A9A3AFEB8D}"/>
    <cellStyle name="Percent 5 5 2" xfId="4764" xr:uid="{00000000-0005-0000-0000-0000A0120000}"/>
    <cellStyle name="Percent 5 5 2 2" xfId="12205" xr:uid="{00000000-0005-0000-0000-0000B12F0000}"/>
    <cellStyle name="Percent 5 5 2 2 2" xfId="12206" xr:uid="{00000000-0005-0000-0000-0000B22F0000}"/>
    <cellStyle name="Percent 5 5 2 2 3" xfId="44654" xr:uid="{D578686E-40A2-4061-9ACF-326F53E70B20}"/>
    <cellStyle name="Percent 5 5 2 2 4" xfId="37063" xr:uid="{42AD81BE-211A-4970-91AF-8A445BF102F5}"/>
    <cellStyle name="Percent 5 5 2 3" xfId="12207" xr:uid="{00000000-0005-0000-0000-0000B32F0000}"/>
    <cellStyle name="Percent 5 5 2 3 2" xfId="12208" xr:uid="{00000000-0005-0000-0000-0000B42F0000}"/>
    <cellStyle name="Percent 5 5 2 3 3" xfId="44655" xr:uid="{5F8E8A27-6B5E-43B6-BEF1-C4C62A02C72C}"/>
    <cellStyle name="Percent 5 5 2 3 4" xfId="37064" xr:uid="{112317FE-8CBF-4023-8AFE-7FE8012CF143}"/>
    <cellStyle name="Percent 5 5 2 4" xfId="12209" xr:uid="{00000000-0005-0000-0000-0000B52F0000}"/>
    <cellStyle name="Percent 5 5 2 4 2" xfId="44656" xr:uid="{5C9A97E2-5C40-4362-A80A-C393607A2E30}"/>
    <cellStyle name="Percent 5 5 2 4 3" xfId="37065" xr:uid="{35102A77-03B4-4CE1-945F-A896D87C27B3}"/>
    <cellStyle name="Percent 5 5 2 5" xfId="12204" xr:uid="{00000000-0005-0000-0000-0000B02F0000}"/>
    <cellStyle name="Percent 5 5 2 5 2" xfId="44653" xr:uid="{2BED007B-C1F7-48C7-9D61-A1334DD8CBEC}"/>
    <cellStyle name="Percent 5 5 2 5 3" xfId="37066" xr:uid="{B438433A-47AA-406F-8014-65A003BF93EC}"/>
    <cellStyle name="Percent 5 5 2 6" xfId="42593" xr:uid="{6E246AB2-7A17-464E-AA0F-B9CCFAE49BD0}"/>
    <cellStyle name="Percent 5 5 2 7" xfId="26648" xr:uid="{5B1AA441-FC39-4B1D-8F50-1D4F9CAE215C}"/>
    <cellStyle name="Percent 5 5 3" xfId="12210" xr:uid="{00000000-0005-0000-0000-0000B62F0000}"/>
    <cellStyle name="Percent 5 5 3 2" xfId="12211" xr:uid="{00000000-0005-0000-0000-0000B72F0000}"/>
    <cellStyle name="Percent 5 5 3 2 2" xfId="12212" xr:uid="{00000000-0005-0000-0000-0000B82F0000}"/>
    <cellStyle name="Percent 5 5 3 2 3" xfId="44658" xr:uid="{CF80C413-612F-46A0-BDA1-4EBF091A4C09}"/>
    <cellStyle name="Percent 5 5 3 2 4" xfId="37067" xr:uid="{0AAC5A16-A35B-452B-822F-B83C0B67491B}"/>
    <cellStyle name="Percent 5 5 3 3" xfId="12213" xr:uid="{00000000-0005-0000-0000-0000B92F0000}"/>
    <cellStyle name="Percent 5 5 3 3 2" xfId="12214" xr:uid="{00000000-0005-0000-0000-0000BA2F0000}"/>
    <cellStyle name="Percent 5 5 3 3 3" xfId="44659" xr:uid="{20636C6A-2387-4E00-BB3B-25A7C264E3FF}"/>
    <cellStyle name="Percent 5 5 3 3 4" xfId="37068" xr:uid="{175F817E-839D-43B4-AB1E-3B813BE9CF42}"/>
    <cellStyle name="Percent 5 5 3 4" xfId="12215" xr:uid="{00000000-0005-0000-0000-0000BB2F0000}"/>
    <cellStyle name="Percent 5 5 3 4 2" xfId="44660" xr:uid="{E08C5668-32DC-44A2-9A33-29C3EF0746E2}"/>
    <cellStyle name="Percent 5 5 3 4 3" xfId="37069" xr:uid="{E096CDA5-1C9A-4188-9501-2099ABEE814E}"/>
    <cellStyle name="Percent 5 5 3 5" xfId="37070" xr:uid="{854C94D1-2DEB-4F90-B232-8196BE3CB26D}"/>
    <cellStyle name="Percent 5 5 3 6" xfId="44657" xr:uid="{98DEBC90-E571-4961-84C1-B9C851A3032E}"/>
    <cellStyle name="Percent 5 5 3 7" xfId="26649" xr:uid="{52AA5604-6974-41DC-90BA-70D5BEA351C8}"/>
    <cellStyle name="Percent 5 5 4" xfId="12216" xr:uid="{00000000-0005-0000-0000-0000BC2F0000}"/>
    <cellStyle name="Percent 5 5 4 2" xfId="12217" xr:uid="{00000000-0005-0000-0000-0000BD2F0000}"/>
    <cellStyle name="Percent 5 5 4 2 2" xfId="12218" xr:uid="{00000000-0005-0000-0000-0000BE2F0000}"/>
    <cellStyle name="Percent 5 5 4 3" xfId="12219" xr:uid="{00000000-0005-0000-0000-0000BF2F0000}"/>
    <cellStyle name="Percent 5 5 4 3 2" xfId="12220" xr:uid="{00000000-0005-0000-0000-0000C02F0000}"/>
    <cellStyle name="Percent 5 5 4 4" xfId="12221" xr:uid="{00000000-0005-0000-0000-0000C12F0000}"/>
    <cellStyle name="Percent 5 5 4 4 2" xfId="12222" xr:uid="{00000000-0005-0000-0000-0000C22F0000}"/>
    <cellStyle name="Percent 5 5 4 5" xfId="12223" xr:uid="{00000000-0005-0000-0000-0000C32F0000}"/>
    <cellStyle name="Percent 5 5 4 6" xfId="44661" xr:uid="{4EAA781D-F0C5-4C43-BED4-B1DC0684B418}"/>
    <cellStyle name="Percent 5 5 4 7" xfId="26647" xr:uid="{5326564F-0D70-4F52-A969-A9B1A00FAB15}"/>
    <cellStyle name="Percent 5 5 5" xfId="12224" xr:uid="{00000000-0005-0000-0000-0000C42F0000}"/>
    <cellStyle name="Percent 5 5 5 2" xfId="12225" xr:uid="{00000000-0005-0000-0000-0000C52F0000}"/>
    <cellStyle name="Percent 5 5 5 2 2" xfId="12226" xr:uid="{00000000-0005-0000-0000-0000C62F0000}"/>
    <cellStyle name="Percent 5 5 5 3" xfId="12227" xr:uid="{00000000-0005-0000-0000-0000C72F0000}"/>
    <cellStyle name="Percent 5 5 5 3 2" xfId="12228" xr:uid="{00000000-0005-0000-0000-0000C82F0000}"/>
    <cellStyle name="Percent 5 5 5 4" xfId="12229" xr:uid="{00000000-0005-0000-0000-0000C92F0000}"/>
    <cellStyle name="Percent 5 5 5 5" xfId="44662" xr:uid="{4113FA07-A6BD-4518-BAD7-2874ACFF62D1}"/>
    <cellStyle name="Percent 5 5 5 6" xfId="37071" xr:uid="{4233C0D5-77EE-4618-9391-2800B8D9D1F6}"/>
    <cellStyle name="Percent 5 5 6" xfId="12230" xr:uid="{00000000-0005-0000-0000-0000CA2F0000}"/>
    <cellStyle name="Percent 5 5 6 2" xfId="12231" xr:uid="{00000000-0005-0000-0000-0000CB2F0000}"/>
    <cellStyle name="Percent 5 5 6 3" xfId="44663" xr:uid="{07859A62-C24B-4344-BF42-F72B21394651}"/>
    <cellStyle name="Percent 5 5 6 4" xfId="37072" xr:uid="{6F28B4A0-1287-4420-A5FE-1F93696DE877}"/>
    <cellStyle name="Percent 5 5 7" xfId="12232" xr:uid="{00000000-0005-0000-0000-0000CC2F0000}"/>
    <cellStyle name="Percent 5 5 7 2" xfId="12233" xr:uid="{00000000-0005-0000-0000-0000CD2F0000}"/>
    <cellStyle name="Percent 5 5 7 3" xfId="44664" xr:uid="{7F4B8182-71C2-4218-AD8A-FBF97EFBA0BD}"/>
    <cellStyle name="Percent 5 5 7 4" xfId="37073" xr:uid="{AF14C019-5626-467C-8C40-192CED77D825}"/>
    <cellStyle name="Percent 5 5 8" xfId="12234" xr:uid="{00000000-0005-0000-0000-0000CE2F0000}"/>
    <cellStyle name="Percent 5 5 8 2" xfId="12235" xr:uid="{00000000-0005-0000-0000-0000CF2F0000}"/>
    <cellStyle name="Percent 5 5 8 3" xfId="44665" xr:uid="{428C69B1-C1FC-4A39-B3E1-58731D660F9D}"/>
    <cellStyle name="Percent 5 5 8 4" xfId="37074" xr:uid="{8A8CDF7D-8E5D-4BFC-8369-A64C63656BA6}"/>
    <cellStyle name="Percent 5 5 9" xfId="12236" xr:uid="{00000000-0005-0000-0000-0000D02F0000}"/>
    <cellStyle name="Percent 5 5 9 2" xfId="44666" xr:uid="{598DE63B-448D-49F1-8B62-6BCF9078BB02}"/>
    <cellStyle name="Percent 5 5 9 3" xfId="37075" xr:uid="{1DBC1072-B98C-41F8-BD4D-07FF01F5D3B8}"/>
    <cellStyle name="Percent 5 6" xfId="4765" xr:uid="{00000000-0005-0000-0000-0000A1120000}"/>
    <cellStyle name="Percent 5 6 10" xfId="12238" xr:uid="{00000000-0005-0000-0000-0000D22F0000}"/>
    <cellStyle name="Percent 5 6 11" xfId="12237" xr:uid="{00000000-0005-0000-0000-0000D12F0000}"/>
    <cellStyle name="Percent 5 6 2" xfId="12239" xr:uid="{00000000-0005-0000-0000-0000D32F0000}"/>
    <cellStyle name="Percent 5 6 2 2" xfId="12240" xr:uid="{00000000-0005-0000-0000-0000D42F0000}"/>
    <cellStyle name="Percent 5 6 2 2 2" xfId="12241" xr:uid="{00000000-0005-0000-0000-0000D52F0000}"/>
    <cellStyle name="Percent 5 6 2 3" xfId="12242" xr:uid="{00000000-0005-0000-0000-0000D62F0000}"/>
    <cellStyle name="Percent 5 6 2 3 2" xfId="12243" xr:uid="{00000000-0005-0000-0000-0000D72F0000}"/>
    <cellStyle name="Percent 5 6 2 4" xfId="12244" xr:uid="{00000000-0005-0000-0000-0000D82F0000}"/>
    <cellStyle name="Percent 5 6 2 5" xfId="44667" xr:uid="{AEFB73B2-B2B8-462C-A419-34403D6A51E8}"/>
    <cellStyle name="Percent 5 6 2 6" xfId="26650" xr:uid="{63410033-4947-4898-9116-C2E7212FF06D}"/>
    <cellStyle name="Percent 5 6 3" xfId="12245" xr:uid="{00000000-0005-0000-0000-0000D92F0000}"/>
    <cellStyle name="Percent 5 6 3 2" xfId="12246" xr:uid="{00000000-0005-0000-0000-0000DA2F0000}"/>
    <cellStyle name="Percent 5 6 3 2 2" xfId="12247" xr:uid="{00000000-0005-0000-0000-0000DB2F0000}"/>
    <cellStyle name="Percent 5 6 3 3" xfId="12248" xr:uid="{00000000-0005-0000-0000-0000DC2F0000}"/>
    <cellStyle name="Percent 5 6 3 3 2" xfId="12249" xr:uid="{00000000-0005-0000-0000-0000DD2F0000}"/>
    <cellStyle name="Percent 5 6 3 4" xfId="12250" xr:uid="{00000000-0005-0000-0000-0000DE2F0000}"/>
    <cellStyle name="Percent 5 6 3 5" xfId="44668" xr:uid="{AF1E4C38-6144-4989-9723-D88FC4319780}"/>
    <cellStyle name="Percent 5 6 3 6" xfId="37076" xr:uid="{C0F950B1-DDA1-4A25-9F94-5F96E3A0DAA9}"/>
    <cellStyle name="Percent 5 6 4" xfId="12251" xr:uid="{00000000-0005-0000-0000-0000DF2F0000}"/>
    <cellStyle name="Percent 5 6 4 2" xfId="12252" xr:uid="{00000000-0005-0000-0000-0000E02F0000}"/>
    <cellStyle name="Percent 5 6 4 2 2" xfId="12253" xr:uid="{00000000-0005-0000-0000-0000E12F0000}"/>
    <cellStyle name="Percent 5 6 4 3" xfId="12254" xr:uid="{00000000-0005-0000-0000-0000E22F0000}"/>
    <cellStyle name="Percent 5 6 4 3 2" xfId="12255" xr:uid="{00000000-0005-0000-0000-0000E32F0000}"/>
    <cellStyle name="Percent 5 6 4 4" xfId="12256" xr:uid="{00000000-0005-0000-0000-0000E42F0000}"/>
    <cellStyle name="Percent 5 6 4 4 2" xfId="12257" xr:uid="{00000000-0005-0000-0000-0000E52F0000}"/>
    <cellStyle name="Percent 5 6 4 5" xfId="12258" xr:uid="{00000000-0005-0000-0000-0000E62F0000}"/>
    <cellStyle name="Percent 5 6 4 6" xfId="44669" xr:uid="{A9F9036A-8ED4-45D6-80D9-AED789D2D3EC}"/>
    <cellStyle name="Percent 5 6 4 7" xfId="37077" xr:uid="{108BF1F5-BDF0-4460-B64D-5890A74C284E}"/>
    <cellStyle name="Percent 5 6 5" xfId="12259" xr:uid="{00000000-0005-0000-0000-0000E72F0000}"/>
    <cellStyle name="Percent 5 6 5 2" xfId="12260" xr:uid="{00000000-0005-0000-0000-0000E82F0000}"/>
    <cellStyle name="Percent 5 6 5 2 2" xfId="12261" xr:uid="{00000000-0005-0000-0000-0000E92F0000}"/>
    <cellStyle name="Percent 5 6 5 3" xfId="12262" xr:uid="{00000000-0005-0000-0000-0000EA2F0000}"/>
    <cellStyle name="Percent 5 6 5 3 2" xfId="12263" xr:uid="{00000000-0005-0000-0000-0000EB2F0000}"/>
    <cellStyle name="Percent 5 6 5 4" xfId="12264" xr:uid="{00000000-0005-0000-0000-0000EC2F0000}"/>
    <cellStyle name="Percent 5 6 5 5" xfId="44670" xr:uid="{88098215-C5F2-4F9C-A426-667B088FEA3F}"/>
    <cellStyle name="Percent 5 6 5 6" xfId="37078" xr:uid="{27EBFA9A-A962-4C66-85B0-07293C33AAFA}"/>
    <cellStyle name="Percent 5 6 6" xfId="12265" xr:uid="{00000000-0005-0000-0000-0000ED2F0000}"/>
    <cellStyle name="Percent 5 6 6 2" xfId="12266" xr:uid="{00000000-0005-0000-0000-0000EE2F0000}"/>
    <cellStyle name="Percent 5 6 6 3" xfId="44671" xr:uid="{312C2079-A05C-4464-A31A-67520B4E6307}"/>
    <cellStyle name="Percent 5 6 6 4" xfId="37079" xr:uid="{2221DE73-60E3-4D6E-9E2C-56D1C44130FC}"/>
    <cellStyle name="Percent 5 6 7" xfId="12267" xr:uid="{00000000-0005-0000-0000-0000EF2F0000}"/>
    <cellStyle name="Percent 5 6 7 2" xfId="12268" xr:uid="{00000000-0005-0000-0000-0000F02F0000}"/>
    <cellStyle name="Percent 5 6 7 3" xfId="44672" xr:uid="{F3CBA27C-AF60-463C-B2B0-DE123094CC58}"/>
    <cellStyle name="Percent 5 6 7 4" xfId="37080" xr:uid="{CECF8FD7-E4CD-49E5-A350-C0D6BC7E84B5}"/>
    <cellStyle name="Percent 5 6 8" xfId="12269" xr:uid="{00000000-0005-0000-0000-0000F12F0000}"/>
    <cellStyle name="Percent 5 6 8 2" xfId="12270" xr:uid="{00000000-0005-0000-0000-0000F22F0000}"/>
    <cellStyle name="Percent 5 6 8 3" xfId="44673" xr:uid="{8A2CCFC8-CEFA-424D-883B-41B58E9BAE76}"/>
    <cellStyle name="Percent 5 6 8 4" xfId="37081" xr:uid="{9A9A3302-4D83-43D2-9779-3F06CE975582}"/>
    <cellStyle name="Percent 5 6 9" xfId="12271" xr:uid="{00000000-0005-0000-0000-0000F32F0000}"/>
    <cellStyle name="Percent 5 6 9 2" xfId="44674" xr:uid="{C67AD7FC-7353-4348-B8C3-407B36A68CA1}"/>
    <cellStyle name="Percent 5 6 9 3" xfId="37082" xr:uid="{0CFF1590-C6E4-46D4-84F8-F65D90469A42}"/>
    <cellStyle name="Percent 5 7" xfId="4766" xr:uid="{00000000-0005-0000-0000-0000A2120000}"/>
    <cellStyle name="Percent 5 7 10" xfId="12273" xr:uid="{00000000-0005-0000-0000-0000F52F0000}"/>
    <cellStyle name="Percent 5 7 11" xfId="12272" xr:uid="{00000000-0005-0000-0000-0000F42F0000}"/>
    <cellStyle name="Percent 5 7 2" xfId="12274" xr:uid="{00000000-0005-0000-0000-0000F62F0000}"/>
    <cellStyle name="Percent 5 7 2 2" xfId="12275" xr:uid="{00000000-0005-0000-0000-0000F72F0000}"/>
    <cellStyle name="Percent 5 7 2 2 2" xfId="12276" xr:uid="{00000000-0005-0000-0000-0000F82F0000}"/>
    <cellStyle name="Percent 5 7 2 3" xfId="12277" xr:uid="{00000000-0005-0000-0000-0000F92F0000}"/>
    <cellStyle name="Percent 5 7 2 3 2" xfId="12278" xr:uid="{00000000-0005-0000-0000-0000FA2F0000}"/>
    <cellStyle name="Percent 5 7 2 4" xfId="12279" xr:uid="{00000000-0005-0000-0000-0000FB2F0000}"/>
    <cellStyle name="Percent 5 7 2 5" xfId="44675" xr:uid="{04D2C0CE-B66B-4CDF-9FE2-DEDA8361161E}"/>
    <cellStyle name="Percent 5 7 2 6" xfId="26651" xr:uid="{FD0FCA52-69DA-4487-90ED-ECFB7F92F0E9}"/>
    <cellStyle name="Percent 5 7 3" xfId="12280" xr:uid="{00000000-0005-0000-0000-0000FC2F0000}"/>
    <cellStyle name="Percent 5 7 3 2" xfId="12281" xr:uid="{00000000-0005-0000-0000-0000FD2F0000}"/>
    <cellStyle name="Percent 5 7 3 2 2" xfId="12282" xr:uid="{00000000-0005-0000-0000-0000FE2F0000}"/>
    <cellStyle name="Percent 5 7 3 3" xfId="12283" xr:uid="{00000000-0005-0000-0000-0000FF2F0000}"/>
    <cellStyle name="Percent 5 7 3 3 2" xfId="12284" xr:uid="{00000000-0005-0000-0000-000000300000}"/>
    <cellStyle name="Percent 5 7 3 4" xfId="12285" xr:uid="{00000000-0005-0000-0000-000001300000}"/>
    <cellStyle name="Percent 5 7 3 5" xfId="44676" xr:uid="{1BAD2761-FD4C-4820-B524-A396C570EEC2}"/>
    <cellStyle name="Percent 5 7 3 6" xfId="37083" xr:uid="{AC17E388-4A35-4EB9-A4E2-62E6DD868A0F}"/>
    <cellStyle name="Percent 5 7 4" xfId="12286" xr:uid="{00000000-0005-0000-0000-000002300000}"/>
    <cellStyle name="Percent 5 7 4 2" xfId="12287" xr:uid="{00000000-0005-0000-0000-000003300000}"/>
    <cellStyle name="Percent 5 7 4 2 2" xfId="12288" xr:uid="{00000000-0005-0000-0000-000004300000}"/>
    <cellStyle name="Percent 5 7 4 3" xfId="12289" xr:uid="{00000000-0005-0000-0000-000005300000}"/>
    <cellStyle name="Percent 5 7 4 3 2" xfId="12290" xr:uid="{00000000-0005-0000-0000-000006300000}"/>
    <cellStyle name="Percent 5 7 4 4" xfId="12291" xr:uid="{00000000-0005-0000-0000-000007300000}"/>
    <cellStyle name="Percent 5 7 4 4 2" xfId="12292" xr:uid="{00000000-0005-0000-0000-000008300000}"/>
    <cellStyle name="Percent 5 7 4 5" xfId="12293" xr:uid="{00000000-0005-0000-0000-000009300000}"/>
    <cellStyle name="Percent 5 7 4 6" xfId="44677" xr:uid="{7CC40B65-ACD7-4985-A784-30A15B9A6C84}"/>
    <cellStyle name="Percent 5 7 4 7" xfId="37084" xr:uid="{DFF8E9B2-4727-46AF-AADF-BE81B8FF378D}"/>
    <cellStyle name="Percent 5 7 5" xfId="12294" xr:uid="{00000000-0005-0000-0000-00000A300000}"/>
    <cellStyle name="Percent 5 7 5 2" xfId="12295" xr:uid="{00000000-0005-0000-0000-00000B300000}"/>
    <cellStyle name="Percent 5 7 5 2 2" xfId="12296" xr:uid="{00000000-0005-0000-0000-00000C300000}"/>
    <cellStyle name="Percent 5 7 5 3" xfId="12297" xr:uid="{00000000-0005-0000-0000-00000D300000}"/>
    <cellStyle name="Percent 5 7 5 3 2" xfId="12298" xr:uid="{00000000-0005-0000-0000-00000E300000}"/>
    <cellStyle name="Percent 5 7 5 4" xfId="12299" xr:uid="{00000000-0005-0000-0000-00000F300000}"/>
    <cellStyle name="Percent 5 7 5 5" xfId="44678" xr:uid="{1795EDE2-D350-477E-82A4-944ABDB4CC66}"/>
    <cellStyle name="Percent 5 7 5 6" xfId="37085" xr:uid="{413A90AA-7837-4E14-8254-8DD4A17C9DF9}"/>
    <cellStyle name="Percent 5 7 6" xfId="12300" xr:uid="{00000000-0005-0000-0000-000010300000}"/>
    <cellStyle name="Percent 5 7 6 2" xfId="12301" xr:uid="{00000000-0005-0000-0000-000011300000}"/>
    <cellStyle name="Percent 5 7 6 3" xfId="44679" xr:uid="{9E5597E7-3006-4032-8E8F-EBADBF11CA53}"/>
    <cellStyle name="Percent 5 7 6 4" xfId="37086" xr:uid="{6E6BCF80-1E50-4C01-970E-E1FED20F0A58}"/>
    <cellStyle name="Percent 5 7 7" xfId="12302" xr:uid="{00000000-0005-0000-0000-000012300000}"/>
    <cellStyle name="Percent 5 7 7 2" xfId="12303" xr:uid="{00000000-0005-0000-0000-000013300000}"/>
    <cellStyle name="Percent 5 7 7 3" xfId="44680" xr:uid="{254FB939-992C-4E18-A4E9-5F730F74DD69}"/>
    <cellStyle name="Percent 5 7 7 4" xfId="37087" xr:uid="{D6801C37-C02A-41E3-AFDC-EA262F94705B}"/>
    <cellStyle name="Percent 5 7 8" xfId="12304" xr:uid="{00000000-0005-0000-0000-000014300000}"/>
    <cellStyle name="Percent 5 7 8 2" xfId="12305" xr:uid="{00000000-0005-0000-0000-000015300000}"/>
    <cellStyle name="Percent 5 7 8 3" xfId="44681" xr:uid="{36D45505-8F6D-4A46-AEF5-18CCB4194D42}"/>
    <cellStyle name="Percent 5 7 8 4" xfId="37088" xr:uid="{D573C47D-8FB3-482E-B074-012B3E4E8517}"/>
    <cellStyle name="Percent 5 7 9" xfId="12306" xr:uid="{00000000-0005-0000-0000-000016300000}"/>
    <cellStyle name="Percent 5 7 9 2" xfId="44682" xr:uid="{AA320043-7417-4B26-8848-37C1A604F8A5}"/>
    <cellStyle name="Percent 5 7 9 3" xfId="37089" xr:uid="{A5E45AA3-3687-4D98-97F4-B576F17B94D2}"/>
    <cellStyle name="Percent 5 8" xfId="4767" xr:uid="{00000000-0005-0000-0000-0000A3120000}"/>
    <cellStyle name="Percent 5 8 10" xfId="12308" xr:uid="{00000000-0005-0000-0000-000018300000}"/>
    <cellStyle name="Percent 5 8 11" xfId="12307" xr:uid="{00000000-0005-0000-0000-000017300000}"/>
    <cellStyle name="Percent 5 8 2" xfId="12309" xr:uid="{00000000-0005-0000-0000-000019300000}"/>
    <cellStyle name="Percent 5 8 2 2" xfId="12310" xr:uid="{00000000-0005-0000-0000-00001A300000}"/>
    <cellStyle name="Percent 5 8 2 2 2" xfId="12311" xr:uid="{00000000-0005-0000-0000-00001B300000}"/>
    <cellStyle name="Percent 5 8 2 3" xfId="12312" xr:uid="{00000000-0005-0000-0000-00001C300000}"/>
    <cellStyle name="Percent 5 8 2 3 2" xfId="12313" xr:uid="{00000000-0005-0000-0000-00001D300000}"/>
    <cellStyle name="Percent 5 8 2 4" xfId="12314" xr:uid="{00000000-0005-0000-0000-00001E300000}"/>
    <cellStyle name="Percent 5 8 2 5" xfId="44683" xr:uid="{63475141-B0B0-4ABE-9883-DD4F24C233AD}"/>
    <cellStyle name="Percent 5 8 2 6" xfId="26652" xr:uid="{C26312A2-64EA-4225-8D03-2F5D2CC13726}"/>
    <cellStyle name="Percent 5 8 3" xfId="12315" xr:uid="{00000000-0005-0000-0000-00001F300000}"/>
    <cellStyle name="Percent 5 8 3 2" xfId="12316" xr:uid="{00000000-0005-0000-0000-000020300000}"/>
    <cellStyle name="Percent 5 8 3 2 2" xfId="12317" xr:uid="{00000000-0005-0000-0000-000021300000}"/>
    <cellStyle name="Percent 5 8 3 3" xfId="12318" xr:uid="{00000000-0005-0000-0000-000022300000}"/>
    <cellStyle name="Percent 5 8 3 3 2" xfId="12319" xr:uid="{00000000-0005-0000-0000-000023300000}"/>
    <cellStyle name="Percent 5 8 3 4" xfId="12320" xr:uid="{00000000-0005-0000-0000-000024300000}"/>
    <cellStyle name="Percent 5 8 3 5" xfId="44684" xr:uid="{C1B8EEB4-A1A8-4A7E-94FF-0767061A82B2}"/>
    <cellStyle name="Percent 5 8 3 6" xfId="37090" xr:uid="{69CCDA29-BF41-4539-B11F-8388EB8A0B4A}"/>
    <cellStyle name="Percent 5 8 4" xfId="12321" xr:uid="{00000000-0005-0000-0000-000025300000}"/>
    <cellStyle name="Percent 5 8 4 2" xfId="12322" xr:uid="{00000000-0005-0000-0000-000026300000}"/>
    <cellStyle name="Percent 5 8 4 2 2" xfId="12323" xr:uid="{00000000-0005-0000-0000-000027300000}"/>
    <cellStyle name="Percent 5 8 4 3" xfId="12324" xr:uid="{00000000-0005-0000-0000-000028300000}"/>
    <cellStyle name="Percent 5 8 4 3 2" xfId="12325" xr:uid="{00000000-0005-0000-0000-000029300000}"/>
    <cellStyle name="Percent 5 8 4 4" xfId="12326" xr:uid="{00000000-0005-0000-0000-00002A300000}"/>
    <cellStyle name="Percent 5 8 4 4 2" xfId="12327" xr:uid="{00000000-0005-0000-0000-00002B300000}"/>
    <cellStyle name="Percent 5 8 4 5" xfId="12328" xr:uid="{00000000-0005-0000-0000-00002C300000}"/>
    <cellStyle name="Percent 5 8 4 6" xfId="44685" xr:uid="{642DB9E2-4D4C-421C-989E-A8450626D46E}"/>
    <cellStyle name="Percent 5 8 4 7" xfId="37091" xr:uid="{28FA462B-4533-4F4E-87B4-D5AAB6E0792C}"/>
    <cellStyle name="Percent 5 8 5" xfId="12329" xr:uid="{00000000-0005-0000-0000-00002D300000}"/>
    <cellStyle name="Percent 5 8 5 2" xfId="12330" xr:uid="{00000000-0005-0000-0000-00002E300000}"/>
    <cellStyle name="Percent 5 8 5 2 2" xfId="12331" xr:uid="{00000000-0005-0000-0000-00002F300000}"/>
    <cellStyle name="Percent 5 8 5 3" xfId="12332" xr:uid="{00000000-0005-0000-0000-000030300000}"/>
    <cellStyle name="Percent 5 8 5 3 2" xfId="12333" xr:uid="{00000000-0005-0000-0000-000031300000}"/>
    <cellStyle name="Percent 5 8 5 4" xfId="12334" xr:uid="{00000000-0005-0000-0000-000032300000}"/>
    <cellStyle name="Percent 5 8 5 5" xfId="44686" xr:uid="{AACC73D0-9AFD-4DCC-96F8-2FA2F621DFFC}"/>
    <cellStyle name="Percent 5 8 5 6" xfId="37092" xr:uid="{25D46BBE-74A0-45D3-A92D-09E00C9748C9}"/>
    <cellStyle name="Percent 5 8 6" xfId="12335" xr:uid="{00000000-0005-0000-0000-000033300000}"/>
    <cellStyle name="Percent 5 8 6 2" xfId="12336" xr:uid="{00000000-0005-0000-0000-000034300000}"/>
    <cellStyle name="Percent 5 8 6 3" xfId="44687" xr:uid="{19EEED95-3BE6-47ED-B4BE-405E44E0BF88}"/>
    <cellStyle name="Percent 5 8 6 4" xfId="37093" xr:uid="{D047C7BA-D04C-47DE-AA48-E59F075673BD}"/>
    <cellStyle name="Percent 5 8 7" xfId="12337" xr:uid="{00000000-0005-0000-0000-000035300000}"/>
    <cellStyle name="Percent 5 8 7 2" xfId="12338" xr:uid="{00000000-0005-0000-0000-000036300000}"/>
    <cellStyle name="Percent 5 8 7 3" xfId="44688" xr:uid="{2562AE0D-44BC-46EC-9FBD-E117DF111B1D}"/>
    <cellStyle name="Percent 5 8 7 4" xfId="37094" xr:uid="{31535253-8688-410F-B6D9-FDCC3508FBD5}"/>
    <cellStyle name="Percent 5 8 8" xfId="12339" xr:uid="{00000000-0005-0000-0000-000037300000}"/>
    <cellStyle name="Percent 5 8 8 2" xfId="12340" xr:uid="{00000000-0005-0000-0000-000038300000}"/>
    <cellStyle name="Percent 5 8 8 3" xfId="44689" xr:uid="{5AA07FB0-3C60-49A5-8281-FE6F2F4F2F1A}"/>
    <cellStyle name="Percent 5 8 8 4" xfId="37095" xr:uid="{549FDDA5-9337-4048-8C7A-FF485E217440}"/>
    <cellStyle name="Percent 5 8 9" xfId="12341" xr:uid="{00000000-0005-0000-0000-000039300000}"/>
    <cellStyle name="Percent 5 8 9 2" xfId="44690" xr:uid="{EFDAFEC7-6080-4EC1-9E8D-97E30E0BB9A4}"/>
    <cellStyle name="Percent 5 8 9 3" xfId="37096" xr:uid="{C603BD01-A262-477A-9AC9-52EA2A8550FD}"/>
    <cellStyle name="Percent 5 9" xfId="4768" xr:uid="{00000000-0005-0000-0000-0000A4120000}"/>
    <cellStyle name="Percent 5 9 10" xfId="12343" xr:uid="{00000000-0005-0000-0000-00003B300000}"/>
    <cellStyle name="Percent 5 9 11" xfId="12342" xr:uid="{00000000-0005-0000-0000-00003A300000}"/>
    <cellStyle name="Percent 5 9 12" xfId="42594" xr:uid="{EE23F27B-167D-46B2-8BDB-C7EE43480AFF}"/>
    <cellStyle name="Percent 5 9 13" xfId="26653" xr:uid="{8273ED40-7064-40E2-AE78-41EE2492E799}"/>
    <cellStyle name="Percent 5 9 2" xfId="4769" xr:uid="{00000000-0005-0000-0000-0000A5120000}"/>
    <cellStyle name="Percent 5 9 2 2" xfId="12345" xr:uid="{00000000-0005-0000-0000-00003D300000}"/>
    <cellStyle name="Percent 5 9 2 2 2" xfId="12346" xr:uid="{00000000-0005-0000-0000-00003E300000}"/>
    <cellStyle name="Percent 5 9 2 2 2 2" xfId="44693" xr:uid="{22AD0792-1A1E-40DA-8F13-57575EB51C2D}"/>
    <cellStyle name="Percent 5 9 2 2 2 3" xfId="37097" xr:uid="{0AF69328-FD79-4D4D-88FD-5141A8D2C92C}"/>
    <cellStyle name="Percent 5 9 2 2 3" xfId="37098" xr:uid="{C21C6C60-62FE-4CB6-AC71-0BFD3A2A4E8B}"/>
    <cellStyle name="Percent 5 9 2 2 4" xfId="44692" xr:uid="{FC67C6A8-988E-4C87-AB76-5B1F95DF43EA}"/>
    <cellStyle name="Percent 5 9 2 2 5" xfId="26655" xr:uid="{85A4755B-7D98-49C4-8A2F-8ECF2620BAB7}"/>
    <cellStyle name="Percent 5 9 2 3" xfId="12347" xr:uid="{00000000-0005-0000-0000-00003F300000}"/>
    <cellStyle name="Percent 5 9 2 3 2" xfId="12348" xr:uid="{00000000-0005-0000-0000-000040300000}"/>
    <cellStyle name="Percent 5 9 2 3 3" xfId="44694" xr:uid="{B0DF1BF1-74E9-4F4E-80B4-C6F4C59B1DD3}"/>
    <cellStyle name="Percent 5 9 2 3 4" xfId="37099" xr:uid="{197CDFF4-8719-422F-A92E-BD8D0CA17684}"/>
    <cellStyle name="Percent 5 9 2 4" xfId="12349" xr:uid="{00000000-0005-0000-0000-000041300000}"/>
    <cellStyle name="Percent 5 9 2 4 2" xfId="44695" xr:uid="{169AE8BB-B21B-4E56-862B-F9E47776B6B7}"/>
    <cellStyle name="Percent 5 9 2 4 3" xfId="37100" xr:uid="{B94ADA61-5CDF-45FD-8C0D-73F87F417F53}"/>
    <cellStyle name="Percent 5 9 2 5" xfId="12344" xr:uid="{00000000-0005-0000-0000-00003C300000}"/>
    <cellStyle name="Percent 5 9 2 5 2" xfId="44691" xr:uid="{78C6E0D0-9AD1-477C-A117-C481CE6E9436}"/>
    <cellStyle name="Percent 5 9 2 5 3" xfId="37101" xr:uid="{8FE3C18B-8F1A-46CF-B500-BB44F94466D0}"/>
    <cellStyle name="Percent 5 9 2 6" xfId="37102" xr:uid="{C88367BF-FF03-42CE-A7C0-79D73A009159}"/>
    <cellStyle name="Percent 5 9 2 7" xfId="37103" xr:uid="{EEBC8C07-9E0B-4DC7-A747-EB5CD9FD8A87}"/>
    <cellStyle name="Percent 5 9 2 8" xfId="42595" xr:uid="{A12D2821-7A23-4E69-A01E-AE4DECA76655}"/>
    <cellStyle name="Percent 5 9 2 9" xfId="26654" xr:uid="{0B9A949F-9146-4A0B-BCC7-6F4F391B2FB4}"/>
    <cellStyle name="Percent 5 9 3" xfId="12350" xr:uid="{00000000-0005-0000-0000-000042300000}"/>
    <cellStyle name="Percent 5 9 3 2" xfId="12351" xr:uid="{00000000-0005-0000-0000-000043300000}"/>
    <cellStyle name="Percent 5 9 3 2 2" xfId="12352" xr:uid="{00000000-0005-0000-0000-000044300000}"/>
    <cellStyle name="Percent 5 9 3 2 3" xfId="44697" xr:uid="{2E7885BC-C386-4F79-94BD-B42A4ACBE3D8}"/>
    <cellStyle name="Percent 5 9 3 2 4" xfId="37105" xr:uid="{C96418DE-C556-4C18-BED7-2A98FC69F2B2}"/>
    <cellStyle name="Percent 5 9 3 3" xfId="12353" xr:uid="{00000000-0005-0000-0000-000045300000}"/>
    <cellStyle name="Percent 5 9 3 3 2" xfId="12354" xr:uid="{00000000-0005-0000-0000-000046300000}"/>
    <cellStyle name="Percent 5 9 3 3 3" xfId="44698" xr:uid="{927A07C8-AF8F-44AC-96CA-952A94702282}"/>
    <cellStyle name="Percent 5 9 3 3 4" xfId="37106" xr:uid="{5DE8F9EC-BCA9-4910-A8F8-A6A908E17A0B}"/>
    <cellStyle name="Percent 5 9 3 4" xfId="12355" xr:uid="{00000000-0005-0000-0000-000047300000}"/>
    <cellStyle name="Percent 5 9 3 5" xfId="44696" xr:uid="{B20C0ED7-2313-4647-B2DA-8CDFC6026F39}"/>
    <cellStyle name="Percent 5 9 3 6" xfId="37104" xr:uid="{6A7E4AA7-D311-4B5A-B020-B34A2B8C3866}"/>
    <cellStyle name="Percent 5 9 4" xfId="12356" xr:uid="{00000000-0005-0000-0000-000048300000}"/>
    <cellStyle name="Percent 5 9 4 2" xfId="12357" xr:uid="{00000000-0005-0000-0000-000049300000}"/>
    <cellStyle name="Percent 5 9 4 2 2" xfId="12358" xr:uid="{00000000-0005-0000-0000-00004A300000}"/>
    <cellStyle name="Percent 5 9 4 2 2 2" xfId="44701" xr:uid="{2FD6901D-4F61-4AA7-A208-991D4B607952}"/>
    <cellStyle name="Percent 5 9 4 2 2 3" xfId="37109" xr:uid="{39708F24-2E22-4314-9CD1-20707B6A317C}"/>
    <cellStyle name="Percent 5 9 4 2 3" xfId="44700" xr:uid="{73614FD6-1F18-4E26-9957-298374B0964A}"/>
    <cellStyle name="Percent 5 9 4 2 4" xfId="37108" xr:uid="{B594E298-0475-49F0-81BB-F1E824FF6860}"/>
    <cellStyle name="Percent 5 9 4 3" xfId="12359" xr:uid="{00000000-0005-0000-0000-00004B300000}"/>
    <cellStyle name="Percent 5 9 4 3 2" xfId="12360" xr:uid="{00000000-0005-0000-0000-00004C300000}"/>
    <cellStyle name="Percent 5 9 4 3 3" xfId="44702" xr:uid="{B6B27A46-7898-488F-9262-63CF25698DD6}"/>
    <cellStyle name="Percent 5 9 4 3 4" xfId="37110" xr:uid="{2FCA6030-FC2F-4F54-89C6-EBBD4ED91FB8}"/>
    <cellStyle name="Percent 5 9 4 4" xfId="12361" xr:uid="{00000000-0005-0000-0000-00004D300000}"/>
    <cellStyle name="Percent 5 9 4 4 2" xfId="12362" xr:uid="{00000000-0005-0000-0000-00004E300000}"/>
    <cellStyle name="Percent 5 9 4 4 3" xfId="44703" xr:uid="{E82CE64E-2458-4E05-A4DA-56861F939369}"/>
    <cellStyle name="Percent 5 9 4 4 4" xfId="37111" xr:uid="{AE37AE4F-A65C-4567-A618-475073BCFE92}"/>
    <cellStyle name="Percent 5 9 4 5" xfId="12363" xr:uid="{00000000-0005-0000-0000-00004F300000}"/>
    <cellStyle name="Percent 5 9 4 6" xfId="44699" xr:uid="{2C7D249A-1870-4C14-AFF1-123E38E3F5D5}"/>
    <cellStyle name="Percent 5 9 4 7" xfId="37107" xr:uid="{2EFCFA1C-0FC0-418B-AF11-8AE276906066}"/>
    <cellStyle name="Percent 5 9 5" xfId="12364" xr:uid="{00000000-0005-0000-0000-000050300000}"/>
    <cellStyle name="Percent 5 9 5 2" xfId="12365" xr:uid="{00000000-0005-0000-0000-000051300000}"/>
    <cellStyle name="Percent 5 9 5 2 2" xfId="12366" xr:uid="{00000000-0005-0000-0000-000052300000}"/>
    <cellStyle name="Percent 5 9 5 3" xfId="12367" xr:uid="{00000000-0005-0000-0000-000053300000}"/>
    <cellStyle name="Percent 5 9 5 3 2" xfId="12368" xr:uid="{00000000-0005-0000-0000-000054300000}"/>
    <cellStyle name="Percent 5 9 5 4" xfId="12369" xr:uid="{00000000-0005-0000-0000-000055300000}"/>
    <cellStyle name="Percent 5 9 5 5" xfId="44704" xr:uid="{03B8ADB6-AB66-4704-AC98-5DC5C13879B5}"/>
    <cellStyle name="Percent 5 9 5 6" xfId="37112" xr:uid="{16CE9C3F-57CD-418F-AD29-AC49CC351F30}"/>
    <cellStyle name="Percent 5 9 6" xfId="12370" xr:uid="{00000000-0005-0000-0000-000056300000}"/>
    <cellStyle name="Percent 5 9 6 2" xfId="12371" xr:uid="{00000000-0005-0000-0000-000057300000}"/>
    <cellStyle name="Percent 5 9 6 3" xfId="44705" xr:uid="{44E0FC98-54E5-48FC-8CFD-2298FDD701F1}"/>
    <cellStyle name="Percent 5 9 6 4" xfId="37113" xr:uid="{F445D678-4457-4E4C-96C2-2E6C312298C3}"/>
    <cellStyle name="Percent 5 9 7" xfId="12372" xr:uid="{00000000-0005-0000-0000-000058300000}"/>
    <cellStyle name="Percent 5 9 7 2" xfId="12373" xr:uid="{00000000-0005-0000-0000-000059300000}"/>
    <cellStyle name="Percent 5 9 7 3" xfId="44706" xr:uid="{D6A402D4-EE72-4D9E-B5E6-71860C5B4584}"/>
    <cellStyle name="Percent 5 9 7 4" xfId="37114" xr:uid="{D1C0CC41-5921-4231-9BB1-0D0D1FE5ED1C}"/>
    <cellStyle name="Percent 5 9 8" xfId="12374" xr:uid="{00000000-0005-0000-0000-00005A300000}"/>
    <cellStyle name="Percent 5 9 8 2" xfId="12375" xr:uid="{00000000-0005-0000-0000-00005B300000}"/>
    <cellStyle name="Percent 5 9 8 3" xfId="44707" xr:uid="{58CB1E59-7E60-462E-A262-1F48B6A0BD93}"/>
    <cellStyle name="Percent 5 9 8 4" xfId="37115" xr:uid="{C3FF6F42-6F3E-4E46-9127-AA3AFF8D9073}"/>
    <cellStyle name="Percent 5 9 9" xfId="12376" xr:uid="{00000000-0005-0000-0000-00005C300000}"/>
    <cellStyle name="Percent 5 9 9 2" xfId="44708" xr:uid="{49106F01-0B0E-41A2-953E-8C0BEC1CB002}"/>
    <cellStyle name="Percent 5 9 9 3" xfId="37116" xr:uid="{2B2EDF30-2E7C-478E-8F9F-94E332CEDA84}"/>
    <cellStyle name="Percent 6" xfId="313" xr:uid="{00000000-0005-0000-0000-00003D010000}"/>
    <cellStyle name="Percent 6 10" xfId="12378" xr:uid="{00000000-0005-0000-0000-00005E300000}"/>
    <cellStyle name="Percent 6 10 2" xfId="12379" xr:uid="{00000000-0005-0000-0000-00005F300000}"/>
    <cellStyle name="Percent 6 10 2 2" xfId="12380" xr:uid="{00000000-0005-0000-0000-000060300000}"/>
    <cellStyle name="Percent 6 10 2 2 2" xfId="37119" xr:uid="{FC12CB25-E001-4F47-AFE6-81CF24B81BF4}"/>
    <cellStyle name="Percent 6 10 2 2 3" xfId="44711" xr:uid="{1B410F7E-CBFC-466E-8361-D9B1508CB0CE}"/>
    <cellStyle name="Percent 6 10 2 2 4" xfId="37118" xr:uid="{94AA19A1-056A-4180-BCF9-4BB7E98D5844}"/>
    <cellStyle name="Percent 6 10 2 3" xfId="37120" xr:uid="{79C79CB5-F75C-4B34-A1DB-2253205B13F2}"/>
    <cellStyle name="Percent 6 10 2 4" xfId="44710" xr:uid="{3CCD6292-15AB-4314-92B8-4B01138DD71A}"/>
    <cellStyle name="Percent 6 10 2 5" xfId="37117" xr:uid="{A17C4890-1A6E-434A-976E-A6A4D8DAF892}"/>
    <cellStyle name="Percent 6 10 3" xfId="12381" xr:uid="{00000000-0005-0000-0000-000061300000}"/>
    <cellStyle name="Percent 6 10 3 2" xfId="12382" xr:uid="{00000000-0005-0000-0000-000062300000}"/>
    <cellStyle name="Percent 6 10 3 2 2" xfId="44713" xr:uid="{628AC757-70DB-4C04-BA75-0E34922292A0}"/>
    <cellStyle name="Percent 6 10 3 2 3" xfId="37122" xr:uid="{C36C8283-C334-4EE2-8364-3897E9F0ED80}"/>
    <cellStyle name="Percent 6 10 3 3" xfId="44712" xr:uid="{151E344A-774C-4E74-AD78-5986CB626E09}"/>
    <cellStyle name="Percent 6 10 3 4" xfId="37121" xr:uid="{5C99E6BB-34AD-4D4D-A8F3-CAD0994F8683}"/>
    <cellStyle name="Percent 6 10 4" xfId="12383" xr:uid="{00000000-0005-0000-0000-000063300000}"/>
    <cellStyle name="Percent 6 10 4 2" xfId="44714" xr:uid="{D4F92219-4E28-4BE8-B591-812FD3F3B11B}"/>
    <cellStyle name="Percent 6 10 4 3" xfId="37123" xr:uid="{4BC4559C-B9E7-4BEF-929E-A904CC655489}"/>
    <cellStyle name="Percent 6 10 5" xfId="12384" xr:uid="{00000000-0005-0000-0000-000064300000}"/>
    <cellStyle name="Percent 6 10 5 2" xfId="44715" xr:uid="{7FA5C053-BFEB-41EC-B851-F33F4410C68A}"/>
    <cellStyle name="Percent 6 10 5 3" xfId="37124" xr:uid="{735C1401-5F34-450D-B672-D25152F7C7D9}"/>
    <cellStyle name="Percent 6 10 6" xfId="37125" xr:uid="{FD8FEA10-92FE-48E5-B8FE-747BD764DA57}"/>
    <cellStyle name="Percent 6 10 7" xfId="37126" xr:uid="{E2BA8777-9B96-4180-96FA-B18313B9E517}"/>
    <cellStyle name="Percent 6 10 8" xfId="44709" xr:uid="{C8497B9F-A45F-42EB-80ED-A6EB46A80411}"/>
    <cellStyle name="Percent 6 10 9" xfId="26657" xr:uid="{1F5FF861-B8A2-4443-8DD3-B4B1BF75F497}"/>
    <cellStyle name="Percent 6 11" xfId="12385" xr:uid="{00000000-0005-0000-0000-000065300000}"/>
    <cellStyle name="Percent 6 11 2" xfId="12386" xr:uid="{00000000-0005-0000-0000-000066300000}"/>
    <cellStyle name="Percent 6 11 2 2" xfId="12387" xr:uid="{00000000-0005-0000-0000-000067300000}"/>
    <cellStyle name="Percent 6 11 2 3" xfId="44717" xr:uid="{B62C0838-5B64-4DF1-A482-A9E3BD67AFE9}"/>
    <cellStyle name="Percent 6 11 2 4" xfId="37127" xr:uid="{77D07E67-A0DC-4ED6-8FD0-68B168330DB3}"/>
    <cellStyle name="Percent 6 11 3" xfId="12388" xr:uid="{00000000-0005-0000-0000-000068300000}"/>
    <cellStyle name="Percent 6 11 3 2" xfId="12389" xr:uid="{00000000-0005-0000-0000-000069300000}"/>
    <cellStyle name="Percent 6 11 3 3" xfId="44718" xr:uid="{B7AF48F9-D5F2-4414-9949-1C016A19E4C1}"/>
    <cellStyle name="Percent 6 11 3 4" xfId="37128" xr:uid="{28218746-B7EC-4840-ADE1-D60D8DFAFE77}"/>
    <cellStyle name="Percent 6 11 4" xfId="12390" xr:uid="{00000000-0005-0000-0000-00006A300000}"/>
    <cellStyle name="Percent 6 11 5" xfId="12391" xr:uid="{00000000-0005-0000-0000-00006B300000}"/>
    <cellStyle name="Percent 6 11 6" xfId="44716" xr:uid="{8983665D-20E1-4A52-9292-F1D34ABBA2AA}"/>
    <cellStyle name="Percent 6 11 7" xfId="26656" xr:uid="{062186E1-BD22-4DD5-953C-808B72BB3262}"/>
    <cellStyle name="Percent 6 12" xfId="12392" xr:uid="{00000000-0005-0000-0000-00006C300000}"/>
    <cellStyle name="Percent 6 12 2" xfId="12393" xr:uid="{00000000-0005-0000-0000-00006D300000}"/>
    <cellStyle name="Percent 6 12 2 2" xfId="12394" xr:uid="{00000000-0005-0000-0000-00006E300000}"/>
    <cellStyle name="Percent 6 12 3" xfId="12395" xr:uid="{00000000-0005-0000-0000-00006F300000}"/>
    <cellStyle name="Percent 6 12 3 2" xfId="12396" xr:uid="{00000000-0005-0000-0000-000070300000}"/>
    <cellStyle name="Percent 6 12 4" xfId="12397" xr:uid="{00000000-0005-0000-0000-000071300000}"/>
    <cellStyle name="Percent 6 12 5" xfId="44719" xr:uid="{C46ED1D2-4D39-45DB-981B-400DD00ACAD7}"/>
    <cellStyle name="Percent 6 12 6" xfId="37129" xr:uid="{A8B3BFFA-4F75-4C7E-AB0A-05F0E4DFBD15}"/>
    <cellStyle name="Percent 6 13" xfId="12398" xr:uid="{00000000-0005-0000-0000-000072300000}"/>
    <cellStyle name="Percent 6 13 2" xfId="12399" xr:uid="{00000000-0005-0000-0000-000073300000}"/>
    <cellStyle name="Percent 6 13 2 2" xfId="12400" xr:uid="{00000000-0005-0000-0000-000074300000}"/>
    <cellStyle name="Percent 6 13 3" xfId="12401" xr:uid="{00000000-0005-0000-0000-000075300000}"/>
    <cellStyle name="Percent 6 13 3 2" xfId="12402" xr:uid="{00000000-0005-0000-0000-000076300000}"/>
    <cellStyle name="Percent 6 13 4" xfId="12403" xr:uid="{00000000-0005-0000-0000-000077300000}"/>
    <cellStyle name="Percent 6 13 4 2" xfId="12404" xr:uid="{00000000-0005-0000-0000-000078300000}"/>
    <cellStyle name="Percent 6 13 5" xfId="12405" xr:uid="{00000000-0005-0000-0000-000079300000}"/>
    <cellStyle name="Percent 6 13 6" xfId="44720" xr:uid="{5AE22FFD-E140-45F8-B3D6-E39A77AF3F71}"/>
    <cellStyle name="Percent 6 13 7" xfId="37130" xr:uid="{10AB687B-FD43-4E70-A52F-D7456BDFB43F}"/>
    <cellStyle name="Percent 6 14" xfId="12406" xr:uid="{00000000-0005-0000-0000-00007A300000}"/>
    <cellStyle name="Percent 6 14 2" xfId="12407" xr:uid="{00000000-0005-0000-0000-00007B300000}"/>
    <cellStyle name="Percent 6 14 2 2" xfId="12408" xr:uid="{00000000-0005-0000-0000-00007C300000}"/>
    <cellStyle name="Percent 6 14 3" xfId="12409" xr:uid="{00000000-0005-0000-0000-00007D300000}"/>
    <cellStyle name="Percent 6 14 3 2" xfId="12410" xr:uid="{00000000-0005-0000-0000-00007E300000}"/>
    <cellStyle name="Percent 6 14 4" xfId="12411" xr:uid="{00000000-0005-0000-0000-00007F300000}"/>
    <cellStyle name="Percent 6 14 5" xfId="44721" xr:uid="{DC3BB0B9-4FF1-4DEA-BBC9-C6A2D2E0B201}"/>
    <cellStyle name="Percent 6 14 6" xfId="37131" xr:uid="{BE3A09DA-655A-44C4-8E01-8047A5B1F980}"/>
    <cellStyle name="Percent 6 15" xfId="12412" xr:uid="{00000000-0005-0000-0000-000080300000}"/>
    <cellStyle name="Percent 6 15 2" xfId="12413" xr:uid="{00000000-0005-0000-0000-000081300000}"/>
    <cellStyle name="Percent 6 15 3" xfId="44722" xr:uid="{33F7EA26-8A63-4663-BF1C-A396FFE97A3B}"/>
    <cellStyle name="Percent 6 15 4" xfId="37132" xr:uid="{E409EC5A-8C8A-4BF4-A604-14EDD1F12E7E}"/>
    <cellStyle name="Percent 6 16" xfId="12414" xr:uid="{00000000-0005-0000-0000-000082300000}"/>
    <cellStyle name="Percent 6 16 2" xfId="12415" xr:uid="{00000000-0005-0000-0000-000083300000}"/>
    <cellStyle name="Percent 6 16 3" xfId="44723" xr:uid="{5EDC4260-9AD7-4188-9634-BA6595C5B504}"/>
    <cellStyle name="Percent 6 16 4" xfId="37133" xr:uid="{5A8427C1-E27F-4037-AB85-C6B4F602DD4E}"/>
    <cellStyle name="Percent 6 17" xfId="12416" xr:uid="{00000000-0005-0000-0000-000084300000}"/>
    <cellStyle name="Percent 6 17 2" xfId="12417" xr:uid="{00000000-0005-0000-0000-000085300000}"/>
    <cellStyle name="Percent 6 17 3" xfId="44724" xr:uid="{7D265392-7458-4036-83A3-73E48A75BA57}"/>
    <cellStyle name="Percent 6 17 4" xfId="37134" xr:uid="{30030CD5-D705-4B39-A5C1-44877AB6ACE1}"/>
    <cellStyle name="Percent 6 18" xfId="12418" xr:uid="{00000000-0005-0000-0000-000086300000}"/>
    <cellStyle name="Percent 6 18 2" xfId="44725" xr:uid="{A52D7BF1-434D-4CE5-BD32-09C890DF783F}"/>
    <cellStyle name="Percent 6 18 3" xfId="37135" xr:uid="{D02AD8F3-B17C-40A9-A67A-8D6B2DDEE726}"/>
    <cellStyle name="Percent 6 19" xfId="12419" xr:uid="{00000000-0005-0000-0000-000087300000}"/>
    <cellStyle name="Percent 6 19 2" xfId="44726" xr:uid="{CF589DDF-9EE4-4E5F-8787-80BF63C594E1}"/>
    <cellStyle name="Percent 6 19 3" xfId="37136" xr:uid="{595C900E-554B-4E07-99AB-8F9476386D1D}"/>
    <cellStyle name="Percent 6 2" xfId="3014" xr:uid="{00000000-0005-0000-0000-0000CA0B0000}"/>
    <cellStyle name="Percent 6 2 10" xfId="12421" xr:uid="{00000000-0005-0000-0000-000089300000}"/>
    <cellStyle name="Percent 6 2 11" xfId="12420" xr:uid="{00000000-0005-0000-0000-000088300000}"/>
    <cellStyle name="Percent 6 2 2" xfId="12422" xr:uid="{00000000-0005-0000-0000-00008A300000}"/>
    <cellStyle name="Percent 6 2 2 2" xfId="12423" xr:uid="{00000000-0005-0000-0000-00008B300000}"/>
    <cellStyle name="Percent 6 2 2 2 2" xfId="12424" xr:uid="{00000000-0005-0000-0000-00008C300000}"/>
    <cellStyle name="Percent 6 2 2 3" xfId="12425" xr:uid="{00000000-0005-0000-0000-00008D300000}"/>
    <cellStyle name="Percent 6 2 2 3 2" xfId="12426" xr:uid="{00000000-0005-0000-0000-00008E300000}"/>
    <cellStyle name="Percent 6 2 2 4" xfId="12427" xr:uid="{00000000-0005-0000-0000-00008F300000}"/>
    <cellStyle name="Percent 6 2 2 5" xfId="44727" xr:uid="{28E96BF7-68BD-4C61-82F6-7231083C3823}"/>
    <cellStyle name="Percent 6 2 2 6" xfId="26658" xr:uid="{5D545A85-CC6F-45C8-887C-A77EF160D80D}"/>
    <cellStyle name="Percent 6 2 3" xfId="12428" xr:uid="{00000000-0005-0000-0000-000090300000}"/>
    <cellStyle name="Percent 6 2 3 2" xfId="12429" xr:uid="{00000000-0005-0000-0000-000091300000}"/>
    <cellStyle name="Percent 6 2 3 2 2" xfId="12430" xr:uid="{00000000-0005-0000-0000-000092300000}"/>
    <cellStyle name="Percent 6 2 3 3" xfId="12431" xr:uid="{00000000-0005-0000-0000-000093300000}"/>
    <cellStyle name="Percent 6 2 3 3 2" xfId="12432" xr:uid="{00000000-0005-0000-0000-000094300000}"/>
    <cellStyle name="Percent 6 2 3 4" xfId="12433" xr:uid="{00000000-0005-0000-0000-000095300000}"/>
    <cellStyle name="Percent 6 2 3 5" xfId="44728" xr:uid="{6D057832-3986-4C65-B8AD-BE07B4DEDC68}"/>
    <cellStyle name="Percent 6 2 3 6" xfId="37137" xr:uid="{B977CE5E-BB2F-434B-A224-E80EC1FBB4CD}"/>
    <cellStyle name="Percent 6 2 4" xfId="12434" xr:uid="{00000000-0005-0000-0000-000096300000}"/>
    <cellStyle name="Percent 6 2 4 2" xfId="12435" xr:uid="{00000000-0005-0000-0000-000097300000}"/>
    <cellStyle name="Percent 6 2 4 2 2" xfId="12436" xr:uid="{00000000-0005-0000-0000-000098300000}"/>
    <cellStyle name="Percent 6 2 4 3" xfId="12437" xr:uid="{00000000-0005-0000-0000-000099300000}"/>
    <cellStyle name="Percent 6 2 4 3 2" xfId="12438" xr:uid="{00000000-0005-0000-0000-00009A300000}"/>
    <cellStyle name="Percent 6 2 4 4" xfId="12439" xr:uid="{00000000-0005-0000-0000-00009B300000}"/>
    <cellStyle name="Percent 6 2 4 4 2" xfId="12440" xr:uid="{00000000-0005-0000-0000-00009C300000}"/>
    <cellStyle name="Percent 6 2 4 5" xfId="12441" xr:uid="{00000000-0005-0000-0000-00009D300000}"/>
    <cellStyle name="Percent 6 2 4 6" xfId="44729" xr:uid="{6419F158-FB5F-4316-BC9E-88FCF9007DD0}"/>
    <cellStyle name="Percent 6 2 4 7" xfId="37138" xr:uid="{ACA691ED-7EC7-4F70-8C1E-543AF67BCAA6}"/>
    <cellStyle name="Percent 6 2 5" xfId="12442" xr:uid="{00000000-0005-0000-0000-00009E300000}"/>
    <cellStyle name="Percent 6 2 5 2" xfId="12443" xr:uid="{00000000-0005-0000-0000-00009F300000}"/>
    <cellStyle name="Percent 6 2 5 2 2" xfId="12444" xr:uid="{00000000-0005-0000-0000-0000A0300000}"/>
    <cellStyle name="Percent 6 2 5 3" xfId="12445" xr:uid="{00000000-0005-0000-0000-0000A1300000}"/>
    <cellStyle name="Percent 6 2 5 3 2" xfId="12446" xr:uid="{00000000-0005-0000-0000-0000A2300000}"/>
    <cellStyle name="Percent 6 2 5 4" xfId="12447" xr:uid="{00000000-0005-0000-0000-0000A3300000}"/>
    <cellStyle name="Percent 6 2 5 5" xfId="44730" xr:uid="{FBA12DBB-6B4D-4322-A958-3FA2401009DA}"/>
    <cellStyle name="Percent 6 2 5 6" xfId="37139" xr:uid="{9AB152E0-8F6B-44FE-BAA5-47FCB98AD0A1}"/>
    <cellStyle name="Percent 6 2 6" xfId="12448" xr:uid="{00000000-0005-0000-0000-0000A4300000}"/>
    <cellStyle name="Percent 6 2 6 2" xfId="12449" xr:uid="{00000000-0005-0000-0000-0000A5300000}"/>
    <cellStyle name="Percent 6 2 6 3" xfId="44731" xr:uid="{A7AFD646-B13C-4B63-A685-2474E96F1703}"/>
    <cellStyle name="Percent 6 2 6 4" xfId="37140" xr:uid="{CBEC13E6-57DD-491C-93DE-63BB383CA045}"/>
    <cellStyle name="Percent 6 2 7" xfId="12450" xr:uid="{00000000-0005-0000-0000-0000A6300000}"/>
    <cellStyle name="Percent 6 2 7 2" xfId="12451" xr:uid="{00000000-0005-0000-0000-0000A7300000}"/>
    <cellStyle name="Percent 6 2 7 3" xfId="44732" xr:uid="{6129092D-F9F4-4584-BB41-E930751ABC4F}"/>
    <cellStyle name="Percent 6 2 7 4" xfId="37141" xr:uid="{C7F7836F-F8E6-4501-8BB1-22EB0AF5E0C0}"/>
    <cellStyle name="Percent 6 2 8" xfId="12452" xr:uid="{00000000-0005-0000-0000-0000A8300000}"/>
    <cellStyle name="Percent 6 2 8 2" xfId="12453" xr:uid="{00000000-0005-0000-0000-0000A9300000}"/>
    <cellStyle name="Percent 6 2 8 3" xfId="44733" xr:uid="{F4AB9820-58A2-4694-839A-A87E58AC26E1}"/>
    <cellStyle name="Percent 6 2 8 4" xfId="37142" xr:uid="{766A24FC-5F97-4ADA-898A-21577B5F9483}"/>
    <cellStyle name="Percent 6 2 9" xfId="12454" xr:uid="{00000000-0005-0000-0000-0000AA300000}"/>
    <cellStyle name="Percent 6 2 9 2" xfId="44734" xr:uid="{706B7C31-F986-41CA-B583-C705139F37C4}"/>
    <cellStyle name="Percent 6 2 9 3" xfId="37143" xr:uid="{39E29B72-46E0-4ABF-B286-17C6BC7A217E}"/>
    <cellStyle name="Percent 6 20" xfId="12377" xr:uid="{00000000-0005-0000-0000-00005D300000}"/>
    <cellStyle name="Percent 6 21" xfId="41482" xr:uid="{B5B996A4-0F2C-499B-BC82-4B31EE7E82C6}"/>
    <cellStyle name="Percent 6 3" xfId="3013" xr:uid="{00000000-0005-0000-0000-0000C90B0000}"/>
    <cellStyle name="Percent 6 3 10" xfId="12456" xr:uid="{00000000-0005-0000-0000-0000AC300000}"/>
    <cellStyle name="Percent 6 3 10 2" xfId="44735" xr:uid="{BA66A01D-8A12-44BD-989A-5247FDBE0B56}"/>
    <cellStyle name="Percent 6 3 10 3" xfId="37144" xr:uid="{83D4FD94-4CD3-472E-B303-0C791A5BC408}"/>
    <cellStyle name="Percent 6 3 11" xfId="12455" xr:uid="{00000000-0005-0000-0000-0000AB300000}"/>
    <cellStyle name="Percent 6 3 12" xfId="41932" xr:uid="{27EDFF1A-F6CC-4114-AC94-9423811C0DF4}"/>
    <cellStyle name="Percent 6 3 2" xfId="4770" xr:uid="{00000000-0005-0000-0000-0000A6120000}"/>
    <cellStyle name="Percent 6 3 2 2" xfId="12458" xr:uid="{00000000-0005-0000-0000-0000AE300000}"/>
    <cellStyle name="Percent 6 3 2 2 2" xfId="12459" xr:uid="{00000000-0005-0000-0000-0000AF300000}"/>
    <cellStyle name="Percent 6 3 2 2 3" xfId="44737" xr:uid="{7D53BBE7-F812-41A7-95D5-7E0832549392}"/>
    <cellStyle name="Percent 6 3 2 2 4" xfId="37145" xr:uid="{8BD6D145-2CF8-440F-A68A-7AB90C5A65DF}"/>
    <cellStyle name="Percent 6 3 2 3" xfId="12460" xr:uid="{00000000-0005-0000-0000-0000B0300000}"/>
    <cellStyle name="Percent 6 3 2 3 2" xfId="12461" xr:uid="{00000000-0005-0000-0000-0000B1300000}"/>
    <cellStyle name="Percent 6 3 2 3 3" xfId="44738" xr:uid="{07300EE8-E31B-4BEE-9C38-7F358ED0BC80}"/>
    <cellStyle name="Percent 6 3 2 3 4" xfId="37146" xr:uid="{6B7ABC77-4493-4644-9D4A-EE4F5792C184}"/>
    <cellStyle name="Percent 6 3 2 4" xfId="12462" xr:uid="{00000000-0005-0000-0000-0000B2300000}"/>
    <cellStyle name="Percent 6 3 2 4 2" xfId="44739" xr:uid="{C2C38370-7BEA-484A-8CC3-4786BEB63A5C}"/>
    <cellStyle name="Percent 6 3 2 4 3" xfId="37147" xr:uid="{8D8A5738-6A96-4A1F-B249-B55A3B67F9E3}"/>
    <cellStyle name="Percent 6 3 2 5" xfId="12457" xr:uid="{00000000-0005-0000-0000-0000AD300000}"/>
    <cellStyle name="Percent 6 3 2 5 2" xfId="44736" xr:uid="{EF2D26B5-D5D2-46D3-AB2B-3E685B4F598A}"/>
    <cellStyle name="Percent 6 3 2 5 3" xfId="37148" xr:uid="{74C7B799-3061-41E6-81A1-69F13FA5AC41}"/>
    <cellStyle name="Percent 6 3 2 6" xfId="42596" xr:uid="{950B07CA-5553-48A9-8EC0-6B1A41CB103A}"/>
    <cellStyle name="Percent 6 3 2 7" xfId="26660" xr:uid="{464C9574-C676-4AE5-8AF9-42441F42A7E9}"/>
    <cellStyle name="Percent 6 3 3" xfId="12463" xr:uid="{00000000-0005-0000-0000-0000B3300000}"/>
    <cellStyle name="Percent 6 3 3 2" xfId="12464" xr:uid="{00000000-0005-0000-0000-0000B4300000}"/>
    <cellStyle name="Percent 6 3 3 2 2" xfId="12465" xr:uid="{00000000-0005-0000-0000-0000B5300000}"/>
    <cellStyle name="Percent 6 3 3 2 3" xfId="44741" xr:uid="{89643FED-AE79-40E0-9247-DEB8F126FD8A}"/>
    <cellStyle name="Percent 6 3 3 2 4" xfId="37149" xr:uid="{55DC3C7B-AF84-4185-BD28-0F84E40C04D1}"/>
    <cellStyle name="Percent 6 3 3 3" xfId="12466" xr:uid="{00000000-0005-0000-0000-0000B6300000}"/>
    <cellStyle name="Percent 6 3 3 3 2" xfId="12467" xr:uid="{00000000-0005-0000-0000-0000B7300000}"/>
    <cellStyle name="Percent 6 3 3 3 3" xfId="44742" xr:uid="{DD269059-A4F2-4F57-9005-AF39ED7DA86B}"/>
    <cellStyle name="Percent 6 3 3 3 4" xfId="37150" xr:uid="{58ABE1C4-2862-495A-B46F-88B2BBD7BA08}"/>
    <cellStyle name="Percent 6 3 3 4" xfId="12468" xr:uid="{00000000-0005-0000-0000-0000B8300000}"/>
    <cellStyle name="Percent 6 3 3 4 2" xfId="44743" xr:uid="{5F2ED496-94A8-44F6-A4BF-4B9FF212E42B}"/>
    <cellStyle name="Percent 6 3 3 4 3" xfId="37151" xr:uid="{95B9C92B-2185-4DD4-A82C-EDA3EA3F8558}"/>
    <cellStyle name="Percent 6 3 3 5" xfId="37152" xr:uid="{32A1B259-30AA-44B9-9F7F-9BD312F24E44}"/>
    <cellStyle name="Percent 6 3 3 6" xfId="44740" xr:uid="{B1128886-485E-4E36-9298-DBCC27BC3993}"/>
    <cellStyle name="Percent 6 3 3 7" xfId="26661" xr:uid="{0FF491CD-761D-4CAD-A057-2E174F972AB9}"/>
    <cellStyle name="Percent 6 3 4" xfId="12469" xr:uid="{00000000-0005-0000-0000-0000B9300000}"/>
    <cellStyle name="Percent 6 3 4 2" xfId="12470" xr:uid="{00000000-0005-0000-0000-0000BA300000}"/>
    <cellStyle name="Percent 6 3 4 2 2" xfId="12471" xr:uid="{00000000-0005-0000-0000-0000BB300000}"/>
    <cellStyle name="Percent 6 3 4 3" xfId="12472" xr:uid="{00000000-0005-0000-0000-0000BC300000}"/>
    <cellStyle name="Percent 6 3 4 3 2" xfId="12473" xr:uid="{00000000-0005-0000-0000-0000BD300000}"/>
    <cellStyle name="Percent 6 3 4 4" xfId="12474" xr:uid="{00000000-0005-0000-0000-0000BE300000}"/>
    <cellStyle name="Percent 6 3 4 4 2" xfId="12475" xr:uid="{00000000-0005-0000-0000-0000BF300000}"/>
    <cellStyle name="Percent 6 3 4 5" xfId="12476" xr:uid="{00000000-0005-0000-0000-0000C0300000}"/>
    <cellStyle name="Percent 6 3 4 6" xfId="44744" xr:uid="{EB6713D7-8E58-4CDA-9AEF-28A2F08EE61B}"/>
    <cellStyle name="Percent 6 3 4 7" xfId="26659" xr:uid="{E684218C-ACED-4968-AAC4-98D7FF188826}"/>
    <cellStyle name="Percent 6 3 5" xfId="12477" xr:uid="{00000000-0005-0000-0000-0000C1300000}"/>
    <cellStyle name="Percent 6 3 5 2" xfId="12478" xr:uid="{00000000-0005-0000-0000-0000C2300000}"/>
    <cellStyle name="Percent 6 3 5 2 2" xfId="12479" xr:uid="{00000000-0005-0000-0000-0000C3300000}"/>
    <cellStyle name="Percent 6 3 5 3" xfId="12480" xr:uid="{00000000-0005-0000-0000-0000C4300000}"/>
    <cellStyle name="Percent 6 3 5 3 2" xfId="12481" xr:uid="{00000000-0005-0000-0000-0000C5300000}"/>
    <cellStyle name="Percent 6 3 5 4" xfId="12482" xr:uid="{00000000-0005-0000-0000-0000C6300000}"/>
    <cellStyle name="Percent 6 3 5 5" xfId="44745" xr:uid="{140B42FE-BE6F-4F49-A76B-2903F20177FF}"/>
    <cellStyle name="Percent 6 3 5 6" xfId="37153" xr:uid="{A3D0F48C-7CD3-46A4-99E5-114FF732D2A9}"/>
    <cellStyle name="Percent 6 3 6" xfId="12483" xr:uid="{00000000-0005-0000-0000-0000C7300000}"/>
    <cellStyle name="Percent 6 3 6 2" xfId="12484" xr:uid="{00000000-0005-0000-0000-0000C8300000}"/>
    <cellStyle name="Percent 6 3 6 3" xfId="44746" xr:uid="{CA7B65A1-D0FA-47C9-93F8-EDD666A21A7E}"/>
    <cellStyle name="Percent 6 3 6 4" xfId="37154" xr:uid="{1B55D3FA-E767-4D19-805B-6403252D4C5D}"/>
    <cellStyle name="Percent 6 3 7" xfId="12485" xr:uid="{00000000-0005-0000-0000-0000C9300000}"/>
    <cellStyle name="Percent 6 3 7 2" xfId="12486" xr:uid="{00000000-0005-0000-0000-0000CA300000}"/>
    <cellStyle name="Percent 6 3 7 3" xfId="44747" xr:uid="{F9FE9C72-E517-47FA-9080-5E0027B85C82}"/>
    <cellStyle name="Percent 6 3 7 4" xfId="37155" xr:uid="{4F3FD97E-4CE8-4BDE-82E7-96D7D18D1A20}"/>
    <cellStyle name="Percent 6 3 8" xfId="12487" xr:uid="{00000000-0005-0000-0000-0000CB300000}"/>
    <cellStyle name="Percent 6 3 8 2" xfId="12488" xr:uid="{00000000-0005-0000-0000-0000CC300000}"/>
    <cellStyle name="Percent 6 3 8 3" xfId="44748" xr:uid="{D38BBFF4-DFDF-43ED-8652-74C55F3EC03A}"/>
    <cellStyle name="Percent 6 3 8 4" xfId="37156" xr:uid="{3C8699D0-01C3-4996-BAFC-7E5D365D26C1}"/>
    <cellStyle name="Percent 6 3 9" xfId="12489" xr:uid="{00000000-0005-0000-0000-0000CD300000}"/>
    <cellStyle name="Percent 6 3 9 2" xfId="44749" xr:uid="{F577924F-01D4-436C-B88A-C9C19BDA86D8}"/>
    <cellStyle name="Percent 6 3 9 3" xfId="37157" xr:uid="{A56278F7-A80F-4EF0-9678-90896275F79F}"/>
    <cellStyle name="Percent 6 4" xfId="4771" xr:uid="{00000000-0005-0000-0000-0000A7120000}"/>
    <cellStyle name="Percent 6 4 10" xfId="12491" xr:uid="{00000000-0005-0000-0000-0000CF300000}"/>
    <cellStyle name="Percent 6 4 11" xfId="12490" xr:uid="{00000000-0005-0000-0000-0000CE300000}"/>
    <cellStyle name="Percent 6 4 2" xfId="12492" xr:uid="{00000000-0005-0000-0000-0000D0300000}"/>
    <cellStyle name="Percent 6 4 2 2" xfId="12493" xr:uid="{00000000-0005-0000-0000-0000D1300000}"/>
    <cellStyle name="Percent 6 4 2 2 2" xfId="12494" xr:uid="{00000000-0005-0000-0000-0000D2300000}"/>
    <cellStyle name="Percent 6 4 2 3" xfId="12495" xr:uid="{00000000-0005-0000-0000-0000D3300000}"/>
    <cellStyle name="Percent 6 4 2 3 2" xfId="12496" xr:uid="{00000000-0005-0000-0000-0000D4300000}"/>
    <cellStyle name="Percent 6 4 2 4" xfId="12497" xr:uid="{00000000-0005-0000-0000-0000D5300000}"/>
    <cellStyle name="Percent 6 4 2 5" xfId="44750" xr:uid="{CB5AA0FB-E860-4D86-A29D-8FB7C0456E4A}"/>
    <cellStyle name="Percent 6 4 2 6" xfId="26662" xr:uid="{0A6B1DB4-B5D5-4B9C-A107-A6FE40BE8374}"/>
    <cellStyle name="Percent 6 4 3" xfId="12498" xr:uid="{00000000-0005-0000-0000-0000D6300000}"/>
    <cellStyle name="Percent 6 4 3 2" xfId="12499" xr:uid="{00000000-0005-0000-0000-0000D7300000}"/>
    <cellStyle name="Percent 6 4 3 2 2" xfId="12500" xr:uid="{00000000-0005-0000-0000-0000D8300000}"/>
    <cellStyle name="Percent 6 4 3 3" xfId="12501" xr:uid="{00000000-0005-0000-0000-0000D9300000}"/>
    <cellStyle name="Percent 6 4 3 3 2" xfId="12502" xr:uid="{00000000-0005-0000-0000-0000DA300000}"/>
    <cellStyle name="Percent 6 4 3 4" xfId="12503" xr:uid="{00000000-0005-0000-0000-0000DB300000}"/>
    <cellStyle name="Percent 6 4 3 5" xfId="44751" xr:uid="{F1CCA9C1-C661-4046-9E74-5C79CB5EF983}"/>
    <cellStyle name="Percent 6 4 3 6" xfId="37158" xr:uid="{734FE586-9A3E-421C-A151-DCCADF53935E}"/>
    <cellStyle name="Percent 6 4 4" xfId="12504" xr:uid="{00000000-0005-0000-0000-0000DC300000}"/>
    <cellStyle name="Percent 6 4 4 2" xfId="12505" xr:uid="{00000000-0005-0000-0000-0000DD300000}"/>
    <cellStyle name="Percent 6 4 4 2 2" xfId="12506" xr:uid="{00000000-0005-0000-0000-0000DE300000}"/>
    <cellStyle name="Percent 6 4 4 3" xfId="12507" xr:uid="{00000000-0005-0000-0000-0000DF300000}"/>
    <cellStyle name="Percent 6 4 4 3 2" xfId="12508" xr:uid="{00000000-0005-0000-0000-0000E0300000}"/>
    <cellStyle name="Percent 6 4 4 4" xfId="12509" xr:uid="{00000000-0005-0000-0000-0000E1300000}"/>
    <cellStyle name="Percent 6 4 4 4 2" xfId="12510" xr:uid="{00000000-0005-0000-0000-0000E2300000}"/>
    <cellStyle name="Percent 6 4 4 5" xfId="12511" xr:uid="{00000000-0005-0000-0000-0000E3300000}"/>
    <cellStyle name="Percent 6 4 4 6" xfId="44752" xr:uid="{BF4C61F7-DCF3-4FE4-97FF-B0FA7A56B0B4}"/>
    <cellStyle name="Percent 6 4 4 7" xfId="37159" xr:uid="{125AA576-7DC5-436C-9A47-C6F585074209}"/>
    <cellStyle name="Percent 6 4 5" xfId="12512" xr:uid="{00000000-0005-0000-0000-0000E4300000}"/>
    <cellStyle name="Percent 6 4 5 2" xfId="12513" xr:uid="{00000000-0005-0000-0000-0000E5300000}"/>
    <cellStyle name="Percent 6 4 5 2 2" xfId="12514" xr:uid="{00000000-0005-0000-0000-0000E6300000}"/>
    <cellStyle name="Percent 6 4 5 3" xfId="12515" xr:uid="{00000000-0005-0000-0000-0000E7300000}"/>
    <cellStyle name="Percent 6 4 5 3 2" xfId="12516" xr:uid="{00000000-0005-0000-0000-0000E8300000}"/>
    <cellStyle name="Percent 6 4 5 4" xfId="12517" xr:uid="{00000000-0005-0000-0000-0000E9300000}"/>
    <cellStyle name="Percent 6 4 5 5" xfId="44753" xr:uid="{E36F595D-5B1C-4B6F-9392-A6B34D8E2A3C}"/>
    <cellStyle name="Percent 6 4 5 6" xfId="37160" xr:uid="{C269D887-D7A9-42F8-AF70-9E7632E7F7B8}"/>
    <cellStyle name="Percent 6 4 6" xfId="12518" xr:uid="{00000000-0005-0000-0000-0000EA300000}"/>
    <cellStyle name="Percent 6 4 6 2" xfId="12519" xr:uid="{00000000-0005-0000-0000-0000EB300000}"/>
    <cellStyle name="Percent 6 4 6 3" xfId="44754" xr:uid="{6EFA2D9D-09F1-4739-8BFC-BC8B224AC925}"/>
    <cellStyle name="Percent 6 4 6 4" xfId="37161" xr:uid="{DEDEC85F-1D10-4278-BF30-167DAECEB785}"/>
    <cellStyle name="Percent 6 4 7" xfId="12520" xr:uid="{00000000-0005-0000-0000-0000EC300000}"/>
    <cellStyle name="Percent 6 4 7 2" xfId="12521" xr:uid="{00000000-0005-0000-0000-0000ED300000}"/>
    <cellStyle name="Percent 6 4 7 3" xfId="44755" xr:uid="{E28A7F34-7E1F-4BE4-AF1B-458063AA2D6C}"/>
    <cellStyle name="Percent 6 4 7 4" xfId="37162" xr:uid="{B5223FA4-33F1-4AFB-8434-6AB6136B6CAC}"/>
    <cellStyle name="Percent 6 4 8" xfId="12522" xr:uid="{00000000-0005-0000-0000-0000EE300000}"/>
    <cellStyle name="Percent 6 4 8 2" xfId="12523" xr:uid="{00000000-0005-0000-0000-0000EF300000}"/>
    <cellStyle name="Percent 6 4 8 3" xfId="44756" xr:uid="{7AC66658-DB6F-4E94-9A32-0FF5B36C73D0}"/>
    <cellStyle name="Percent 6 4 8 4" xfId="37163" xr:uid="{B2DEB493-D492-4187-BC60-DE88FBF15410}"/>
    <cellStyle name="Percent 6 4 9" xfId="12524" xr:uid="{00000000-0005-0000-0000-0000F0300000}"/>
    <cellStyle name="Percent 6 4 9 2" xfId="44757" xr:uid="{3357DEEC-148A-4080-983B-F31A02881C61}"/>
    <cellStyle name="Percent 6 4 9 3" xfId="37164" xr:uid="{0D2847BE-5337-4740-9D29-5ED6E8206622}"/>
    <cellStyle name="Percent 6 5" xfId="4772" xr:uid="{00000000-0005-0000-0000-0000A8120000}"/>
    <cellStyle name="Percent 6 5 10" xfId="12526" xr:uid="{00000000-0005-0000-0000-0000F2300000}"/>
    <cellStyle name="Percent 6 5 11" xfId="12525" xr:uid="{00000000-0005-0000-0000-0000F1300000}"/>
    <cellStyle name="Percent 6 5 2" xfId="12527" xr:uid="{00000000-0005-0000-0000-0000F3300000}"/>
    <cellStyle name="Percent 6 5 2 2" xfId="12528" xr:uid="{00000000-0005-0000-0000-0000F4300000}"/>
    <cellStyle name="Percent 6 5 2 2 2" xfId="12529" xr:uid="{00000000-0005-0000-0000-0000F5300000}"/>
    <cellStyle name="Percent 6 5 2 3" xfId="12530" xr:uid="{00000000-0005-0000-0000-0000F6300000}"/>
    <cellStyle name="Percent 6 5 2 3 2" xfId="12531" xr:uid="{00000000-0005-0000-0000-0000F7300000}"/>
    <cellStyle name="Percent 6 5 2 4" xfId="12532" xr:uid="{00000000-0005-0000-0000-0000F8300000}"/>
    <cellStyle name="Percent 6 5 2 5" xfId="44758" xr:uid="{76176F1B-5104-4CE3-BA2A-03EB9096C1A8}"/>
    <cellStyle name="Percent 6 5 2 6" xfId="26663" xr:uid="{DA8140AF-3891-48D6-960E-EBD11769B570}"/>
    <cellStyle name="Percent 6 5 3" xfId="12533" xr:uid="{00000000-0005-0000-0000-0000F9300000}"/>
    <cellStyle name="Percent 6 5 3 2" xfId="12534" xr:uid="{00000000-0005-0000-0000-0000FA300000}"/>
    <cellStyle name="Percent 6 5 3 2 2" xfId="12535" xr:uid="{00000000-0005-0000-0000-0000FB300000}"/>
    <cellStyle name="Percent 6 5 3 3" xfId="12536" xr:uid="{00000000-0005-0000-0000-0000FC300000}"/>
    <cellStyle name="Percent 6 5 3 3 2" xfId="12537" xr:uid="{00000000-0005-0000-0000-0000FD300000}"/>
    <cellStyle name="Percent 6 5 3 4" xfId="12538" xr:uid="{00000000-0005-0000-0000-0000FE300000}"/>
    <cellStyle name="Percent 6 5 3 5" xfId="44759" xr:uid="{BC8E1EEA-2ECD-4074-BF2E-3B4FB924DEA5}"/>
    <cellStyle name="Percent 6 5 3 6" xfId="37165" xr:uid="{2CF2ADBA-4E23-4499-959D-B9E5EDF58043}"/>
    <cellStyle name="Percent 6 5 4" xfId="12539" xr:uid="{00000000-0005-0000-0000-0000FF300000}"/>
    <cellStyle name="Percent 6 5 4 2" xfId="12540" xr:uid="{00000000-0005-0000-0000-000000310000}"/>
    <cellStyle name="Percent 6 5 4 2 2" xfId="12541" xr:uid="{00000000-0005-0000-0000-000001310000}"/>
    <cellStyle name="Percent 6 5 4 3" xfId="12542" xr:uid="{00000000-0005-0000-0000-000002310000}"/>
    <cellStyle name="Percent 6 5 4 3 2" xfId="12543" xr:uid="{00000000-0005-0000-0000-000003310000}"/>
    <cellStyle name="Percent 6 5 4 4" xfId="12544" xr:uid="{00000000-0005-0000-0000-000004310000}"/>
    <cellStyle name="Percent 6 5 4 4 2" xfId="12545" xr:uid="{00000000-0005-0000-0000-000005310000}"/>
    <cellStyle name="Percent 6 5 4 5" xfId="12546" xr:uid="{00000000-0005-0000-0000-000006310000}"/>
    <cellStyle name="Percent 6 5 4 6" xfId="44760" xr:uid="{32632C65-FCF7-4556-864D-91A33844DB33}"/>
    <cellStyle name="Percent 6 5 4 7" xfId="37166" xr:uid="{521114C4-139F-4CC6-99C3-E152206FCEFE}"/>
    <cellStyle name="Percent 6 5 5" xfId="12547" xr:uid="{00000000-0005-0000-0000-000007310000}"/>
    <cellStyle name="Percent 6 5 5 2" xfId="12548" xr:uid="{00000000-0005-0000-0000-000008310000}"/>
    <cellStyle name="Percent 6 5 5 2 2" xfId="12549" xr:uid="{00000000-0005-0000-0000-000009310000}"/>
    <cellStyle name="Percent 6 5 5 3" xfId="12550" xr:uid="{00000000-0005-0000-0000-00000A310000}"/>
    <cellStyle name="Percent 6 5 5 3 2" xfId="12551" xr:uid="{00000000-0005-0000-0000-00000B310000}"/>
    <cellStyle name="Percent 6 5 5 4" xfId="12552" xr:uid="{00000000-0005-0000-0000-00000C310000}"/>
    <cellStyle name="Percent 6 5 5 5" xfId="44761" xr:uid="{28625961-08FE-447C-982B-7E29793EE08E}"/>
    <cellStyle name="Percent 6 5 5 6" xfId="37167" xr:uid="{1AE28136-863C-4BB7-9464-556B3F0A8EB1}"/>
    <cellStyle name="Percent 6 5 6" xfId="12553" xr:uid="{00000000-0005-0000-0000-00000D310000}"/>
    <cellStyle name="Percent 6 5 6 2" xfId="12554" xr:uid="{00000000-0005-0000-0000-00000E310000}"/>
    <cellStyle name="Percent 6 5 6 3" xfId="44762" xr:uid="{1BC44AFC-276B-41F9-8605-7A751883EEBE}"/>
    <cellStyle name="Percent 6 5 6 4" xfId="37168" xr:uid="{F1256269-6968-4E7F-9A9C-548D59A4FAE3}"/>
    <cellStyle name="Percent 6 5 7" xfId="12555" xr:uid="{00000000-0005-0000-0000-00000F310000}"/>
    <cellStyle name="Percent 6 5 7 2" xfId="12556" xr:uid="{00000000-0005-0000-0000-000010310000}"/>
    <cellStyle name="Percent 6 5 7 3" xfId="44763" xr:uid="{64D1338B-497E-4E4D-BB28-D812B942C545}"/>
    <cellStyle name="Percent 6 5 7 4" xfId="37169" xr:uid="{A9565752-626F-4899-B66B-79A5B72FCF63}"/>
    <cellStyle name="Percent 6 5 8" xfId="12557" xr:uid="{00000000-0005-0000-0000-000011310000}"/>
    <cellStyle name="Percent 6 5 8 2" xfId="12558" xr:uid="{00000000-0005-0000-0000-000012310000}"/>
    <cellStyle name="Percent 6 5 8 3" xfId="44764" xr:uid="{A76D77D3-6CCD-40A8-960C-FB2DFB3240B8}"/>
    <cellStyle name="Percent 6 5 8 4" xfId="37170" xr:uid="{FED8FB82-CE35-46E2-B6A7-FCE539970E5C}"/>
    <cellStyle name="Percent 6 5 9" xfId="12559" xr:uid="{00000000-0005-0000-0000-000013310000}"/>
    <cellStyle name="Percent 6 5 9 2" xfId="44765" xr:uid="{33C9900F-0E0A-4112-9D77-5C89178AA791}"/>
    <cellStyle name="Percent 6 5 9 3" xfId="37171" xr:uid="{CDC0EA0C-D807-4AF0-AE54-74D52FB5D003}"/>
    <cellStyle name="Percent 6 6" xfId="4773" xr:uid="{00000000-0005-0000-0000-0000A9120000}"/>
    <cellStyle name="Percent 6 6 10" xfId="12561" xr:uid="{00000000-0005-0000-0000-000015310000}"/>
    <cellStyle name="Percent 6 6 11" xfId="12560" xr:uid="{00000000-0005-0000-0000-000014310000}"/>
    <cellStyle name="Percent 6 6 2" xfId="12562" xr:uid="{00000000-0005-0000-0000-000016310000}"/>
    <cellStyle name="Percent 6 6 2 2" xfId="12563" xr:uid="{00000000-0005-0000-0000-000017310000}"/>
    <cellStyle name="Percent 6 6 2 2 2" xfId="12564" xr:uid="{00000000-0005-0000-0000-000018310000}"/>
    <cellStyle name="Percent 6 6 2 3" xfId="12565" xr:uid="{00000000-0005-0000-0000-000019310000}"/>
    <cellStyle name="Percent 6 6 2 3 2" xfId="12566" xr:uid="{00000000-0005-0000-0000-00001A310000}"/>
    <cellStyle name="Percent 6 6 2 4" xfId="12567" xr:uid="{00000000-0005-0000-0000-00001B310000}"/>
    <cellStyle name="Percent 6 6 2 5" xfId="44766" xr:uid="{EF7309FC-B831-4175-8277-098F01D615F6}"/>
    <cellStyle name="Percent 6 6 2 6" xfId="26664" xr:uid="{5CC72104-8878-44FE-BFFD-94AAFCEC8CE9}"/>
    <cellStyle name="Percent 6 6 3" xfId="12568" xr:uid="{00000000-0005-0000-0000-00001C310000}"/>
    <cellStyle name="Percent 6 6 3 2" xfId="12569" xr:uid="{00000000-0005-0000-0000-00001D310000}"/>
    <cellStyle name="Percent 6 6 3 2 2" xfId="12570" xr:uid="{00000000-0005-0000-0000-00001E310000}"/>
    <cellStyle name="Percent 6 6 3 3" xfId="12571" xr:uid="{00000000-0005-0000-0000-00001F310000}"/>
    <cellStyle name="Percent 6 6 3 3 2" xfId="12572" xr:uid="{00000000-0005-0000-0000-000020310000}"/>
    <cellStyle name="Percent 6 6 3 4" xfId="12573" xr:uid="{00000000-0005-0000-0000-000021310000}"/>
    <cellStyle name="Percent 6 6 3 5" xfId="44767" xr:uid="{ED385CC6-940A-4236-A22A-1874B416D0F2}"/>
    <cellStyle name="Percent 6 6 3 6" xfId="37172" xr:uid="{961FB971-628B-49FD-8392-0A87DFB49C5E}"/>
    <cellStyle name="Percent 6 6 4" xfId="12574" xr:uid="{00000000-0005-0000-0000-000022310000}"/>
    <cellStyle name="Percent 6 6 4 2" xfId="12575" xr:uid="{00000000-0005-0000-0000-000023310000}"/>
    <cellStyle name="Percent 6 6 4 2 2" xfId="12576" xr:uid="{00000000-0005-0000-0000-000024310000}"/>
    <cellStyle name="Percent 6 6 4 3" xfId="12577" xr:uid="{00000000-0005-0000-0000-000025310000}"/>
    <cellStyle name="Percent 6 6 4 3 2" xfId="12578" xr:uid="{00000000-0005-0000-0000-000026310000}"/>
    <cellStyle name="Percent 6 6 4 4" xfId="12579" xr:uid="{00000000-0005-0000-0000-000027310000}"/>
    <cellStyle name="Percent 6 6 4 4 2" xfId="12580" xr:uid="{00000000-0005-0000-0000-000028310000}"/>
    <cellStyle name="Percent 6 6 4 5" xfId="12581" xr:uid="{00000000-0005-0000-0000-000029310000}"/>
    <cellStyle name="Percent 6 6 4 6" xfId="44768" xr:uid="{CCBD6A0A-7433-49C4-81ED-F51D8EC4A120}"/>
    <cellStyle name="Percent 6 6 4 7" xfId="37173" xr:uid="{9E5F2398-0996-4BCE-8822-7AD0C1FDF1EE}"/>
    <cellStyle name="Percent 6 6 5" xfId="12582" xr:uid="{00000000-0005-0000-0000-00002A310000}"/>
    <cellStyle name="Percent 6 6 5 2" xfId="12583" xr:uid="{00000000-0005-0000-0000-00002B310000}"/>
    <cellStyle name="Percent 6 6 5 2 2" xfId="12584" xr:uid="{00000000-0005-0000-0000-00002C310000}"/>
    <cellStyle name="Percent 6 6 5 3" xfId="12585" xr:uid="{00000000-0005-0000-0000-00002D310000}"/>
    <cellStyle name="Percent 6 6 5 3 2" xfId="12586" xr:uid="{00000000-0005-0000-0000-00002E310000}"/>
    <cellStyle name="Percent 6 6 5 4" xfId="12587" xr:uid="{00000000-0005-0000-0000-00002F310000}"/>
    <cellStyle name="Percent 6 6 5 5" xfId="44769" xr:uid="{9CC4319C-321F-4D00-86B8-5296664CE450}"/>
    <cellStyle name="Percent 6 6 5 6" xfId="37174" xr:uid="{BA9A914F-FF24-43A8-B79A-4B2869BF99F8}"/>
    <cellStyle name="Percent 6 6 6" xfId="12588" xr:uid="{00000000-0005-0000-0000-000030310000}"/>
    <cellStyle name="Percent 6 6 6 2" xfId="12589" xr:uid="{00000000-0005-0000-0000-000031310000}"/>
    <cellStyle name="Percent 6 6 6 3" xfId="44770" xr:uid="{DEC428C8-74CE-457D-B1E7-C969F2B3C10C}"/>
    <cellStyle name="Percent 6 6 6 4" xfId="37175" xr:uid="{7F2240BC-B25D-4559-9F51-3EFD8B74E812}"/>
    <cellStyle name="Percent 6 6 7" xfId="12590" xr:uid="{00000000-0005-0000-0000-000032310000}"/>
    <cellStyle name="Percent 6 6 7 2" xfId="12591" xr:uid="{00000000-0005-0000-0000-000033310000}"/>
    <cellStyle name="Percent 6 6 7 3" xfId="44771" xr:uid="{135597A2-9FDB-42C2-A6FB-4176A748ADCD}"/>
    <cellStyle name="Percent 6 6 7 4" xfId="37176" xr:uid="{9C234106-C739-4726-A73F-3F62E7F6FC39}"/>
    <cellStyle name="Percent 6 6 8" xfId="12592" xr:uid="{00000000-0005-0000-0000-000034310000}"/>
    <cellStyle name="Percent 6 6 8 2" xfId="12593" xr:uid="{00000000-0005-0000-0000-000035310000}"/>
    <cellStyle name="Percent 6 6 8 3" xfId="44772" xr:uid="{27D6858D-2FBB-4EEA-B358-C98776EC98E8}"/>
    <cellStyle name="Percent 6 6 8 4" xfId="37177" xr:uid="{F10315C6-5413-42F8-8C32-B8EFC2590B81}"/>
    <cellStyle name="Percent 6 6 9" xfId="12594" xr:uid="{00000000-0005-0000-0000-000036310000}"/>
    <cellStyle name="Percent 6 6 9 2" xfId="44773" xr:uid="{26AEB86D-510B-46EF-95C4-F25A7AF53383}"/>
    <cellStyle name="Percent 6 6 9 3" xfId="37178" xr:uid="{36B7B0D6-430D-440D-B512-1477C34D6260}"/>
    <cellStyle name="Percent 6 7" xfId="4774" xr:uid="{00000000-0005-0000-0000-0000AA120000}"/>
    <cellStyle name="Percent 6 7 10" xfId="12596" xr:uid="{00000000-0005-0000-0000-000038310000}"/>
    <cellStyle name="Percent 6 7 11" xfId="12595" xr:uid="{00000000-0005-0000-0000-000037310000}"/>
    <cellStyle name="Percent 6 7 2" xfId="12597" xr:uid="{00000000-0005-0000-0000-000039310000}"/>
    <cellStyle name="Percent 6 7 2 2" xfId="12598" xr:uid="{00000000-0005-0000-0000-00003A310000}"/>
    <cellStyle name="Percent 6 7 2 2 2" xfId="12599" xr:uid="{00000000-0005-0000-0000-00003B310000}"/>
    <cellStyle name="Percent 6 7 2 3" xfId="12600" xr:uid="{00000000-0005-0000-0000-00003C310000}"/>
    <cellStyle name="Percent 6 7 2 3 2" xfId="12601" xr:uid="{00000000-0005-0000-0000-00003D310000}"/>
    <cellStyle name="Percent 6 7 2 4" xfId="12602" xr:uid="{00000000-0005-0000-0000-00003E310000}"/>
    <cellStyle name="Percent 6 7 2 5" xfId="44774" xr:uid="{7E7065BC-F1E3-456F-80DE-3C1CA057373C}"/>
    <cellStyle name="Percent 6 7 2 6" xfId="26665" xr:uid="{E1220205-DAFC-4055-9B07-EE8F6A000574}"/>
    <cellStyle name="Percent 6 7 3" xfId="12603" xr:uid="{00000000-0005-0000-0000-00003F310000}"/>
    <cellStyle name="Percent 6 7 3 2" xfId="12604" xr:uid="{00000000-0005-0000-0000-000040310000}"/>
    <cellStyle name="Percent 6 7 3 2 2" xfId="12605" xr:uid="{00000000-0005-0000-0000-000041310000}"/>
    <cellStyle name="Percent 6 7 3 3" xfId="12606" xr:uid="{00000000-0005-0000-0000-000042310000}"/>
    <cellStyle name="Percent 6 7 3 3 2" xfId="12607" xr:uid="{00000000-0005-0000-0000-000043310000}"/>
    <cellStyle name="Percent 6 7 3 4" xfId="12608" xr:uid="{00000000-0005-0000-0000-000044310000}"/>
    <cellStyle name="Percent 6 7 3 5" xfId="44775" xr:uid="{FE492B17-B55E-44FB-9EC9-8D8D21C218E0}"/>
    <cellStyle name="Percent 6 7 3 6" xfId="37179" xr:uid="{F815544F-AEB3-4BE6-8759-84EA8615066E}"/>
    <cellStyle name="Percent 6 7 4" xfId="12609" xr:uid="{00000000-0005-0000-0000-000045310000}"/>
    <cellStyle name="Percent 6 7 4 2" xfId="12610" xr:uid="{00000000-0005-0000-0000-000046310000}"/>
    <cellStyle name="Percent 6 7 4 2 2" xfId="12611" xr:uid="{00000000-0005-0000-0000-000047310000}"/>
    <cellStyle name="Percent 6 7 4 3" xfId="12612" xr:uid="{00000000-0005-0000-0000-000048310000}"/>
    <cellStyle name="Percent 6 7 4 3 2" xfId="12613" xr:uid="{00000000-0005-0000-0000-000049310000}"/>
    <cellStyle name="Percent 6 7 4 4" xfId="12614" xr:uid="{00000000-0005-0000-0000-00004A310000}"/>
    <cellStyle name="Percent 6 7 4 4 2" xfId="12615" xr:uid="{00000000-0005-0000-0000-00004B310000}"/>
    <cellStyle name="Percent 6 7 4 5" xfId="12616" xr:uid="{00000000-0005-0000-0000-00004C310000}"/>
    <cellStyle name="Percent 6 7 4 6" xfId="44776" xr:uid="{3DBD1FCA-F6B2-4FC3-85FF-5361681FA28C}"/>
    <cellStyle name="Percent 6 7 4 7" xfId="37180" xr:uid="{7413F7C1-E1B3-479C-9FE1-43F7621666FF}"/>
    <cellStyle name="Percent 6 7 5" xfId="12617" xr:uid="{00000000-0005-0000-0000-00004D310000}"/>
    <cellStyle name="Percent 6 7 5 2" xfId="12618" xr:uid="{00000000-0005-0000-0000-00004E310000}"/>
    <cellStyle name="Percent 6 7 5 2 2" xfId="12619" xr:uid="{00000000-0005-0000-0000-00004F310000}"/>
    <cellStyle name="Percent 6 7 5 3" xfId="12620" xr:uid="{00000000-0005-0000-0000-000050310000}"/>
    <cellStyle name="Percent 6 7 5 3 2" xfId="12621" xr:uid="{00000000-0005-0000-0000-000051310000}"/>
    <cellStyle name="Percent 6 7 5 4" xfId="12622" xr:uid="{00000000-0005-0000-0000-000052310000}"/>
    <cellStyle name="Percent 6 7 5 5" xfId="44777" xr:uid="{A446B2D9-9667-48C3-B4B1-78DBFD2D6412}"/>
    <cellStyle name="Percent 6 7 5 6" xfId="37181" xr:uid="{C83AD036-0D8D-4AD8-A587-8388E7366B8A}"/>
    <cellStyle name="Percent 6 7 6" xfId="12623" xr:uid="{00000000-0005-0000-0000-000053310000}"/>
    <cellStyle name="Percent 6 7 6 2" xfId="12624" xr:uid="{00000000-0005-0000-0000-000054310000}"/>
    <cellStyle name="Percent 6 7 6 3" xfId="44778" xr:uid="{007CFDCF-FD46-4F6C-AD57-4FE917F439D8}"/>
    <cellStyle name="Percent 6 7 6 4" xfId="37182" xr:uid="{69D177FF-F793-4D91-83B9-C446B1C9F1E7}"/>
    <cellStyle name="Percent 6 7 7" xfId="12625" xr:uid="{00000000-0005-0000-0000-000055310000}"/>
    <cellStyle name="Percent 6 7 7 2" xfId="12626" xr:uid="{00000000-0005-0000-0000-000056310000}"/>
    <cellStyle name="Percent 6 7 7 3" xfId="44779" xr:uid="{5945929C-792F-4FC3-87DD-1E144BABADEF}"/>
    <cellStyle name="Percent 6 7 7 4" xfId="37183" xr:uid="{8FD6BC6C-2263-4171-951E-378453949F05}"/>
    <cellStyle name="Percent 6 7 8" xfId="12627" xr:uid="{00000000-0005-0000-0000-000057310000}"/>
    <cellStyle name="Percent 6 7 8 2" xfId="12628" xr:uid="{00000000-0005-0000-0000-000058310000}"/>
    <cellStyle name="Percent 6 7 8 3" xfId="44780" xr:uid="{03B176EE-D4B2-410A-83D4-FC3C39892247}"/>
    <cellStyle name="Percent 6 7 8 4" xfId="37184" xr:uid="{67B09425-9C48-4B16-9513-1EB5F478BF9D}"/>
    <cellStyle name="Percent 6 7 9" xfId="12629" xr:uid="{00000000-0005-0000-0000-000059310000}"/>
    <cellStyle name="Percent 6 7 9 2" xfId="44781" xr:uid="{44CD21EF-D75B-4F93-BDDF-2A2C8539C0C3}"/>
    <cellStyle name="Percent 6 7 9 3" xfId="37185" xr:uid="{C6110CAF-571C-4025-8AFA-FBB07D5D7134}"/>
    <cellStyle name="Percent 6 8" xfId="4775" xr:uid="{00000000-0005-0000-0000-0000AB120000}"/>
    <cellStyle name="Percent 6 8 10" xfId="12631" xr:uid="{00000000-0005-0000-0000-00005B310000}"/>
    <cellStyle name="Percent 6 8 11" xfId="12630" xr:uid="{00000000-0005-0000-0000-00005A310000}"/>
    <cellStyle name="Percent 6 8 2" xfId="12632" xr:uid="{00000000-0005-0000-0000-00005C310000}"/>
    <cellStyle name="Percent 6 8 2 2" xfId="12633" xr:uid="{00000000-0005-0000-0000-00005D310000}"/>
    <cellStyle name="Percent 6 8 2 2 2" xfId="12634" xr:uid="{00000000-0005-0000-0000-00005E310000}"/>
    <cellStyle name="Percent 6 8 2 3" xfId="12635" xr:uid="{00000000-0005-0000-0000-00005F310000}"/>
    <cellStyle name="Percent 6 8 2 3 2" xfId="12636" xr:uid="{00000000-0005-0000-0000-000060310000}"/>
    <cellStyle name="Percent 6 8 2 4" xfId="12637" xr:uid="{00000000-0005-0000-0000-000061310000}"/>
    <cellStyle name="Percent 6 8 2 5" xfId="44782" xr:uid="{A0E32BAE-005F-45F1-8B63-73C51938C360}"/>
    <cellStyle name="Percent 6 8 2 6" xfId="26666" xr:uid="{8EF89429-98AA-43DB-81D1-850A0F2805A7}"/>
    <cellStyle name="Percent 6 8 3" xfId="12638" xr:uid="{00000000-0005-0000-0000-000062310000}"/>
    <cellStyle name="Percent 6 8 3 2" xfId="12639" xr:uid="{00000000-0005-0000-0000-000063310000}"/>
    <cellStyle name="Percent 6 8 3 2 2" xfId="12640" xr:uid="{00000000-0005-0000-0000-000064310000}"/>
    <cellStyle name="Percent 6 8 3 3" xfId="12641" xr:uid="{00000000-0005-0000-0000-000065310000}"/>
    <cellStyle name="Percent 6 8 3 3 2" xfId="12642" xr:uid="{00000000-0005-0000-0000-000066310000}"/>
    <cellStyle name="Percent 6 8 3 4" xfId="12643" xr:uid="{00000000-0005-0000-0000-000067310000}"/>
    <cellStyle name="Percent 6 8 3 5" xfId="44783" xr:uid="{74C80106-CC4B-45AC-B42B-2C802234FB85}"/>
    <cellStyle name="Percent 6 8 3 6" xfId="37186" xr:uid="{13F1AA38-B701-45CF-AC01-5D27BAED0D21}"/>
    <cellStyle name="Percent 6 8 4" xfId="12644" xr:uid="{00000000-0005-0000-0000-000068310000}"/>
    <cellStyle name="Percent 6 8 4 2" xfId="12645" xr:uid="{00000000-0005-0000-0000-000069310000}"/>
    <cellStyle name="Percent 6 8 4 2 2" xfId="12646" xr:uid="{00000000-0005-0000-0000-00006A310000}"/>
    <cellStyle name="Percent 6 8 4 3" xfId="12647" xr:uid="{00000000-0005-0000-0000-00006B310000}"/>
    <cellStyle name="Percent 6 8 4 3 2" xfId="12648" xr:uid="{00000000-0005-0000-0000-00006C310000}"/>
    <cellStyle name="Percent 6 8 4 4" xfId="12649" xr:uid="{00000000-0005-0000-0000-00006D310000}"/>
    <cellStyle name="Percent 6 8 4 4 2" xfId="12650" xr:uid="{00000000-0005-0000-0000-00006E310000}"/>
    <cellStyle name="Percent 6 8 4 5" xfId="12651" xr:uid="{00000000-0005-0000-0000-00006F310000}"/>
    <cellStyle name="Percent 6 8 4 6" xfId="44784" xr:uid="{BD8B0BEE-D294-4D75-A545-8529BD24FAAA}"/>
    <cellStyle name="Percent 6 8 4 7" xfId="37187" xr:uid="{D46ABACE-EE94-4EBB-B1E9-EC01377F6063}"/>
    <cellStyle name="Percent 6 8 5" xfId="12652" xr:uid="{00000000-0005-0000-0000-000070310000}"/>
    <cellStyle name="Percent 6 8 5 2" xfId="12653" xr:uid="{00000000-0005-0000-0000-000071310000}"/>
    <cellStyle name="Percent 6 8 5 2 2" xfId="12654" xr:uid="{00000000-0005-0000-0000-000072310000}"/>
    <cellStyle name="Percent 6 8 5 3" xfId="12655" xr:uid="{00000000-0005-0000-0000-000073310000}"/>
    <cellStyle name="Percent 6 8 5 3 2" xfId="12656" xr:uid="{00000000-0005-0000-0000-000074310000}"/>
    <cellStyle name="Percent 6 8 5 4" xfId="12657" xr:uid="{00000000-0005-0000-0000-000075310000}"/>
    <cellStyle name="Percent 6 8 5 5" xfId="44785" xr:uid="{D187C581-9EE9-441F-8DE8-E1B156AFFC51}"/>
    <cellStyle name="Percent 6 8 5 6" xfId="37188" xr:uid="{1012945D-E692-49EB-BB90-9C9F27398F4A}"/>
    <cellStyle name="Percent 6 8 6" xfId="12658" xr:uid="{00000000-0005-0000-0000-000076310000}"/>
    <cellStyle name="Percent 6 8 6 2" xfId="12659" xr:uid="{00000000-0005-0000-0000-000077310000}"/>
    <cellStyle name="Percent 6 8 6 3" xfId="44786" xr:uid="{64C01F1C-B474-4A26-8F12-F0CD4988F223}"/>
    <cellStyle name="Percent 6 8 6 4" xfId="37189" xr:uid="{94113DA7-D533-4DB1-9711-03B5B19C420D}"/>
    <cellStyle name="Percent 6 8 7" xfId="12660" xr:uid="{00000000-0005-0000-0000-000078310000}"/>
    <cellStyle name="Percent 6 8 7 2" xfId="12661" xr:uid="{00000000-0005-0000-0000-000079310000}"/>
    <cellStyle name="Percent 6 8 7 3" xfId="44787" xr:uid="{4F2FF9E0-D984-49EA-8025-F2C44B5D1464}"/>
    <cellStyle name="Percent 6 8 7 4" xfId="37190" xr:uid="{2755E0AF-FD8F-4690-B00A-E34E32330019}"/>
    <cellStyle name="Percent 6 8 8" xfId="12662" xr:uid="{00000000-0005-0000-0000-00007A310000}"/>
    <cellStyle name="Percent 6 8 8 2" xfId="12663" xr:uid="{00000000-0005-0000-0000-00007B310000}"/>
    <cellStyle name="Percent 6 8 8 3" xfId="44788" xr:uid="{3063B10C-0AB5-4BED-BA99-6665BAC8F069}"/>
    <cellStyle name="Percent 6 8 8 4" xfId="37191" xr:uid="{0AB7682E-B702-4D4E-A946-49EDFC4D6E70}"/>
    <cellStyle name="Percent 6 8 9" xfId="12664" xr:uid="{00000000-0005-0000-0000-00007C310000}"/>
    <cellStyle name="Percent 6 8 9 2" xfId="44789" xr:uid="{19A98EF6-785B-4553-96A2-39EC42B3979B}"/>
    <cellStyle name="Percent 6 8 9 3" xfId="37192" xr:uid="{45A89A3B-614F-4A5C-9E8F-79B071C8E656}"/>
    <cellStyle name="Percent 6 9" xfId="12665" xr:uid="{00000000-0005-0000-0000-00007D310000}"/>
    <cellStyle name="Percent 6 9 10" xfId="12666" xr:uid="{00000000-0005-0000-0000-00007E310000}"/>
    <cellStyle name="Percent 6 9 11" xfId="44790" xr:uid="{AE587921-9D74-478B-9D04-878D8BA75B8F}"/>
    <cellStyle name="Percent 6 9 12" xfId="26667" xr:uid="{87DC23C8-5369-4DDC-BCC0-4D760B435EF2}"/>
    <cellStyle name="Percent 6 9 2" xfId="12667" xr:uid="{00000000-0005-0000-0000-00007F310000}"/>
    <cellStyle name="Percent 6 9 2 2" xfId="12668" xr:uid="{00000000-0005-0000-0000-000080310000}"/>
    <cellStyle name="Percent 6 9 2 2 2" xfId="12669" xr:uid="{00000000-0005-0000-0000-000081310000}"/>
    <cellStyle name="Percent 6 9 2 2 2 2" xfId="44793" xr:uid="{C736A22D-883D-41DD-8CC5-11A236199C05}"/>
    <cellStyle name="Percent 6 9 2 2 2 3" xfId="37195" xr:uid="{AA1E3B6F-6C91-4D11-82AD-56B2A37040A0}"/>
    <cellStyle name="Percent 6 9 2 2 3" xfId="44792" xr:uid="{82E5F564-B430-4957-9F33-62947241C296}"/>
    <cellStyle name="Percent 6 9 2 2 4" xfId="37194" xr:uid="{0FC57A1F-392E-40C6-B8C9-AC20009FE614}"/>
    <cellStyle name="Percent 6 9 2 3" xfId="12670" xr:uid="{00000000-0005-0000-0000-000082310000}"/>
    <cellStyle name="Percent 6 9 2 3 2" xfId="12671" xr:uid="{00000000-0005-0000-0000-000083310000}"/>
    <cellStyle name="Percent 6 9 2 3 3" xfId="44794" xr:uid="{3ED4AB85-53C0-40E9-9071-25CAC5B61AAD}"/>
    <cellStyle name="Percent 6 9 2 3 4" xfId="37196" xr:uid="{EBCCA1D5-800B-4368-B172-324D4D411250}"/>
    <cellStyle name="Percent 6 9 2 4" xfId="12672" xr:uid="{00000000-0005-0000-0000-000084310000}"/>
    <cellStyle name="Percent 6 9 2 4 2" xfId="44795" xr:uid="{41E824C4-7DA9-4184-9B6A-7C591973426B}"/>
    <cellStyle name="Percent 6 9 2 4 3" xfId="37197" xr:uid="{56649B8B-9BDA-4A75-9DAD-0DA61EABFCD9}"/>
    <cellStyle name="Percent 6 9 2 5" xfId="44791" xr:uid="{50D10400-043C-4EF7-8758-E554D7973F2F}"/>
    <cellStyle name="Percent 6 9 2 6" xfId="37193" xr:uid="{63D15333-A4AF-4356-B8F4-619A78DF3B88}"/>
    <cellStyle name="Percent 6 9 3" xfId="12673" xr:uid="{00000000-0005-0000-0000-000085310000}"/>
    <cellStyle name="Percent 6 9 3 2" xfId="12674" xr:uid="{00000000-0005-0000-0000-000086310000}"/>
    <cellStyle name="Percent 6 9 3 2 2" xfId="12675" xr:uid="{00000000-0005-0000-0000-000087310000}"/>
    <cellStyle name="Percent 6 9 3 2 2 2" xfId="44798" xr:uid="{1A6A09A3-C44A-4471-9A74-34690B7CAC97}"/>
    <cellStyle name="Percent 6 9 3 2 2 3" xfId="37200" xr:uid="{EB1ABDED-0D23-45F8-9CCC-E85585D89C61}"/>
    <cellStyle name="Percent 6 9 3 2 3" xfId="44797" xr:uid="{D5506E11-E98F-4612-9119-83543E91F1FC}"/>
    <cellStyle name="Percent 6 9 3 2 4" xfId="37199" xr:uid="{E1ED6BFC-C926-486F-9A57-E971B1D175B0}"/>
    <cellStyle name="Percent 6 9 3 3" xfId="12676" xr:uid="{00000000-0005-0000-0000-000088310000}"/>
    <cellStyle name="Percent 6 9 3 3 2" xfId="12677" xr:uid="{00000000-0005-0000-0000-000089310000}"/>
    <cellStyle name="Percent 6 9 3 3 3" xfId="44799" xr:uid="{E99847E7-1CA9-48ED-8648-6C7F1BF88928}"/>
    <cellStyle name="Percent 6 9 3 3 4" xfId="37201" xr:uid="{66C3FF93-5941-4ACA-8DEB-40C3D37DEAFE}"/>
    <cellStyle name="Percent 6 9 3 4" xfId="12678" xr:uid="{00000000-0005-0000-0000-00008A310000}"/>
    <cellStyle name="Percent 6 9 3 4 2" xfId="44800" xr:uid="{0A6AB6CD-6AFE-4F6B-B8F0-2716B7C12B54}"/>
    <cellStyle name="Percent 6 9 3 4 3" xfId="37202" xr:uid="{4E395FE1-7C12-4122-8CDC-DD416BE8AD10}"/>
    <cellStyle name="Percent 6 9 3 5" xfId="44796" xr:uid="{EE08C58B-3034-4CA5-A192-E0DE590B43B5}"/>
    <cellStyle name="Percent 6 9 3 6" xfId="37198" xr:uid="{D3429401-B615-48AD-944E-C848EE4564B0}"/>
    <cellStyle name="Percent 6 9 4" xfId="12679" xr:uid="{00000000-0005-0000-0000-00008B310000}"/>
    <cellStyle name="Percent 6 9 4 2" xfId="12680" xr:uid="{00000000-0005-0000-0000-00008C310000}"/>
    <cellStyle name="Percent 6 9 4 2 2" xfId="12681" xr:uid="{00000000-0005-0000-0000-00008D310000}"/>
    <cellStyle name="Percent 6 9 4 2 3" xfId="44802" xr:uid="{B2949FD1-FCD2-4E08-8996-CB0A2E3FDA20}"/>
    <cellStyle name="Percent 6 9 4 2 4" xfId="37204" xr:uid="{9F2F64C8-64C0-482D-8BD2-08906FB26AC7}"/>
    <cellStyle name="Percent 6 9 4 3" xfId="12682" xr:uid="{00000000-0005-0000-0000-00008E310000}"/>
    <cellStyle name="Percent 6 9 4 3 2" xfId="12683" xr:uid="{00000000-0005-0000-0000-00008F310000}"/>
    <cellStyle name="Percent 6 9 4 3 3" xfId="44803" xr:uid="{C5126670-F792-4B8B-BD61-80FE22D07B4C}"/>
    <cellStyle name="Percent 6 9 4 3 4" xfId="37205" xr:uid="{9280EDCA-0137-4CC5-874B-F4756D8120BB}"/>
    <cellStyle name="Percent 6 9 4 4" xfId="12684" xr:uid="{00000000-0005-0000-0000-000090310000}"/>
    <cellStyle name="Percent 6 9 4 4 2" xfId="12685" xr:uid="{00000000-0005-0000-0000-000091310000}"/>
    <cellStyle name="Percent 6 9 4 5" xfId="12686" xr:uid="{00000000-0005-0000-0000-000092310000}"/>
    <cellStyle name="Percent 6 9 4 6" xfId="44801" xr:uid="{41BBF3D9-3A98-472E-811A-0CC57630E459}"/>
    <cellStyle name="Percent 6 9 4 7" xfId="37203" xr:uid="{BD2270B3-CACA-4919-9F39-567CDF23C39B}"/>
    <cellStyle name="Percent 6 9 5" xfId="12687" xr:uid="{00000000-0005-0000-0000-000093310000}"/>
    <cellStyle name="Percent 6 9 5 2" xfId="12688" xr:uid="{00000000-0005-0000-0000-000094310000}"/>
    <cellStyle name="Percent 6 9 5 2 2" xfId="12689" xr:uid="{00000000-0005-0000-0000-000095310000}"/>
    <cellStyle name="Percent 6 9 5 3" xfId="12690" xr:uid="{00000000-0005-0000-0000-000096310000}"/>
    <cellStyle name="Percent 6 9 5 3 2" xfId="12691" xr:uid="{00000000-0005-0000-0000-000097310000}"/>
    <cellStyle name="Percent 6 9 5 4" xfId="12692" xr:uid="{00000000-0005-0000-0000-000098310000}"/>
    <cellStyle name="Percent 6 9 5 5" xfId="44804" xr:uid="{EA5334BC-21E8-4939-B7F0-A640A4B6D236}"/>
    <cellStyle name="Percent 6 9 5 6" xfId="37206" xr:uid="{69DF8C58-9A85-4BC4-8D48-BE2F857E470F}"/>
    <cellStyle name="Percent 6 9 6" xfId="12693" xr:uid="{00000000-0005-0000-0000-000099310000}"/>
    <cellStyle name="Percent 6 9 6 2" xfId="12694" xr:uid="{00000000-0005-0000-0000-00009A310000}"/>
    <cellStyle name="Percent 6 9 6 3" xfId="44805" xr:uid="{D0F670E5-FCF2-4018-BFB0-A58E3CAC4991}"/>
    <cellStyle name="Percent 6 9 6 4" xfId="37207" xr:uid="{D6FC1A4C-8862-4346-82BD-9D2AC6958FE0}"/>
    <cellStyle name="Percent 6 9 7" xfId="12695" xr:uid="{00000000-0005-0000-0000-00009B310000}"/>
    <cellStyle name="Percent 6 9 7 2" xfId="12696" xr:uid="{00000000-0005-0000-0000-00009C310000}"/>
    <cellStyle name="Percent 6 9 7 3" xfId="44806" xr:uid="{7A310EF2-0981-4BFA-8319-39DFCA75931E}"/>
    <cellStyle name="Percent 6 9 7 4" xfId="37208" xr:uid="{CA90C880-5EF7-46C0-AFBA-B422BD2EEAD7}"/>
    <cellStyle name="Percent 6 9 8" xfId="12697" xr:uid="{00000000-0005-0000-0000-00009D310000}"/>
    <cellStyle name="Percent 6 9 8 2" xfId="12698" xr:uid="{00000000-0005-0000-0000-00009E310000}"/>
    <cellStyle name="Percent 6 9 8 3" xfId="44807" xr:uid="{86344251-7365-4B5D-A958-809A2CD78875}"/>
    <cellStyle name="Percent 6 9 8 4" xfId="37209" xr:uid="{2C822A28-61AC-40A3-9CCC-5E2CEB1C70C8}"/>
    <cellStyle name="Percent 6 9 9" xfId="12699" xr:uid="{00000000-0005-0000-0000-00009F310000}"/>
    <cellStyle name="Percent 6 9 9 2" xfId="44808" xr:uid="{21064C23-FB9D-42DC-9C6C-8AE4AF58829A}"/>
    <cellStyle name="Percent 6 9 9 3" xfId="37210" xr:uid="{D6E85850-AEFB-4EFE-A385-A2717F02EC82}"/>
    <cellStyle name="Percent 7" xfId="440" xr:uid="{00000000-0005-0000-0000-0000BC010000}"/>
    <cellStyle name="Percent 7 10" xfId="12701" xr:uid="{00000000-0005-0000-0000-0000A1310000}"/>
    <cellStyle name="Percent 7 10 2" xfId="12702" xr:uid="{00000000-0005-0000-0000-0000A2310000}"/>
    <cellStyle name="Percent 7 10 2 2" xfId="12703" xr:uid="{00000000-0005-0000-0000-0000A3310000}"/>
    <cellStyle name="Percent 7 10 2 2 2" xfId="37213" xr:uid="{1C1DEA5B-0753-46B3-A818-98C8CCC3136B}"/>
    <cellStyle name="Percent 7 10 2 2 3" xfId="44811" xr:uid="{EB6E4A5A-9DFD-4CD8-B3B4-7361A1E2581B}"/>
    <cellStyle name="Percent 7 10 2 2 4" xfId="37212" xr:uid="{9058BEF9-CEC1-444B-9B65-7C0C8181B9E8}"/>
    <cellStyle name="Percent 7 10 2 3" xfId="37214" xr:uid="{7F08971B-8621-4896-9E76-A1E67295010C}"/>
    <cellStyle name="Percent 7 10 2 4" xfId="44810" xr:uid="{632100B3-2523-4425-A607-921E0337ECC6}"/>
    <cellStyle name="Percent 7 10 2 5" xfId="37211" xr:uid="{41EE5BBD-85CE-42FD-842C-3EE597B0E08C}"/>
    <cellStyle name="Percent 7 10 3" xfId="12704" xr:uid="{00000000-0005-0000-0000-0000A4310000}"/>
    <cellStyle name="Percent 7 10 3 2" xfId="12705" xr:uid="{00000000-0005-0000-0000-0000A5310000}"/>
    <cellStyle name="Percent 7 10 3 2 2" xfId="44813" xr:uid="{AEC35197-30E9-4B36-95BB-8F23FDEF8BCC}"/>
    <cellStyle name="Percent 7 10 3 2 3" xfId="37216" xr:uid="{6217F47D-657E-4A98-BCD4-F0B4931ED2F2}"/>
    <cellStyle name="Percent 7 10 3 3" xfId="44812" xr:uid="{05282DCC-203B-47B5-A2E2-FFF6D48ED5F5}"/>
    <cellStyle name="Percent 7 10 3 4" xfId="37215" xr:uid="{EDC3D3C8-9AB7-490F-9974-4B5C5373B076}"/>
    <cellStyle name="Percent 7 10 4" xfId="12706" xr:uid="{00000000-0005-0000-0000-0000A6310000}"/>
    <cellStyle name="Percent 7 10 4 2" xfId="44814" xr:uid="{B97A7EA5-E7B9-4C98-A0A6-F22616960786}"/>
    <cellStyle name="Percent 7 10 4 3" xfId="37217" xr:uid="{C545BCD4-527A-4581-97EF-9CD13D905881}"/>
    <cellStyle name="Percent 7 10 5" xfId="12707" xr:uid="{00000000-0005-0000-0000-0000A7310000}"/>
    <cellStyle name="Percent 7 10 5 2" xfId="44815" xr:uid="{98B963DA-4340-4EAF-BC98-8B7CB6FC0087}"/>
    <cellStyle name="Percent 7 10 5 3" xfId="37218" xr:uid="{B6FE0BE2-03BA-44CE-9743-366B8E7167AA}"/>
    <cellStyle name="Percent 7 10 6" xfId="37219" xr:uid="{7DD99CDE-CC4B-4B79-BBF5-09AF82EDBA40}"/>
    <cellStyle name="Percent 7 10 7" xfId="37220" xr:uid="{BA98CE99-AA1C-45F2-865D-6CC2769CFB4A}"/>
    <cellStyle name="Percent 7 10 8" xfId="44809" xr:uid="{C0132C78-187E-4A25-B2D0-98A46CD3988B}"/>
    <cellStyle name="Percent 7 10 9" xfId="26669" xr:uid="{069EAEB7-46E9-401C-8C4C-DB2FEC0D3C32}"/>
    <cellStyle name="Percent 7 11" xfId="12708" xr:uid="{00000000-0005-0000-0000-0000A8310000}"/>
    <cellStyle name="Percent 7 11 2" xfId="12709" xr:uid="{00000000-0005-0000-0000-0000A9310000}"/>
    <cellStyle name="Percent 7 11 2 2" xfId="12710" xr:uid="{00000000-0005-0000-0000-0000AA310000}"/>
    <cellStyle name="Percent 7 11 2 3" xfId="44817" xr:uid="{A82B7F00-3CBC-4EBE-A02F-E8DD9B230546}"/>
    <cellStyle name="Percent 7 11 2 4" xfId="37221" xr:uid="{A4A96892-69CB-4E2D-8F6F-7DA4805926BF}"/>
    <cellStyle name="Percent 7 11 3" xfId="12711" xr:uid="{00000000-0005-0000-0000-0000AB310000}"/>
    <cellStyle name="Percent 7 11 3 2" xfId="12712" xr:uid="{00000000-0005-0000-0000-0000AC310000}"/>
    <cellStyle name="Percent 7 11 3 3" xfId="44818" xr:uid="{955F7E53-8F43-4C7F-92E5-B83086529621}"/>
    <cellStyle name="Percent 7 11 3 4" xfId="37222" xr:uid="{8458B151-E81F-4EFF-BE93-1BE6F5459D29}"/>
    <cellStyle name="Percent 7 11 4" xfId="12713" xr:uid="{00000000-0005-0000-0000-0000AD310000}"/>
    <cellStyle name="Percent 7 11 5" xfId="44816" xr:uid="{C393545B-8CC2-4316-B2B1-933247A79886}"/>
    <cellStyle name="Percent 7 11 6" xfId="26668" xr:uid="{8B4352E7-66CF-4946-8A2D-F981244FCC3E}"/>
    <cellStyle name="Percent 7 12" xfId="12714" xr:uid="{00000000-0005-0000-0000-0000AE310000}"/>
    <cellStyle name="Percent 7 12 2" xfId="12715" xr:uid="{00000000-0005-0000-0000-0000AF310000}"/>
    <cellStyle name="Percent 7 12 2 2" xfId="12716" xr:uid="{00000000-0005-0000-0000-0000B0310000}"/>
    <cellStyle name="Percent 7 12 3" xfId="12717" xr:uid="{00000000-0005-0000-0000-0000B1310000}"/>
    <cellStyle name="Percent 7 12 3 2" xfId="12718" xr:uid="{00000000-0005-0000-0000-0000B2310000}"/>
    <cellStyle name="Percent 7 12 4" xfId="12719" xr:uid="{00000000-0005-0000-0000-0000B3310000}"/>
    <cellStyle name="Percent 7 12 5" xfId="44819" xr:uid="{553A7653-A751-42BD-8634-A15C4C9079AC}"/>
    <cellStyle name="Percent 7 12 6" xfId="37223" xr:uid="{7DF27180-A008-4016-9535-74A7AAD7706C}"/>
    <cellStyle name="Percent 7 13" xfId="12720" xr:uid="{00000000-0005-0000-0000-0000B4310000}"/>
    <cellStyle name="Percent 7 13 2" xfId="12721" xr:uid="{00000000-0005-0000-0000-0000B5310000}"/>
    <cellStyle name="Percent 7 13 2 2" xfId="12722" xr:uid="{00000000-0005-0000-0000-0000B6310000}"/>
    <cellStyle name="Percent 7 13 3" xfId="12723" xr:uid="{00000000-0005-0000-0000-0000B7310000}"/>
    <cellStyle name="Percent 7 13 3 2" xfId="12724" xr:uid="{00000000-0005-0000-0000-0000B8310000}"/>
    <cellStyle name="Percent 7 13 4" xfId="12725" xr:uid="{00000000-0005-0000-0000-0000B9310000}"/>
    <cellStyle name="Percent 7 13 4 2" xfId="12726" xr:uid="{00000000-0005-0000-0000-0000BA310000}"/>
    <cellStyle name="Percent 7 13 5" xfId="12727" xr:uid="{00000000-0005-0000-0000-0000BB310000}"/>
    <cellStyle name="Percent 7 13 6" xfId="44820" xr:uid="{AD6CA01B-73A1-498F-92EC-F02582BAFB30}"/>
    <cellStyle name="Percent 7 13 7" xfId="37224" xr:uid="{8F90FD3B-4F38-49EB-AD57-0A02FC662962}"/>
    <cellStyle name="Percent 7 14" xfId="12728" xr:uid="{00000000-0005-0000-0000-0000BC310000}"/>
    <cellStyle name="Percent 7 14 2" xfId="12729" xr:uid="{00000000-0005-0000-0000-0000BD310000}"/>
    <cellStyle name="Percent 7 14 2 2" xfId="12730" xr:uid="{00000000-0005-0000-0000-0000BE310000}"/>
    <cellStyle name="Percent 7 14 3" xfId="12731" xr:uid="{00000000-0005-0000-0000-0000BF310000}"/>
    <cellStyle name="Percent 7 14 3 2" xfId="12732" xr:uid="{00000000-0005-0000-0000-0000C0310000}"/>
    <cellStyle name="Percent 7 14 4" xfId="12733" xr:uid="{00000000-0005-0000-0000-0000C1310000}"/>
    <cellStyle name="Percent 7 14 5" xfId="44821" xr:uid="{C7D33150-1B23-400A-B98B-892F97182CA5}"/>
    <cellStyle name="Percent 7 14 6" xfId="37225" xr:uid="{57631CFC-7CC1-4A50-8093-165D0FC0F911}"/>
    <cellStyle name="Percent 7 15" xfId="12734" xr:uid="{00000000-0005-0000-0000-0000C2310000}"/>
    <cellStyle name="Percent 7 15 2" xfId="12735" xr:uid="{00000000-0005-0000-0000-0000C3310000}"/>
    <cellStyle name="Percent 7 15 3" xfId="44822" xr:uid="{0D4C651F-A798-4C08-B084-58D33B5F599D}"/>
    <cellStyle name="Percent 7 15 4" xfId="37226" xr:uid="{C5598A50-985E-45C8-B01A-F0B75DB424BD}"/>
    <cellStyle name="Percent 7 16" xfId="12736" xr:uid="{00000000-0005-0000-0000-0000C4310000}"/>
    <cellStyle name="Percent 7 16 2" xfId="12737" xr:uid="{00000000-0005-0000-0000-0000C5310000}"/>
    <cellStyle name="Percent 7 16 3" xfId="44823" xr:uid="{5459EB10-F34B-437A-88F9-FDAB38B3EA4A}"/>
    <cellStyle name="Percent 7 16 4" xfId="37227" xr:uid="{78580941-6412-46AF-A207-914364514FAD}"/>
    <cellStyle name="Percent 7 17" xfId="12738" xr:uid="{00000000-0005-0000-0000-0000C6310000}"/>
    <cellStyle name="Percent 7 17 2" xfId="12739" xr:uid="{00000000-0005-0000-0000-0000C7310000}"/>
    <cellStyle name="Percent 7 17 3" xfId="44824" xr:uid="{CB88F3BF-A0BC-4CF6-8357-B0736BC323F5}"/>
    <cellStyle name="Percent 7 17 4" xfId="37228" xr:uid="{6CB1D46E-0F91-449F-B8EF-BA47841F8B0E}"/>
    <cellStyle name="Percent 7 18" xfId="12740" xr:uid="{00000000-0005-0000-0000-0000C8310000}"/>
    <cellStyle name="Percent 7 18 2" xfId="44825" xr:uid="{4CD7B0F2-1021-4377-8F17-6D89D2E17E20}"/>
    <cellStyle name="Percent 7 18 3" xfId="37229" xr:uid="{7C16303D-A0D4-43F6-8D40-B5D35F36A964}"/>
    <cellStyle name="Percent 7 19" xfId="12741" xr:uid="{00000000-0005-0000-0000-0000C9310000}"/>
    <cellStyle name="Percent 7 19 2" xfId="44826" xr:uid="{C9E2EEF1-4F7B-4FB9-BD78-6F4912DCFAD7}"/>
    <cellStyle name="Percent 7 19 3" xfId="37230" xr:uid="{20F06046-4354-4DBE-8707-680E3B46C5E8}"/>
    <cellStyle name="Percent 7 2" xfId="3015" xr:uid="{00000000-0005-0000-0000-0000CB0B0000}"/>
    <cellStyle name="Percent 7 2 10" xfId="12743" xr:uid="{00000000-0005-0000-0000-0000CB310000}"/>
    <cellStyle name="Percent 7 2 11" xfId="12742" xr:uid="{00000000-0005-0000-0000-0000CA310000}"/>
    <cellStyle name="Percent 7 2 2" xfId="12744" xr:uid="{00000000-0005-0000-0000-0000CC310000}"/>
    <cellStyle name="Percent 7 2 2 2" xfId="12745" xr:uid="{00000000-0005-0000-0000-0000CD310000}"/>
    <cellStyle name="Percent 7 2 2 2 2" xfId="12746" xr:uid="{00000000-0005-0000-0000-0000CE310000}"/>
    <cellStyle name="Percent 7 2 2 3" xfId="12747" xr:uid="{00000000-0005-0000-0000-0000CF310000}"/>
    <cellStyle name="Percent 7 2 2 3 2" xfId="12748" xr:uid="{00000000-0005-0000-0000-0000D0310000}"/>
    <cellStyle name="Percent 7 2 2 4" xfId="12749" xr:uid="{00000000-0005-0000-0000-0000D1310000}"/>
    <cellStyle name="Percent 7 2 2 5" xfId="44827" xr:uid="{DAC4773F-5638-4F11-AD98-3F1602D67B12}"/>
    <cellStyle name="Percent 7 2 2 6" xfId="26670" xr:uid="{C99858F4-035C-4ECE-A91B-E8F16FB7973B}"/>
    <cellStyle name="Percent 7 2 3" xfId="12750" xr:uid="{00000000-0005-0000-0000-0000D2310000}"/>
    <cellStyle name="Percent 7 2 3 2" xfId="12751" xr:uid="{00000000-0005-0000-0000-0000D3310000}"/>
    <cellStyle name="Percent 7 2 3 2 2" xfId="12752" xr:uid="{00000000-0005-0000-0000-0000D4310000}"/>
    <cellStyle name="Percent 7 2 3 3" xfId="12753" xr:uid="{00000000-0005-0000-0000-0000D5310000}"/>
    <cellStyle name="Percent 7 2 3 3 2" xfId="12754" xr:uid="{00000000-0005-0000-0000-0000D6310000}"/>
    <cellStyle name="Percent 7 2 3 4" xfId="12755" xr:uid="{00000000-0005-0000-0000-0000D7310000}"/>
    <cellStyle name="Percent 7 2 3 5" xfId="44828" xr:uid="{4D0CC880-48B3-4D73-8645-B63EEEE2F3D4}"/>
    <cellStyle name="Percent 7 2 3 6" xfId="37231" xr:uid="{A9939D7A-EDFC-447B-B4E8-8EBBDAB62D47}"/>
    <cellStyle name="Percent 7 2 4" xfId="12756" xr:uid="{00000000-0005-0000-0000-0000D8310000}"/>
    <cellStyle name="Percent 7 2 4 2" xfId="12757" xr:uid="{00000000-0005-0000-0000-0000D9310000}"/>
    <cellStyle name="Percent 7 2 4 2 2" xfId="12758" xr:uid="{00000000-0005-0000-0000-0000DA310000}"/>
    <cellStyle name="Percent 7 2 4 3" xfId="12759" xr:uid="{00000000-0005-0000-0000-0000DB310000}"/>
    <cellStyle name="Percent 7 2 4 3 2" xfId="12760" xr:uid="{00000000-0005-0000-0000-0000DC310000}"/>
    <cellStyle name="Percent 7 2 4 4" xfId="12761" xr:uid="{00000000-0005-0000-0000-0000DD310000}"/>
    <cellStyle name="Percent 7 2 4 4 2" xfId="12762" xr:uid="{00000000-0005-0000-0000-0000DE310000}"/>
    <cellStyle name="Percent 7 2 4 5" xfId="12763" xr:uid="{00000000-0005-0000-0000-0000DF310000}"/>
    <cellStyle name="Percent 7 2 4 6" xfId="44829" xr:uid="{A6CD9026-0389-4D67-9817-610708B1A9AE}"/>
    <cellStyle name="Percent 7 2 4 7" xfId="37232" xr:uid="{0A196E84-7F31-433D-9229-675988B4B32E}"/>
    <cellStyle name="Percent 7 2 5" xfId="12764" xr:uid="{00000000-0005-0000-0000-0000E0310000}"/>
    <cellStyle name="Percent 7 2 5 2" xfId="12765" xr:uid="{00000000-0005-0000-0000-0000E1310000}"/>
    <cellStyle name="Percent 7 2 5 2 2" xfId="12766" xr:uid="{00000000-0005-0000-0000-0000E2310000}"/>
    <cellStyle name="Percent 7 2 5 3" xfId="12767" xr:uid="{00000000-0005-0000-0000-0000E3310000}"/>
    <cellStyle name="Percent 7 2 5 3 2" xfId="12768" xr:uid="{00000000-0005-0000-0000-0000E4310000}"/>
    <cellStyle name="Percent 7 2 5 4" xfId="12769" xr:uid="{00000000-0005-0000-0000-0000E5310000}"/>
    <cellStyle name="Percent 7 2 5 5" xfId="44830" xr:uid="{896E347F-178B-4E8C-A883-E2F22FBB897E}"/>
    <cellStyle name="Percent 7 2 5 6" xfId="37233" xr:uid="{A52E31E5-D4A6-42C5-AA63-2D102C04FF4A}"/>
    <cellStyle name="Percent 7 2 6" xfId="12770" xr:uid="{00000000-0005-0000-0000-0000E6310000}"/>
    <cellStyle name="Percent 7 2 6 2" xfId="12771" xr:uid="{00000000-0005-0000-0000-0000E7310000}"/>
    <cellStyle name="Percent 7 2 6 3" xfId="44831" xr:uid="{46571A83-61AA-430D-93C7-5357DE8766BF}"/>
    <cellStyle name="Percent 7 2 6 4" xfId="37234" xr:uid="{6304AFC6-9A0B-458D-BC51-2275BE50A4FE}"/>
    <cellStyle name="Percent 7 2 7" xfId="12772" xr:uid="{00000000-0005-0000-0000-0000E8310000}"/>
    <cellStyle name="Percent 7 2 7 2" xfId="12773" xr:uid="{00000000-0005-0000-0000-0000E9310000}"/>
    <cellStyle name="Percent 7 2 7 3" xfId="44832" xr:uid="{70204CFC-D288-4BAD-B91E-81115B1F8A3E}"/>
    <cellStyle name="Percent 7 2 7 4" xfId="37235" xr:uid="{EF44535A-B806-4930-9F14-0E4773A172A1}"/>
    <cellStyle name="Percent 7 2 8" xfId="12774" xr:uid="{00000000-0005-0000-0000-0000EA310000}"/>
    <cellStyle name="Percent 7 2 8 2" xfId="12775" xr:uid="{00000000-0005-0000-0000-0000EB310000}"/>
    <cellStyle name="Percent 7 2 8 3" xfId="44833" xr:uid="{2A5C134B-F1ED-4518-B421-D23E9A4B82C8}"/>
    <cellStyle name="Percent 7 2 8 4" xfId="37236" xr:uid="{F485A227-D4CE-4DAD-B870-DC999DE022C4}"/>
    <cellStyle name="Percent 7 2 9" xfId="12776" xr:uid="{00000000-0005-0000-0000-0000EC310000}"/>
    <cellStyle name="Percent 7 2 9 2" xfId="44834" xr:uid="{2FA46DA5-E88D-4EEE-AE10-FBFCBE81DD5F}"/>
    <cellStyle name="Percent 7 2 9 3" xfId="37237" xr:uid="{B5A5EA99-7290-4D8E-A3F1-18FAF4B034BD}"/>
    <cellStyle name="Percent 7 20" xfId="12700" xr:uid="{00000000-0005-0000-0000-0000A0310000}"/>
    <cellStyle name="Percent 7 21" xfId="41483" xr:uid="{79515E7C-43BC-4126-9BEB-07AB9519CEC4}"/>
    <cellStyle name="Percent 7 3" xfId="4776" xr:uid="{00000000-0005-0000-0000-0000AC120000}"/>
    <cellStyle name="Percent 7 3 10" xfId="12778" xr:uid="{00000000-0005-0000-0000-0000EE310000}"/>
    <cellStyle name="Percent 7 3 11" xfId="12777" xr:uid="{00000000-0005-0000-0000-0000ED310000}"/>
    <cellStyle name="Percent 7 3 2" xfId="12779" xr:uid="{00000000-0005-0000-0000-0000EF310000}"/>
    <cellStyle name="Percent 7 3 2 2" xfId="12780" xr:uid="{00000000-0005-0000-0000-0000F0310000}"/>
    <cellStyle name="Percent 7 3 2 2 2" xfId="12781" xr:uid="{00000000-0005-0000-0000-0000F1310000}"/>
    <cellStyle name="Percent 7 3 2 3" xfId="12782" xr:uid="{00000000-0005-0000-0000-0000F2310000}"/>
    <cellStyle name="Percent 7 3 2 3 2" xfId="12783" xr:uid="{00000000-0005-0000-0000-0000F3310000}"/>
    <cellStyle name="Percent 7 3 2 4" xfId="12784" xr:uid="{00000000-0005-0000-0000-0000F4310000}"/>
    <cellStyle name="Percent 7 3 2 5" xfId="44835" xr:uid="{CE650067-0727-440B-AEA0-0470E5635E6C}"/>
    <cellStyle name="Percent 7 3 2 6" xfId="26671" xr:uid="{DD26C702-1B56-416A-903C-71996951D315}"/>
    <cellStyle name="Percent 7 3 3" xfId="12785" xr:uid="{00000000-0005-0000-0000-0000F5310000}"/>
    <cellStyle name="Percent 7 3 3 2" xfId="12786" xr:uid="{00000000-0005-0000-0000-0000F6310000}"/>
    <cellStyle name="Percent 7 3 3 2 2" xfId="12787" xr:uid="{00000000-0005-0000-0000-0000F7310000}"/>
    <cellStyle name="Percent 7 3 3 3" xfId="12788" xr:uid="{00000000-0005-0000-0000-0000F8310000}"/>
    <cellStyle name="Percent 7 3 3 3 2" xfId="12789" xr:uid="{00000000-0005-0000-0000-0000F9310000}"/>
    <cellStyle name="Percent 7 3 3 4" xfId="12790" xr:uid="{00000000-0005-0000-0000-0000FA310000}"/>
    <cellStyle name="Percent 7 3 3 5" xfId="44836" xr:uid="{E54BEC25-F03C-41FB-9088-F92B9EE2287B}"/>
    <cellStyle name="Percent 7 3 3 6" xfId="37238" xr:uid="{B54B81CD-5DD4-45FF-9AD1-C55B0B1F7B13}"/>
    <cellStyle name="Percent 7 3 4" xfId="12791" xr:uid="{00000000-0005-0000-0000-0000FB310000}"/>
    <cellStyle name="Percent 7 3 4 2" xfId="12792" xr:uid="{00000000-0005-0000-0000-0000FC310000}"/>
    <cellStyle name="Percent 7 3 4 2 2" xfId="12793" xr:uid="{00000000-0005-0000-0000-0000FD310000}"/>
    <cellStyle name="Percent 7 3 4 3" xfId="12794" xr:uid="{00000000-0005-0000-0000-0000FE310000}"/>
    <cellStyle name="Percent 7 3 4 3 2" xfId="12795" xr:uid="{00000000-0005-0000-0000-0000FF310000}"/>
    <cellStyle name="Percent 7 3 4 4" xfId="12796" xr:uid="{00000000-0005-0000-0000-000000320000}"/>
    <cellStyle name="Percent 7 3 4 4 2" xfId="12797" xr:uid="{00000000-0005-0000-0000-000001320000}"/>
    <cellStyle name="Percent 7 3 4 5" xfId="12798" xr:uid="{00000000-0005-0000-0000-000002320000}"/>
    <cellStyle name="Percent 7 3 4 6" xfId="44837" xr:uid="{5758CEF7-DB11-4A20-A277-41272DB325E8}"/>
    <cellStyle name="Percent 7 3 4 7" xfId="37239" xr:uid="{A2D4E5FA-FE1E-40EA-A10F-6CA42B17AF8A}"/>
    <cellStyle name="Percent 7 3 5" xfId="12799" xr:uid="{00000000-0005-0000-0000-000003320000}"/>
    <cellStyle name="Percent 7 3 5 2" xfId="12800" xr:uid="{00000000-0005-0000-0000-000004320000}"/>
    <cellStyle name="Percent 7 3 5 2 2" xfId="12801" xr:uid="{00000000-0005-0000-0000-000005320000}"/>
    <cellStyle name="Percent 7 3 5 3" xfId="12802" xr:uid="{00000000-0005-0000-0000-000006320000}"/>
    <cellStyle name="Percent 7 3 5 3 2" xfId="12803" xr:uid="{00000000-0005-0000-0000-000007320000}"/>
    <cellStyle name="Percent 7 3 5 4" xfId="12804" xr:uid="{00000000-0005-0000-0000-000008320000}"/>
    <cellStyle name="Percent 7 3 5 5" xfId="44838" xr:uid="{43440253-8F0A-49A8-9EAD-ECD634B3FC22}"/>
    <cellStyle name="Percent 7 3 5 6" xfId="37240" xr:uid="{0E9FBFE9-84B3-4B9E-A8F9-28592E99F061}"/>
    <cellStyle name="Percent 7 3 6" xfId="12805" xr:uid="{00000000-0005-0000-0000-000009320000}"/>
    <cellStyle name="Percent 7 3 6 2" xfId="12806" xr:uid="{00000000-0005-0000-0000-00000A320000}"/>
    <cellStyle name="Percent 7 3 6 3" xfId="44839" xr:uid="{B3B5DCFB-5539-4FAF-988F-21AF21374108}"/>
    <cellStyle name="Percent 7 3 6 4" xfId="37241" xr:uid="{DA9D97DB-46F2-4937-BA17-9B297A8D2174}"/>
    <cellStyle name="Percent 7 3 7" xfId="12807" xr:uid="{00000000-0005-0000-0000-00000B320000}"/>
    <cellStyle name="Percent 7 3 7 2" xfId="12808" xr:uid="{00000000-0005-0000-0000-00000C320000}"/>
    <cellStyle name="Percent 7 3 7 3" xfId="44840" xr:uid="{4B2E188D-5699-4562-84DF-BC130B1944DE}"/>
    <cellStyle name="Percent 7 3 7 4" xfId="37242" xr:uid="{364ADC89-8E69-42B4-A059-FB63BB9B5FE7}"/>
    <cellStyle name="Percent 7 3 8" xfId="12809" xr:uid="{00000000-0005-0000-0000-00000D320000}"/>
    <cellStyle name="Percent 7 3 8 2" xfId="12810" xr:uid="{00000000-0005-0000-0000-00000E320000}"/>
    <cellStyle name="Percent 7 3 8 3" xfId="44841" xr:uid="{D846DDFF-124F-4568-82D3-5D936CAECEDC}"/>
    <cellStyle name="Percent 7 3 8 4" xfId="37243" xr:uid="{708D559B-CAAC-4621-B68B-83662CC9AB23}"/>
    <cellStyle name="Percent 7 3 9" xfId="12811" xr:uid="{00000000-0005-0000-0000-00000F320000}"/>
    <cellStyle name="Percent 7 3 9 2" xfId="44842" xr:uid="{CEE095E8-6BD2-453E-BBE7-84AE295089DB}"/>
    <cellStyle name="Percent 7 3 9 3" xfId="37244" xr:uid="{57C6B98C-ED2B-4D01-AE0A-C26F13A85275}"/>
    <cellStyle name="Percent 7 4" xfId="4777" xr:uid="{00000000-0005-0000-0000-0000AD120000}"/>
    <cellStyle name="Percent 7 4 10" xfId="12813" xr:uid="{00000000-0005-0000-0000-000011320000}"/>
    <cellStyle name="Percent 7 4 11" xfId="12812" xr:uid="{00000000-0005-0000-0000-000010320000}"/>
    <cellStyle name="Percent 7 4 2" xfId="12814" xr:uid="{00000000-0005-0000-0000-000012320000}"/>
    <cellStyle name="Percent 7 4 2 2" xfId="12815" xr:uid="{00000000-0005-0000-0000-000013320000}"/>
    <cellStyle name="Percent 7 4 2 2 2" xfId="12816" xr:uid="{00000000-0005-0000-0000-000014320000}"/>
    <cellStyle name="Percent 7 4 2 3" xfId="12817" xr:uid="{00000000-0005-0000-0000-000015320000}"/>
    <cellStyle name="Percent 7 4 2 3 2" xfId="12818" xr:uid="{00000000-0005-0000-0000-000016320000}"/>
    <cellStyle name="Percent 7 4 2 4" xfId="12819" xr:uid="{00000000-0005-0000-0000-000017320000}"/>
    <cellStyle name="Percent 7 4 2 5" xfId="44843" xr:uid="{CB660AC2-5328-4914-9D7B-3D8FC1BEB436}"/>
    <cellStyle name="Percent 7 4 2 6" xfId="26672" xr:uid="{FE52888A-97A5-4B99-A750-3AB0FD38EB5E}"/>
    <cellStyle name="Percent 7 4 3" xfId="12820" xr:uid="{00000000-0005-0000-0000-000018320000}"/>
    <cellStyle name="Percent 7 4 3 2" xfId="12821" xr:uid="{00000000-0005-0000-0000-000019320000}"/>
    <cellStyle name="Percent 7 4 3 2 2" xfId="12822" xr:uid="{00000000-0005-0000-0000-00001A320000}"/>
    <cellStyle name="Percent 7 4 3 3" xfId="12823" xr:uid="{00000000-0005-0000-0000-00001B320000}"/>
    <cellStyle name="Percent 7 4 3 3 2" xfId="12824" xr:uid="{00000000-0005-0000-0000-00001C320000}"/>
    <cellStyle name="Percent 7 4 3 4" xfId="12825" xr:uid="{00000000-0005-0000-0000-00001D320000}"/>
    <cellStyle name="Percent 7 4 3 5" xfId="44844" xr:uid="{41DC3CC3-6BE8-48B6-8DEE-D93E6438B467}"/>
    <cellStyle name="Percent 7 4 3 6" xfId="37245" xr:uid="{506654CE-46D0-462D-8495-3CEED0C9CDED}"/>
    <cellStyle name="Percent 7 4 4" xfId="12826" xr:uid="{00000000-0005-0000-0000-00001E320000}"/>
    <cellStyle name="Percent 7 4 4 2" xfId="12827" xr:uid="{00000000-0005-0000-0000-00001F320000}"/>
    <cellStyle name="Percent 7 4 4 2 2" xfId="12828" xr:uid="{00000000-0005-0000-0000-000020320000}"/>
    <cellStyle name="Percent 7 4 4 3" xfId="12829" xr:uid="{00000000-0005-0000-0000-000021320000}"/>
    <cellStyle name="Percent 7 4 4 3 2" xfId="12830" xr:uid="{00000000-0005-0000-0000-000022320000}"/>
    <cellStyle name="Percent 7 4 4 4" xfId="12831" xr:uid="{00000000-0005-0000-0000-000023320000}"/>
    <cellStyle name="Percent 7 4 4 4 2" xfId="12832" xr:uid="{00000000-0005-0000-0000-000024320000}"/>
    <cellStyle name="Percent 7 4 4 5" xfId="12833" xr:uid="{00000000-0005-0000-0000-000025320000}"/>
    <cellStyle name="Percent 7 4 4 6" xfId="44845" xr:uid="{198FA92C-6E15-45B2-8B90-05B208718BA3}"/>
    <cellStyle name="Percent 7 4 4 7" xfId="37246" xr:uid="{E1A03F63-276F-4739-8112-50D70F779DDF}"/>
    <cellStyle name="Percent 7 4 5" xfId="12834" xr:uid="{00000000-0005-0000-0000-000026320000}"/>
    <cellStyle name="Percent 7 4 5 2" xfId="12835" xr:uid="{00000000-0005-0000-0000-000027320000}"/>
    <cellStyle name="Percent 7 4 5 2 2" xfId="12836" xr:uid="{00000000-0005-0000-0000-000028320000}"/>
    <cellStyle name="Percent 7 4 5 3" xfId="12837" xr:uid="{00000000-0005-0000-0000-000029320000}"/>
    <cellStyle name="Percent 7 4 5 3 2" xfId="12838" xr:uid="{00000000-0005-0000-0000-00002A320000}"/>
    <cellStyle name="Percent 7 4 5 4" xfId="12839" xr:uid="{00000000-0005-0000-0000-00002B320000}"/>
    <cellStyle name="Percent 7 4 5 5" xfId="44846" xr:uid="{E0BB1631-8283-4437-9086-29F114AD825D}"/>
    <cellStyle name="Percent 7 4 5 6" xfId="37247" xr:uid="{145FF17B-FA79-4011-8CAB-4F1BDF054231}"/>
    <cellStyle name="Percent 7 4 6" xfId="12840" xr:uid="{00000000-0005-0000-0000-00002C320000}"/>
    <cellStyle name="Percent 7 4 6 2" xfId="12841" xr:uid="{00000000-0005-0000-0000-00002D320000}"/>
    <cellStyle name="Percent 7 4 6 3" xfId="44847" xr:uid="{57B70642-F89B-4A67-A376-7D79EF6C90FF}"/>
    <cellStyle name="Percent 7 4 6 4" xfId="37248" xr:uid="{028E790B-DCF1-4266-9276-0EF3B72D42FF}"/>
    <cellStyle name="Percent 7 4 7" xfId="12842" xr:uid="{00000000-0005-0000-0000-00002E320000}"/>
    <cellStyle name="Percent 7 4 7 2" xfId="12843" xr:uid="{00000000-0005-0000-0000-00002F320000}"/>
    <cellStyle name="Percent 7 4 7 3" xfId="44848" xr:uid="{D548DFCD-5EB6-4FAF-BDC3-4FA7D7C2D010}"/>
    <cellStyle name="Percent 7 4 7 4" xfId="37249" xr:uid="{321A5F2C-7B39-4409-BC54-94851F75C6B6}"/>
    <cellStyle name="Percent 7 4 8" xfId="12844" xr:uid="{00000000-0005-0000-0000-000030320000}"/>
    <cellStyle name="Percent 7 4 8 2" xfId="12845" xr:uid="{00000000-0005-0000-0000-000031320000}"/>
    <cellStyle name="Percent 7 4 8 3" xfId="44849" xr:uid="{E0D8821C-D49F-4017-B46B-677551D3CA43}"/>
    <cellStyle name="Percent 7 4 8 4" xfId="37250" xr:uid="{94DD4DB7-2833-4F16-88E1-38AD65ECE1D3}"/>
    <cellStyle name="Percent 7 4 9" xfId="12846" xr:uid="{00000000-0005-0000-0000-000032320000}"/>
    <cellStyle name="Percent 7 4 9 2" xfId="44850" xr:uid="{84247D8A-A92C-41AB-AE2F-2BF9F87953CA}"/>
    <cellStyle name="Percent 7 4 9 3" xfId="37251" xr:uid="{555AE150-D6E1-4D5C-A044-F5E1EC397175}"/>
    <cellStyle name="Percent 7 5" xfId="4778" xr:uid="{00000000-0005-0000-0000-0000AE120000}"/>
    <cellStyle name="Percent 7 5 10" xfId="12848" xr:uid="{00000000-0005-0000-0000-000034320000}"/>
    <cellStyle name="Percent 7 5 11" xfId="12847" xr:uid="{00000000-0005-0000-0000-000033320000}"/>
    <cellStyle name="Percent 7 5 2" xfId="12849" xr:uid="{00000000-0005-0000-0000-000035320000}"/>
    <cellStyle name="Percent 7 5 2 2" xfId="12850" xr:uid="{00000000-0005-0000-0000-000036320000}"/>
    <cellStyle name="Percent 7 5 2 2 2" xfId="12851" xr:uid="{00000000-0005-0000-0000-000037320000}"/>
    <cellStyle name="Percent 7 5 2 3" xfId="12852" xr:uid="{00000000-0005-0000-0000-000038320000}"/>
    <cellStyle name="Percent 7 5 2 3 2" xfId="12853" xr:uid="{00000000-0005-0000-0000-000039320000}"/>
    <cellStyle name="Percent 7 5 2 4" xfId="12854" xr:uid="{00000000-0005-0000-0000-00003A320000}"/>
    <cellStyle name="Percent 7 5 2 5" xfId="44851" xr:uid="{C9F57A42-ED75-4F9A-8874-7FF8FC0B478B}"/>
    <cellStyle name="Percent 7 5 2 6" xfId="26673" xr:uid="{D8DBF672-7CE5-488D-A06D-2A2984B02D27}"/>
    <cellStyle name="Percent 7 5 3" xfId="12855" xr:uid="{00000000-0005-0000-0000-00003B320000}"/>
    <cellStyle name="Percent 7 5 3 2" xfId="12856" xr:uid="{00000000-0005-0000-0000-00003C320000}"/>
    <cellStyle name="Percent 7 5 3 2 2" xfId="12857" xr:uid="{00000000-0005-0000-0000-00003D320000}"/>
    <cellStyle name="Percent 7 5 3 3" xfId="12858" xr:uid="{00000000-0005-0000-0000-00003E320000}"/>
    <cellStyle name="Percent 7 5 3 3 2" xfId="12859" xr:uid="{00000000-0005-0000-0000-00003F320000}"/>
    <cellStyle name="Percent 7 5 3 4" xfId="12860" xr:uid="{00000000-0005-0000-0000-000040320000}"/>
    <cellStyle name="Percent 7 5 3 5" xfId="44852" xr:uid="{451FFFFF-BD50-4075-B80E-3C981E5C560A}"/>
    <cellStyle name="Percent 7 5 3 6" xfId="37252" xr:uid="{3505A09A-908F-44A2-A900-30E678023F31}"/>
    <cellStyle name="Percent 7 5 4" xfId="12861" xr:uid="{00000000-0005-0000-0000-000041320000}"/>
    <cellStyle name="Percent 7 5 4 2" xfId="12862" xr:uid="{00000000-0005-0000-0000-000042320000}"/>
    <cellStyle name="Percent 7 5 4 2 2" xfId="12863" xr:uid="{00000000-0005-0000-0000-000043320000}"/>
    <cellStyle name="Percent 7 5 4 3" xfId="12864" xr:uid="{00000000-0005-0000-0000-000044320000}"/>
    <cellStyle name="Percent 7 5 4 3 2" xfId="12865" xr:uid="{00000000-0005-0000-0000-000045320000}"/>
    <cellStyle name="Percent 7 5 4 4" xfId="12866" xr:uid="{00000000-0005-0000-0000-000046320000}"/>
    <cellStyle name="Percent 7 5 4 4 2" xfId="12867" xr:uid="{00000000-0005-0000-0000-000047320000}"/>
    <cellStyle name="Percent 7 5 4 5" xfId="12868" xr:uid="{00000000-0005-0000-0000-000048320000}"/>
    <cellStyle name="Percent 7 5 4 6" xfId="44853" xr:uid="{79B296AC-1CA1-42A8-B27C-853F66DFAF12}"/>
    <cellStyle name="Percent 7 5 4 7" xfId="37253" xr:uid="{28E36C51-C55B-412D-B9D9-8E56853161F8}"/>
    <cellStyle name="Percent 7 5 5" xfId="12869" xr:uid="{00000000-0005-0000-0000-000049320000}"/>
    <cellStyle name="Percent 7 5 5 2" xfId="12870" xr:uid="{00000000-0005-0000-0000-00004A320000}"/>
    <cellStyle name="Percent 7 5 5 2 2" xfId="12871" xr:uid="{00000000-0005-0000-0000-00004B320000}"/>
    <cellStyle name="Percent 7 5 5 3" xfId="12872" xr:uid="{00000000-0005-0000-0000-00004C320000}"/>
    <cellStyle name="Percent 7 5 5 3 2" xfId="12873" xr:uid="{00000000-0005-0000-0000-00004D320000}"/>
    <cellStyle name="Percent 7 5 5 4" xfId="12874" xr:uid="{00000000-0005-0000-0000-00004E320000}"/>
    <cellStyle name="Percent 7 5 5 5" xfId="44854" xr:uid="{9083B6E0-1B68-4C07-B9D0-53645BDE222D}"/>
    <cellStyle name="Percent 7 5 5 6" xfId="37254" xr:uid="{C1C589C8-DB47-4373-949F-77629BD53B03}"/>
    <cellStyle name="Percent 7 5 6" xfId="12875" xr:uid="{00000000-0005-0000-0000-00004F320000}"/>
    <cellStyle name="Percent 7 5 6 2" xfId="12876" xr:uid="{00000000-0005-0000-0000-000050320000}"/>
    <cellStyle name="Percent 7 5 6 3" xfId="44855" xr:uid="{ED039963-D61B-4012-85C8-2FE2759AB4EB}"/>
    <cellStyle name="Percent 7 5 6 4" xfId="37255" xr:uid="{23FA0825-D739-4375-8738-882969DB1ECF}"/>
    <cellStyle name="Percent 7 5 7" xfId="12877" xr:uid="{00000000-0005-0000-0000-000051320000}"/>
    <cellStyle name="Percent 7 5 7 2" xfId="12878" xr:uid="{00000000-0005-0000-0000-000052320000}"/>
    <cellStyle name="Percent 7 5 7 3" xfId="44856" xr:uid="{7C7DD618-09AE-4A6D-B065-E116846CFA24}"/>
    <cellStyle name="Percent 7 5 7 4" xfId="37256" xr:uid="{B650372D-CB82-457F-8625-D176C2CEB50C}"/>
    <cellStyle name="Percent 7 5 8" xfId="12879" xr:uid="{00000000-0005-0000-0000-000053320000}"/>
    <cellStyle name="Percent 7 5 8 2" xfId="12880" xr:uid="{00000000-0005-0000-0000-000054320000}"/>
    <cellStyle name="Percent 7 5 8 3" xfId="44857" xr:uid="{373F48FD-8FC2-4282-A7FE-B9D5693DB142}"/>
    <cellStyle name="Percent 7 5 8 4" xfId="37257" xr:uid="{24D368AA-63FF-418C-AD32-F4C379E791AF}"/>
    <cellStyle name="Percent 7 5 9" xfId="12881" xr:uid="{00000000-0005-0000-0000-000055320000}"/>
    <cellStyle name="Percent 7 5 9 2" xfId="44858" xr:uid="{CFC2BC56-A279-4883-A5BD-956A4A99BAE3}"/>
    <cellStyle name="Percent 7 5 9 3" xfId="37258" xr:uid="{3AB67AF6-A716-4DBF-8068-2AA4923C2F7B}"/>
    <cellStyle name="Percent 7 6" xfId="4779" xr:uid="{00000000-0005-0000-0000-0000AF120000}"/>
    <cellStyle name="Percent 7 6 10" xfId="12883" xr:uid="{00000000-0005-0000-0000-000057320000}"/>
    <cellStyle name="Percent 7 6 11" xfId="12882" xr:uid="{00000000-0005-0000-0000-000056320000}"/>
    <cellStyle name="Percent 7 6 2" xfId="12884" xr:uid="{00000000-0005-0000-0000-000058320000}"/>
    <cellStyle name="Percent 7 6 2 2" xfId="12885" xr:uid="{00000000-0005-0000-0000-000059320000}"/>
    <cellStyle name="Percent 7 6 2 2 2" xfId="12886" xr:uid="{00000000-0005-0000-0000-00005A320000}"/>
    <cellStyle name="Percent 7 6 2 3" xfId="12887" xr:uid="{00000000-0005-0000-0000-00005B320000}"/>
    <cellStyle name="Percent 7 6 2 3 2" xfId="12888" xr:uid="{00000000-0005-0000-0000-00005C320000}"/>
    <cellStyle name="Percent 7 6 2 4" xfId="12889" xr:uid="{00000000-0005-0000-0000-00005D320000}"/>
    <cellStyle name="Percent 7 6 2 5" xfId="44859" xr:uid="{C7565E08-AEEE-4E3C-94A3-61DF6FE867D6}"/>
    <cellStyle name="Percent 7 6 2 6" xfId="26674" xr:uid="{FCE25031-AEEE-4A09-9EEC-F5BE437C8126}"/>
    <cellStyle name="Percent 7 6 3" xfId="12890" xr:uid="{00000000-0005-0000-0000-00005E320000}"/>
    <cellStyle name="Percent 7 6 3 2" xfId="12891" xr:uid="{00000000-0005-0000-0000-00005F320000}"/>
    <cellStyle name="Percent 7 6 3 2 2" xfId="12892" xr:uid="{00000000-0005-0000-0000-000060320000}"/>
    <cellStyle name="Percent 7 6 3 3" xfId="12893" xr:uid="{00000000-0005-0000-0000-000061320000}"/>
    <cellStyle name="Percent 7 6 3 3 2" xfId="12894" xr:uid="{00000000-0005-0000-0000-000062320000}"/>
    <cellStyle name="Percent 7 6 3 4" xfId="12895" xr:uid="{00000000-0005-0000-0000-000063320000}"/>
    <cellStyle name="Percent 7 6 3 5" xfId="44860" xr:uid="{39061DE9-2B8E-4088-B025-81C61D7D291A}"/>
    <cellStyle name="Percent 7 6 3 6" xfId="37259" xr:uid="{639DE302-511B-4129-87D5-C82765DC8B44}"/>
    <cellStyle name="Percent 7 6 4" xfId="12896" xr:uid="{00000000-0005-0000-0000-000064320000}"/>
    <cellStyle name="Percent 7 6 4 2" xfId="12897" xr:uid="{00000000-0005-0000-0000-000065320000}"/>
    <cellStyle name="Percent 7 6 4 2 2" xfId="12898" xr:uid="{00000000-0005-0000-0000-000066320000}"/>
    <cellStyle name="Percent 7 6 4 3" xfId="12899" xr:uid="{00000000-0005-0000-0000-000067320000}"/>
    <cellStyle name="Percent 7 6 4 3 2" xfId="12900" xr:uid="{00000000-0005-0000-0000-000068320000}"/>
    <cellStyle name="Percent 7 6 4 4" xfId="12901" xr:uid="{00000000-0005-0000-0000-000069320000}"/>
    <cellStyle name="Percent 7 6 4 4 2" xfId="12902" xr:uid="{00000000-0005-0000-0000-00006A320000}"/>
    <cellStyle name="Percent 7 6 4 5" xfId="12903" xr:uid="{00000000-0005-0000-0000-00006B320000}"/>
    <cellStyle name="Percent 7 6 4 6" xfId="44861" xr:uid="{58671F6F-DC05-4C9B-A0A8-0C7D60B090E7}"/>
    <cellStyle name="Percent 7 6 4 7" xfId="37260" xr:uid="{F83EA25E-31F6-43E7-B3F1-7BCCDB452C15}"/>
    <cellStyle name="Percent 7 6 5" xfId="12904" xr:uid="{00000000-0005-0000-0000-00006C320000}"/>
    <cellStyle name="Percent 7 6 5 2" xfId="12905" xr:uid="{00000000-0005-0000-0000-00006D320000}"/>
    <cellStyle name="Percent 7 6 5 2 2" xfId="12906" xr:uid="{00000000-0005-0000-0000-00006E320000}"/>
    <cellStyle name="Percent 7 6 5 3" xfId="12907" xr:uid="{00000000-0005-0000-0000-00006F320000}"/>
    <cellStyle name="Percent 7 6 5 3 2" xfId="12908" xr:uid="{00000000-0005-0000-0000-000070320000}"/>
    <cellStyle name="Percent 7 6 5 4" xfId="12909" xr:uid="{00000000-0005-0000-0000-000071320000}"/>
    <cellStyle name="Percent 7 6 5 5" xfId="44862" xr:uid="{49A5C8C6-6AE2-4872-B915-D2D61878AC19}"/>
    <cellStyle name="Percent 7 6 5 6" xfId="37261" xr:uid="{9F0CF0D2-A6A9-40B8-8043-D5EF9A5E9EC7}"/>
    <cellStyle name="Percent 7 6 6" xfId="12910" xr:uid="{00000000-0005-0000-0000-000072320000}"/>
    <cellStyle name="Percent 7 6 6 2" xfId="12911" xr:uid="{00000000-0005-0000-0000-000073320000}"/>
    <cellStyle name="Percent 7 6 6 3" xfId="44863" xr:uid="{D4653DB5-8ADB-4728-8659-DD0FFEA1C10C}"/>
    <cellStyle name="Percent 7 6 6 4" xfId="37262" xr:uid="{DF52BFEC-99E5-4C52-8252-E2664F24EF8D}"/>
    <cellStyle name="Percent 7 6 7" xfId="12912" xr:uid="{00000000-0005-0000-0000-000074320000}"/>
    <cellStyle name="Percent 7 6 7 2" xfId="12913" xr:uid="{00000000-0005-0000-0000-000075320000}"/>
    <cellStyle name="Percent 7 6 7 3" xfId="44864" xr:uid="{92CD3CBE-07E5-4DF4-A8D9-CA4BBC6020EC}"/>
    <cellStyle name="Percent 7 6 7 4" xfId="37263" xr:uid="{5CD48264-5C59-4F34-9804-3A70646439F9}"/>
    <cellStyle name="Percent 7 6 8" xfId="12914" xr:uid="{00000000-0005-0000-0000-000076320000}"/>
    <cellStyle name="Percent 7 6 8 2" xfId="12915" xr:uid="{00000000-0005-0000-0000-000077320000}"/>
    <cellStyle name="Percent 7 6 8 3" xfId="44865" xr:uid="{652D4B0F-0A35-40C0-8E08-28F24D922FBC}"/>
    <cellStyle name="Percent 7 6 8 4" xfId="37264" xr:uid="{361D7EB6-0876-4CDB-A322-FD27EC0AF62E}"/>
    <cellStyle name="Percent 7 6 9" xfId="12916" xr:uid="{00000000-0005-0000-0000-000078320000}"/>
    <cellStyle name="Percent 7 6 9 2" xfId="44866" xr:uid="{9E914BF0-12D6-4CA1-96EC-3CF223B142B1}"/>
    <cellStyle name="Percent 7 6 9 3" xfId="37265" xr:uid="{B940E1EB-69F7-431F-8D7A-B9C8AC7C34CF}"/>
    <cellStyle name="Percent 7 7" xfId="4780" xr:uid="{00000000-0005-0000-0000-0000B0120000}"/>
    <cellStyle name="Percent 7 7 10" xfId="12918" xr:uid="{00000000-0005-0000-0000-00007A320000}"/>
    <cellStyle name="Percent 7 7 11" xfId="12917" xr:uid="{00000000-0005-0000-0000-000079320000}"/>
    <cellStyle name="Percent 7 7 2" xfId="12919" xr:uid="{00000000-0005-0000-0000-00007B320000}"/>
    <cellStyle name="Percent 7 7 2 2" xfId="12920" xr:uid="{00000000-0005-0000-0000-00007C320000}"/>
    <cellStyle name="Percent 7 7 2 2 2" xfId="12921" xr:uid="{00000000-0005-0000-0000-00007D320000}"/>
    <cellStyle name="Percent 7 7 2 3" xfId="12922" xr:uid="{00000000-0005-0000-0000-00007E320000}"/>
    <cellStyle name="Percent 7 7 2 3 2" xfId="12923" xr:uid="{00000000-0005-0000-0000-00007F320000}"/>
    <cellStyle name="Percent 7 7 2 4" xfId="12924" xr:uid="{00000000-0005-0000-0000-000080320000}"/>
    <cellStyle name="Percent 7 7 2 5" xfId="44867" xr:uid="{799539C0-A339-45F6-BE14-754DA90E35AC}"/>
    <cellStyle name="Percent 7 7 2 6" xfId="26675" xr:uid="{94DDECD1-14F6-4422-A8C7-5642E29D27F7}"/>
    <cellStyle name="Percent 7 7 3" xfId="12925" xr:uid="{00000000-0005-0000-0000-000081320000}"/>
    <cellStyle name="Percent 7 7 3 2" xfId="12926" xr:uid="{00000000-0005-0000-0000-000082320000}"/>
    <cellStyle name="Percent 7 7 3 2 2" xfId="12927" xr:uid="{00000000-0005-0000-0000-000083320000}"/>
    <cellStyle name="Percent 7 7 3 3" xfId="12928" xr:uid="{00000000-0005-0000-0000-000084320000}"/>
    <cellStyle name="Percent 7 7 3 3 2" xfId="12929" xr:uid="{00000000-0005-0000-0000-000085320000}"/>
    <cellStyle name="Percent 7 7 3 4" xfId="12930" xr:uid="{00000000-0005-0000-0000-000086320000}"/>
    <cellStyle name="Percent 7 7 3 5" xfId="44868" xr:uid="{D45F7ADD-207F-4289-A08B-3CC6E7F4904D}"/>
    <cellStyle name="Percent 7 7 3 6" xfId="37266" xr:uid="{F9D96DD7-ECA6-42BE-996C-838DDF09DE78}"/>
    <cellStyle name="Percent 7 7 4" xfId="12931" xr:uid="{00000000-0005-0000-0000-000087320000}"/>
    <cellStyle name="Percent 7 7 4 2" xfId="12932" xr:uid="{00000000-0005-0000-0000-000088320000}"/>
    <cellStyle name="Percent 7 7 4 2 2" xfId="12933" xr:uid="{00000000-0005-0000-0000-000089320000}"/>
    <cellStyle name="Percent 7 7 4 3" xfId="12934" xr:uid="{00000000-0005-0000-0000-00008A320000}"/>
    <cellStyle name="Percent 7 7 4 3 2" xfId="12935" xr:uid="{00000000-0005-0000-0000-00008B320000}"/>
    <cellStyle name="Percent 7 7 4 4" xfId="12936" xr:uid="{00000000-0005-0000-0000-00008C320000}"/>
    <cellStyle name="Percent 7 7 4 4 2" xfId="12937" xr:uid="{00000000-0005-0000-0000-00008D320000}"/>
    <cellStyle name="Percent 7 7 4 5" xfId="12938" xr:uid="{00000000-0005-0000-0000-00008E320000}"/>
    <cellStyle name="Percent 7 7 4 6" xfId="44869" xr:uid="{2F61B95E-5232-458C-BDCE-935F18F73FFA}"/>
    <cellStyle name="Percent 7 7 4 7" xfId="37267" xr:uid="{F7401686-D6CB-4A0E-990E-EBDCFC43BD3B}"/>
    <cellStyle name="Percent 7 7 5" xfId="12939" xr:uid="{00000000-0005-0000-0000-00008F320000}"/>
    <cellStyle name="Percent 7 7 5 2" xfId="12940" xr:uid="{00000000-0005-0000-0000-000090320000}"/>
    <cellStyle name="Percent 7 7 5 2 2" xfId="12941" xr:uid="{00000000-0005-0000-0000-000091320000}"/>
    <cellStyle name="Percent 7 7 5 3" xfId="12942" xr:uid="{00000000-0005-0000-0000-000092320000}"/>
    <cellStyle name="Percent 7 7 5 3 2" xfId="12943" xr:uid="{00000000-0005-0000-0000-000093320000}"/>
    <cellStyle name="Percent 7 7 5 4" xfId="12944" xr:uid="{00000000-0005-0000-0000-000094320000}"/>
    <cellStyle name="Percent 7 7 5 5" xfId="44870" xr:uid="{86FD4A11-FB4B-4781-A59C-9E25FC34CF2F}"/>
    <cellStyle name="Percent 7 7 5 6" xfId="37268" xr:uid="{09E0EBFC-8072-4198-BA5F-E3D8B59A218D}"/>
    <cellStyle name="Percent 7 7 6" xfId="12945" xr:uid="{00000000-0005-0000-0000-000095320000}"/>
    <cellStyle name="Percent 7 7 6 2" xfId="12946" xr:uid="{00000000-0005-0000-0000-000096320000}"/>
    <cellStyle name="Percent 7 7 6 3" xfId="44871" xr:uid="{5D768911-AFB8-4CFE-836B-5A341DDFB45A}"/>
    <cellStyle name="Percent 7 7 6 4" xfId="37269" xr:uid="{0310FC0A-BE42-4BA0-939F-5E8C8399FC4F}"/>
    <cellStyle name="Percent 7 7 7" xfId="12947" xr:uid="{00000000-0005-0000-0000-000097320000}"/>
    <cellStyle name="Percent 7 7 7 2" xfId="12948" xr:uid="{00000000-0005-0000-0000-000098320000}"/>
    <cellStyle name="Percent 7 7 7 3" xfId="44872" xr:uid="{ED6BFFAC-5ABC-448A-9C40-071F0EE5F2A6}"/>
    <cellStyle name="Percent 7 7 7 4" xfId="37270" xr:uid="{3A5B63C0-57DF-40F6-9EBB-015F9C0340E2}"/>
    <cellStyle name="Percent 7 7 8" xfId="12949" xr:uid="{00000000-0005-0000-0000-000099320000}"/>
    <cellStyle name="Percent 7 7 8 2" xfId="12950" xr:uid="{00000000-0005-0000-0000-00009A320000}"/>
    <cellStyle name="Percent 7 7 8 3" xfId="44873" xr:uid="{F71170BB-AC5C-4F22-8DB1-99CBD9CC2FB5}"/>
    <cellStyle name="Percent 7 7 8 4" xfId="37271" xr:uid="{7C4DFD51-C828-4FD4-9F75-553835D46D77}"/>
    <cellStyle name="Percent 7 7 9" xfId="12951" xr:uid="{00000000-0005-0000-0000-00009B320000}"/>
    <cellStyle name="Percent 7 7 9 2" xfId="44874" xr:uid="{38E8D2E0-D0F1-49CC-8CB7-52DC03294642}"/>
    <cellStyle name="Percent 7 7 9 3" xfId="37272" xr:uid="{F399EB39-2BAD-4982-A76B-906E51FAE7E2}"/>
    <cellStyle name="Percent 7 8" xfId="4781" xr:uid="{00000000-0005-0000-0000-0000B1120000}"/>
    <cellStyle name="Percent 7 8 10" xfId="12953" xr:uid="{00000000-0005-0000-0000-00009D320000}"/>
    <cellStyle name="Percent 7 8 11" xfId="12952" xr:uid="{00000000-0005-0000-0000-00009C320000}"/>
    <cellStyle name="Percent 7 8 2" xfId="12954" xr:uid="{00000000-0005-0000-0000-00009E320000}"/>
    <cellStyle name="Percent 7 8 2 2" xfId="12955" xr:uid="{00000000-0005-0000-0000-00009F320000}"/>
    <cellStyle name="Percent 7 8 2 2 2" xfId="12956" xr:uid="{00000000-0005-0000-0000-0000A0320000}"/>
    <cellStyle name="Percent 7 8 2 3" xfId="12957" xr:uid="{00000000-0005-0000-0000-0000A1320000}"/>
    <cellStyle name="Percent 7 8 2 3 2" xfId="12958" xr:uid="{00000000-0005-0000-0000-0000A2320000}"/>
    <cellStyle name="Percent 7 8 2 4" xfId="12959" xr:uid="{00000000-0005-0000-0000-0000A3320000}"/>
    <cellStyle name="Percent 7 8 2 5" xfId="44875" xr:uid="{8B14C518-447D-45B3-9908-4A49CD01372E}"/>
    <cellStyle name="Percent 7 8 2 6" xfId="26676" xr:uid="{77A151CA-C14F-4520-BE87-1936C212F87B}"/>
    <cellStyle name="Percent 7 8 3" xfId="12960" xr:uid="{00000000-0005-0000-0000-0000A4320000}"/>
    <cellStyle name="Percent 7 8 3 2" xfId="12961" xr:uid="{00000000-0005-0000-0000-0000A5320000}"/>
    <cellStyle name="Percent 7 8 3 2 2" xfId="12962" xr:uid="{00000000-0005-0000-0000-0000A6320000}"/>
    <cellStyle name="Percent 7 8 3 3" xfId="12963" xr:uid="{00000000-0005-0000-0000-0000A7320000}"/>
    <cellStyle name="Percent 7 8 3 3 2" xfId="12964" xr:uid="{00000000-0005-0000-0000-0000A8320000}"/>
    <cellStyle name="Percent 7 8 3 4" xfId="12965" xr:uid="{00000000-0005-0000-0000-0000A9320000}"/>
    <cellStyle name="Percent 7 8 3 5" xfId="44876" xr:uid="{41DAE99F-75B7-4C2C-A4DC-D9068F381D08}"/>
    <cellStyle name="Percent 7 8 3 6" xfId="37273" xr:uid="{FBF35DF8-C21D-4BEC-8871-E450426E3E83}"/>
    <cellStyle name="Percent 7 8 4" xfId="12966" xr:uid="{00000000-0005-0000-0000-0000AA320000}"/>
    <cellStyle name="Percent 7 8 4 2" xfId="12967" xr:uid="{00000000-0005-0000-0000-0000AB320000}"/>
    <cellStyle name="Percent 7 8 4 2 2" xfId="12968" xr:uid="{00000000-0005-0000-0000-0000AC320000}"/>
    <cellStyle name="Percent 7 8 4 3" xfId="12969" xr:uid="{00000000-0005-0000-0000-0000AD320000}"/>
    <cellStyle name="Percent 7 8 4 3 2" xfId="12970" xr:uid="{00000000-0005-0000-0000-0000AE320000}"/>
    <cellStyle name="Percent 7 8 4 4" xfId="12971" xr:uid="{00000000-0005-0000-0000-0000AF320000}"/>
    <cellStyle name="Percent 7 8 4 4 2" xfId="12972" xr:uid="{00000000-0005-0000-0000-0000B0320000}"/>
    <cellStyle name="Percent 7 8 4 5" xfId="12973" xr:uid="{00000000-0005-0000-0000-0000B1320000}"/>
    <cellStyle name="Percent 7 8 4 6" xfId="44877" xr:uid="{51AAC7B6-7A31-4BB5-BB2F-80DD1C71D700}"/>
    <cellStyle name="Percent 7 8 4 7" xfId="37274" xr:uid="{F869C0C4-B90D-4455-97E3-9A6014A77DB7}"/>
    <cellStyle name="Percent 7 8 5" xfId="12974" xr:uid="{00000000-0005-0000-0000-0000B2320000}"/>
    <cellStyle name="Percent 7 8 5 2" xfId="12975" xr:uid="{00000000-0005-0000-0000-0000B3320000}"/>
    <cellStyle name="Percent 7 8 5 2 2" xfId="12976" xr:uid="{00000000-0005-0000-0000-0000B4320000}"/>
    <cellStyle name="Percent 7 8 5 3" xfId="12977" xr:uid="{00000000-0005-0000-0000-0000B5320000}"/>
    <cellStyle name="Percent 7 8 5 3 2" xfId="12978" xr:uid="{00000000-0005-0000-0000-0000B6320000}"/>
    <cellStyle name="Percent 7 8 5 4" xfId="12979" xr:uid="{00000000-0005-0000-0000-0000B7320000}"/>
    <cellStyle name="Percent 7 8 5 5" xfId="44878" xr:uid="{6CFFEB5C-6BAB-4DBB-932C-84C7E3157DCD}"/>
    <cellStyle name="Percent 7 8 5 6" xfId="37275" xr:uid="{A673D300-C49B-4051-B694-1BE6ED5FFEF6}"/>
    <cellStyle name="Percent 7 8 6" xfId="12980" xr:uid="{00000000-0005-0000-0000-0000B8320000}"/>
    <cellStyle name="Percent 7 8 6 2" xfId="12981" xr:uid="{00000000-0005-0000-0000-0000B9320000}"/>
    <cellStyle name="Percent 7 8 6 3" xfId="44879" xr:uid="{43AB05CB-8358-42B9-B161-DF95D7C6447B}"/>
    <cellStyle name="Percent 7 8 6 4" xfId="37276" xr:uid="{207C7360-199F-4E6B-862A-BC40AF227100}"/>
    <cellStyle name="Percent 7 8 7" xfId="12982" xr:uid="{00000000-0005-0000-0000-0000BA320000}"/>
    <cellStyle name="Percent 7 8 7 2" xfId="12983" xr:uid="{00000000-0005-0000-0000-0000BB320000}"/>
    <cellStyle name="Percent 7 8 7 3" xfId="44880" xr:uid="{1E441679-A7FE-4750-9E96-9B3B81397F70}"/>
    <cellStyle name="Percent 7 8 7 4" xfId="37277" xr:uid="{EFFA8CAD-E65E-47B8-B0AF-4DD473538190}"/>
    <cellStyle name="Percent 7 8 8" xfId="12984" xr:uid="{00000000-0005-0000-0000-0000BC320000}"/>
    <cellStyle name="Percent 7 8 8 2" xfId="12985" xr:uid="{00000000-0005-0000-0000-0000BD320000}"/>
    <cellStyle name="Percent 7 8 8 3" xfId="44881" xr:uid="{6828E688-EE76-459C-B286-5478F66FD1D4}"/>
    <cellStyle name="Percent 7 8 8 4" xfId="37278" xr:uid="{EA257D4A-F1C9-43E1-A36D-0DCD707CD177}"/>
    <cellStyle name="Percent 7 8 9" xfId="12986" xr:uid="{00000000-0005-0000-0000-0000BE320000}"/>
    <cellStyle name="Percent 7 8 9 2" xfId="44882" xr:uid="{C3417699-685C-4E25-8D42-20E28BA34734}"/>
    <cellStyle name="Percent 7 8 9 3" xfId="37279" xr:uid="{0F8C9A23-B4EF-4DA8-8B3E-546347220EB4}"/>
    <cellStyle name="Percent 7 9" xfId="12987" xr:uid="{00000000-0005-0000-0000-0000BF320000}"/>
    <cellStyle name="Percent 7 9 10" xfId="12988" xr:uid="{00000000-0005-0000-0000-0000C0320000}"/>
    <cellStyle name="Percent 7 9 11" xfId="44883" xr:uid="{D7582983-3FD2-4C8B-88CF-4762DB44A6F6}"/>
    <cellStyle name="Percent 7 9 12" xfId="26677" xr:uid="{3D42B0CC-E049-4030-A245-8128D1EFE417}"/>
    <cellStyle name="Percent 7 9 2" xfId="12989" xr:uid="{00000000-0005-0000-0000-0000C1320000}"/>
    <cellStyle name="Percent 7 9 2 2" xfId="12990" xr:uid="{00000000-0005-0000-0000-0000C2320000}"/>
    <cellStyle name="Percent 7 9 2 2 2" xfId="12991" xr:uid="{00000000-0005-0000-0000-0000C3320000}"/>
    <cellStyle name="Percent 7 9 2 2 2 2" xfId="44886" xr:uid="{0F12FD6D-9543-41E1-BAB5-AD12101BC0A8}"/>
    <cellStyle name="Percent 7 9 2 2 2 3" xfId="37282" xr:uid="{94AFC499-EA50-441B-904D-E08372089E9D}"/>
    <cellStyle name="Percent 7 9 2 2 3" xfId="44885" xr:uid="{0914B877-8849-4B95-B875-9A833DFB3CD0}"/>
    <cellStyle name="Percent 7 9 2 2 4" xfId="37281" xr:uid="{41479BAC-9AF6-4344-8975-662069D79537}"/>
    <cellStyle name="Percent 7 9 2 3" xfId="12992" xr:uid="{00000000-0005-0000-0000-0000C4320000}"/>
    <cellStyle name="Percent 7 9 2 3 2" xfId="12993" xr:uid="{00000000-0005-0000-0000-0000C5320000}"/>
    <cellStyle name="Percent 7 9 2 3 3" xfId="44887" xr:uid="{615154BA-07F4-4D41-A12E-34D98EE2C9B8}"/>
    <cellStyle name="Percent 7 9 2 3 4" xfId="37283" xr:uid="{10515699-4A8A-4A36-8029-65EC1B1DF918}"/>
    <cellStyle name="Percent 7 9 2 4" xfId="12994" xr:uid="{00000000-0005-0000-0000-0000C6320000}"/>
    <cellStyle name="Percent 7 9 2 4 2" xfId="44888" xr:uid="{8A21FF0F-1664-4679-8498-2C6BB94A0BC9}"/>
    <cellStyle name="Percent 7 9 2 4 3" xfId="37284" xr:uid="{4CF3A30D-A65B-4F86-A524-252BD92E86A0}"/>
    <cellStyle name="Percent 7 9 2 5" xfId="44884" xr:uid="{40E891AA-0683-4EBF-92CB-E6CBBCE4EF0A}"/>
    <cellStyle name="Percent 7 9 2 6" xfId="37280" xr:uid="{BACD1F37-D021-4230-A323-4B626F2CE8DE}"/>
    <cellStyle name="Percent 7 9 3" xfId="12995" xr:uid="{00000000-0005-0000-0000-0000C7320000}"/>
    <cellStyle name="Percent 7 9 3 2" xfId="12996" xr:uid="{00000000-0005-0000-0000-0000C8320000}"/>
    <cellStyle name="Percent 7 9 3 2 2" xfId="12997" xr:uid="{00000000-0005-0000-0000-0000C9320000}"/>
    <cellStyle name="Percent 7 9 3 2 2 2" xfId="44891" xr:uid="{A89BC54A-DC3F-486F-B5C9-53F8A0B8E1B5}"/>
    <cellStyle name="Percent 7 9 3 2 2 3" xfId="37287" xr:uid="{A60BFC3B-75BD-4D7C-A0F9-847744C84A49}"/>
    <cellStyle name="Percent 7 9 3 2 3" xfId="44890" xr:uid="{58B2D890-F7C0-4FC6-89A0-3FBEAC7E5588}"/>
    <cellStyle name="Percent 7 9 3 2 4" xfId="37286" xr:uid="{1EF7916D-962B-46EE-A3BA-84BE61084FC9}"/>
    <cellStyle name="Percent 7 9 3 3" xfId="12998" xr:uid="{00000000-0005-0000-0000-0000CA320000}"/>
    <cellStyle name="Percent 7 9 3 3 2" xfId="12999" xr:uid="{00000000-0005-0000-0000-0000CB320000}"/>
    <cellStyle name="Percent 7 9 3 3 3" xfId="44892" xr:uid="{F314C9BE-B72F-4766-AC30-F7DFF13FE95B}"/>
    <cellStyle name="Percent 7 9 3 3 4" xfId="37288" xr:uid="{38A6D435-9DD7-4831-83DC-88C03EB5F78D}"/>
    <cellStyle name="Percent 7 9 3 4" xfId="13000" xr:uid="{00000000-0005-0000-0000-0000CC320000}"/>
    <cellStyle name="Percent 7 9 3 4 2" xfId="44893" xr:uid="{BCD17405-CDCA-4268-AE99-DE7BF7880F6D}"/>
    <cellStyle name="Percent 7 9 3 4 3" xfId="37289" xr:uid="{0A92B6A4-49BD-4AC5-A162-19D481E2AB52}"/>
    <cellStyle name="Percent 7 9 3 5" xfId="44889" xr:uid="{DAB0E5DF-F8F4-4C43-B084-06C25ECD3706}"/>
    <cellStyle name="Percent 7 9 3 6" xfId="37285" xr:uid="{A616C43D-E12B-4738-8900-A6D012E1B0D7}"/>
    <cellStyle name="Percent 7 9 4" xfId="13001" xr:uid="{00000000-0005-0000-0000-0000CD320000}"/>
    <cellStyle name="Percent 7 9 4 2" xfId="13002" xr:uid="{00000000-0005-0000-0000-0000CE320000}"/>
    <cellStyle name="Percent 7 9 4 2 2" xfId="13003" xr:uid="{00000000-0005-0000-0000-0000CF320000}"/>
    <cellStyle name="Percent 7 9 4 2 3" xfId="44895" xr:uid="{842C23C1-E444-434B-BF51-B26CB12A4354}"/>
    <cellStyle name="Percent 7 9 4 2 4" xfId="37291" xr:uid="{9D4562A6-EDDC-4AD3-8A70-C4039DA3C721}"/>
    <cellStyle name="Percent 7 9 4 3" xfId="13004" xr:uid="{00000000-0005-0000-0000-0000D0320000}"/>
    <cellStyle name="Percent 7 9 4 3 2" xfId="13005" xr:uid="{00000000-0005-0000-0000-0000D1320000}"/>
    <cellStyle name="Percent 7 9 4 3 3" xfId="44896" xr:uid="{EFE7A8D4-2D95-4329-B963-FFF60D2E0D93}"/>
    <cellStyle name="Percent 7 9 4 3 4" xfId="37292" xr:uid="{513E3930-C9E7-44E3-A1FF-3B940FE0FB24}"/>
    <cellStyle name="Percent 7 9 4 4" xfId="13006" xr:uid="{00000000-0005-0000-0000-0000D2320000}"/>
    <cellStyle name="Percent 7 9 4 4 2" xfId="13007" xr:uid="{00000000-0005-0000-0000-0000D3320000}"/>
    <cellStyle name="Percent 7 9 4 5" xfId="13008" xr:uid="{00000000-0005-0000-0000-0000D4320000}"/>
    <cellStyle name="Percent 7 9 4 6" xfId="44894" xr:uid="{265CB5E9-B29A-44DE-B5E6-771FF8DCC740}"/>
    <cellStyle name="Percent 7 9 4 7" xfId="37290" xr:uid="{AE499878-F0C2-4660-A077-F00B7CE3A56E}"/>
    <cellStyle name="Percent 7 9 5" xfId="13009" xr:uid="{00000000-0005-0000-0000-0000D5320000}"/>
    <cellStyle name="Percent 7 9 5 2" xfId="13010" xr:uid="{00000000-0005-0000-0000-0000D6320000}"/>
    <cellStyle name="Percent 7 9 5 2 2" xfId="13011" xr:uid="{00000000-0005-0000-0000-0000D7320000}"/>
    <cellStyle name="Percent 7 9 5 3" xfId="13012" xr:uid="{00000000-0005-0000-0000-0000D8320000}"/>
    <cellStyle name="Percent 7 9 5 3 2" xfId="13013" xr:uid="{00000000-0005-0000-0000-0000D9320000}"/>
    <cellStyle name="Percent 7 9 5 4" xfId="13014" xr:uid="{00000000-0005-0000-0000-0000DA320000}"/>
    <cellStyle name="Percent 7 9 5 5" xfId="44897" xr:uid="{A2985DA7-77B7-49B9-A7FC-1224035717D0}"/>
    <cellStyle name="Percent 7 9 5 6" xfId="37293" xr:uid="{2562392A-450E-45BE-84FF-24028CF12C73}"/>
    <cellStyle name="Percent 7 9 6" xfId="13015" xr:uid="{00000000-0005-0000-0000-0000DB320000}"/>
    <cellStyle name="Percent 7 9 6 2" xfId="13016" xr:uid="{00000000-0005-0000-0000-0000DC320000}"/>
    <cellStyle name="Percent 7 9 6 3" xfId="44898" xr:uid="{8326800C-A855-4A41-A211-3D75D304A703}"/>
    <cellStyle name="Percent 7 9 6 4" xfId="37294" xr:uid="{77BF1AB7-73E0-468D-BE91-8AEDE2F82606}"/>
    <cellStyle name="Percent 7 9 7" xfId="13017" xr:uid="{00000000-0005-0000-0000-0000DD320000}"/>
    <cellStyle name="Percent 7 9 7 2" xfId="13018" xr:uid="{00000000-0005-0000-0000-0000DE320000}"/>
    <cellStyle name="Percent 7 9 7 3" xfId="44899" xr:uid="{7E6015B8-3021-434D-9D3C-D899241CB245}"/>
    <cellStyle name="Percent 7 9 7 4" xfId="37295" xr:uid="{7DB086F0-76F4-4E96-A62F-A98FFBFF1F8E}"/>
    <cellStyle name="Percent 7 9 8" xfId="13019" xr:uid="{00000000-0005-0000-0000-0000DF320000}"/>
    <cellStyle name="Percent 7 9 8 2" xfId="13020" xr:uid="{00000000-0005-0000-0000-0000E0320000}"/>
    <cellStyle name="Percent 7 9 8 3" xfId="44900" xr:uid="{21A9D133-B09A-4806-9282-14FE8AB268C7}"/>
    <cellStyle name="Percent 7 9 8 4" xfId="37296" xr:uid="{128FCBF2-BD23-47AA-8410-DE51174EBB95}"/>
    <cellStyle name="Percent 7 9 9" xfId="13021" xr:uid="{00000000-0005-0000-0000-0000E1320000}"/>
    <cellStyle name="Percent 7 9 9 2" xfId="44901" xr:uid="{CD728E07-0D4F-4874-86E0-77E693E34C3D}"/>
    <cellStyle name="Percent 7 9 9 3" xfId="37297" xr:uid="{051ACE30-3509-418E-A840-68886AADD25D}"/>
    <cellStyle name="Percent 8" xfId="3016" xr:uid="{00000000-0005-0000-0000-0000CC0B0000}"/>
    <cellStyle name="Percent 8 10" xfId="13023" xr:uid="{00000000-0005-0000-0000-0000E3320000}"/>
    <cellStyle name="Percent 8 10 2" xfId="13024" xr:uid="{00000000-0005-0000-0000-0000E4320000}"/>
    <cellStyle name="Percent 8 10 2 2" xfId="13025" xr:uid="{00000000-0005-0000-0000-0000E5320000}"/>
    <cellStyle name="Percent 8 10 3" xfId="13026" xr:uid="{00000000-0005-0000-0000-0000E6320000}"/>
    <cellStyle name="Percent 8 10 3 2" xfId="13027" xr:uid="{00000000-0005-0000-0000-0000E7320000}"/>
    <cellStyle name="Percent 8 10 4" xfId="13028" xr:uid="{00000000-0005-0000-0000-0000E8320000}"/>
    <cellStyle name="Percent 8 10 5" xfId="44902" xr:uid="{55B0A557-52DB-4E5C-98D0-AE8375737F33}"/>
    <cellStyle name="Percent 8 10 6" xfId="37298" xr:uid="{D3BFD6C0-71E4-4CD7-B88B-9E4DD03367D9}"/>
    <cellStyle name="Percent 8 11" xfId="13029" xr:uid="{00000000-0005-0000-0000-0000E9320000}"/>
    <cellStyle name="Percent 8 11 2" xfId="13030" xr:uid="{00000000-0005-0000-0000-0000EA320000}"/>
    <cellStyle name="Percent 8 11 2 2" xfId="13031" xr:uid="{00000000-0005-0000-0000-0000EB320000}"/>
    <cellStyle name="Percent 8 11 3" xfId="13032" xr:uid="{00000000-0005-0000-0000-0000EC320000}"/>
    <cellStyle name="Percent 8 11 3 2" xfId="13033" xr:uid="{00000000-0005-0000-0000-0000ED320000}"/>
    <cellStyle name="Percent 8 11 4" xfId="13034" xr:uid="{00000000-0005-0000-0000-0000EE320000}"/>
    <cellStyle name="Percent 8 11 4 2" xfId="13035" xr:uid="{00000000-0005-0000-0000-0000EF320000}"/>
    <cellStyle name="Percent 8 11 5" xfId="13036" xr:uid="{00000000-0005-0000-0000-0000F0320000}"/>
    <cellStyle name="Percent 8 11 6" xfId="44903" xr:uid="{FEABE90D-A4D5-4ADB-88C2-064F68CF9821}"/>
    <cellStyle name="Percent 8 11 7" xfId="37299" xr:uid="{4993E9C9-D3A2-4381-99F4-10E90E62689E}"/>
    <cellStyle name="Percent 8 12" xfId="13037" xr:uid="{00000000-0005-0000-0000-0000F1320000}"/>
    <cellStyle name="Percent 8 12 2" xfId="13038" xr:uid="{00000000-0005-0000-0000-0000F2320000}"/>
    <cellStyle name="Percent 8 12 2 2" xfId="13039" xr:uid="{00000000-0005-0000-0000-0000F3320000}"/>
    <cellStyle name="Percent 8 12 3" xfId="13040" xr:uid="{00000000-0005-0000-0000-0000F4320000}"/>
    <cellStyle name="Percent 8 12 3 2" xfId="13041" xr:uid="{00000000-0005-0000-0000-0000F5320000}"/>
    <cellStyle name="Percent 8 12 4" xfId="13042" xr:uid="{00000000-0005-0000-0000-0000F6320000}"/>
    <cellStyle name="Percent 8 12 5" xfId="44904" xr:uid="{24E4CC2E-05B7-476D-9837-0E886960C03C}"/>
    <cellStyle name="Percent 8 12 6" xfId="37300" xr:uid="{0F64A0E0-A74B-44D7-8963-41730DA447CB}"/>
    <cellStyle name="Percent 8 13" xfId="13043" xr:uid="{00000000-0005-0000-0000-0000F7320000}"/>
    <cellStyle name="Percent 8 13 2" xfId="13044" xr:uid="{00000000-0005-0000-0000-0000F8320000}"/>
    <cellStyle name="Percent 8 13 3" xfId="44905" xr:uid="{5B02C757-806A-42BF-AE38-746F2120F732}"/>
    <cellStyle name="Percent 8 13 4" xfId="37301" xr:uid="{A2049DC0-CED8-478B-B070-BB794F4D5D1E}"/>
    <cellStyle name="Percent 8 14" xfId="13045" xr:uid="{00000000-0005-0000-0000-0000F9320000}"/>
    <cellStyle name="Percent 8 14 2" xfId="13046" xr:uid="{00000000-0005-0000-0000-0000FA320000}"/>
    <cellStyle name="Percent 8 14 3" xfId="44906" xr:uid="{F5ABF1B9-CD8C-449D-8AC9-81522BDDE496}"/>
    <cellStyle name="Percent 8 14 4" xfId="37302" xr:uid="{AD0C7D72-FCC2-442E-8AD3-64F0E1AAD5B1}"/>
    <cellStyle name="Percent 8 15" xfId="13047" xr:uid="{00000000-0005-0000-0000-0000FB320000}"/>
    <cellStyle name="Percent 8 15 2" xfId="13048" xr:uid="{00000000-0005-0000-0000-0000FC320000}"/>
    <cellStyle name="Percent 8 15 3" xfId="44907" xr:uid="{48E43DC0-D12E-4CE9-9EF8-E710EE451F6E}"/>
    <cellStyle name="Percent 8 15 4" xfId="37303" xr:uid="{DA34519C-210E-4142-BC30-324740D731DB}"/>
    <cellStyle name="Percent 8 16" xfId="13049" xr:uid="{00000000-0005-0000-0000-0000FD320000}"/>
    <cellStyle name="Percent 8 16 2" xfId="44908" xr:uid="{764C5C30-27E2-4131-B401-065C321B936D}"/>
    <cellStyle name="Percent 8 16 3" xfId="37304" xr:uid="{5A928F77-FDA5-4E25-AB35-8B8E4D4FCBB4}"/>
    <cellStyle name="Percent 8 17" xfId="13050" xr:uid="{00000000-0005-0000-0000-0000FE320000}"/>
    <cellStyle name="Percent 8 18" xfId="13022" xr:uid="{00000000-0005-0000-0000-0000E2320000}"/>
    <cellStyle name="Percent 8 2" xfId="4782" xr:uid="{00000000-0005-0000-0000-0000B2120000}"/>
    <cellStyle name="Percent 8 2 10" xfId="13052" xr:uid="{00000000-0005-0000-0000-000000330000}"/>
    <cellStyle name="Percent 8 2 11" xfId="13051" xr:uid="{00000000-0005-0000-0000-0000FF320000}"/>
    <cellStyle name="Percent 8 2 2" xfId="13053" xr:uid="{00000000-0005-0000-0000-000001330000}"/>
    <cellStyle name="Percent 8 2 2 2" xfId="13054" xr:uid="{00000000-0005-0000-0000-000002330000}"/>
    <cellStyle name="Percent 8 2 2 2 2" xfId="13055" xr:uid="{00000000-0005-0000-0000-000003330000}"/>
    <cellStyle name="Percent 8 2 2 3" xfId="13056" xr:uid="{00000000-0005-0000-0000-000004330000}"/>
    <cellStyle name="Percent 8 2 2 3 2" xfId="13057" xr:uid="{00000000-0005-0000-0000-000005330000}"/>
    <cellStyle name="Percent 8 2 2 4" xfId="13058" xr:uid="{00000000-0005-0000-0000-000006330000}"/>
    <cellStyle name="Percent 8 2 2 5" xfId="44909" xr:uid="{9B8FBF3E-C1CE-4B51-80DD-3B9FD4E8B863}"/>
    <cellStyle name="Percent 8 2 2 6" xfId="26679" xr:uid="{2257869F-BBCB-405C-BF4E-AB03787A814E}"/>
    <cellStyle name="Percent 8 2 3" xfId="13059" xr:uid="{00000000-0005-0000-0000-000007330000}"/>
    <cellStyle name="Percent 8 2 3 2" xfId="13060" xr:uid="{00000000-0005-0000-0000-000008330000}"/>
    <cellStyle name="Percent 8 2 3 2 2" xfId="13061" xr:uid="{00000000-0005-0000-0000-000009330000}"/>
    <cellStyle name="Percent 8 2 3 3" xfId="13062" xr:uid="{00000000-0005-0000-0000-00000A330000}"/>
    <cellStyle name="Percent 8 2 3 3 2" xfId="13063" xr:uid="{00000000-0005-0000-0000-00000B330000}"/>
    <cellStyle name="Percent 8 2 3 4" xfId="13064" xr:uid="{00000000-0005-0000-0000-00000C330000}"/>
    <cellStyle name="Percent 8 2 3 5" xfId="44910" xr:uid="{3540A368-6F31-4EAD-AA61-B7449FE91508}"/>
    <cellStyle name="Percent 8 2 3 6" xfId="37305" xr:uid="{C097D020-D1AE-4C16-B16C-F02C053FF23D}"/>
    <cellStyle name="Percent 8 2 4" xfId="13065" xr:uid="{00000000-0005-0000-0000-00000D330000}"/>
    <cellStyle name="Percent 8 2 4 2" xfId="13066" xr:uid="{00000000-0005-0000-0000-00000E330000}"/>
    <cellStyle name="Percent 8 2 4 2 2" xfId="13067" xr:uid="{00000000-0005-0000-0000-00000F330000}"/>
    <cellStyle name="Percent 8 2 4 3" xfId="13068" xr:uid="{00000000-0005-0000-0000-000010330000}"/>
    <cellStyle name="Percent 8 2 4 3 2" xfId="13069" xr:uid="{00000000-0005-0000-0000-000011330000}"/>
    <cellStyle name="Percent 8 2 4 4" xfId="13070" xr:uid="{00000000-0005-0000-0000-000012330000}"/>
    <cellStyle name="Percent 8 2 4 4 2" xfId="13071" xr:uid="{00000000-0005-0000-0000-000013330000}"/>
    <cellStyle name="Percent 8 2 4 5" xfId="13072" xr:uid="{00000000-0005-0000-0000-000014330000}"/>
    <cellStyle name="Percent 8 2 4 6" xfId="44911" xr:uid="{53AE0680-D4CF-4320-BA76-9D1A79763F31}"/>
    <cellStyle name="Percent 8 2 4 7" xfId="37306" xr:uid="{B007072A-ADED-40E2-8286-051189D47EB6}"/>
    <cellStyle name="Percent 8 2 5" xfId="13073" xr:uid="{00000000-0005-0000-0000-000015330000}"/>
    <cellStyle name="Percent 8 2 5 2" xfId="13074" xr:uid="{00000000-0005-0000-0000-000016330000}"/>
    <cellStyle name="Percent 8 2 5 2 2" xfId="13075" xr:uid="{00000000-0005-0000-0000-000017330000}"/>
    <cellStyle name="Percent 8 2 5 3" xfId="13076" xr:uid="{00000000-0005-0000-0000-000018330000}"/>
    <cellStyle name="Percent 8 2 5 3 2" xfId="13077" xr:uid="{00000000-0005-0000-0000-000019330000}"/>
    <cellStyle name="Percent 8 2 5 4" xfId="13078" xr:uid="{00000000-0005-0000-0000-00001A330000}"/>
    <cellStyle name="Percent 8 2 5 5" xfId="44912" xr:uid="{AD64FFDA-5A70-491A-8759-BC2CF650DF82}"/>
    <cellStyle name="Percent 8 2 5 6" xfId="37307" xr:uid="{4FC13FA5-C3B1-4690-A1C8-DB6371AFDA81}"/>
    <cellStyle name="Percent 8 2 6" xfId="13079" xr:uid="{00000000-0005-0000-0000-00001B330000}"/>
    <cellStyle name="Percent 8 2 6 2" xfId="13080" xr:uid="{00000000-0005-0000-0000-00001C330000}"/>
    <cellStyle name="Percent 8 2 6 3" xfId="44913" xr:uid="{6045C29E-416D-4F57-B091-C9A46C4AB984}"/>
    <cellStyle name="Percent 8 2 6 4" xfId="37308" xr:uid="{228B17F6-6C16-43B0-A779-3926A5EFA9D2}"/>
    <cellStyle name="Percent 8 2 7" xfId="13081" xr:uid="{00000000-0005-0000-0000-00001D330000}"/>
    <cellStyle name="Percent 8 2 7 2" xfId="13082" xr:uid="{00000000-0005-0000-0000-00001E330000}"/>
    <cellStyle name="Percent 8 2 7 3" xfId="44914" xr:uid="{14BF4162-26C7-4EC3-9609-A2A109BD7C4E}"/>
    <cellStyle name="Percent 8 2 7 4" xfId="37309" xr:uid="{012DB81A-F6B0-429F-8DC2-471AD24B77C0}"/>
    <cellStyle name="Percent 8 2 8" xfId="13083" xr:uid="{00000000-0005-0000-0000-00001F330000}"/>
    <cellStyle name="Percent 8 2 8 2" xfId="13084" xr:uid="{00000000-0005-0000-0000-000020330000}"/>
    <cellStyle name="Percent 8 2 8 3" xfId="44915" xr:uid="{E7CDE214-CC8E-423E-A8EA-1B02E079136D}"/>
    <cellStyle name="Percent 8 2 8 4" xfId="37310" xr:uid="{281D7889-EF5C-4BCC-A5BB-E6C8DE5E3DD5}"/>
    <cellStyle name="Percent 8 2 9" xfId="13085" xr:uid="{00000000-0005-0000-0000-000021330000}"/>
    <cellStyle name="Percent 8 2 9 2" xfId="44916" xr:uid="{165E6585-615D-4E4E-B6C5-DE84F8A6E75D}"/>
    <cellStyle name="Percent 8 2 9 3" xfId="37311" xr:uid="{2E19629F-DB01-4FFE-A188-0289A88ECB38}"/>
    <cellStyle name="Percent 8 3" xfId="4783" xr:uid="{00000000-0005-0000-0000-0000B3120000}"/>
    <cellStyle name="Percent 8 3 10" xfId="13087" xr:uid="{00000000-0005-0000-0000-000023330000}"/>
    <cellStyle name="Percent 8 3 11" xfId="13086" xr:uid="{00000000-0005-0000-0000-000022330000}"/>
    <cellStyle name="Percent 8 3 2" xfId="13088" xr:uid="{00000000-0005-0000-0000-000024330000}"/>
    <cellStyle name="Percent 8 3 2 2" xfId="13089" xr:uid="{00000000-0005-0000-0000-000025330000}"/>
    <cellStyle name="Percent 8 3 2 2 2" xfId="13090" xr:uid="{00000000-0005-0000-0000-000026330000}"/>
    <cellStyle name="Percent 8 3 2 3" xfId="13091" xr:uid="{00000000-0005-0000-0000-000027330000}"/>
    <cellStyle name="Percent 8 3 2 3 2" xfId="13092" xr:uid="{00000000-0005-0000-0000-000028330000}"/>
    <cellStyle name="Percent 8 3 2 4" xfId="13093" xr:uid="{00000000-0005-0000-0000-000029330000}"/>
    <cellStyle name="Percent 8 3 2 5" xfId="44917" xr:uid="{AA57AB45-64E8-4106-91E7-B0A8EBCC347A}"/>
    <cellStyle name="Percent 8 3 2 6" xfId="26680" xr:uid="{61CAE6A0-F5F1-4C5B-A73B-7ABFE63E16EB}"/>
    <cellStyle name="Percent 8 3 3" xfId="13094" xr:uid="{00000000-0005-0000-0000-00002A330000}"/>
    <cellStyle name="Percent 8 3 3 2" xfId="13095" xr:uid="{00000000-0005-0000-0000-00002B330000}"/>
    <cellStyle name="Percent 8 3 3 2 2" xfId="13096" xr:uid="{00000000-0005-0000-0000-00002C330000}"/>
    <cellStyle name="Percent 8 3 3 3" xfId="13097" xr:uid="{00000000-0005-0000-0000-00002D330000}"/>
    <cellStyle name="Percent 8 3 3 3 2" xfId="13098" xr:uid="{00000000-0005-0000-0000-00002E330000}"/>
    <cellStyle name="Percent 8 3 3 4" xfId="13099" xr:uid="{00000000-0005-0000-0000-00002F330000}"/>
    <cellStyle name="Percent 8 3 3 5" xfId="44918" xr:uid="{D4677E20-711F-4D86-B587-1F58C0D9972C}"/>
    <cellStyle name="Percent 8 3 3 6" xfId="37312" xr:uid="{ED573185-123C-4A9D-80B9-DF34912016D0}"/>
    <cellStyle name="Percent 8 3 4" xfId="13100" xr:uid="{00000000-0005-0000-0000-000030330000}"/>
    <cellStyle name="Percent 8 3 4 2" xfId="13101" xr:uid="{00000000-0005-0000-0000-000031330000}"/>
    <cellStyle name="Percent 8 3 4 2 2" xfId="13102" xr:uid="{00000000-0005-0000-0000-000032330000}"/>
    <cellStyle name="Percent 8 3 4 3" xfId="13103" xr:uid="{00000000-0005-0000-0000-000033330000}"/>
    <cellStyle name="Percent 8 3 4 3 2" xfId="13104" xr:uid="{00000000-0005-0000-0000-000034330000}"/>
    <cellStyle name="Percent 8 3 4 4" xfId="13105" xr:uid="{00000000-0005-0000-0000-000035330000}"/>
    <cellStyle name="Percent 8 3 4 4 2" xfId="13106" xr:uid="{00000000-0005-0000-0000-000036330000}"/>
    <cellStyle name="Percent 8 3 4 5" xfId="13107" xr:uid="{00000000-0005-0000-0000-000037330000}"/>
    <cellStyle name="Percent 8 3 4 6" xfId="44919" xr:uid="{4CC27E3B-F3AB-4A76-9DCF-28319F911E03}"/>
    <cellStyle name="Percent 8 3 4 7" xfId="37313" xr:uid="{726FB31E-BAD8-485F-AC42-E1A0683BB798}"/>
    <cellStyle name="Percent 8 3 5" xfId="13108" xr:uid="{00000000-0005-0000-0000-000038330000}"/>
    <cellStyle name="Percent 8 3 5 2" xfId="13109" xr:uid="{00000000-0005-0000-0000-000039330000}"/>
    <cellStyle name="Percent 8 3 5 2 2" xfId="13110" xr:uid="{00000000-0005-0000-0000-00003A330000}"/>
    <cellStyle name="Percent 8 3 5 3" xfId="13111" xr:uid="{00000000-0005-0000-0000-00003B330000}"/>
    <cellStyle name="Percent 8 3 5 3 2" xfId="13112" xr:uid="{00000000-0005-0000-0000-00003C330000}"/>
    <cellStyle name="Percent 8 3 5 4" xfId="13113" xr:uid="{00000000-0005-0000-0000-00003D330000}"/>
    <cellStyle name="Percent 8 3 5 5" xfId="44920" xr:uid="{4570B4A4-021F-45A7-A667-F360F2C2769F}"/>
    <cellStyle name="Percent 8 3 5 6" xfId="37314" xr:uid="{5D0E0C1D-13C6-4687-9C29-0B980A84BDE0}"/>
    <cellStyle name="Percent 8 3 6" xfId="13114" xr:uid="{00000000-0005-0000-0000-00003E330000}"/>
    <cellStyle name="Percent 8 3 6 2" xfId="13115" xr:uid="{00000000-0005-0000-0000-00003F330000}"/>
    <cellStyle name="Percent 8 3 6 3" xfId="44921" xr:uid="{62804C02-6BB9-4AF6-993A-FDC5856A846A}"/>
    <cellStyle name="Percent 8 3 6 4" xfId="37315" xr:uid="{D3CFC23B-1577-4DF8-8DB0-7C523F0594C7}"/>
    <cellStyle name="Percent 8 3 7" xfId="13116" xr:uid="{00000000-0005-0000-0000-000040330000}"/>
    <cellStyle name="Percent 8 3 7 2" xfId="13117" xr:uid="{00000000-0005-0000-0000-000041330000}"/>
    <cellStyle name="Percent 8 3 7 3" xfId="44922" xr:uid="{5443025C-FD9D-462E-9751-054E0F85F362}"/>
    <cellStyle name="Percent 8 3 7 4" xfId="37316" xr:uid="{86A57B98-978F-4406-AE30-284E2BBC2B62}"/>
    <cellStyle name="Percent 8 3 8" xfId="13118" xr:uid="{00000000-0005-0000-0000-000042330000}"/>
    <cellStyle name="Percent 8 3 8 2" xfId="13119" xr:uid="{00000000-0005-0000-0000-000043330000}"/>
    <cellStyle name="Percent 8 3 8 3" xfId="44923" xr:uid="{8C3BA6AA-6FE2-4D68-9B60-994CFAFEA69E}"/>
    <cellStyle name="Percent 8 3 8 4" xfId="37317" xr:uid="{7DF9F76B-0FF3-4287-ABD8-FA544E73DCE8}"/>
    <cellStyle name="Percent 8 3 9" xfId="13120" xr:uid="{00000000-0005-0000-0000-000044330000}"/>
    <cellStyle name="Percent 8 3 9 2" xfId="44924" xr:uid="{A4FCA7D0-598A-4055-A3C5-489C846DB6B0}"/>
    <cellStyle name="Percent 8 3 9 3" xfId="37318" xr:uid="{63A584DA-594F-4699-9275-87B55BFA75B3}"/>
    <cellStyle name="Percent 8 4" xfId="4784" xr:uid="{00000000-0005-0000-0000-0000B4120000}"/>
    <cellStyle name="Percent 8 4 10" xfId="13122" xr:uid="{00000000-0005-0000-0000-000046330000}"/>
    <cellStyle name="Percent 8 4 11" xfId="13121" xr:uid="{00000000-0005-0000-0000-000045330000}"/>
    <cellStyle name="Percent 8 4 2" xfId="13123" xr:uid="{00000000-0005-0000-0000-000047330000}"/>
    <cellStyle name="Percent 8 4 2 2" xfId="13124" xr:uid="{00000000-0005-0000-0000-000048330000}"/>
    <cellStyle name="Percent 8 4 2 2 2" xfId="13125" xr:uid="{00000000-0005-0000-0000-000049330000}"/>
    <cellStyle name="Percent 8 4 2 3" xfId="13126" xr:uid="{00000000-0005-0000-0000-00004A330000}"/>
    <cellStyle name="Percent 8 4 2 3 2" xfId="13127" xr:uid="{00000000-0005-0000-0000-00004B330000}"/>
    <cellStyle name="Percent 8 4 2 4" xfId="13128" xr:uid="{00000000-0005-0000-0000-00004C330000}"/>
    <cellStyle name="Percent 8 4 2 5" xfId="44925" xr:uid="{1C8A10F3-A306-4647-972E-2127D59758E8}"/>
    <cellStyle name="Percent 8 4 2 6" xfId="26681" xr:uid="{F7A0F59A-2093-4ECB-AB4D-C5BD1162AA23}"/>
    <cellStyle name="Percent 8 4 3" xfId="13129" xr:uid="{00000000-0005-0000-0000-00004D330000}"/>
    <cellStyle name="Percent 8 4 3 2" xfId="13130" xr:uid="{00000000-0005-0000-0000-00004E330000}"/>
    <cellStyle name="Percent 8 4 3 2 2" xfId="13131" xr:uid="{00000000-0005-0000-0000-00004F330000}"/>
    <cellStyle name="Percent 8 4 3 3" xfId="13132" xr:uid="{00000000-0005-0000-0000-000050330000}"/>
    <cellStyle name="Percent 8 4 3 3 2" xfId="13133" xr:uid="{00000000-0005-0000-0000-000051330000}"/>
    <cellStyle name="Percent 8 4 3 4" xfId="13134" xr:uid="{00000000-0005-0000-0000-000052330000}"/>
    <cellStyle name="Percent 8 4 3 5" xfId="44926" xr:uid="{7CBEDAA5-DF52-4680-8706-EA2F7DEB6C2E}"/>
    <cellStyle name="Percent 8 4 3 6" xfId="37319" xr:uid="{2B3653D7-CEF5-496E-93CA-87D706A21265}"/>
    <cellStyle name="Percent 8 4 4" xfId="13135" xr:uid="{00000000-0005-0000-0000-000053330000}"/>
    <cellStyle name="Percent 8 4 4 2" xfId="13136" xr:uid="{00000000-0005-0000-0000-000054330000}"/>
    <cellStyle name="Percent 8 4 4 2 2" xfId="13137" xr:uid="{00000000-0005-0000-0000-000055330000}"/>
    <cellStyle name="Percent 8 4 4 3" xfId="13138" xr:uid="{00000000-0005-0000-0000-000056330000}"/>
    <cellStyle name="Percent 8 4 4 3 2" xfId="13139" xr:uid="{00000000-0005-0000-0000-000057330000}"/>
    <cellStyle name="Percent 8 4 4 4" xfId="13140" xr:uid="{00000000-0005-0000-0000-000058330000}"/>
    <cellStyle name="Percent 8 4 4 4 2" xfId="13141" xr:uid="{00000000-0005-0000-0000-000059330000}"/>
    <cellStyle name="Percent 8 4 4 5" xfId="13142" xr:uid="{00000000-0005-0000-0000-00005A330000}"/>
    <cellStyle name="Percent 8 4 4 6" xfId="44927" xr:uid="{BF660751-5550-4A3F-93C8-887BF80619B2}"/>
    <cellStyle name="Percent 8 4 4 7" xfId="37320" xr:uid="{D80D12D4-8178-44C8-8F4F-E03C73C69AB2}"/>
    <cellStyle name="Percent 8 4 5" xfId="13143" xr:uid="{00000000-0005-0000-0000-00005B330000}"/>
    <cellStyle name="Percent 8 4 5 2" xfId="13144" xr:uid="{00000000-0005-0000-0000-00005C330000}"/>
    <cellStyle name="Percent 8 4 5 2 2" xfId="13145" xr:uid="{00000000-0005-0000-0000-00005D330000}"/>
    <cellStyle name="Percent 8 4 5 3" xfId="13146" xr:uid="{00000000-0005-0000-0000-00005E330000}"/>
    <cellStyle name="Percent 8 4 5 3 2" xfId="13147" xr:uid="{00000000-0005-0000-0000-00005F330000}"/>
    <cellStyle name="Percent 8 4 5 4" xfId="13148" xr:uid="{00000000-0005-0000-0000-000060330000}"/>
    <cellStyle name="Percent 8 4 5 5" xfId="44928" xr:uid="{746CCBFB-F5DA-4A21-A950-304100A27FDF}"/>
    <cellStyle name="Percent 8 4 5 6" xfId="37321" xr:uid="{894526BC-4837-414A-B2BF-0CC2418AB8BD}"/>
    <cellStyle name="Percent 8 4 6" xfId="13149" xr:uid="{00000000-0005-0000-0000-000061330000}"/>
    <cellStyle name="Percent 8 4 6 2" xfId="13150" xr:uid="{00000000-0005-0000-0000-000062330000}"/>
    <cellStyle name="Percent 8 4 6 3" xfId="44929" xr:uid="{F02581A7-8C5A-4D5A-AA23-CCB306F82F11}"/>
    <cellStyle name="Percent 8 4 6 4" xfId="37322" xr:uid="{86F17F5B-BECC-4362-A5AF-C1A979345DCA}"/>
    <cellStyle name="Percent 8 4 7" xfId="13151" xr:uid="{00000000-0005-0000-0000-000063330000}"/>
    <cellStyle name="Percent 8 4 7 2" xfId="13152" xr:uid="{00000000-0005-0000-0000-000064330000}"/>
    <cellStyle name="Percent 8 4 7 3" xfId="44930" xr:uid="{29930217-C7BA-4ED5-8015-45AF2BB06768}"/>
    <cellStyle name="Percent 8 4 7 4" xfId="37323" xr:uid="{8F1A0C0A-5BED-4C64-BB95-91816684711B}"/>
    <cellStyle name="Percent 8 4 8" xfId="13153" xr:uid="{00000000-0005-0000-0000-000065330000}"/>
    <cellStyle name="Percent 8 4 8 2" xfId="13154" xr:uid="{00000000-0005-0000-0000-000066330000}"/>
    <cellStyle name="Percent 8 4 8 3" xfId="44931" xr:uid="{B35BE9F1-B497-4429-93DA-DA5FDF12F739}"/>
    <cellStyle name="Percent 8 4 8 4" xfId="37324" xr:uid="{9B50EF19-F9AE-40CB-9FFA-78D99C549707}"/>
    <cellStyle name="Percent 8 4 9" xfId="13155" xr:uid="{00000000-0005-0000-0000-000067330000}"/>
    <cellStyle name="Percent 8 4 9 2" xfId="44932" xr:uid="{8D61B175-61F8-46B1-8038-58B76CFBBC7B}"/>
    <cellStyle name="Percent 8 4 9 3" xfId="37325" xr:uid="{7C88FED6-95EA-4138-8CBB-76B84A4C7D9E}"/>
    <cellStyle name="Percent 8 5" xfId="4785" xr:uid="{00000000-0005-0000-0000-0000B5120000}"/>
    <cellStyle name="Percent 8 5 10" xfId="13157" xr:uid="{00000000-0005-0000-0000-000069330000}"/>
    <cellStyle name="Percent 8 5 11" xfId="13156" xr:uid="{00000000-0005-0000-0000-000068330000}"/>
    <cellStyle name="Percent 8 5 2" xfId="13158" xr:uid="{00000000-0005-0000-0000-00006A330000}"/>
    <cellStyle name="Percent 8 5 2 2" xfId="13159" xr:uid="{00000000-0005-0000-0000-00006B330000}"/>
    <cellStyle name="Percent 8 5 2 2 2" xfId="13160" xr:uid="{00000000-0005-0000-0000-00006C330000}"/>
    <cellStyle name="Percent 8 5 2 3" xfId="13161" xr:uid="{00000000-0005-0000-0000-00006D330000}"/>
    <cellStyle name="Percent 8 5 2 3 2" xfId="13162" xr:uid="{00000000-0005-0000-0000-00006E330000}"/>
    <cellStyle name="Percent 8 5 2 4" xfId="13163" xr:uid="{00000000-0005-0000-0000-00006F330000}"/>
    <cellStyle name="Percent 8 5 2 5" xfId="44933" xr:uid="{E7116A27-FC89-435D-958A-FF08C3D8181A}"/>
    <cellStyle name="Percent 8 5 2 6" xfId="26682" xr:uid="{2530A47D-1F4A-49D9-83AF-1265DFD04F99}"/>
    <cellStyle name="Percent 8 5 3" xfId="13164" xr:uid="{00000000-0005-0000-0000-000070330000}"/>
    <cellStyle name="Percent 8 5 3 2" xfId="13165" xr:uid="{00000000-0005-0000-0000-000071330000}"/>
    <cellStyle name="Percent 8 5 3 2 2" xfId="13166" xr:uid="{00000000-0005-0000-0000-000072330000}"/>
    <cellStyle name="Percent 8 5 3 3" xfId="13167" xr:uid="{00000000-0005-0000-0000-000073330000}"/>
    <cellStyle name="Percent 8 5 3 3 2" xfId="13168" xr:uid="{00000000-0005-0000-0000-000074330000}"/>
    <cellStyle name="Percent 8 5 3 4" xfId="13169" xr:uid="{00000000-0005-0000-0000-000075330000}"/>
    <cellStyle name="Percent 8 5 3 5" xfId="44934" xr:uid="{E0EA6BDB-38D0-445D-9E4F-C92DAC31547C}"/>
    <cellStyle name="Percent 8 5 3 6" xfId="37326" xr:uid="{F20F19D4-24ED-40C3-8973-C69C1A390716}"/>
    <cellStyle name="Percent 8 5 4" xfId="13170" xr:uid="{00000000-0005-0000-0000-000076330000}"/>
    <cellStyle name="Percent 8 5 4 2" xfId="13171" xr:uid="{00000000-0005-0000-0000-000077330000}"/>
    <cellStyle name="Percent 8 5 4 2 2" xfId="13172" xr:uid="{00000000-0005-0000-0000-000078330000}"/>
    <cellStyle name="Percent 8 5 4 3" xfId="13173" xr:uid="{00000000-0005-0000-0000-000079330000}"/>
    <cellStyle name="Percent 8 5 4 3 2" xfId="13174" xr:uid="{00000000-0005-0000-0000-00007A330000}"/>
    <cellStyle name="Percent 8 5 4 4" xfId="13175" xr:uid="{00000000-0005-0000-0000-00007B330000}"/>
    <cellStyle name="Percent 8 5 4 4 2" xfId="13176" xr:uid="{00000000-0005-0000-0000-00007C330000}"/>
    <cellStyle name="Percent 8 5 4 5" xfId="13177" xr:uid="{00000000-0005-0000-0000-00007D330000}"/>
    <cellStyle name="Percent 8 5 4 6" xfId="44935" xr:uid="{C10AC2FC-DBAE-4B33-9AF1-CE8A78313124}"/>
    <cellStyle name="Percent 8 5 4 7" xfId="37327" xr:uid="{83578AA3-4B02-4DB9-99D2-BD08665BDFEF}"/>
    <cellStyle name="Percent 8 5 5" xfId="13178" xr:uid="{00000000-0005-0000-0000-00007E330000}"/>
    <cellStyle name="Percent 8 5 5 2" xfId="13179" xr:uid="{00000000-0005-0000-0000-00007F330000}"/>
    <cellStyle name="Percent 8 5 5 2 2" xfId="13180" xr:uid="{00000000-0005-0000-0000-000080330000}"/>
    <cellStyle name="Percent 8 5 5 3" xfId="13181" xr:uid="{00000000-0005-0000-0000-000081330000}"/>
    <cellStyle name="Percent 8 5 5 3 2" xfId="13182" xr:uid="{00000000-0005-0000-0000-000082330000}"/>
    <cellStyle name="Percent 8 5 5 4" xfId="13183" xr:uid="{00000000-0005-0000-0000-000083330000}"/>
    <cellStyle name="Percent 8 5 5 5" xfId="44936" xr:uid="{548911C8-A265-46A0-8D9C-72EDCCBDEA81}"/>
    <cellStyle name="Percent 8 5 5 6" xfId="37328" xr:uid="{9E5DA0CF-0B64-46A4-9A2B-06162CBFE6A8}"/>
    <cellStyle name="Percent 8 5 6" xfId="13184" xr:uid="{00000000-0005-0000-0000-000084330000}"/>
    <cellStyle name="Percent 8 5 6 2" xfId="13185" xr:uid="{00000000-0005-0000-0000-000085330000}"/>
    <cellStyle name="Percent 8 5 6 3" xfId="44937" xr:uid="{1ACE465A-C272-4202-A8A6-A7EEAD573A29}"/>
    <cellStyle name="Percent 8 5 6 4" xfId="37329" xr:uid="{AD8922D2-A282-431A-AF72-A8F025406415}"/>
    <cellStyle name="Percent 8 5 7" xfId="13186" xr:uid="{00000000-0005-0000-0000-000086330000}"/>
    <cellStyle name="Percent 8 5 7 2" xfId="13187" xr:uid="{00000000-0005-0000-0000-000087330000}"/>
    <cellStyle name="Percent 8 5 7 3" xfId="44938" xr:uid="{C99BBD07-F109-41B6-BF40-63B53D3D37EC}"/>
    <cellStyle name="Percent 8 5 7 4" xfId="37330" xr:uid="{B27F2075-577C-47D8-8631-078FE8897D98}"/>
    <cellStyle name="Percent 8 5 8" xfId="13188" xr:uid="{00000000-0005-0000-0000-000088330000}"/>
    <cellStyle name="Percent 8 5 8 2" xfId="13189" xr:uid="{00000000-0005-0000-0000-000089330000}"/>
    <cellStyle name="Percent 8 5 8 3" xfId="44939" xr:uid="{3AC783B1-D654-4BDA-B318-10822A387D66}"/>
    <cellStyle name="Percent 8 5 8 4" xfId="37331" xr:uid="{88D5A1B9-793E-462C-9A14-1B0BA1EFB85F}"/>
    <cellStyle name="Percent 8 5 9" xfId="13190" xr:uid="{00000000-0005-0000-0000-00008A330000}"/>
    <cellStyle name="Percent 8 5 9 2" xfId="44940" xr:uid="{422D1201-D3E7-4A0D-9439-15AEB96670C9}"/>
    <cellStyle name="Percent 8 5 9 3" xfId="37332" xr:uid="{CDE89367-0393-4980-B60F-F40ADFA96028}"/>
    <cellStyle name="Percent 8 6" xfId="4786" xr:uid="{00000000-0005-0000-0000-0000B6120000}"/>
    <cellStyle name="Percent 8 6 10" xfId="13192" xr:uid="{00000000-0005-0000-0000-00008C330000}"/>
    <cellStyle name="Percent 8 6 11" xfId="13191" xr:uid="{00000000-0005-0000-0000-00008B330000}"/>
    <cellStyle name="Percent 8 6 2" xfId="13193" xr:uid="{00000000-0005-0000-0000-00008D330000}"/>
    <cellStyle name="Percent 8 6 2 2" xfId="13194" xr:uid="{00000000-0005-0000-0000-00008E330000}"/>
    <cellStyle name="Percent 8 6 2 2 2" xfId="13195" xr:uid="{00000000-0005-0000-0000-00008F330000}"/>
    <cellStyle name="Percent 8 6 2 3" xfId="13196" xr:uid="{00000000-0005-0000-0000-000090330000}"/>
    <cellStyle name="Percent 8 6 2 3 2" xfId="13197" xr:uid="{00000000-0005-0000-0000-000091330000}"/>
    <cellStyle name="Percent 8 6 2 4" xfId="13198" xr:uid="{00000000-0005-0000-0000-000092330000}"/>
    <cellStyle name="Percent 8 6 2 5" xfId="44941" xr:uid="{10EBF2FA-C0C3-487C-BFAC-7121747DB5BD}"/>
    <cellStyle name="Percent 8 6 2 6" xfId="26683" xr:uid="{672D458A-AEF8-4540-A22A-3C264E72A864}"/>
    <cellStyle name="Percent 8 6 3" xfId="13199" xr:uid="{00000000-0005-0000-0000-000093330000}"/>
    <cellStyle name="Percent 8 6 3 2" xfId="13200" xr:uid="{00000000-0005-0000-0000-000094330000}"/>
    <cellStyle name="Percent 8 6 3 2 2" xfId="13201" xr:uid="{00000000-0005-0000-0000-000095330000}"/>
    <cellStyle name="Percent 8 6 3 3" xfId="13202" xr:uid="{00000000-0005-0000-0000-000096330000}"/>
    <cellStyle name="Percent 8 6 3 3 2" xfId="13203" xr:uid="{00000000-0005-0000-0000-000097330000}"/>
    <cellStyle name="Percent 8 6 3 4" xfId="13204" xr:uid="{00000000-0005-0000-0000-000098330000}"/>
    <cellStyle name="Percent 8 6 3 5" xfId="44942" xr:uid="{57FE4550-A179-438D-BF6D-4EEFDB8A991B}"/>
    <cellStyle name="Percent 8 6 3 6" xfId="37333" xr:uid="{678E2048-85CA-44E9-BECC-8907EE5A6239}"/>
    <cellStyle name="Percent 8 6 4" xfId="13205" xr:uid="{00000000-0005-0000-0000-000099330000}"/>
    <cellStyle name="Percent 8 6 4 2" xfId="13206" xr:uid="{00000000-0005-0000-0000-00009A330000}"/>
    <cellStyle name="Percent 8 6 4 2 2" xfId="13207" xr:uid="{00000000-0005-0000-0000-00009B330000}"/>
    <cellStyle name="Percent 8 6 4 3" xfId="13208" xr:uid="{00000000-0005-0000-0000-00009C330000}"/>
    <cellStyle name="Percent 8 6 4 3 2" xfId="13209" xr:uid="{00000000-0005-0000-0000-00009D330000}"/>
    <cellStyle name="Percent 8 6 4 4" xfId="13210" xr:uid="{00000000-0005-0000-0000-00009E330000}"/>
    <cellStyle name="Percent 8 6 4 4 2" xfId="13211" xr:uid="{00000000-0005-0000-0000-00009F330000}"/>
    <cellStyle name="Percent 8 6 4 5" xfId="13212" xr:uid="{00000000-0005-0000-0000-0000A0330000}"/>
    <cellStyle name="Percent 8 6 4 6" xfId="44943" xr:uid="{959404FC-6158-41AF-9B3B-ADDFE03725FA}"/>
    <cellStyle name="Percent 8 6 4 7" xfId="37334" xr:uid="{62926BFE-E521-44A6-9EB0-69AA35B39416}"/>
    <cellStyle name="Percent 8 6 5" xfId="13213" xr:uid="{00000000-0005-0000-0000-0000A1330000}"/>
    <cellStyle name="Percent 8 6 5 2" xfId="13214" xr:uid="{00000000-0005-0000-0000-0000A2330000}"/>
    <cellStyle name="Percent 8 6 5 2 2" xfId="13215" xr:uid="{00000000-0005-0000-0000-0000A3330000}"/>
    <cellStyle name="Percent 8 6 5 3" xfId="13216" xr:uid="{00000000-0005-0000-0000-0000A4330000}"/>
    <cellStyle name="Percent 8 6 5 3 2" xfId="13217" xr:uid="{00000000-0005-0000-0000-0000A5330000}"/>
    <cellStyle name="Percent 8 6 5 4" xfId="13218" xr:uid="{00000000-0005-0000-0000-0000A6330000}"/>
    <cellStyle name="Percent 8 6 5 5" xfId="44944" xr:uid="{2A824548-8CE1-440C-B837-345E8BE671F5}"/>
    <cellStyle name="Percent 8 6 5 6" xfId="37335" xr:uid="{73980DA5-275A-4621-81DA-E364A7C1FE07}"/>
    <cellStyle name="Percent 8 6 6" xfId="13219" xr:uid="{00000000-0005-0000-0000-0000A7330000}"/>
    <cellStyle name="Percent 8 6 6 2" xfId="13220" xr:uid="{00000000-0005-0000-0000-0000A8330000}"/>
    <cellStyle name="Percent 8 6 6 3" xfId="44945" xr:uid="{30B7B388-E2BA-456F-ABF4-B30C29BF39A5}"/>
    <cellStyle name="Percent 8 6 6 4" xfId="37336" xr:uid="{661A8577-E3F9-4C47-A9BA-2DEF7AE65FBA}"/>
    <cellStyle name="Percent 8 6 7" xfId="13221" xr:uid="{00000000-0005-0000-0000-0000A9330000}"/>
    <cellStyle name="Percent 8 6 7 2" xfId="13222" xr:uid="{00000000-0005-0000-0000-0000AA330000}"/>
    <cellStyle name="Percent 8 6 7 3" xfId="44946" xr:uid="{D2340EA4-C6CE-460B-B0E4-983341BB0397}"/>
    <cellStyle name="Percent 8 6 7 4" xfId="37337" xr:uid="{17388FCE-602C-4C84-83B1-EFAC359A606F}"/>
    <cellStyle name="Percent 8 6 8" xfId="13223" xr:uid="{00000000-0005-0000-0000-0000AB330000}"/>
    <cellStyle name="Percent 8 6 8 2" xfId="13224" xr:uid="{00000000-0005-0000-0000-0000AC330000}"/>
    <cellStyle name="Percent 8 6 8 3" xfId="44947" xr:uid="{014C63B7-DCC5-473A-8A79-F141E336E464}"/>
    <cellStyle name="Percent 8 6 8 4" xfId="37338" xr:uid="{1F5F5D35-0B9C-4192-95C0-BF3FF4DA8CF8}"/>
    <cellStyle name="Percent 8 6 9" xfId="13225" xr:uid="{00000000-0005-0000-0000-0000AD330000}"/>
    <cellStyle name="Percent 8 6 9 2" xfId="44948" xr:uid="{1B2771F3-4FE2-4442-BDA9-9D91703011A9}"/>
    <cellStyle name="Percent 8 6 9 3" xfId="37339" xr:uid="{1281D42E-4DB1-4284-91B9-7AE88CB016AB}"/>
    <cellStyle name="Percent 8 7" xfId="4787" xr:uid="{00000000-0005-0000-0000-0000B7120000}"/>
    <cellStyle name="Percent 8 7 10" xfId="13227" xr:uid="{00000000-0005-0000-0000-0000AF330000}"/>
    <cellStyle name="Percent 8 7 11" xfId="13226" xr:uid="{00000000-0005-0000-0000-0000AE330000}"/>
    <cellStyle name="Percent 8 7 2" xfId="13228" xr:uid="{00000000-0005-0000-0000-0000B0330000}"/>
    <cellStyle name="Percent 8 7 2 2" xfId="13229" xr:uid="{00000000-0005-0000-0000-0000B1330000}"/>
    <cellStyle name="Percent 8 7 2 2 2" xfId="13230" xr:uid="{00000000-0005-0000-0000-0000B2330000}"/>
    <cellStyle name="Percent 8 7 2 3" xfId="13231" xr:uid="{00000000-0005-0000-0000-0000B3330000}"/>
    <cellStyle name="Percent 8 7 2 3 2" xfId="13232" xr:uid="{00000000-0005-0000-0000-0000B4330000}"/>
    <cellStyle name="Percent 8 7 2 4" xfId="13233" xr:uid="{00000000-0005-0000-0000-0000B5330000}"/>
    <cellStyle name="Percent 8 7 2 5" xfId="44949" xr:uid="{770FDAF2-B9C6-4B8F-8B84-0E78842D80A2}"/>
    <cellStyle name="Percent 8 7 2 6" xfId="26684" xr:uid="{A8B28F2D-2996-4195-978F-9315494042FF}"/>
    <cellStyle name="Percent 8 7 3" xfId="13234" xr:uid="{00000000-0005-0000-0000-0000B6330000}"/>
    <cellStyle name="Percent 8 7 3 2" xfId="13235" xr:uid="{00000000-0005-0000-0000-0000B7330000}"/>
    <cellStyle name="Percent 8 7 3 2 2" xfId="13236" xr:uid="{00000000-0005-0000-0000-0000B8330000}"/>
    <cellStyle name="Percent 8 7 3 3" xfId="13237" xr:uid="{00000000-0005-0000-0000-0000B9330000}"/>
    <cellStyle name="Percent 8 7 3 3 2" xfId="13238" xr:uid="{00000000-0005-0000-0000-0000BA330000}"/>
    <cellStyle name="Percent 8 7 3 4" xfId="13239" xr:uid="{00000000-0005-0000-0000-0000BB330000}"/>
    <cellStyle name="Percent 8 7 3 5" xfId="44950" xr:uid="{B3266030-CBDF-4C0E-AD15-54768E806771}"/>
    <cellStyle name="Percent 8 7 3 6" xfId="37340" xr:uid="{85005D8B-B019-41EC-8FE5-71C9E885FE01}"/>
    <cellStyle name="Percent 8 7 4" xfId="13240" xr:uid="{00000000-0005-0000-0000-0000BC330000}"/>
    <cellStyle name="Percent 8 7 4 2" xfId="13241" xr:uid="{00000000-0005-0000-0000-0000BD330000}"/>
    <cellStyle name="Percent 8 7 4 2 2" xfId="13242" xr:uid="{00000000-0005-0000-0000-0000BE330000}"/>
    <cellStyle name="Percent 8 7 4 3" xfId="13243" xr:uid="{00000000-0005-0000-0000-0000BF330000}"/>
    <cellStyle name="Percent 8 7 4 3 2" xfId="13244" xr:uid="{00000000-0005-0000-0000-0000C0330000}"/>
    <cellStyle name="Percent 8 7 4 4" xfId="13245" xr:uid="{00000000-0005-0000-0000-0000C1330000}"/>
    <cellStyle name="Percent 8 7 4 4 2" xfId="13246" xr:uid="{00000000-0005-0000-0000-0000C2330000}"/>
    <cellStyle name="Percent 8 7 4 5" xfId="13247" xr:uid="{00000000-0005-0000-0000-0000C3330000}"/>
    <cellStyle name="Percent 8 7 4 6" xfId="44951" xr:uid="{BE00CDFF-8389-44BA-B92F-3F2941EA6265}"/>
    <cellStyle name="Percent 8 7 4 7" xfId="37341" xr:uid="{48B4A0AA-7515-40B6-9494-2A2EA5ED4D2C}"/>
    <cellStyle name="Percent 8 7 5" xfId="13248" xr:uid="{00000000-0005-0000-0000-0000C4330000}"/>
    <cellStyle name="Percent 8 7 5 2" xfId="13249" xr:uid="{00000000-0005-0000-0000-0000C5330000}"/>
    <cellStyle name="Percent 8 7 5 2 2" xfId="13250" xr:uid="{00000000-0005-0000-0000-0000C6330000}"/>
    <cellStyle name="Percent 8 7 5 3" xfId="13251" xr:uid="{00000000-0005-0000-0000-0000C7330000}"/>
    <cellStyle name="Percent 8 7 5 3 2" xfId="13252" xr:uid="{00000000-0005-0000-0000-0000C8330000}"/>
    <cellStyle name="Percent 8 7 5 4" xfId="13253" xr:uid="{00000000-0005-0000-0000-0000C9330000}"/>
    <cellStyle name="Percent 8 7 5 5" xfId="44952" xr:uid="{C471799A-FB0F-46AA-8415-A33A2812081A}"/>
    <cellStyle name="Percent 8 7 5 6" xfId="37342" xr:uid="{3904B597-7C53-46D4-B176-D69E492178DE}"/>
    <cellStyle name="Percent 8 7 6" xfId="13254" xr:uid="{00000000-0005-0000-0000-0000CA330000}"/>
    <cellStyle name="Percent 8 7 6 2" xfId="13255" xr:uid="{00000000-0005-0000-0000-0000CB330000}"/>
    <cellStyle name="Percent 8 7 6 3" xfId="44953" xr:uid="{7C94A833-F4BC-48B7-9582-E5D868564430}"/>
    <cellStyle name="Percent 8 7 6 4" xfId="37343" xr:uid="{CF16BAF0-C3A5-45B2-8D00-7D4C25B05F08}"/>
    <cellStyle name="Percent 8 7 7" xfId="13256" xr:uid="{00000000-0005-0000-0000-0000CC330000}"/>
    <cellStyle name="Percent 8 7 7 2" xfId="13257" xr:uid="{00000000-0005-0000-0000-0000CD330000}"/>
    <cellStyle name="Percent 8 7 7 3" xfId="44954" xr:uid="{8EBA7B15-9293-4DD0-90BE-38FC46588498}"/>
    <cellStyle name="Percent 8 7 7 4" xfId="37344" xr:uid="{B0D60B7C-21A1-45A4-8BEF-2C459D0F5CE3}"/>
    <cellStyle name="Percent 8 7 8" xfId="13258" xr:uid="{00000000-0005-0000-0000-0000CE330000}"/>
    <cellStyle name="Percent 8 7 8 2" xfId="13259" xr:uid="{00000000-0005-0000-0000-0000CF330000}"/>
    <cellStyle name="Percent 8 7 8 3" xfId="44955" xr:uid="{B7366050-AB67-4AB8-8F75-F59AD50F1061}"/>
    <cellStyle name="Percent 8 7 8 4" xfId="37345" xr:uid="{94E978FF-42AD-4233-84AE-6C3827857EBB}"/>
    <cellStyle name="Percent 8 7 9" xfId="13260" xr:uid="{00000000-0005-0000-0000-0000D0330000}"/>
    <cellStyle name="Percent 8 7 9 2" xfId="44956" xr:uid="{F7D6012E-07FA-4544-8CD4-660B9452D453}"/>
    <cellStyle name="Percent 8 7 9 3" xfId="37346" xr:uid="{7D70BED1-7524-4E22-A9F4-5BA48146E998}"/>
    <cellStyle name="Percent 8 8" xfId="4788" xr:uid="{00000000-0005-0000-0000-0000B8120000}"/>
    <cellStyle name="Percent 8 8 10" xfId="13262" xr:uid="{00000000-0005-0000-0000-0000D2330000}"/>
    <cellStyle name="Percent 8 8 11" xfId="13261" xr:uid="{00000000-0005-0000-0000-0000D1330000}"/>
    <cellStyle name="Percent 8 8 2" xfId="13263" xr:uid="{00000000-0005-0000-0000-0000D3330000}"/>
    <cellStyle name="Percent 8 8 2 2" xfId="13264" xr:uid="{00000000-0005-0000-0000-0000D4330000}"/>
    <cellStyle name="Percent 8 8 2 2 2" xfId="13265" xr:uid="{00000000-0005-0000-0000-0000D5330000}"/>
    <cellStyle name="Percent 8 8 2 3" xfId="13266" xr:uid="{00000000-0005-0000-0000-0000D6330000}"/>
    <cellStyle name="Percent 8 8 2 3 2" xfId="13267" xr:uid="{00000000-0005-0000-0000-0000D7330000}"/>
    <cellStyle name="Percent 8 8 2 4" xfId="13268" xr:uid="{00000000-0005-0000-0000-0000D8330000}"/>
    <cellStyle name="Percent 8 8 2 5" xfId="44957" xr:uid="{D013FB7C-0B5F-463B-BAC0-F12E24B52795}"/>
    <cellStyle name="Percent 8 8 2 6" xfId="26685" xr:uid="{9E0B75D7-1FC0-44B4-A8F6-8B0EE9736886}"/>
    <cellStyle name="Percent 8 8 3" xfId="13269" xr:uid="{00000000-0005-0000-0000-0000D9330000}"/>
    <cellStyle name="Percent 8 8 3 2" xfId="13270" xr:uid="{00000000-0005-0000-0000-0000DA330000}"/>
    <cellStyle name="Percent 8 8 3 2 2" xfId="13271" xr:uid="{00000000-0005-0000-0000-0000DB330000}"/>
    <cellStyle name="Percent 8 8 3 3" xfId="13272" xr:uid="{00000000-0005-0000-0000-0000DC330000}"/>
    <cellStyle name="Percent 8 8 3 3 2" xfId="13273" xr:uid="{00000000-0005-0000-0000-0000DD330000}"/>
    <cellStyle name="Percent 8 8 3 4" xfId="13274" xr:uid="{00000000-0005-0000-0000-0000DE330000}"/>
    <cellStyle name="Percent 8 8 3 5" xfId="44958" xr:uid="{DE0C0B0D-3707-49EB-84A5-4DB3E82CB259}"/>
    <cellStyle name="Percent 8 8 3 6" xfId="37347" xr:uid="{1A0739E6-DA25-4F8C-B492-70D87A2D57D9}"/>
    <cellStyle name="Percent 8 8 4" xfId="13275" xr:uid="{00000000-0005-0000-0000-0000DF330000}"/>
    <cellStyle name="Percent 8 8 4 2" xfId="13276" xr:uid="{00000000-0005-0000-0000-0000E0330000}"/>
    <cellStyle name="Percent 8 8 4 2 2" xfId="13277" xr:uid="{00000000-0005-0000-0000-0000E1330000}"/>
    <cellStyle name="Percent 8 8 4 3" xfId="13278" xr:uid="{00000000-0005-0000-0000-0000E2330000}"/>
    <cellStyle name="Percent 8 8 4 3 2" xfId="13279" xr:uid="{00000000-0005-0000-0000-0000E3330000}"/>
    <cellStyle name="Percent 8 8 4 4" xfId="13280" xr:uid="{00000000-0005-0000-0000-0000E4330000}"/>
    <cellStyle name="Percent 8 8 4 4 2" xfId="13281" xr:uid="{00000000-0005-0000-0000-0000E5330000}"/>
    <cellStyle name="Percent 8 8 4 5" xfId="13282" xr:uid="{00000000-0005-0000-0000-0000E6330000}"/>
    <cellStyle name="Percent 8 8 4 6" xfId="44959" xr:uid="{B4E971AE-DED8-495F-8667-D0AB85768EAB}"/>
    <cellStyle name="Percent 8 8 4 7" xfId="37348" xr:uid="{CB9B3388-E177-4B63-B09A-436785D03983}"/>
    <cellStyle name="Percent 8 8 5" xfId="13283" xr:uid="{00000000-0005-0000-0000-0000E7330000}"/>
    <cellStyle name="Percent 8 8 5 2" xfId="13284" xr:uid="{00000000-0005-0000-0000-0000E8330000}"/>
    <cellStyle name="Percent 8 8 5 2 2" xfId="13285" xr:uid="{00000000-0005-0000-0000-0000E9330000}"/>
    <cellStyle name="Percent 8 8 5 3" xfId="13286" xr:uid="{00000000-0005-0000-0000-0000EA330000}"/>
    <cellStyle name="Percent 8 8 5 3 2" xfId="13287" xr:uid="{00000000-0005-0000-0000-0000EB330000}"/>
    <cellStyle name="Percent 8 8 5 4" xfId="13288" xr:uid="{00000000-0005-0000-0000-0000EC330000}"/>
    <cellStyle name="Percent 8 8 5 5" xfId="44960" xr:uid="{23FCEC39-087F-4239-B930-10C67ED51A52}"/>
    <cellStyle name="Percent 8 8 5 6" xfId="37349" xr:uid="{4B177DAC-4C88-46E3-8027-C32C37AE1938}"/>
    <cellStyle name="Percent 8 8 6" xfId="13289" xr:uid="{00000000-0005-0000-0000-0000ED330000}"/>
    <cellStyle name="Percent 8 8 6 2" xfId="13290" xr:uid="{00000000-0005-0000-0000-0000EE330000}"/>
    <cellStyle name="Percent 8 8 6 3" xfId="44961" xr:uid="{B97E1C7B-23FB-4037-8F49-7FD1D8F5FB27}"/>
    <cellStyle name="Percent 8 8 6 4" xfId="37350" xr:uid="{33443F93-E1CE-4214-A6B1-453C5658BC92}"/>
    <cellStyle name="Percent 8 8 7" xfId="13291" xr:uid="{00000000-0005-0000-0000-0000EF330000}"/>
    <cellStyle name="Percent 8 8 7 2" xfId="13292" xr:uid="{00000000-0005-0000-0000-0000F0330000}"/>
    <cellStyle name="Percent 8 8 7 3" xfId="44962" xr:uid="{957D3EED-FF5B-48BD-AF4A-DF341059B9E8}"/>
    <cellStyle name="Percent 8 8 7 4" xfId="37351" xr:uid="{10BC0674-B029-4BED-A0EA-F97231EA2AFD}"/>
    <cellStyle name="Percent 8 8 8" xfId="13293" xr:uid="{00000000-0005-0000-0000-0000F1330000}"/>
    <cellStyle name="Percent 8 8 8 2" xfId="13294" xr:uid="{00000000-0005-0000-0000-0000F2330000}"/>
    <cellStyle name="Percent 8 8 8 3" xfId="44963" xr:uid="{1B4E2723-846A-4CE6-A3F1-6FD338A91DB5}"/>
    <cellStyle name="Percent 8 8 8 4" xfId="37352" xr:uid="{D0DB1647-9082-4BF9-B4EF-C8ACC7C815B1}"/>
    <cellStyle name="Percent 8 8 9" xfId="13295" xr:uid="{00000000-0005-0000-0000-0000F3330000}"/>
    <cellStyle name="Percent 8 8 9 2" xfId="44964" xr:uid="{704D1F7C-A114-45DB-919F-E0AD7FA08895}"/>
    <cellStyle name="Percent 8 8 9 3" xfId="37353" xr:uid="{836FA086-79B5-43CF-849C-5E99C42827CB}"/>
    <cellStyle name="Percent 8 9" xfId="13296" xr:uid="{00000000-0005-0000-0000-0000F4330000}"/>
    <cellStyle name="Percent 8 9 2" xfId="13297" xr:uid="{00000000-0005-0000-0000-0000F5330000}"/>
    <cellStyle name="Percent 8 9 2 2" xfId="13298" xr:uid="{00000000-0005-0000-0000-0000F6330000}"/>
    <cellStyle name="Percent 8 9 3" xfId="13299" xr:uid="{00000000-0005-0000-0000-0000F7330000}"/>
    <cellStyle name="Percent 8 9 3 2" xfId="13300" xr:uid="{00000000-0005-0000-0000-0000F8330000}"/>
    <cellStyle name="Percent 8 9 4" xfId="13301" xr:uid="{00000000-0005-0000-0000-0000F9330000}"/>
    <cellStyle name="Percent 8 9 5" xfId="44965" xr:uid="{CC102897-70E6-4296-A408-E79E8660B141}"/>
    <cellStyle name="Percent 8 9 6" xfId="26678" xr:uid="{2579DC79-4F13-4CAD-AE31-C43BB59803F5}"/>
    <cellStyle name="Percent 9" xfId="2568" xr:uid="{00000000-0005-0000-0000-00000C0A0000}"/>
    <cellStyle name="Percent 9 10" xfId="3017" xr:uid="{00000000-0005-0000-0000-0000CD0B0000}"/>
    <cellStyle name="Percent 9 10 10" xfId="13304" xr:uid="{00000000-0005-0000-0000-0000FC330000}"/>
    <cellStyle name="Percent 9 10 10 2" xfId="44966" xr:uid="{642E20D9-2CF2-4BAD-9C4A-7E60B081B9BA}"/>
    <cellStyle name="Percent 9 10 10 3" xfId="37354" xr:uid="{78CAF95F-3064-4ACA-B999-3B3B1D7DB063}"/>
    <cellStyle name="Percent 9 10 11" xfId="13305" xr:uid="{00000000-0005-0000-0000-0000FD330000}"/>
    <cellStyle name="Percent 9 10 12" xfId="13303" xr:uid="{00000000-0005-0000-0000-0000FB330000}"/>
    <cellStyle name="Percent 9 10 13" xfId="41933" xr:uid="{3EB7C864-4071-4B2E-99FE-0F0B0642A44F}"/>
    <cellStyle name="Percent 9 10 14" xfId="26687" xr:uid="{4F22D216-028D-4686-AC93-1323F610ECE2}"/>
    <cellStyle name="Percent 9 10 2" xfId="13306" xr:uid="{00000000-0005-0000-0000-0000FE330000}"/>
    <cellStyle name="Percent 9 10 2 2" xfId="13307" xr:uid="{00000000-0005-0000-0000-0000FF330000}"/>
    <cellStyle name="Percent 9 10 2 2 2" xfId="13308" xr:uid="{00000000-0005-0000-0000-000000340000}"/>
    <cellStyle name="Percent 9 10 2 3" xfId="13309" xr:uid="{00000000-0005-0000-0000-000001340000}"/>
    <cellStyle name="Percent 9 10 2 3 2" xfId="13310" xr:uid="{00000000-0005-0000-0000-000002340000}"/>
    <cellStyle name="Percent 9 10 2 4" xfId="13311" xr:uid="{00000000-0005-0000-0000-000003340000}"/>
    <cellStyle name="Percent 9 10 2 5" xfId="13312" xr:uid="{00000000-0005-0000-0000-000004340000}"/>
    <cellStyle name="Percent 9 10 2 6" xfId="44967" xr:uid="{9833A584-41A2-42BC-B50A-FBA3ED43998A}"/>
    <cellStyle name="Percent 9 10 2 7" xfId="37355" xr:uid="{21F8E1C1-127D-4195-BBA7-4C3DB4F37C37}"/>
    <cellStyle name="Percent 9 10 3" xfId="13313" xr:uid="{00000000-0005-0000-0000-000005340000}"/>
    <cellStyle name="Percent 9 10 3 2" xfId="13314" xr:uid="{00000000-0005-0000-0000-000006340000}"/>
    <cellStyle name="Percent 9 10 3 2 2" xfId="13315" xr:uid="{00000000-0005-0000-0000-000007340000}"/>
    <cellStyle name="Percent 9 10 3 3" xfId="13316" xr:uid="{00000000-0005-0000-0000-000008340000}"/>
    <cellStyle name="Percent 9 10 3 3 2" xfId="13317" xr:uid="{00000000-0005-0000-0000-000009340000}"/>
    <cellStyle name="Percent 9 10 3 4" xfId="13318" xr:uid="{00000000-0005-0000-0000-00000A340000}"/>
    <cellStyle name="Percent 9 10 3 5" xfId="44968" xr:uid="{819F0706-4901-42DD-8D15-51E6F0F30039}"/>
    <cellStyle name="Percent 9 10 3 6" xfId="37356" xr:uid="{5A4A09C1-AEA8-4D8A-BE01-4DE96EA93F27}"/>
    <cellStyle name="Percent 9 10 4" xfId="13319" xr:uid="{00000000-0005-0000-0000-00000B340000}"/>
    <cellStyle name="Percent 9 10 4 2" xfId="13320" xr:uid="{00000000-0005-0000-0000-00000C340000}"/>
    <cellStyle name="Percent 9 10 4 2 2" xfId="13321" xr:uid="{00000000-0005-0000-0000-00000D340000}"/>
    <cellStyle name="Percent 9 10 4 3" xfId="13322" xr:uid="{00000000-0005-0000-0000-00000E340000}"/>
    <cellStyle name="Percent 9 10 4 3 2" xfId="13323" xr:uid="{00000000-0005-0000-0000-00000F340000}"/>
    <cellStyle name="Percent 9 10 4 4" xfId="13324" xr:uid="{00000000-0005-0000-0000-000010340000}"/>
    <cellStyle name="Percent 9 10 4 5" xfId="44969" xr:uid="{798A27F3-C45E-4BB8-9591-D95713030E59}"/>
    <cellStyle name="Percent 9 10 4 6" xfId="37357" xr:uid="{FB86B989-DABF-4C6A-8988-61F2287A627A}"/>
    <cellStyle name="Percent 9 10 5" xfId="13325" xr:uid="{00000000-0005-0000-0000-000011340000}"/>
    <cellStyle name="Percent 9 10 5 2" xfId="13326" xr:uid="{00000000-0005-0000-0000-000012340000}"/>
    <cellStyle name="Percent 9 10 5 2 2" xfId="13327" xr:uid="{00000000-0005-0000-0000-000013340000}"/>
    <cellStyle name="Percent 9 10 5 3" xfId="13328" xr:uid="{00000000-0005-0000-0000-000014340000}"/>
    <cellStyle name="Percent 9 10 5 3 2" xfId="13329" xr:uid="{00000000-0005-0000-0000-000015340000}"/>
    <cellStyle name="Percent 9 10 5 4" xfId="13330" xr:uid="{00000000-0005-0000-0000-000016340000}"/>
    <cellStyle name="Percent 9 10 5 4 2" xfId="13331" xr:uid="{00000000-0005-0000-0000-000017340000}"/>
    <cellStyle name="Percent 9 10 5 5" xfId="13332" xr:uid="{00000000-0005-0000-0000-000018340000}"/>
    <cellStyle name="Percent 9 10 5 6" xfId="44970" xr:uid="{6D689140-9AB7-4DEB-B70A-01020CA1B1F1}"/>
    <cellStyle name="Percent 9 10 5 7" xfId="37358" xr:uid="{CCFA9DFF-E828-43AF-9A22-B3DA694F4B15}"/>
    <cellStyle name="Percent 9 10 6" xfId="13333" xr:uid="{00000000-0005-0000-0000-000019340000}"/>
    <cellStyle name="Percent 9 10 6 2" xfId="13334" xr:uid="{00000000-0005-0000-0000-00001A340000}"/>
    <cellStyle name="Percent 9 10 6 2 2" xfId="13335" xr:uid="{00000000-0005-0000-0000-00001B340000}"/>
    <cellStyle name="Percent 9 10 6 3" xfId="13336" xr:uid="{00000000-0005-0000-0000-00001C340000}"/>
    <cellStyle name="Percent 9 10 6 3 2" xfId="13337" xr:uid="{00000000-0005-0000-0000-00001D340000}"/>
    <cellStyle name="Percent 9 10 6 4" xfId="13338" xr:uid="{00000000-0005-0000-0000-00001E340000}"/>
    <cellStyle name="Percent 9 10 6 5" xfId="44971" xr:uid="{3D4F1CA2-E0CA-41FE-A1AD-C41AC3C35C33}"/>
    <cellStyle name="Percent 9 10 6 6" xfId="37359" xr:uid="{080C49B7-4D3C-46C4-BEDE-46140A1F2B06}"/>
    <cellStyle name="Percent 9 10 7" xfId="13339" xr:uid="{00000000-0005-0000-0000-00001F340000}"/>
    <cellStyle name="Percent 9 10 7 2" xfId="13340" xr:uid="{00000000-0005-0000-0000-000020340000}"/>
    <cellStyle name="Percent 9 10 7 3" xfId="44972" xr:uid="{FEDDD0A5-CF0A-4482-B71D-07067F353F71}"/>
    <cellStyle name="Percent 9 10 7 4" xfId="37360" xr:uid="{27BA652E-AC0F-41DD-8005-68539C9FE2D6}"/>
    <cellStyle name="Percent 9 10 8" xfId="13341" xr:uid="{00000000-0005-0000-0000-000021340000}"/>
    <cellStyle name="Percent 9 10 8 2" xfId="13342" xr:uid="{00000000-0005-0000-0000-000022340000}"/>
    <cellStyle name="Percent 9 10 8 3" xfId="44973" xr:uid="{C5D9CF09-54EA-4707-B5EF-B97F8845EF06}"/>
    <cellStyle name="Percent 9 10 8 4" xfId="37361" xr:uid="{FC41FC2E-E821-47B0-B169-B1C397E48935}"/>
    <cellStyle name="Percent 9 10 9" xfId="13343" xr:uid="{00000000-0005-0000-0000-000023340000}"/>
    <cellStyle name="Percent 9 10 9 2" xfId="13344" xr:uid="{00000000-0005-0000-0000-000024340000}"/>
    <cellStyle name="Percent 9 10 9 3" xfId="44974" xr:uid="{664CA58D-0E7A-4524-A8D4-05A9FB8D9B4E}"/>
    <cellStyle name="Percent 9 10 9 4" xfId="37362" xr:uid="{508A5938-92B3-40D1-8D49-282F234E706A}"/>
    <cellStyle name="Percent 9 11" xfId="3018" xr:uid="{00000000-0005-0000-0000-0000CE0B0000}"/>
    <cellStyle name="Percent 9 11 10" xfId="13346" xr:uid="{00000000-0005-0000-0000-000026340000}"/>
    <cellStyle name="Percent 9 11 10 2" xfId="44975" xr:uid="{9F848A60-86C3-4A90-89A3-882781B9363E}"/>
    <cellStyle name="Percent 9 11 10 3" xfId="37363" xr:uid="{CE7FB9BF-1CDE-47FD-80DB-7637BC1CC7FB}"/>
    <cellStyle name="Percent 9 11 11" xfId="13347" xr:uid="{00000000-0005-0000-0000-000027340000}"/>
    <cellStyle name="Percent 9 11 12" xfId="13345" xr:uid="{00000000-0005-0000-0000-000025340000}"/>
    <cellStyle name="Percent 9 11 13" xfId="41934" xr:uid="{6109D7B0-3EA5-493D-B7C8-F0AB6418B66A}"/>
    <cellStyle name="Percent 9 11 14" xfId="26688" xr:uid="{C6B91250-CA4E-49ED-A044-F2100FFE6E04}"/>
    <cellStyle name="Percent 9 11 2" xfId="13348" xr:uid="{00000000-0005-0000-0000-000028340000}"/>
    <cellStyle name="Percent 9 11 2 2" xfId="13349" xr:uid="{00000000-0005-0000-0000-000029340000}"/>
    <cellStyle name="Percent 9 11 2 2 2" xfId="13350" xr:uid="{00000000-0005-0000-0000-00002A340000}"/>
    <cellStyle name="Percent 9 11 2 3" xfId="13351" xr:uid="{00000000-0005-0000-0000-00002B340000}"/>
    <cellStyle name="Percent 9 11 2 3 2" xfId="13352" xr:uid="{00000000-0005-0000-0000-00002C340000}"/>
    <cellStyle name="Percent 9 11 2 4" xfId="13353" xr:uid="{00000000-0005-0000-0000-00002D340000}"/>
    <cellStyle name="Percent 9 11 2 5" xfId="13354" xr:uid="{00000000-0005-0000-0000-00002E340000}"/>
    <cellStyle name="Percent 9 11 2 6" xfId="44976" xr:uid="{238B0EB3-053F-477A-9D6D-06EE3C4C1547}"/>
    <cellStyle name="Percent 9 11 2 7" xfId="37364" xr:uid="{DC5D3FF5-95B5-4A3C-B685-4C10CA2246DD}"/>
    <cellStyle name="Percent 9 11 3" xfId="13355" xr:uid="{00000000-0005-0000-0000-00002F340000}"/>
    <cellStyle name="Percent 9 11 3 2" xfId="13356" xr:uid="{00000000-0005-0000-0000-000030340000}"/>
    <cellStyle name="Percent 9 11 3 2 2" xfId="13357" xr:uid="{00000000-0005-0000-0000-000031340000}"/>
    <cellStyle name="Percent 9 11 3 3" xfId="13358" xr:uid="{00000000-0005-0000-0000-000032340000}"/>
    <cellStyle name="Percent 9 11 3 3 2" xfId="13359" xr:uid="{00000000-0005-0000-0000-000033340000}"/>
    <cellStyle name="Percent 9 11 3 4" xfId="13360" xr:uid="{00000000-0005-0000-0000-000034340000}"/>
    <cellStyle name="Percent 9 11 3 5" xfId="44977" xr:uid="{E41F5335-7B2D-4996-8E18-E047BCA33AF5}"/>
    <cellStyle name="Percent 9 11 3 6" xfId="37365" xr:uid="{D98094E3-04B3-45D8-B5D8-1BBF9EC3D47C}"/>
    <cellStyle name="Percent 9 11 4" xfId="13361" xr:uid="{00000000-0005-0000-0000-000035340000}"/>
    <cellStyle name="Percent 9 11 4 2" xfId="13362" xr:uid="{00000000-0005-0000-0000-000036340000}"/>
    <cellStyle name="Percent 9 11 4 2 2" xfId="13363" xr:uid="{00000000-0005-0000-0000-000037340000}"/>
    <cellStyle name="Percent 9 11 4 3" xfId="13364" xr:uid="{00000000-0005-0000-0000-000038340000}"/>
    <cellStyle name="Percent 9 11 4 3 2" xfId="13365" xr:uid="{00000000-0005-0000-0000-000039340000}"/>
    <cellStyle name="Percent 9 11 4 4" xfId="13366" xr:uid="{00000000-0005-0000-0000-00003A340000}"/>
    <cellStyle name="Percent 9 11 4 5" xfId="44978" xr:uid="{15056092-DEF8-46D4-8122-E14AC1BC9C0A}"/>
    <cellStyle name="Percent 9 11 4 6" xfId="37366" xr:uid="{89638A54-5ADB-4E10-8078-3413DD33C59A}"/>
    <cellStyle name="Percent 9 11 5" xfId="13367" xr:uid="{00000000-0005-0000-0000-00003B340000}"/>
    <cellStyle name="Percent 9 11 5 2" xfId="13368" xr:uid="{00000000-0005-0000-0000-00003C340000}"/>
    <cellStyle name="Percent 9 11 5 2 2" xfId="13369" xr:uid="{00000000-0005-0000-0000-00003D340000}"/>
    <cellStyle name="Percent 9 11 5 3" xfId="13370" xr:uid="{00000000-0005-0000-0000-00003E340000}"/>
    <cellStyle name="Percent 9 11 5 3 2" xfId="13371" xr:uid="{00000000-0005-0000-0000-00003F340000}"/>
    <cellStyle name="Percent 9 11 5 4" xfId="13372" xr:uid="{00000000-0005-0000-0000-000040340000}"/>
    <cellStyle name="Percent 9 11 5 4 2" xfId="13373" xr:uid="{00000000-0005-0000-0000-000041340000}"/>
    <cellStyle name="Percent 9 11 5 5" xfId="13374" xr:uid="{00000000-0005-0000-0000-000042340000}"/>
    <cellStyle name="Percent 9 11 5 6" xfId="44979" xr:uid="{0FED762D-406E-48C6-8184-CF05BEFB59A7}"/>
    <cellStyle name="Percent 9 11 5 7" xfId="37367" xr:uid="{068F3C7A-8671-4338-B36F-22F5046B4464}"/>
    <cellStyle name="Percent 9 11 6" xfId="13375" xr:uid="{00000000-0005-0000-0000-000043340000}"/>
    <cellStyle name="Percent 9 11 6 2" xfId="13376" xr:uid="{00000000-0005-0000-0000-000044340000}"/>
    <cellStyle name="Percent 9 11 6 2 2" xfId="13377" xr:uid="{00000000-0005-0000-0000-000045340000}"/>
    <cellStyle name="Percent 9 11 6 3" xfId="13378" xr:uid="{00000000-0005-0000-0000-000046340000}"/>
    <cellStyle name="Percent 9 11 6 3 2" xfId="13379" xr:uid="{00000000-0005-0000-0000-000047340000}"/>
    <cellStyle name="Percent 9 11 6 4" xfId="13380" xr:uid="{00000000-0005-0000-0000-000048340000}"/>
    <cellStyle name="Percent 9 11 6 5" xfId="44980" xr:uid="{13D5E758-6BBB-4FCE-BC61-61CC791F25E6}"/>
    <cellStyle name="Percent 9 11 6 6" xfId="37368" xr:uid="{897279DE-7AFA-4E96-B8C6-2E50844C00F0}"/>
    <cellStyle name="Percent 9 11 7" xfId="13381" xr:uid="{00000000-0005-0000-0000-000049340000}"/>
    <cellStyle name="Percent 9 11 7 2" xfId="13382" xr:uid="{00000000-0005-0000-0000-00004A340000}"/>
    <cellStyle name="Percent 9 11 7 3" xfId="44981" xr:uid="{7F15E2A5-9C7A-4DA2-AD9A-58147F9A1285}"/>
    <cellStyle name="Percent 9 11 7 4" xfId="37369" xr:uid="{46204260-4228-4165-867B-8C19A77B1D25}"/>
    <cellStyle name="Percent 9 11 8" xfId="13383" xr:uid="{00000000-0005-0000-0000-00004B340000}"/>
    <cellStyle name="Percent 9 11 8 2" xfId="13384" xr:uid="{00000000-0005-0000-0000-00004C340000}"/>
    <cellStyle name="Percent 9 11 8 3" xfId="44982" xr:uid="{45A5D566-3EE1-405A-8917-E06BD17B78C6}"/>
    <cellStyle name="Percent 9 11 8 4" xfId="37370" xr:uid="{C18A0C39-79AF-41EB-BDAB-29D4BE4E86FD}"/>
    <cellStyle name="Percent 9 11 9" xfId="13385" xr:uid="{00000000-0005-0000-0000-00004D340000}"/>
    <cellStyle name="Percent 9 11 9 2" xfId="13386" xr:uid="{00000000-0005-0000-0000-00004E340000}"/>
    <cellStyle name="Percent 9 11 9 3" xfId="44983" xr:uid="{AA825338-1127-41FD-8836-6E2C113007D5}"/>
    <cellStyle name="Percent 9 11 9 4" xfId="37371" xr:uid="{A042F083-0544-4E8E-8F29-4043E76B3AC2}"/>
    <cellStyle name="Percent 9 12" xfId="3019" xr:uid="{00000000-0005-0000-0000-0000CF0B0000}"/>
    <cellStyle name="Percent 9 12 10" xfId="13388" xr:uid="{00000000-0005-0000-0000-000050340000}"/>
    <cellStyle name="Percent 9 12 10 2" xfId="44984" xr:uid="{F1EAC790-64F4-435B-A0F6-D1AB88C3F867}"/>
    <cellStyle name="Percent 9 12 10 3" xfId="37372" xr:uid="{3C6265AE-EEE2-4FAF-A79A-237A45F00B55}"/>
    <cellStyle name="Percent 9 12 11" xfId="13389" xr:uid="{00000000-0005-0000-0000-000051340000}"/>
    <cellStyle name="Percent 9 12 12" xfId="13387" xr:uid="{00000000-0005-0000-0000-00004F340000}"/>
    <cellStyle name="Percent 9 12 13" xfId="41935" xr:uid="{96466407-4081-4DEA-99F6-5F2AB8319196}"/>
    <cellStyle name="Percent 9 12 14" xfId="26689" xr:uid="{74A5EC68-D9BD-4A07-8DB8-E3EE8CD7256B}"/>
    <cellStyle name="Percent 9 12 2" xfId="13390" xr:uid="{00000000-0005-0000-0000-000052340000}"/>
    <cellStyle name="Percent 9 12 2 2" xfId="13391" xr:uid="{00000000-0005-0000-0000-000053340000}"/>
    <cellStyle name="Percent 9 12 2 2 2" xfId="13392" xr:uid="{00000000-0005-0000-0000-000054340000}"/>
    <cellStyle name="Percent 9 12 2 3" xfId="13393" xr:uid="{00000000-0005-0000-0000-000055340000}"/>
    <cellStyle name="Percent 9 12 2 3 2" xfId="13394" xr:uid="{00000000-0005-0000-0000-000056340000}"/>
    <cellStyle name="Percent 9 12 2 4" xfId="13395" xr:uid="{00000000-0005-0000-0000-000057340000}"/>
    <cellStyle name="Percent 9 12 2 5" xfId="13396" xr:uid="{00000000-0005-0000-0000-000058340000}"/>
    <cellStyle name="Percent 9 12 2 6" xfId="44985" xr:uid="{857E65CE-7A71-418E-B096-16038BB1F986}"/>
    <cellStyle name="Percent 9 12 2 7" xfId="37373" xr:uid="{A024C5C2-D776-4311-8BEF-0BF60EE3AF5C}"/>
    <cellStyle name="Percent 9 12 3" xfId="13397" xr:uid="{00000000-0005-0000-0000-000059340000}"/>
    <cellStyle name="Percent 9 12 3 2" xfId="13398" xr:uid="{00000000-0005-0000-0000-00005A340000}"/>
    <cellStyle name="Percent 9 12 3 2 2" xfId="13399" xr:uid="{00000000-0005-0000-0000-00005B340000}"/>
    <cellStyle name="Percent 9 12 3 3" xfId="13400" xr:uid="{00000000-0005-0000-0000-00005C340000}"/>
    <cellStyle name="Percent 9 12 3 3 2" xfId="13401" xr:uid="{00000000-0005-0000-0000-00005D340000}"/>
    <cellStyle name="Percent 9 12 3 4" xfId="13402" xr:uid="{00000000-0005-0000-0000-00005E340000}"/>
    <cellStyle name="Percent 9 12 3 5" xfId="44986" xr:uid="{7B0E77C3-3CAC-4DBD-B726-CE83831705E8}"/>
    <cellStyle name="Percent 9 12 3 6" xfId="37374" xr:uid="{69DC96FD-F3A1-40D1-9F8D-546B3021BA2C}"/>
    <cellStyle name="Percent 9 12 4" xfId="13403" xr:uid="{00000000-0005-0000-0000-00005F340000}"/>
    <cellStyle name="Percent 9 12 4 2" xfId="13404" xr:uid="{00000000-0005-0000-0000-000060340000}"/>
    <cellStyle name="Percent 9 12 4 2 2" xfId="13405" xr:uid="{00000000-0005-0000-0000-000061340000}"/>
    <cellStyle name="Percent 9 12 4 3" xfId="13406" xr:uid="{00000000-0005-0000-0000-000062340000}"/>
    <cellStyle name="Percent 9 12 4 3 2" xfId="13407" xr:uid="{00000000-0005-0000-0000-000063340000}"/>
    <cellStyle name="Percent 9 12 4 4" xfId="13408" xr:uid="{00000000-0005-0000-0000-000064340000}"/>
    <cellStyle name="Percent 9 12 4 5" xfId="44987" xr:uid="{3E09FA41-D129-4EAD-9A0B-D1D10EB18F10}"/>
    <cellStyle name="Percent 9 12 4 6" xfId="37375" xr:uid="{688F9C37-CC9E-4831-B8EB-E475A8DFBDD9}"/>
    <cellStyle name="Percent 9 12 5" xfId="13409" xr:uid="{00000000-0005-0000-0000-000065340000}"/>
    <cellStyle name="Percent 9 12 5 2" xfId="13410" xr:uid="{00000000-0005-0000-0000-000066340000}"/>
    <cellStyle name="Percent 9 12 5 2 2" xfId="13411" xr:uid="{00000000-0005-0000-0000-000067340000}"/>
    <cellStyle name="Percent 9 12 5 3" xfId="13412" xr:uid="{00000000-0005-0000-0000-000068340000}"/>
    <cellStyle name="Percent 9 12 5 3 2" xfId="13413" xr:uid="{00000000-0005-0000-0000-000069340000}"/>
    <cellStyle name="Percent 9 12 5 4" xfId="13414" xr:uid="{00000000-0005-0000-0000-00006A340000}"/>
    <cellStyle name="Percent 9 12 5 4 2" xfId="13415" xr:uid="{00000000-0005-0000-0000-00006B340000}"/>
    <cellStyle name="Percent 9 12 5 5" xfId="13416" xr:uid="{00000000-0005-0000-0000-00006C340000}"/>
    <cellStyle name="Percent 9 12 5 6" xfId="44988" xr:uid="{E1A77EEB-525E-4FDC-BA6E-007F91288439}"/>
    <cellStyle name="Percent 9 12 5 7" xfId="37376" xr:uid="{BC1898FD-F881-4798-B481-95F9572FDA40}"/>
    <cellStyle name="Percent 9 12 6" xfId="13417" xr:uid="{00000000-0005-0000-0000-00006D340000}"/>
    <cellStyle name="Percent 9 12 6 2" xfId="13418" xr:uid="{00000000-0005-0000-0000-00006E340000}"/>
    <cellStyle name="Percent 9 12 6 2 2" xfId="13419" xr:uid="{00000000-0005-0000-0000-00006F340000}"/>
    <cellStyle name="Percent 9 12 6 3" xfId="13420" xr:uid="{00000000-0005-0000-0000-000070340000}"/>
    <cellStyle name="Percent 9 12 6 3 2" xfId="13421" xr:uid="{00000000-0005-0000-0000-000071340000}"/>
    <cellStyle name="Percent 9 12 6 4" xfId="13422" xr:uid="{00000000-0005-0000-0000-000072340000}"/>
    <cellStyle name="Percent 9 12 6 5" xfId="44989" xr:uid="{D7D81CC0-C997-49CD-8DD3-490CED13DBC8}"/>
    <cellStyle name="Percent 9 12 6 6" xfId="37377" xr:uid="{FFA16A3F-5978-4797-9C12-87FA36F39873}"/>
    <cellStyle name="Percent 9 12 7" xfId="13423" xr:uid="{00000000-0005-0000-0000-000073340000}"/>
    <cellStyle name="Percent 9 12 7 2" xfId="13424" xr:uid="{00000000-0005-0000-0000-000074340000}"/>
    <cellStyle name="Percent 9 12 7 3" xfId="44990" xr:uid="{5095D5B0-9AA1-46B0-B85F-88F27BCDE658}"/>
    <cellStyle name="Percent 9 12 7 4" xfId="37378" xr:uid="{B0F180AC-C421-48A9-8B54-708A37797DF3}"/>
    <cellStyle name="Percent 9 12 8" xfId="13425" xr:uid="{00000000-0005-0000-0000-000075340000}"/>
    <cellStyle name="Percent 9 12 8 2" xfId="13426" xr:uid="{00000000-0005-0000-0000-000076340000}"/>
    <cellStyle name="Percent 9 12 8 3" xfId="44991" xr:uid="{A3C1CE79-CA65-4939-A192-1D6D8C07A089}"/>
    <cellStyle name="Percent 9 12 8 4" xfId="37379" xr:uid="{5D62C46A-B63D-488B-8DD6-BA8E6DCB209A}"/>
    <cellStyle name="Percent 9 12 9" xfId="13427" xr:uid="{00000000-0005-0000-0000-000077340000}"/>
    <cellStyle name="Percent 9 12 9 2" xfId="13428" xr:uid="{00000000-0005-0000-0000-000078340000}"/>
    <cellStyle name="Percent 9 12 9 3" xfId="44992" xr:uid="{98EF1301-886C-40AE-AC13-9572C8F971B4}"/>
    <cellStyle name="Percent 9 12 9 4" xfId="37380" xr:uid="{3E037198-652D-4E99-B4E9-894F616A4C57}"/>
    <cellStyle name="Percent 9 13" xfId="3020" xr:uid="{00000000-0005-0000-0000-0000D00B0000}"/>
    <cellStyle name="Percent 9 13 10" xfId="13430" xr:uid="{00000000-0005-0000-0000-00007A340000}"/>
    <cellStyle name="Percent 9 13 10 2" xfId="44993" xr:uid="{36B00E00-70B2-4B8B-A46B-C01C81DC792A}"/>
    <cellStyle name="Percent 9 13 10 3" xfId="37381" xr:uid="{DC113A02-F4A1-43D3-B109-2FC9F9E66E65}"/>
    <cellStyle name="Percent 9 13 11" xfId="13431" xr:uid="{00000000-0005-0000-0000-00007B340000}"/>
    <cellStyle name="Percent 9 13 12" xfId="13429" xr:uid="{00000000-0005-0000-0000-000079340000}"/>
    <cellStyle name="Percent 9 13 13" xfId="41936" xr:uid="{82AF59DC-F49F-409A-9A63-FFD91A613E44}"/>
    <cellStyle name="Percent 9 13 14" xfId="26690" xr:uid="{A2236A96-F172-4114-9B0E-739B02E00FE3}"/>
    <cellStyle name="Percent 9 13 2" xfId="13432" xr:uid="{00000000-0005-0000-0000-00007C340000}"/>
    <cellStyle name="Percent 9 13 2 2" xfId="13433" xr:uid="{00000000-0005-0000-0000-00007D340000}"/>
    <cellStyle name="Percent 9 13 2 2 2" xfId="13434" xr:uid="{00000000-0005-0000-0000-00007E340000}"/>
    <cellStyle name="Percent 9 13 2 3" xfId="13435" xr:uid="{00000000-0005-0000-0000-00007F340000}"/>
    <cellStyle name="Percent 9 13 2 3 2" xfId="13436" xr:uid="{00000000-0005-0000-0000-000080340000}"/>
    <cellStyle name="Percent 9 13 2 4" xfId="13437" xr:uid="{00000000-0005-0000-0000-000081340000}"/>
    <cellStyle name="Percent 9 13 2 5" xfId="13438" xr:uid="{00000000-0005-0000-0000-000082340000}"/>
    <cellStyle name="Percent 9 13 2 6" xfId="44994" xr:uid="{4AD82E84-6788-4334-AFE6-0FCF7E5B3DD3}"/>
    <cellStyle name="Percent 9 13 2 7" xfId="37382" xr:uid="{28DC5866-E132-40DC-BAD1-8A10D37B45D7}"/>
    <cellStyle name="Percent 9 13 3" xfId="13439" xr:uid="{00000000-0005-0000-0000-000083340000}"/>
    <cellStyle name="Percent 9 13 3 2" xfId="13440" xr:uid="{00000000-0005-0000-0000-000084340000}"/>
    <cellStyle name="Percent 9 13 3 2 2" xfId="13441" xr:uid="{00000000-0005-0000-0000-000085340000}"/>
    <cellStyle name="Percent 9 13 3 3" xfId="13442" xr:uid="{00000000-0005-0000-0000-000086340000}"/>
    <cellStyle name="Percent 9 13 3 3 2" xfId="13443" xr:uid="{00000000-0005-0000-0000-000087340000}"/>
    <cellStyle name="Percent 9 13 3 4" xfId="13444" xr:uid="{00000000-0005-0000-0000-000088340000}"/>
    <cellStyle name="Percent 9 13 3 5" xfId="44995" xr:uid="{7D8ED874-2402-424E-93F4-DBBE25CEEDB4}"/>
    <cellStyle name="Percent 9 13 3 6" xfId="37383" xr:uid="{827E791D-E9B9-45D0-9145-0A644DA6D56F}"/>
    <cellStyle name="Percent 9 13 4" xfId="13445" xr:uid="{00000000-0005-0000-0000-000089340000}"/>
    <cellStyle name="Percent 9 13 4 2" xfId="13446" xr:uid="{00000000-0005-0000-0000-00008A340000}"/>
    <cellStyle name="Percent 9 13 4 2 2" xfId="13447" xr:uid="{00000000-0005-0000-0000-00008B340000}"/>
    <cellStyle name="Percent 9 13 4 3" xfId="13448" xr:uid="{00000000-0005-0000-0000-00008C340000}"/>
    <cellStyle name="Percent 9 13 4 3 2" xfId="13449" xr:uid="{00000000-0005-0000-0000-00008D340000}"/>
    <cellStyle name="Percent 9 13 4 4" xfId="13450" xr:uid="{00000000-0005-0000-0000-00008E340000}"/>
    <cellStyle name="Percent 9 13 4 5" xfId="44996" xr:uid="{C3EBD439-52CA-4562-AC8F-F601AD0A4D65}"/>
    <cellStyle name="Percent 9 13 4 6" xfId="37384" xr:uid="{697C5A43-2C9A-4800-8F22-C13CC3DB352C}"/>
    <cellStyle name="Percent 9 13 5" xfId="13451" xr:uid="{00000000-0005-0000-0000-00008F340000}"/>
    <cellStyle name="Percent 9 13 5 2" xfId="13452" xr:uid="{00000000-0005-0000-0000-000090340000}"/>
    <cellStyle name="Percent 9 13 5 2 2" xfId="13453" xr:uid="{00000000-0005-0000-0000-000091340000}"/>
    <cellStyle name="Percent 9 13 5 3" xfId="13454" xr:uid="{00000000-0005-0000-0000-000092340000}"/>
    <cellStyle name="Percent 9 13 5 3 2" xfId="13455" xr:uid="{00000000-0005-0000-0000-000093340000}"/>
    <cellStyle name="Percent 9 13 5 4" xfId="13456" xr:uid="{00000000-0005-0000-0000-000094340000}"/>
    <cellStyle name="Percent 9 13 5 4 2" xfId="13457" xr:uid="{00000000-0005-0000-0000-000095340000}"/>
    <cellStyle name="Percent 9 13 5 5" xfId="13458" xr:uid="{00000000-0005-0000-0000-000096340000}"/>
    <cellStyle name="Percent 9 13 5 6" xfId="44997" xr:uid="{5307FFB5-9B1A-4CF4-9145-E0C602E12AE3}"/>
    <cellStyle name="Percent 9 13 5 7" xfId="37385" xr:uid="{F1002FDA-341A-4C83-B122-8ECAEBEC6B74}"/>
    <cellStyle name="Percent 9 13 6" xfId="13459" xr:uid="{00000000-0005-0000-0000-000097340000}"/>
    <cellStyle name="Percent 9 13 6 2" xfId="13460" xr:uid="{00000000-0005-0000-0000-000098340000}"/>
    <cellStyle name="Percent 9 13 6 2 2" xfId="13461" xr:uid="{00000000-0005-0000-0000-000099340000}"/>
    <cellStyle name="Percent 9 13 6 3" xfId="13462" xr:uid="{00000000-0005-0000-0000-00009A340000}"/>
    <cellStyle name="Percent 9 13 6 3 2" xfId="13463" xr:uid="{00000000-0005-0000-0000-00009B340000}"/>
    <cellStyle name="Percent 9 13 6 4" xfId="13464" xr:uid="{00000000-0005-0000-0000-00009C340000}"/>
    <cellStyle name="Percent 9 13 6 5" xfId="44998" xr:uid="{BD2FC725-BB21-479B-B8C6-EA7F193C8154}"/>
    <cellStyle name="Percent 9 13 6 6" xfId="37386" xr:uid="{AC1BB8F9-7159-4D64-BE36-28244912CFA1}"/>
    <cellStyle name="Percent 9 13 7" xfId="13465" xr:uid="{00000000-0005-0000-0000-00009D340000}"/>
    <cellStyle name="Percent 9 13 7 2" xfId="13466" xr:uid="{00000000-0005-0000-0000-00009E340000}"/>
    <cellStyle name="Percent 9 13 7 3" xfId="44999" xr:uid="{610D8F85-A4E6-4D51-9C77-DBB80E3B4C63}"/>
    <cellStyle name="Percent 9 13 7 4" xfId="37387" xr:uid="{A9CD14DD-65A8-481D-ABB1-81045A643F86}"/>
    <cellStyle name="Percent 9 13 8" xfId="13467" xr:uid="{00000000-0005-0000-0000-00009F340000}"/>
    <cellStyle name="Percent 9 13 8 2" xfId="13468" xr:uid="{00000000-0005-0000-0000-0000A0340000}"/>
    <cellStyle name="Percent 9 13 8 3" xfId="45000" xr:uid="{602481C1-07B0-48EF-914F-530DD32A3BAC}"/>
    <cellStyle name="Percent 9 13 8 4" xfId="37388" xr:uid="{A1806E0A-43FE-429F-BB60-3BE26643456E}"/>
    <cellStyle name="Percent 9 13 9" xfId="13469" xr:uid="{00000000-0005-0000-0000-0000A1340000}"/>
    <cellStyle name="Percent 9 13 9 2" xfId="13470" xr:uid="{00000000-0005-0000-0000-0000A2340000}"/>
    <cellStyle name="Percent 9 13 9 3" xfId="45001" xr:uid="{AE4F26F2-9AFD-4576-9173-631E97C73590}"/>
    <cellStyle name="Percent 9 13 9 4" xfId="37389" xr:uid="{EFB42155-24CE-47AC-9FFF-4B36FA2F8338}"/>
    <cellStyle name="Percent 9 14" xfId="3021" xr:uid="{00000000-0005-0000-0000-0000D10B0000}"/>
    <cellStyle name="Percent 9 14 10" xfId="13472" xr:uid="{00000000-0005-0000-0000-0000A4340000}"/>
    <cellStyle name="Percent 9 14 10 2" xfId="45002" xr:uid="{81FDA3F3-70D4-4038-8461-AFEB8571963A}"/>
    <cellStyle name="Percent 9 14 10 3" xfId="37390" xr:uid="{360BD9C1-551F-4ADE-B1C6-94697C313F37}"/>
    <cellStyle name="Percent 9 14 11" xfId="13473" xr:uid="{00000000-0005-0000-0000-0000A5340000}"/>
    <cellStyle name="Percent 9 14 12" xfId="13471" xr:uid="{00000000-0005-0000-0000-0000A3340000}"/>
    <cellStyle name="Percent 9 14 13" xfId="41937" xr:uid="{07F00055-7F5B-49CE-A6EA-1F4E1E1156CC}"/>
    <cellStyle name="Percent 9 14 14" xfId="26691" xr:uid="{FAA205F0-FBDF-445A-93D1-1D1F20F24558}"/>
    <cellStyle name="Percent 9 14 2" xfId="13474" xr:uid="{00000000-0005-0000-0000-0000A6340000}"/>
    <cellStyle name="Percent 9 14 2 2" xfId="13475" xr:uid="{00000000-0005-0000-0000-0000A7340000}"/>
    <cellStyle name="Percent 9 14 2 2 2" xfId="13476" xr:uid="{00000000-0005-0000-0000-0000A8340000}"/>
    <cellStyle name="Percent 9 14 2 3" xfId="13477" xr:uid="{00000000-0005-0000-0000-0000A9340000}"/>
    <cellStyle name="Percent 9 14 2 3 2" xfId="13478" xr:uid="{00000000-0005-0000-0000-0000AA340000}"/>
    <cellStyle name="Percent 9 14 2 4" xfId="13479" xr:uid="{00000000-0005-0000-0000-0000AB340000}"/>
    <cellStyle name="Percent 9 14 2 5" xfId="13480" xr:uid="{00000000-0005-0000-0000-0000AC340000}"/>
    <cellStyle name="Percent 9 14 2 6" xfId="45003" xr:uid="{A7DC9BEE-1650-420D-851C-2A78E0D00F30}"/>
    <cellStyle name="Percent 9 14 2 7" xfId="37391" xr:uid="{BF93A814-19D6-4237-AA23-FE92F76AF56A}"/>
    <cellStyle name="Percent 9 14 3" xfId="13481" xr:uid="{00000000-0005-0000-0000-0000AD340000}"/>
    <cellStyle name="Percent 9 14 3 2" xfId="13482" xr:uid="{00000000-0005-0000-0000-0000AE340000}"/>
    <cellStyle name="Percent 9 14 3 2 2" xfId="13483" xr:uid="{00000000-0005-0000-0000-0000AF340000}"/>
    <cellStyle name="Percent 9 14 3 3" xfId="13484" xr:uid="{00000000-0005-0000-0000-0000B0340000}"/>
    <cellStyle name="Percent 9 14 3 3 2" xfId="13485" xr:uid="{00000000-0005-0000-0000-0000B1340000}"/>
    <cellStyle name="Percent 9 14 3 4" xfId="13486" xr:uid="{00000000-0005-0000-0000-0000B2340000}"/>
    <cellStyle name="Percent 9 14 3 5" xfId="45004" xr:uid="{E9C77555-66AB-4340-8DD3-7B86C0035B77}"/>
    <cellStyle name="Percent 9 14 3 6" xfId="37392" xr:uid="{B70FF484-03D9-41B2-B773-38D85B161F15}"/>
    <cellStyle name="Percent 9 14 4" xfId="13487" xr:uid="{00000000-0005-0000-0000-0000B3340000}"/>
    <cellStyle name="Percent 9 14 4 2" xfId="13488" xr:uid="{00000000-0005-0000-0000-0000B4340000}"/>
    <cellStyle name="Percent 9 14 4 2 2" xfId="13489" xr:uid="{00000000-0005-0000-0000-0000B5340000}"/>
    <cellStyle name="Percent 9 14 4 3" xfId="13490" xr:uid="{00000000-0005-0000-0000-0000B6340000}"/>
    <cellStyle name="Percent 9 14 4 3 2" xfId="13491" xr:uid="{00000000-0005-0000-0000-0000B7340000}"/>
    <cellStyle name="Percent 9 14 4 4" xfId="13492" xr:uid="{00000000-0005-0000-0000-0000B8340000}"/>
    <cellStyle name="Percent 9 14 4 5" xfId="45005" xr:uid="{590A9EAE-45A0-45B8-A77C-8EE2C75D2370}"/>
    <cellStyle name="Percent 9 14 4 6" xfId="37393" xr:uid="{B37D3499-A2F3-474F-83CC-4DCCC9A86B94}"/>
    <cellStyle name="Percent 9 14 5" xfId="13493" xr:uid="{00000000-0005-0000-0000-0000B9340000}"/>
    <cellStyle name="Percent 9 14 5 2" xfId="13494" xr:uid="{00000000-0005-0000-0000-0000BA340000}"/>
    <cellStyle name="Percent 9 14 5 2 2" xfId="13495" xr:uid="{00000000-0005-0000-0000-0000BB340000}"/>
    <cellStyle name="Percent 9 14 5 3" xfId="13496" xr:uid="{00000000-0005-0000-0000-0000BC340000}"/>
    <cellStyle name="Percent 9 14 5 3 2" xfId="13497" xr:uid="{00000000-0005-0000-0000-0000BD340000}"/>
    <cellStyle name="Percent 9 14 5 4" xfId="13498" xr:uid="{00000000-0005-0000-0000-0000BE340000}"/>
    <cellStyle name="Percent 9 14 5 4 2" xfId="13499" xr:uid="{00000000-0005-0000-0000-0000BF340000}"/>
    <cellStyle name="Percent 9 14 5 5" xfId="13500" xr:uid="{00000000-0005-0000-0000-0000C0340000}"/>
    <cellStyle name="Percent 9 14 5 6" xfId="45006" xr:uid="{3F560119-6A52-4FF8-98E0-A65D51063E92}"/>
    <cellStyle name="Percent 9 14 5 7" xfId="37394" xr:uid="{C7F23A70-7E7C-48E9-995E-449592115B9E}"/>
    <cellStyle name="Percent 9 14 6" xfId="13501" xr:uid="{00000000-0005-0000-0000-0000C1340000}"/>
    <cellStyle name="Percent 9 14 6 2" xfId="13502" xr:uid="{00000000-0005-0000-0000-0000C2340000}"/>
    <cellStyle name="Percent 9 14 6 2 2" xfId="13503" xr:uid="{00000000-0005-0000-0000-0000C3340000}"/>
    <cellStyle name="Percent 9 14 6 3" xfId="13504" xr:uid="{00000000-0005-0000-0000-0000C4340000}"/>
    <cellStyle name="Percent 9 14 6 3 2" xfId="13505" xr:uid="{00000000-0005-0000-0000-0000C5340000}"/>
    <cellStyle name="Percent 9 14 6 4" xfId="13506" xr:uid="{00000000-0005-0000-0000-0000C6340000}"/>
    <cellStyle name="Percent 9 14 6 5" xfId="45007" xr:uid="{E3B8C2D5-6826-4ED2-8E43-A53B4EA89254}"/>
    <cellStyle name="Percent 9 14 6 6" xfId="37395" xr:uid="{06D90AAF-ECB3-4804-8360-FD491A615B4D}"/>
    <cellStyle name="Percent 9 14 7" xfId="13507" xr:uid="{00000000-0005-0000-0000-0000C7340000}"/>
    <cellStyle name="Percent 9 14 7 2" xfId="13508" xr:uid="{00000000-0005-0000-0000-0000C8340000}"/>
    <cellStyle name="Percent 9 14 7 3" xfId="45008" xr:uid="{7210813B-00CF-44AC-9FBD-84CEA34CEAD2}"/>
    <cellStyle name="Percent 9 14 7 4" xfId="37396" xr:uid="{A00FA47F-1165-4F3F-984B-75D85A8664B5}"/>
    <cellStyle name="Percent 9 14 8" xfId="13509" xr:uid="{00000000-0005-0000-0000-0000C9340000}"/>
    <cellStyle name="Percent 9 14 8 2" xfId="13510" xr:uid="{00000000-0005-0000-0000-0000CA340000}"/>
    <cellStyle name="Percent 9 14 8 3" xfId="45009" xr:uid="{0EC858F6-AB46-432F-B07A-8CFDA166C1AE}"/>
    <cellStyle name="Percent 9 14 8 4" xfId="37397" xr:uid="{0EFF1D8A-14F9-4F2B-B37B-68F2DD4388EB}"/>
    <cellStyle name="Percent 9 14 9" xfId="13511" xr:uid="{00000000-0005-0000-0000-0000CB340000}"/>
    <cellStyle name="Percent 9 14 9 2" xfId="13512" xr:uid="{00000000-0005-0000-0000-0000CC340000}"/>
    <cellStyle name="Percent 9 14 9 3" xfId="45010" xr:uid="{C5910F12-6182-4287-B4F8-6B8840F20347}"/>
    <cellStyle name="Percent 9 14 9 4" xfId="37398" xr:uid="{B04AC269-593B-4036-A302-F55B5C6E5840}"/>
    <cellStyle name="Percent 9 15" xfId="3022" xr:uid="{00000000-0005-0000-0000-0000D20B0000}"/>
    <cellStyle name="Percent 9 15 10" xfId="13514" xr:uid="{00000000-0005-0000-0000-0000CE340000}"/>
    <cellStyle name="Percent 9 15 10 2" xfId="45011" xr:uid="{2AF4E808-BE1D-4931-BD43-3A7F741C35D6}"/>
    <cellStyle name="Percent 9 15 10 3" xfId="37399" xr:uid="{A35B4A14-35EF-4DA8-A4C0-F2CD330FB3BF}"/>
    <cellStyle name="Percent 9 15 11" xfId="13515" xr:uid="{00000000-0005-0000-0000-0000CF340000}"/>
    <cellStyle name="Percent 9 15 12" xfId="13513" xr:uid="{00000000-0005-0000-0000-0000CD340000}"/>
    <cellStyle name="Percent 9 15 13" xfId="41938" xr:uid="{2BE4FBEB-006E-4A82-9CB4-4F7DA707E035}"/>
    <cellStyle name="Percent 9 15 14" xfId="26692" xr:uid="{6D216EF4-1C9E-4E40-BEE5-1E2B1EBE0A68}"/>
    <cellStyle name="Percent 9 15 2" xfId="13516" xr:uid="{00000000-0005-0000-0000-0000D0340000}"/>
    <cellStyle name="Percent 9 15 2 2" xfId="13517" xr:uid="{00000000-0005-0000-0000-0000D1340000}"/>
    <cellStyle name="Percent 9 15 2 2 2" xfId="13518" xr:uid="{00000000-0005-0000-0000-0000D2340000}"/>
    <cellStyle name="Percent 9 15 2 3" xfId="13519" xr:uid="{00000000-0005-0000-0000-0000D3340000}"/>
    <cellStyle name="Percent 9 15 2 3 2" xfId="13520" xr:uid="{00000000-0005-0000-0000-0000D4340000}"/>
    <cellStyle name="Percent 9 15 2 4" xfId="13521" xr:uid="{00000000-0005-0000-0000-0000D5340000}"/>
    <cellStyle name="Percent 9 15 2 5" xfId="13522" xr:uid="{00000000-0005-0000-0000-0000D6340000}"/>
    <cellStyle name="Percent 9 15 2 6" xfId="45012" xr:uid="{52408FCF-DC22-4EC4-ABFA-382A8D9B8A6B}"/>
    <cellStyle name="Percent 9 15 2 7" xfId="37400" xr:uid="{2E459880-E81D-44AA-B3DE-7912F69D4375}"/>
    <cellStyle name="Percent 9 15 3" xfId="13523" xr:uid="{00000000-0005-0000-0000-0000D7340000}"/>
    <cellStyle name="Percent 9 15 3 2" xfId="13524" xr:uid="{00000000-0005-0000-0000-0000D8340000}"/>
    <cellStyle name="Percent 9 15 3 2 2" xfId="13525" xr:uid="{00000000-0005-0000-0000-0000D9340000}"/>
    <cellStyle name="Percent 9 15 3 3" xfId="13526" xr:uid="{00000000-0005-0000-0000-0000DA340000}"/>
    <cellStyle name="Percent 9 15 3 3 2" xfId="13527" xr:uid="{00000000-0005-0000-0000-0000DB340000}"/>
    <cellStyle name="Percent 9 15 3 4" xfId="13528" xr:uid="{00000000-0005-0000-0000-0000DC340000}"/>
    <cellStyle name="Percent 9 15 3 5" xfId="45013" xr:uid="{8BD37737-7408-44A3-BC93-46A8C99EDAF6}"/>
    <cellStyle name="Percent 9 15 3 6" xfId="37401" xr:uid="{E2278C7C-DB1C-43C6-8651-DA62C7261890}"/>
    <cellStyle name="Percent 9 15 4" xfId="13529" xr:uid="{00000000-0005-0000-0000-0000DD340000}"/>
    <cellStyle name="Percent 9 15 4 2" xfId="13530" xr:uid="{00000000-0005-0000-0000-0000DE340000}"/>
    <cellStyle name="Percent 9 15 4 2 2" xfId="13531" xr:uid="{00000000-0005-0000-0000-0000DF340000}"/>
    <cellStyle name="Percent 9 15 4 3" xfId="13532" xr:uid="{00000000-0005-0000-0000-0000E0340000}"/>
    <cellStyle name="Percent 9 15 4 3 2" xfId="13533" xr:uid="{00000000-0005-0000-0000-0000E1340000}"/>
    <cellStyle name="Percent 9 15 4 4" xfId="13534" xr:uid="{00000000-0005-0000-0000-0000E2340000}"/>
    <cellStyle name="Percent 9 15 4 5" xfId="45014" xr:uid="{A366A510-63D9-416B-872D-5E3F3D722B37}"/>
    <cellStyle name="Percent 9 15 4 6" xfId="37402" xr:uid="{1980BB76-8948-40E8-8BAA-884FED9F5885}"/>
    <cellStyle name="Percent 9 15 5" xfId="13535" xr:uid="{00000000-0005-0000-0000-0000E3340000}"/>
    <cellStyle name="Percent 9 15 5 2" xfId="13536" xr:uid="{00000000-0005-0000-0000-0000E4340000}"/>
    <cellStyle name="Percent 9 15 5 2 2" xfId="13537" xr:uid="{00000000-0005-0000-0000-0000E5340000}"/>
    <cellStyle name="Percent 9 15 5 3" xfId="13538" xr:uid="{00000000-0005-0000-0000-0000E6340000}"/>
    <cellStyle name="Percent 9 15 5 3 2" xfId="13539" xr:uid="{00000000-0005-0000-0000-0000E7340000}"/>
    <cellStyle name="Percent 9 15 5 4" xfId="13540" xr:uid="{00000000-0005-0000-0000-0000E8340000}"/>
    <cellStyle name="Percent 9 15 5 4 2" xfId="13541" xr:uid="{00000000-0005-0000-0000-0000E9340000}"/>
    <cellStyle name="Percent 9 15 5 5" xfId="13542" xr:uid="{00000000-0005-0000-0000-0000EA340000}"/>
    <cellStyle name="Percent 9 15 5 6" xfId="45015" xr:uid="{8A0AD2BA-CF58-43CE-92D2-EC44DBD0320F}"/>
    <cellStyle name="Percent 9 15 5 7" xfId="37403" xr:uid="{A3F71308-9670-4CFF-B6FF-C9CA953B6A4B}"/>
    <cellStyle name="Percent 9 15 6" xfId="13543" xr:uid="{00000000-0005-0000-0000-0000EB340000}"/>
    <cellStyle name="Percent 9 15 6 2" xfId="13544" xr:uid="{00000000-0005-0000-0000-0000EC340000}"/>
    <cellStyle name="Percent 9 15 6 2 2" xfId="13545" xr:uid="{00000000-0005-0000-0000-0000ED340000}"/>
    <cellStyle name="Percent 9 15 6 3" xfId="13546" xr:uid="{00000000-0005-0000-0000-0000EE340000}"/>
    <cellStyle name="Percent 9 15 6 3 2" xfId="13547" xr:uid="{00000000-0005-0000-0000-0000EF340000}"/>
    <cellStyle name="Percent 9 15 6 4" xfId="13548" xr:uid="{00000000-0005-0000-0000-0000F0340000}"/>
    <cellStyle name="Percent 9 15 6 5" xfId="45016" xr:uid="{E14A05B7-2B10-4728-AC2D-FBB93F622CF3}"/>
    <cellStyle name="Percent 9 15 6 6" xfId="37404" xr:uid="{B8745D52-5A24-4688-AAFF-6BE7841605CD}"/>
    <cellStyle name="Percent 9 15 7" xfId="13549" xr:uid="{00000000-0005-0000-0000-0000F1340000}"/>
    <cellStyle name="Percent 9 15 7 2" xfId="13550" xr:uid="{00000000-0005-0000-0000-0000F2340000}"/>
    <cellStyle name="Percent 9 15 7 3" xfId="45017" xr:uid="{11D89170-D1AD-467E-A1D9-5D601CB439C9}"/>
    <cellStyle name="Percent 9 15 7 4" xfId="37405" xr:uid="{07329C16-CE61-4034-ABDE-6698E53B355A}"/>
    <cellStyle name="Percent 9 15 8" xfId="13551" xr:uid="{00000000-0005-0000-0000-0000F3340000}"/>
    <cellStyle name="Percent 9 15 8 2" xfId="13552" xr:uid="{00000000-0005-0000-0000-0000F4340000}"/>
    <cellStyle name="Percent 9 15 8 3" xfId="45018" xr:uid="{C915D854-A2F6-493F-9907-C38D98E37623}"/>
    <cellStyle name="Percent 9 15 8 4" xfId="37406" xr:uid="{D2E3CE56-DE8A-423D-8375-E81ACA927EE8}"/>
    <cellStyle name="Percent 9 15 9" xfId="13553" xr:uid="{00000000-0005-0000-0000-0000F5340000}"/>
    <cellStyle name="Percent 9 15 9 2" xfId="13554" xr:uid="{00000000-0005-0000-0000-0000F6340000}"/>
    <cellStyle name="Percent 9 15 9 3" xfId="45019" xr:uid="{BFF5E009-FC56-4EC4-A8A2-3823AD665F08}"/>
    <cellStyle name="Percent 9 15 9 4" xfId="37407" xr:uid="{C2347C0D-0A90-47AF-A5EC-BAD24E446734}"/>
    <cellStyle name="Percent 9 16" xfId="3023" xr:uid="{00000000-0005-0000-0000-0000D30B0000}"/>
    <cellStyle name="Percent 9 16 10" xfId="13556" xr:uid="{00000000-0005-0000-0000-0000F8340000}"/>
    <cellStyle name="Percent 9 16 10 2" xfId="45020" xr:uid="{21285669-E3F9-47FE-8907-4AE16FB2D90F}"/>
    <cellStyle name="Percent 9 16 10 3" xfId="37408" xr:uid="{1DAD4A42-282A-47E8-A66A-550D930AF71D}"/>
    <cellStyle name="Percent 9 16 11" xfId="13557" xr:uid="{00000000-0005-0000-0000-0000F9340000}"/>
    <cellStyle name="Percent 9 16 12" xfId="13555" xr:uid="{00000000-0005-0000-0000-0000F7340000}"/>
    <cellStyle name="Percent 9 16 13" xfId="41939" xr:uid="{8C94CC1D-F19A-48B0-BD2D-1D67EB395F12}"/>
    <cellStyle name="Percent 9 16 14" xfId="26693" xr:uid="{B9BBDBB5-224A-4405-A494-E56BC6EF28FC}"/>
    <cellStyle name="Percent 9 16 2" xfId="13558" xr:uid="{00000000-0005-0000-0000-0000FA340000}"/>
    <cellStyle name="Percent 9 16 2 2" xfId="13559" xr:uid="{00000000-0005-0000-0000-0000FB340000}"/>
    <cellStyle name="Percent 9 16 2 2 2" xfId="13560" xr:uid="{00000000-0005-0000-0000-0000FC340000}"/>
    <cellStyle name="Percent 9 16 2 3" xfId="13561" xr:uid="{00000000-0005-0000-0000-0000FD340000}"/>
    <cellStyle name="Percent 9 16 2 3 2" xfId="13562" xr:uid="{00000000-0005-0000-0000-0000FE340000}"/>
    <cellStyle name="Percent 9 16 2 4" xfId="13563" xr:uid="{00000000-0005-0000-0000-0000FF340000}"/>
    <cellStyle name="Percent 9 16 2 5" xfId="13564" xr:uid="{00000000-0005-0000-0000-000000350000}"/>
    <cellStyle name="Percent 9 16 2 6" xfId="45021" xr:uid="{B750C221-C44D-4A9C-B53B-E84B1FAD1ACB}"/>
    <cellStyle name="Percent 9 16 2 7" xfId="37409" xr:uid="{755CCBC2-E4FA-45A5-914B-CF471DC2D0FC}"/>
    <cellStyle name="Percent 9 16 3" xfId="13565" xr:uid="{00000000-0005-0000-0000-000001350000}"/>
    <cellStyle name="Percent 9 16 3 2" xfId="13566" xr:uid="{00000000-0005-0000-0000-000002350000}"/>
    <cellStyle name="Percent 9 16 3 2 2" xfId="13567" xr:uid="{00000000-0005-0000-0000-000003350000}"/>
    <cellStyle name="Percent 9 16 3 3" xfId="13568" xr:uid="{00000000-0005-0000-0000-000004350000}"/>
    <cellStyle name="Percent 9 16 3 3 2" xfId="13569" xr:uid="{00000000-0005-0000-0000-000005350000}"/>
    <cellStyle name="Percent 9 16 3 4" xfId="13570" xr:uid="{00000000-0005-0000-0000-000006350000}"/>
    <cellStyle name="Percent 9 16 3 5" xfId="45022" xr:uid="{CEE58866-52F0-4EF7-B31A-9A02BF1DF817}"/>
    <cellStyle name="Percent 9 16 3 6" xfId="37410" xr:uid="{2C3D328F-15B4-4763-80C0-C6F21E0BA111}"/>
    <cellStyle name="Percent 9 16 4" xfId="13571" xr:uid="{00000000-0005-0000-0000-000007350000}"/>
    <cellStyle name="Percent 9 16 4 2" xfId="13572" xr:uid="{00000000-0005-0000-0000-000008350000}"/>
    <cellStyle name="Percent 9 16 4 2 2" xfId="13573" xr:uid="{00000000-0005-0000-0000-000009350000}"/>
    <cellStyle name="Percent 9 16 4 3" xfId="13574" xr:uid="{00000000-0005-0000-0000-00000A350000}"/>
    <cellStyle name="Percent 9 16 4 3 2" xfId="13575" xr:uid="{00000000-0005-0000-0000-00000B350000}"/>
    <cellStyle name="Percent 9 16 4 4" xfId="13576" xr:uid="{00000000-0005-0000-0000-00000C350000}"/>
    <cellStyle name="Percent 9 16 4 5" xfId="45023" xr:uid="{E360030D-43E9-4D11-A6B6-CD3AC376C9FD}"/>
    <cellStyle name="Percent 9 16 4 6" xfId="37411" xr:uid="{D918ED3D-DC4F-42F9-86CB-E0DB8E1872DC}"/>
    <cellStyle name="Percent 9 16 5" xfId="13577" xr:uid="{00000000-0005-0000-0000-00000D350000}"/>
    <cellStyle name="Percent 9 16 5 2" xfId="13578" xr:uid="{00000000-0005-0000-0000-00000E350000}"/>
    <cellStyle name="Percent 9 16 5 2 2" xfId="13579" xr:uid="{00000000-0005-0000-0000-00000F350000}"/>
    <cellStyle name="Percent 9 16 5 3" xfId="13580" xr:uid="{00000000-0005-0000-0000-000010350000}"/>
    <cellStyle name="Percent 9 16 5 3 2" xfId="13581" xr:uid="{00000000-0005-0000-0000-000011350000}"/>
    <cellStyle name="Percent 9 16 5 4" xfId="13582" xr:uid="{00000000-0005-0000-0000-000012350000}"/>
    <cellStyle name="Percent 9 16 5 4 2" xfId="13583" xr:uid="{00000000-0005-0000-0000-000013350000}"/>
    <cellStyle name="Percent 9 16 5 5" xfId="13584" xr:uid="{00000000-0005-0000-0000-000014350000}"/>
    <cellStyle name="Percent 9 16 5 6" xfId="45024" xr:uid="{CCFCC9F5-4654-4C76-8E90-325B3F5131F9}"/>
    <cellStyle name="Percent 9 16 5 7" xfId="37412" xr:uid="{4671101B-B59E-4CFD-B899-EEB5BC48FA62}"/>
    <cellStyle name="Percent 9 16 6" xfId="13585" xr:uid="{00000000-0005-0000-0000-000015350000}"/>
    <cellStyle name="Percent 9 16 6 2" xfId="13586" xr:uid="{00000000-0005-0000-0000-000016350000}"/>
    <cellStyle name="Percent 9 16 6 2 2" xfId="13587" xr:uid="{00000000-0005-0000-0000-000017350000}"/>
    <cellStyle name="Percent 9 16 6 3" xfId="13588" xr:uid="{00000000-0005-0000-0000-000018350000}"/>
    <cellStyle name="Percent 9 16 6 3 2" xfId="13589" xr:uid="{00000000-0005-0000-0000-000019350000}"/>
    <cellStyle name="Percent 9 16 6 4" xfId="13590" xr:uid="{00000000-0005-0000-0000-00001A350000}"/>
    <cellStyle name="Percent 9 16 6 5" xfId="45025" xr:uid="{0757E0AE-56D7-4298-B9B6-E4F1D09F7A9B}"/>
    <cellStyle name="Percent 9 16 6 6" xfId="37413" xr:uid="{F29FEA26-DF52-4969-8F84-39E623366AA4}"/>
    <cellStyle name="Percent 9 16 7" xfId="13591" xr:uid="{00000000-0005-0000-0000-00001B350000}"/>
    <cellStyle name="Percent 9 16 7 2" xfId="13592" xr:uid="{00000000-0005-0000-0000-00001C350000}"/>
    <cellStyle name="Percent 9 16 7 3" xfId="45026" xr:uid="{520F1F10-7DE6-4195-B481-9083C57DD3FA}"/>
    <cellStyle name="Percent 9 16 7 4" xfId="37414" xr:uid="{35181A15-DD90-42F9-80D2-DD703E836572}"/>
    <cellStyle name="Percent 9 16 8" xfId="13593" xr:uid="{00000000-0005-0000-0000-00001D350000}"/>
    <cellStyle name="Percent 9 16 8 2" xfId="13594" xr:uid="{00000000-0005-0000-0000-00001E350000}"/>
    <cellStyle name="Percent 9 16 8 3" xfId="45027" xr:uid="{4ABB9BD7-0DB0-4372-A8A2-C473B2C5582A}"/>
    <cellStyle name="Percent 9 16 8 4" xfId="37415" xr:uid="{C4541C2E-94CD-463B-AF20-0B79912E18D2}"/>
    <cellStyle name="Percent 9 16 9" xfId="13595" xr:uid="{00000000-0005-0000-0000-00001F350000}"/>
    <cellStyle name="Percent 9 16 9 2" xfId="13596" xr:uid="{00000000-0005-0000-0000-000020350000}"/>
    <cellStyle name="Percent 9 16 9 3" xfId="45028" xr:uid="{2BE07CFF-B465-403D-B5EC-4E75669FBFEC}"/>
    <cellStyle name="Percent 9 16 9 4" xfId="37416" xr:uid="{52E20F87-DE89-4ABD-8458-47786ED2247F}"/>
    <cellStyle name="Percent 9 17" xfId="3024" xr:uid="{00000000-0005-0000-0000-0000D40B0000}"/>
    <cellStyle name="Percent 9 17 10" xfId="13598" xr:uid="{00000000-0005-0000-0000-000022350000}"/>
    <cellStyle name="Percent 9 17 10 2" xfId="45029" xr:uid="{9FC88B32-E871-44E8-90FB-B7BA2AEDD63B}"/>
    <cellStyle name="Percent 9 17 10 3" xfId="37417" xr:uid="{5A1BCE86-2297-4CA9-A1FD-A109FBFAAA25}"/>
    <cellStyle name="Percent 9 17 11" xfId="13599" xr:uid="{00000000-0005-0000-0000-000023350000}"/>
    <cellStyle name="Percent 9 17 12" xfId="13597" xr:uid="{00000000-0005-0000-0000-000021350000}"/>
    <cellStyle name="Percent 9 17 13" xfId="41940" xr:uid="{C6E27953-0452-47CA-A1E4-2640A6DFBEA7}"/>
    <cellStyle name="Percent 9 17 14" xfId="26694" xr:uid="{2D37535C-0D5E-403D-A8EE-4B74646EFEC0}"/>
    <cellStyle name="Percent 9 17 2" xfId="13600" xr:uid="{00000000-0005-0000-0000-000024350000}"/>
    <cellStyle name="Percent 9 17 2 2" xfId="13601" xr:uid="{00000000-0005-0000-0000-000025350000}"/>
    <cellStyle name="Percent 9 17 2 2 2" xfId="13602" xr:uid="{00000000-0005-0000-0000-000026350000}"/>
    <cellStyle name="Percent 9 17 2 3" xfId="13603" xr:uid="{00000000-0005-0000-0000-000027350000}"/>
    <cellStyle name="Percent 9 17 2 3 2" xfId="13604" xr:uid="{00000000-0005-0000-0000-000028350000}"/>
    <cellStyle name="Percent 9 17 2 4" xfId="13605" xr:uid="{00000000-0005-0000-0000-000029350000}"/>
    <cellStyle name="Percent 9 17 2 5" xfId="13606" xr:uid="{00000000-0005-0000-0000-00002A350000}"/>
    <cellStyle name="Percent 9 17 2 6" xfId="45030" xr:uid="{8668A3C3-930E-4D09-BD44-50743C193DE6}"/>
    <cellStyle name="Percent 9 17 2 7" xfId="37418" xr:uid="{5AC702A1-16FB-437A-B46E-7B4A973DBA8C}"/>
    <cellStyle name="Percent 9 17 3" xfId="13607" xr:uid="{00000000-0005-0000-0000-00002B350000}"/>
    <cellStyle name="Percent 9 17 3 2" xfId="13608" xr:uid="{00000000-0005-0000-0000-00002C350000}"/>
    <cellStyle name="Percent 9 17 3 2 2" xfId="13609" xr:uid="{00000000-0005-0000-0000-00002D350000}"/>
    <cellStyle name="Percent 9 17 3 3" xfId="13610" xr:uid="{00000000-0005-0000-0000-00002E350000}"/>
    <cellStyle name="Percent 9 17 3 3 2" xfId="13611" xr:uid="{00000000-0005-0000-0000-00002F350000}"/>
    <cellStyle name="Percent 9 17 3 4" xfId="13612" xr:uid="{00000000-0005-0000-0000-000030350000}"/>
    <cellStyle name="Percent 9 17 3 5" xfId="45031" xr:uid="{55A72595-C7F4-476D-A217-1A27EC5BCAD3}"/>
    <cellStyle name="Percent 9 17 3 6" xfId="37419" xr:uid="{2E8D1771-6335-46E5-911A-82F8FB597DF4}"/>
    <cellStyle name="Percent 9 17 4" xfId="13613" xr:uid="{00000000-0005-0000-0000-000031350000}"/>
    <cellStyle name="Percent 9 17 4 2" xfId="13614" xr:uid="{00000000-0005-0000-0000-000032350000}"/>
    <cellStyle name="Percent 9 17 4 2 2" xfId="13615" xr:uid="{00000000-0005-0000-0000-000033350000}"/>
    <cellStyle name="Percent 9 17 4 3" xfId="13616" xr:uid="{00000000-0005-0000-0000-000034350000}"/>
    <cellStyle name="Percent 9 17 4 3 2" xfId="13617" xr:uid="{00000000-0005-0000-0000-000035350000}"/>
    <cellStyle name="Percent 9 17 4 4" xfId="13618" xr:uid="{00000000-0005-0000-0000-000036350000}"/>
    <cellStyle name="Percent 9 17 4 5" xfId="45032" xr:uid="{7C26629F-52CE-478C-A379-97755187566B}"/>
    <cellStyle name="Percent 9 17 4 6" xfId="37420" xr:uid="{1B7B36F4-C052-40DF-914E-466F1652704B}"/>
    <cellStyle name="Percent 9 17 5" xfId="13619" xr:uid="{00000000-0005-0000-0000-000037350000}"/>
    <cellStyle name="Percent 9 17 5 2" xfId="13620" xr:uid="{00000000-0005-0000-0000-000038350000}"/>
    <cellStyle name="Percent 9 17 5 2 2" xfId="13621" xr:uid="{00000000-0005-0000-0000-000039350000}"/>
    <cellStyle name="Percent 9 17 5 3" xfId="13622" xr:uid="{00000000-0005-0000-0000-00003A350000}"/>
    <cellStyle name="Percent 9 17 5 3 2" xfId="13623" xr:uid="{00000000-0005-0000-0000-00003B350000}"/>
    <cellStyle name="Percent 9 17 5 4" xfId="13624" xr:uid="{00000000-0005-0000-0000-00003C350000}"/>
    <cellStyle name="Percent 9 17 5 4 2" xfId="13625" xr:uid="{00000000-0005-0000-0000-00003D350000}"/>
    <cellStyle name="Percent 9 17 5 5" xfId="13626" xr:uid="{00000000-0005-0000-0000-00003E350000}"/>
    <cellStyle name="Percent 9 17 5 6" xfId="45033" xr:uid="{D8CD5F19-25E2-4F34-BC02-FF079A4E7B0B}"/>
    <cellStyle name="Percent 9 17 5 7" xfId="37421" xr:uid="{9EDB3CE2-52A8-45B2-8126-3DD2F5CC9F21}"/>
    <cellStyle name="Percent 9 17 6" xfId="13627" xr:uid="{00000000-0005-0000-0000-00003F350000}"/>
    <cellStyle name="Percent 9 17 6 2" xfId="13628" xr:uid="{00000000-0005-0000-0000-000040350000}"/>
    <cellStyle name="Percent 9 17 6 2 2" xfId="13629" xr:uid="{00000000-0005-0000-0000-000041350000}"/>
    <cellStyle name="Percent 9 17 6 3" xfId="13630" xr:uid="{00000000-0005-0000-0000-000042350000}"/>
    <cellStyle name="Percent 9 17 6 3 2" xfId="13631" xr:uid="{00000000-0005-0000-0000-000043350000}"/>
    <cellStyle name="Percent 9 17 6 4" xfId="13632" xr:uid="{00000000-0005-0000-0000-000044350000}"/>
    <cellStyle name="Percent 9 17 6 5" xfId="45034" xr:uid="{E88142DB-F96E-4867-9F39-A7C080028D2B}"/>
    <cellStyle name="Percent 9 17 6 6" xfId="37422" xr:uid="{EE5D6FF3-DB87-4099-B7D1-3D7C779F47F3}"/>
    <cellStyle name="Percent 9 17 7" xfId="13633" xr:uid="{00000000-0005-0000-0000-000045350000}"/>
    <cellStyle name="Percent 9 17 7 2" xfId="13634" xr:uid="{00000000-0005-0000-0000-000046350000}"/>
    <cellStyle name="Percent 9 17 7 3" xfId="45035" xr:uid="{45325774-B9EA-42FD-BCF9-2202D06C07F0}"/>
    <cellStyle name="Percent 9 17 7 4" xfId="37423" xr:uid="{BAD8E03B-C66F-432D-9A67-DAF1A1267363}"/>
    <cellStyle name="Percent 9 17 8" xfId="13635" xr:uid="{00000000-0005-0000-0000-000047350000}"/>
    <cellStyle name="Percent 9 17 8 2" xfId="13636" xr:uid="{00000000-0005-0000-0000-000048350000}"/>
    <cellStyle name="Percent 9 17 8 3" xfId="45036" xr:uid="{8B73384F-CDEB-4496-A5A0-6AD4791E8A2E}"/>
    <cellStyle name="Percent 9 17 8 4" xfId="37424" xr:uid="{15D44F40-B361-46FD-B5B3-9F83CBBC3184}"/>
    <cellStyle name="Percent 9 17 9" xfId="13637" xr:uid="{00000000-0005-0000-0000-000049350000}"/>
    <cellStyle name="Percent 9 17 9 2" xfId="13638" xr:uid="{00000000-0005-0000-0000-00004A350000}"/>
    <cellStyle name="Percent 9 17 9 3" xfId="45037" xr:uid="{2B65B43F-7ACF-4BEA-AE1A-87E03129C0E4}"/>
    <cellStyle name="Percent 9 17 9 4" xfId="37425" xr:uid="{BAA2F94E-53E0-4EB4-9D39-36542FB35AA8}"/>
    <cellStyle name="Percent 9 18" xfId="3025" xr:uid="{00000000-0005-0000-0000-0000D50B0000}"/>
    <cellStyle name="Percent 9 18 10" xfId="13640" xr:uid="{00000000-0005-0000-0000-00004C350000}"/>
    <cellStyle name="Percent 9 18 10 2" xfId="45038" xr:uid="{9A20CC0F-67EA-48FC-99C5-674652D19AA2}"/>
    <cellStyle name="Percent 9 18 10 3" xfId="37426" xr:uid="{567BE1FD-8F5F-4979-91EA-ADF25CF230D4}"/>
    <cellStyle name="Percent 9 18 11" xfId="13641" xr:uid="{00000000-0005-0000-0000-00004D350000}"/>
    <cellStyle name="Percent 9 18 12" xfId="13639" xr:uid="{00000000-0005-0000-0000-00004B350000}"/>
    <cellStyle name="Percent 9 18 13" xfId="41941" xr:uid="{4B0F221E-FE75-418B-8AF7-3718171BE1E1}"/>
    <cellStyle name="Percent 9 18 14" xfId="26695" xr:uid="{783369FE-CED0-4347-88DC-1240A15AEA81}"/>
    <cellStyle name="Percent 9 18 2" xfId="13642" xr:uid="{00000000-0005-0000-0000-00004E350000}"/>
    <cellStyle name="Percent 9 18 2 2" xfId="13643" xr:uid="{00000000-0005-0000-0000-00004F350000}"/>
    <cellStyle name="Percent 9 18 2 2 2" xfId="13644" xr:uid="{00000000-0005-0000-0000-000050350000}"/>
    <cellStyle name="Percent 9 18 2 3" xfId="13645" xr:uid="{00000000-0005-0000-0000-000051350000}"/>
    <cellStyle name="Percent 9 18 2 3 2" xfId="13646" xr:uid="{00000000-0005-0000-0000-000052350000}"/>
    <cellStyle name="Percent 9 18 2 4" xfId="13647" xr:uid="{00000000-0005-0000-0000-000053350000}"/>
    <cellStyle name="Percent 9 18 2 5" xfId="13648" xr:uid="{00000000-0005-0000-0000-000054350000}"/>
    <cellStyle name="Percent 9 18 2 6" xfId="45039" xr:uid="{0C3981AD-A720-471F-96E2-F5C184DBCA4B}"/>
    <cellStyle name="Percent 9 18 2 7" xfId="37427" xr:uid="{35BB387B-D5D2-4FA4-AD76-BB051D3CED52}"/>
    <cellStyle name="Percent 9 18 3" xfId="13649" xr:uid="{00000000-0005-0000-0000-000055350000}"/>
    <cellStyle name="Percent 9 18 3 2" xfId="13650" xr:uid="{00000000-0005-0000-0000-000056350000}"/>
    <cellStyle name="Percent 9 18 3 2 2" xfId="13651" xr:uid="{00000000-0005-0000-0000-000057350000}"/>
    <cellStyle name="Percent 9 18 3 3" xfId="13652" xr:uid="{00000000-0005-0000-0000-000058350000}"/>
    <cellStyle name="Percent 9 18 3 3 2" xfId="13653" xr:uid="{00000000-0005-0000-0000-000059350000}"/>
    <cellStyle name="Percent 9 18 3 4" xfId="13654" xr:uid="{00000000-0005-0000-0000-00005A350000}"/>
    <cellStyle name="Percent 9 18 3 5" xfId="45040" xr:uid="{50CC5F86-5B65-4FBA-85D7-6913305C2A66}"/>
    <cellStyle name="Percent 9 18 3 6" xfId="37428" xr:uid="{7DC69117-1DE8-4656-A301-F347D64ED543}"/>
    <cellStyle name="Percent 9 18 4" xfId="13655" xr:uid="{00000000-0005-0000-0000-00005B350000}"/>
    <cellStyle name="Percent 9 18 4 2" xfId="13656" xr:uid="{00000000-0005-0000-0000-00005C350000}"/>
    <cellStyle name="Percent 9 18 4 2 2" xfId="13657" xr:uid="{00000000-0005-0000-0000-00005D350000}"/>
    <cellStyle name="Percent 9 18 4 3" xfId="13658" xr:uid="{00000000-0005-0000-0000-00005E350000}"/>
    <cellStyle name="Percent 9 18 4 3 2" xfId="13659" xr:uid="{00000000-0005-0000-0000-00005F350000}"/>
    <cellStyle name="Percent 9 18 4 4" xfId="13660" xr:uid="{00000000-0005-0000-0000-000060350000}"/>
    <cellStyle name="Percent 9 18 4 5" xfId="45041" xr:uid="{055DC409-1FB4-4F51-AD69-20ED8A0AD085}"/>
    <cellStyle name="Percent 9 18 4 6" xfId="37429" xr:uid="{CD611550-CC23-4D6D-A6AC-8BA679478180}"/>
    <cellStyle name="Percent 9 18 5" xfId="13661" xr:uid="{00000000-0005-0000-0000-000061350000}"/>
    <cellStyle name="Percent 9 18 5 2" xfId="13662" xr:uid="{00000000-0005-0000-0000-000062350000}"/>
    <cellStyle name="Percent 9 18 5 2 2" xfId="13663" xr:uid="{00000000-0005-0000-0000-000063350000}"/>
    <cellStyle name="Percent 9 18 5 3" xfId="13664" xr:uid="{00000000-0005-0000-0000-000064350000}"/>
    <cellStyle name="Percent 9 18 5 3 2" xfId="13665" xr:uid="{00000000-0005-0000-0000-000065350000}"/>
    <cellStyle name="Percent 9 18 5 4" xfId="13666" xr:uid="{00000000-0005-0000-0000-000066350000}"/>
    <cellStyle name="Percent 9 18 5 4 2" xfId="13667" xr:uid="{00000000-0005-0000-0000-000067350000}"/>
    <cellStyle name="Percent 9 18 5 5" xfId="13668" xr:uid="{00000000-0005-0000-0000-000068350000}"/>
    <cellStyle name="Percent 9 18 5 6" xfId="45042" xr:uid="{86D33A83-9C6D-4C2E-B42C-8997247F69DB}"/>
    <cellStyle name="Percent 9 18 5 7" xfId="37430" xr:uid="{A071158D-E710-451D-B161-168623E0AEF0}"/>
    <cellStyle name="Percent 9 18 6" xfId="13669" xr:uid="{00000000-0005-0000-0000-000069350000}"/>
    <cellStyle name="Percent 9 18 6 2" xfId="13670" xr:uid="{00000000-0005-0000-0000-00006A350000}"/>
    <cellStyle name="Percent 9 18 6 2 2" xfId="13671" xr:uid="{00000000-0005-0000-0000-00006B350000}"/>
    <cellStyle name="Percent 9 18 6 3" xfId="13672" xr:uid="{00000000-0005-0000-0000-00006C350000}"/>
    <cellStyle name="Percent 9 18 6 3 2" xfId="13673" xr:uid="{00000000-0005-0000-0000-00006D350000}"/>
    <cellStyle name="Percent 9 18 6 4" xfId="13674" xr:uid="{00000000-0005-0000-0000-00006E350000}"/>
    <cellStyle name="Percent 9 18 6 5" xfId="45043" xr:uid="{0F5B5C35-474A-4D9D-B8AD-D79DD8917938}"/>
    <cellStyle name="Percent 9 18 6 6" xfId="37431" xr:uid="{9F198CA7-2DFE-498D-8E4D-5503C8E780C2}"/>
    <cellStyle name="Percent 9 18 7" xfId="13675" xr:uid="{00000000-0005-0000-0000-00006F350000}"/>
    <cellStyle name="Percent 9 18 7 2" xfId="13676" xr:uid="{00000000-0005-0000-0000-000070350000}"/>
    <cellStyle name="Percent 9 18 7 3" xfId="45044" xr:uid="{5A994F90-2F31-45B6-A6BE-EBD73E457DA9}"/>
    <cellStyle name="Percent 9 18 7 4" xfId="37432" xr:uid="{E837B595-9FE7-45C7-98FF-0C83E2B756FE}"/>
    <cellStyle name="Percent 9 18 8" xfId="13677" xr:uid="{00000000-0005-0000-0000-000071350000}"/>
    <cellStyle name="Percent 9 18 8 2" xfId="13678" xr:uid="{00000000-0005-0000-0000-000072350000}"/>
    <cellStyle name="Percent 9 18 8 3" xfId="45045" xr:uid="{9C38AE97-AE3A-46BA-881D-8356B27E8D96}"/>
    <cellStyle name="Percent 9 18 8 4" xfId="37433" xr:uid="{CEDBE660-26AB-4725-88EE-828FDFCDC7DC}"/>
    <cellStyle name="Percent 9 18 9" xfId="13679" xr:uid="{00000000-0005-0000-0000-000073350000}"/>
    <cellStyle name="Percent 9 18 9 2" xfId="13680" xr:uid="{00000000-0005-0000-0000-000074350000}"/>
    <cellStyle name="Percent 9 18 9 3" xfId="45046" xr:uid="{6221D789-23A3-4B4E-BDA3-451A5131EF27}"/>
    <cellStyle name="Percent 9 18 9 4" xfId="37434" xr:uid="{BED416FA-3FB5-4ADD-9468-5D453095A057}"/>
    <cellStyle name="Percent 9 19" xfId="3026" xr:uid="{00000000-0005-0000-0000-0000D60B0000}"/>
    <cellStyle name="Percent 9 19 10" xfId="13682" xr:uid="{00000000-0005-0000-0000-000076350000}"/>
    <cellStyle name="Percent 9 19 10 2" xfId="45047" xr:uid="{634CF67F-8D57-44AB-888B-C13BF00A1020}"/>
    <cellStyle name="Percent 9 19 10 3" xfId="37435" xr:uid="{E251EA40-4854-4415-988E-353E1AFAD553}"/>
    <cellStyle name="Percent 9 19 11" xfId="13683" xr:uid="{00000000-0005-0000-0000-000077350000}"/>
    <cellStyle name="Percent 9 19 12" xfId="13681" xr:uid="{00000000-0005-0000-0000-000075350000}"/>
    <cellStyle name="Percent 9 19 13" xfId="41942" xr:uid="{726C00D7-87DA-4237-BDA1-040029EE5FA5}"/>
    <cellStyle name="Percent 9 19 14" xfId="26696" xr:uid="{799C89AD-164F-486B-A630-8D8623E9A319}"/>
    <cellStyle name="Percent 9 19 2" xfId="13684" xr:uid="{00000000-0005-0000-0000-000078350000}"/>
    <cellStyle name="Percent 9 19 2 2" xfId="13685" xr:uid="{00000000-0005-0000-0000-000079350000}"/>
    <cellStyle name="Percent 9 19 2 2 2" xfId="13686" xr:uid="{00000000-0005-0000-0000-00007A350000}"/>
    <cellStyle name="Percent 9 19 2 3" xfId="13687" xr:uid="{00000000-0005-0000-0000-00007B350000}"/>
    <cellStyle name="Percent 9 19 2 3 2" xfId="13688" xr:uid="{00000000-0005-0000-0000-00007C350000}"/>
    <cellStyle name="Percent 9 19 2 4" xfId="13689" xr:uid="{00000000-0005-0000-0000-00007D350000}"/>
    <cellStyle name="Percent 9 19 2 5" xfId="13690" xr:uid="{00000000-0005-0000-0000-00007E350000}"/>
    <cellStyle name="Percent 9 19 2 6" xfId="45048" xr:uid="{C3F1FA46-5738-4FF5-8FA3-3E6C6352EDC0}"/>
    <cellStyle name="Percent 9 19 2 7" xfId="37436" xr:uid="{9DC92C11-E235-49F0-AA1D-480607E6D096}"/>
    <cellStyle name="Percent 9 19 3" xfId="13691" xr:uid="{00000000-0005-0000-0000-00007F350000}"/>
    <cellStyle name="Percent 9 19 3 2" xfId="13692" xr:uid="{00000000-0005-0000-0000-000080350000}"/>
    <cellStyle name="Percent 9 19 3 2 2" xfId="13693" xr:uid="{00000000-0005-0000-0000-000081350000}"/>
    <cellStyle name="Percent 9 19 3 3" xfId="13694" xr:uid="{00000000-0005-0000-0000-000082350000}"/>
    <cellStyle name="Percent 9 19 3 3 2" xfId="13695" xr:uid="{00000000-0005-0000-0000-000083350000}"/>
    <cellStyle name="Percent 9 19 3 4" xfId="13696" xr:uid="{00000000-0005-0000-0000-000084350000}"/>
    <cellStyle name="Percent 9 19 3 5" xfId="45049" xr:uid="{DA43D19F-24AA-490F-AFBA-E30313D8B40A}"/>
    <cellStyle name="Percent 9 19 3 6" xfId="37437" xr:uid="{1941A2C7-4BAF-4829-A3FC-7E215D55F26C}"/>
    <cellStyle name="Percent 9 19 4" xfId="13697" xr:uid="{00000000-0005-0000-0000-000085350000}"/>
    <cellStyle name="Percent 9 19 4 2" xfId="13698" xr:uid="{00000000-0005-0000-0000-000086350000}"/>
    <cellStyle name="Percent 9 19 4 2 2" xfId="13699" xr:uid="{00000000-0005-0000-0000-000087350000}"/>
    <cellStyle name="Percent 9 19 4 3" xfId="13700" xr:uid="{00000000-0005-0000-0000-000088350000}"/>
    <cellStyle name="Percent 9 19 4 3 2" xfId="13701" xr:uid="{00000000-0005-0000-0000-000089350000}"/>
    <cellStyle name="Percent 9 19 4 4" xfId="13702" xr:uid="{00000000-0005-0000-0000-00008A350000}"/>
    <cellStyle name="Percent 9 19 4 5" xfId="45050" xr:uid="{A719C3BB-BB8D-4C54-B718-980AB8D2BD7F}"/>
    <cellStyle name="Percent 9 19 4 6" xfId="37438" xr:uid="{9E88EEE6-42A1-4E0D-A59E-7DBBC72E2D25}"/>
    <cellStyle name="Percent 9 19 5" xfId="13703" xr:uid="{00000000-0005-0000-0000-00008B350000}"/>
    <cellStyle name="Percent 9 19 5 2" xfId="13704" xr:uid="{00000000-0005-0000-0000-00008C350000}"/>
    <cellStyle name="Percent 9 19 5 2 2" xfId="13705" xr:uid="{00000000-0005-0000-0000-00008D350000}"/>
    <cellStyle name="Percent 9 19 5 3" xfId="13706" xr:uid="{00000000-0005-0000-0000-00008E350000}"/>
    <cellStyle name="Percent 9 19 5 3 2" xfId="13707" xr:uid="{00000000-0005-0000-0000-00008F350000}"/>
    <cellStyle name="Percent 9 19 5 4" xfId="13708" xr:uid="{00000000-0005-0000-0000-000090350000}"/>
    <cellStyle name="Percent 9 19 5 4 2" xfId="13709" xr:uid="{00000000-0005-0000-0000-000091350000}"/>
    <cellStyle name="Percent 9 19 5 5" xfId="13710" xr:uid="{00000000-0005-0000-0000-000092350000}"/>
    <cellStyle name="Percent 9 19 5 6" xfId="45051" xr:uid="{9623FFB0-21CE-4DFF-AA5C-CC72BD177D64}"/>
    <cellStyle name="Percent 9 19 5 7" xfId="37439" xr:uid="{F903F75A-31A2-4521-80EC-EF1C2594ECC2}"/>
    <cellStyle name="Percent 9 19 6" xfId="13711" xr:uid="{00000000-0005-0000-0000-000093350000}"/>
    <cellStyle name="Percent 9 19 6 2" xfId="13712" xr:uid="{00000000-0005-0000-0000-000094350000}"/>
    <cellStyle name="Percent 9 19 6 2 2" xfId="13713" xr:uid="{00000000-0005-0000-0000-000095350000}"/>
    <cellStyle name="Percent 9 19 6 3" xfId="13714" xr:uid="{00000000-0005-0000-0000-000096350000}"/>
    <cellStyle name="Percent 9 19 6 3 2" xfId="13715" xr:uid="{00000000-0005-0000-0000-000097350000}"/>
    <cellStyle name="Percent 9 19 6 4" xfId="13716" xr:uid="{00000000-0005-0000-0000-000098350000}"/>
    <cellStyle name="Percent 9 19 6 5" xfId="45052" xr:uid="{3EE22D49-9E93-4D0B-AE0C-0F5347DAB6F1}"/>
    <cellStyle name="Percent 9 19 6 6" xfId="37440" xr:uid="{551837E2-F6F1-458B-B44C-99B07E11475B}"/>
    <cellStyle name="Percent 9 19 7" xfId="13717" xr:uid="{00000000-0005-0000-0000-000099350000}"/>
    <cellStyle name="Percent 9 19 7 2" xfId="13718" xr:uid="{00000000-0005-0000-0000-00009A350000}"/>
    <cellStyle name="Percent 9 19 7 3" xfId="45053" xr:uid="{0757401C-37CF-4F0C-8019-43819AC12E94}"/>
    <cellStyle name="Percent 9 19 7 4" xfId="37441" xr:uid="{B1ACF359-9DC0-4D66-B326-1F225B1CF28C}"/>
    <cellStyle name="Percent 9 19 8" xfId="13719" xr:uid="{00000000-0005-0000-0000-00009B350000}"/>
    <cellStyle name="Percent 9 19 8 2" xfId="13720" xr:uid="{00000000-0005-0000-0000-00009C350000}"/>
    <cellStyle name="Percent 9 19 8 3" xfId="45054" xr:uid="{10633816-904C-4010-8F21-1F18E6249432}"/>
    <cellStyle name="Percent 9 19 8 4" xfId="37442" xr:uid="{FA41F212-4CA4-4D02-9584-2BA91F4A23EF}"/>
    <cellStyle name="Percent 9 19 9" xfId="13721" xr:uid="{00000000-0005-0000-0000-00009D350000}"/>
    <cellStyle name="Percent 9 19 9 2" xfId="13722" xr:uid="{00000000-0005-0000-0000-00009E350000}"/>
    <cellStyle name="Percent 9 19 9 3" xfId="45055" xr:uid="{52E4810D-EFE3-45FC-8DB0-F929621E6840}"/>
    <cellStyle name="Percent 9 19 9 4" xfId="37443" xr:uid="{9B61DF68-E90E-4561-9438-9BEA9AA3D291}"/>
    <cellStyle name="Percent 9 2" xfId="3027" xr:uid="{00000000-0005-0000-0000-0000D70B0000}"/>
    <cellStyle name="Percent 9 2 10" xfId="13724" xr:uid="{00000000-0005-0000-0000-0000A0350000}"/>
    <cellStyle name="Percent 9 2 10 2" xfId="13725" xr:uid="{00000000-0005-0000-0000-0000A1350000}"/>
    <cellStyle name="Percent 9 2 10 3" xfId="45056" xr:uid="{0BA32029-CEBD-4385-BF0C-A34055B7F7A5}"/>
    <cellStyle name="Percent 9 2 10 4" xfId="37444" xr:uid="{0232F42A-5F01-40B5-95FB-E06892491C71}"/>
    <cellStyle name="Percent 9 2 11" xfId="13726" xr:uid="{00000000-0005-0000-0000-0000A2350000}"/>
    <cellStyle name="Percent 9 2 11 2" xfId="45057" xr:uid="{817A537A-A6D7-4A55-A875-F267639A6284}"/>
    <cellStyle name="Percent 9 2 11 3" xfId="37445" xr:uid="{B77F7F46-E677-4E02-A4AB-60B390E27DDF}"/>
    <cellStyle name="Percent 9 2 12" xfId="13727" xr:uid="{00000000-0005-0000-0000-0000A3350000}"/>
    <cellStyle name="Percent 9 2 12 2" xfId="45058" xr:uid="{3EE62673-6642-4D7A-9434-3F86C89FEF38}"/>
    <cellStyle name="Percent 9 2 12 3" xfId="37446" xr:uid="{131CE7FE-4F66-4CA7-8682-96E86A57963B}"/>
    <cellStyle name="Percent 9 2 13" xfId="13723" xr:uid="{00000000-0005-0000-0000-00009F350000}"/>
    <cellStyle name="Percent 9 2 14" xfId="41943" xr:uid="{1E95AA08-1FC7-43C1-8251-FB9469AE3B34}"/>
    <cellStyle name="Percent 9 2 2" xfId="4790" xr:uid="{00000000-0005-0000-0000-0000BA120000}"/>
    <cellStyle name="Percent 9 2 2 10" xfId="13729" xr:uid="{00000000-0005-0000-0000-0000A5350000}"/>
    <cellStyle name="Percent 9 2 2 11" xfId="13728" xr:uid="{00000000-0005-0000-0000-0000A4350000}"/>
    <cellStyle name="Percent 9 2 2 12" xfId="42598" xr:uid="{B28D4729-C650-48E1-AC1A-3304F5FE9032}"/>
    <cellStyle name="Percent 9 2 2 13" xfId="26698" xr:uid="{E45192CD-B651-488F-862F-70BDEF8705DF}"/>
    <cellStyle name="Percent 9 2 2 2" xfId="13730" xr:uid="{00000000-0005-0000-0000-0000A6350000}"/>
    <cellStyle name="Percent 9 2 2 2 2" xfId="13731" xr:uid="{00000000-0005-0000-0000-0000A7350000}"/>
    <cellStyle name="Percent 9 2 2 2 2 2" xfId="13732" xr:uid="{00000000-0005-0000-0000-0000A8350000}"/>
    <cellStyle name="Percent 9 2 2 2 3" xfId="13733" xr:uid="{00000000-0005-0000-0000-0000A9350000}"/>
    <cellStyle name="Percent 9 2 2 2 3 2" xfId="13734" xr:uid="{00000000-0005-0000-0000-0000AA350000}"/>
    <cellStyle name="Percent 9 2 2 2 4" xfId="13735" xr:uid="{00000000-0005-0000-0000-0000AB350000}"/>
    <cellStyle name="Percent 9 2 2 2 5" xfId="45059" xr:uid="{949DDF79-A520-46D4-BB55-F9E4EC31F9C2}"/>
    <cellStyle name="Percent 9 2 2 2 6" xfId="37447" xr:uid="{842A4299-C295-41D6-B260-22E3796CA122}"/>
    <cellStyle name="Percent 9 2 2 3" xfId="13736" xr:uid="{00000000-0005-0000-0000-0000AC350000}"/>
    <cellStyle name="Percent 9 2 2 3 2" xfId="13737" xr:uid="{00000000-0005-0000-0000-0000AD350000}"/>
    <cellStyle name="Percent 9 2 2 3 2 2" xfId="13738" xr:uid="{00000000-0005-0000-0000-0000AE350000}"/>
    <cellStyle name="Percent 9 2 2 3 3" xfId="13739" xr:uid="{00000000-0005-0000-0000-0000AF350000}"/>
    <cellStyle name="Percent 9 2 2 3 3 2" xfId="13740" xr:uid="{00000000-0005-0000-0000-0000B0350000}"/>
    <cellStyle name="Percent 9 2 2 3 4" xfId="13741" xr:uid="{00000000-0005-0000-0000-0000B1350000}"/>
    <cellStyle name="Percent 9 2 2 3 5" xfId="45060" xr:uid="{3899DB1A-87DE-4BB4-B202-A24E6C74B02B}"/>
    <cellStyle name="Percent 9 2 2 3 6" xfId="37448" xr:uid="{6F21F079-4279-4DFD-A981-49AFABD5EBCB}"/>
    <cellStyle name="Percent 9 2 2 4" xfId="13742" xr:uid="{00000000-0005-0000-0000-0000B2350000}"/>
    <cellStyle name="Percent 9 2 2 4 2" xfId="13743" xr:uid="{00000000-0005-0000-0000-0000B3350000}"/>
    <cellStyle name="Percent 9 2 2 4 2 2" xfId="13744" xr:uid="{00000000-0005-0000-0000-0000B4350000}"/>
    <cellStyle name="Percent 9 2 2 4 3" xfId="13745" xr:uid="{00000000-0005-0000-0000-0000B5350000}"/>
    <cellStyle name="Percent 9 2 2 4 3 2" xfId="13746" xr:uid="{00000000-0005-0000-0000-0000B6350000}"/>
    <cellStyle name="Percent 9 2 2 4 4" xfId="13747" xr:uid="{00000000-0005-0000-0000-0000B7350000}"/>
    <cellStyle name="Percent 9 2 2 4 4 2" xfId="13748" xr:uid="{00000000-0005-0000-0000-0000B8350000}"/>
    <cellStyle name="Percent 9 2 2 4 5" xfId="13749" xr:uid="{00000000-0005-0000-0000-0000B9350000}"/>
    <cellStyle name="Percent 9 2 2 4 6" xfId="45061" xr:uid="{0A673586-8FD4-42D0-B599-24494B2E2770}"/>
    <cellStyle name="Percent 9 2 2 4 7" xfId="37449" xr:uid="{4C923D48-99DC-4A89-B151-8C6F69D327FC}"/>
    <cellStyle name="Percent 9 2 2 5" xfId="13750" xr:uid="{00000000-0005-0000-0000-0000BA350000}"/>
    <cellStyle name="Percent 9 2 2 5 2" xfId="13751" xr:uid="{00000000-0005-0000-0000-0000BB350000}"/>
    <cellStyle name="Percent 9 2 2 5 2 2" xfId="13752" xr:uid="{00000000-0005-0000-0000-0000BC350000}"/>
    <cellStyle name="Percent 9 2 2 5 3" xfId="13753" xr:uid="{00000000-0005-0000-0000-0000BD350000}"/>
    <cellStyle name="Percent 9 2 2 5 3 2" xfId="13754" xr:uid="{00000000-0005-0000-0000-0000BE350000}"/>
    <cellStyle name="Percent 9 2 2 5 4" xfId="13755" xr:uid="{00000000-0005-0000-0000-0000BF350000}"/>
    <cellStyle name="Percent 9 2 2 5 5" xfId="45062" xr:uid="{56652E91-C5F9-449B-B6DE-8FED717A86D8}"/>
    <cellStyle name="Percent 9 2 2 5 6" xfId="37450" xr:uid="{C625A030-A911-4312-BD8D-2B534AC2AB93}"/>
    <cellStyle name="Percent 9 2 2 6" xfId="13756" xr:uid="{00000000-0005-0000-0000-0000C0350000}"/>
    <cellStyle name="Percent 9 2 2 6 2" xfId="13757" xr:uid="{00000000-0005-0000-0000-0000C1350000}"/>
    <cellStyle name="Percent 9 2 2 6 3" xfId="45063" xr:uid="{022B6C43-4BC6-42AB-9D13-A9BBB73EDF54}"/>
    <cellStyle name="Percent 9 2 2 6 4" xfId="37451" xr:uid="{2465A43E-051C-44DD-ADA2-23E71F9A59FC}"/>
    <cellStyle name="Percent 9 2 2 7" xfId="13758" xr:uid="{00000000-0005-0000-0000-0000C2350000}"/>
    <cellStyle name="Percent 9 2 2 7 2" xfId="13759" xr:uid="{00000000-0005-0000-0000-0000C3350000}"/>
    <cellStyle name="Percent 9 2 2 7 3" xfId="45064" xr:uid="{7771850B-17EB-427B-BA92-6D810687EFE2}"/>
    <cellStyle name="Percent 9 2 2 7 4" xfId="37452" xr:uid="{F4C530B7-2311-4F67-97C8-003E858D5335}"/>
    <cellStyle name="Percent 9 2 2 8" xfId="13760" xr:uid="{00000000-0005-0000-0000-0000C4350000}"/>
    <cellStyle name="Percent 9 2 2 8 2" xfId="13761" xr:uid="{00000000-0005-0000-0000-0000C5350000}"/>
    <cellStyle name="Percent 9 2 2 8 3" xfId="45065" xr:uid="{FCB4DCAB-3A59-4F1C-B214-2D0EE84EF48C}"/>
    <cellStyle name="Percent 9 2 2 8 4" xfId="37453" xr:uid="{90DFB0E5-08AC-4D29-BC74-2C2E87A15E0F}"/>
    <cellStyle name="Percent 9 2 2 9" xfId="13762" xr:uid="{00000000-0005-0000-0000-0000C6350000}"/>
    <cellStyle name="Percent 9 2 2 9 2" xfId="45066" xr:uid="{33C9E808-94FB-4998-8056-72B7B59EB33B}"/>
    <cellStyle name="Percent 9 2 2 9 3" xfId="37454" xr:uid="{396502EA-CC74-44D8-9BEE-23131AFB1AEA}"/>
    <cellStyle name="Percent 9 2 3" xfId="13763" xr:uid="{00000000-0005-0000-0000-0000C7350000}"/>
    <cellStyle name="Percent 9 2 3 2" xfId="13764" xr:uid="{00000000-0005-0000-0000-0000C8350000}"/>
    <cellStyle name="Percent 9 2 3 2 2" xfId="13765" xr:uid="{00000000-0005-0000-0000-0000C9350000}"/>
    <cellStyle name="Percent 9 2 3 2 3" xfId="45068" xr:uid="{B88DD00B-E428-4616-915E-4230C9C72541}"/>
    <cellStyle name="Percent 9 2 3 2 4" xfId="37455" xr:uid="{12C9F613-FEA2-4825-91B5-4A26CD8D3CE2}"/>
    <cellStyle name="Percent 9 2 3 3" xfId="13766" xr:uid="{00000000-0005-0000-0000-0000CA350000}"/>
    <cellStyle name="Percent 9 2 3 3 2" xfId="13767" xr:uid="{00000000-0005-0000-0000-0000CB350000}"/>
    <cellStyle name="Percent 9 2 3 3 3" xfId="45069" xr:uid="{D6231E2E-82DE-4816-B32B-7BFB8A96DEED}"/>
    <cellStyle name="Percent 9 2 3 3 4" xfId="37456" xr:uid="{67D35691-E412-4FB4-8456-06E72DBA13D6}"/>
    <cellStyle name="Percent 9 2 3 4" xfId="13768" xr:uid="{00000000-0005-0000-0000-0000CC350000}"/>
    <cellStyle name="Percent 9 2 3 4 2" xfId="45070" xr:uid="{AE047DB3-B6A8-4E23-96AD-33EB061B20EA}"/>
    <cellStyle name="Percent 9 2 3 4 3" xfId="37457" xr:uid="{B39A7AD3-6DF0-45FC-A69C-09E6C1F57A79}"/>
    <cellStyle name="Percent 9 2 3 5" xfId="13769" xr:uid="{00000000-0005-0000-0000-0000CD350000}"/>
    <cellStyle name="Percent 9 2 3 5 2" xfId="45071" xr:uid="{E3B944D1-2B4B-4D8A-AD78-5329A417B75B}"/>
    <cellStyle name="Percent 9 2 3 5 3" xfId="37458" xr:uid="{29D21146-DB4A-4557-8804-319C5C663664}"/>
    <cellStyle name="Percent 9 2 3 6" xfId="45067" xr:uid="{9F370CAB-88FB-4E2C-804A-595142702EB9}"/>
    <cellStyle name="Percent 9 2 3 7" xfId="26699" xr:uid="{7882A3BA-E6F6-46A8-9116-CDD1D4C745CE}"/>
    <cellStyle name="Percent 9 2 4" xfId="13770" xr:uid="{00000000-0005-0000-0000-0000CE350000}"/>
    <cellStyle name="Percent 9 2 4 2" xfId="13771" xr:uid="{00000000-0005-0000-0000-0000CF350000}"/>
    <cellStyle name="Percent 9 2 4 2 2" xfId="13772" xr:uid="{00000000-0005-0000-0000-0000D0350000}"/>
    <cellStyle name="Percent 9 2 4 3" xfId="13773" xr:uid="{00000000-0005-0000-0000-0000D1350000}"/>
    <cellStyle name="Percent 9 2 4 3 2" xfId="13774" xr:uid="{00000000-0005-0000-0000-0000D2350000}"/>
    <cellStyle name="Percent 9 2 4 4" xfId="13775" xr:uid="{00000000-0005-0000-0000-0000D3350000}"/>
    <cellStyle name="Percent 9 2 4 5" xfId="45072" xr:uid="{774E23E7-7027-4F99-AB63-D50993E917D2}"/>
    <cellStyle name="Percent 9 2 4 6" xfId="26697" xr:uid="{3F76223F-27E7-46C0-B3E5-E65BAEB7D98D}"/>
    <cellStyle name="Percent 9 2 5" xfId="13776" xr:uid="{00000000-0005-0000-0000-0000D4350000}"/>
    <cellStyle name="Percent 9 2 5 2" xfId="13777" xr:uid="{00000000-0005-0000-0000-0000D5350000}"/>
    <cellStyle name="Percent 9 2 5 2 2" xfId="13778" xr:uid="{00000000-0005-0000-0000-0000D6350000}"/>
    <cellStyle name="Percent 9 2 5 3" xfId="13779" xr:uid="{00000000-0005-0000-0000-0000D7350000}"/>
    <cellStyle name="Percent 9 2 5 3 2" xfId="13780" xr:uid="{00000000-0005-0000-0000-0000D8350000}"/>
    <cellStyle name="Percent 9 2 5 4" xfId="13781" xr:uid="{00000000-0005-0000-0000-0000D9350000}"/>
    <cellStyle name="Percent 9 2 5 5" xfId="45073" xr:uid="{DFDFAF6D-0DB9-4174-BB31-2237C8B802F4}"/>
    <cellStyle name="Percent 9 2 5 6" xfId="37459" xr:uid="{BE38824D-0381-48BF-A9FC-946210C60E76}"/>
    <cellStyle name="Percent 9 2 6" xfId="13782" xr:uid="{00000000-0005-0000-0000-0000DA350000}"/>
    <cellStyle name="Percent 9 2 6 2" xfId="13783" xr:uid="{00000000-0005-0000-0000-0000DB350000}"/>
    <cellStyle name="Percent 9 2 6 2 2" xfId="13784" xr:uid="{00000000-0005-0000-0000-0000DC350000}"/>
    <cellStyle name="Percent 9 2 6 3" xfId="13785" xr:uid="{00000000-0005-0000-0000-0000DD350000}"/>
    <cellStyle name="Percent 9 2 6 3 2" xfId="13786" xr:uid="{00000000-0005-0000-0000-0000DE350000}"/>
    <cellStyle name="Percent 9 2 6 4" xfId="13787" xr:uid="{00000000-0005-0000-0000-0000DF350000}"/>
    <cellStyle name="Percent 9 2 6 4 2" xfId="13788" xr:uid="{00000000-0005-0000-0000-0000E0350000}"/>
    <cellStyle name="Percent 9 2 6 5" xfId="13789" xr:uid="{00000000-0005-0000-0000-0000E1350000}"/>
    <cellStyle name="Percent 9 2 6 6" xfId="45074" xr:uid="{B4CD89BD-662C-4140-8695-637C89AE18C1}"/>
    <cellStyle name="Percent 9 2 6 7" xfId="37460" xr:uid="{9A5F3231-6DC6-49B9-855B-64326E6ADECA}"/>
    <cellStyle name="Percent 9 2 7" xfId="13790" xr:uid="{00000000-0005-0000-0000-0000E2350000}"/>
    <cellStyle name="Percent 9 2 7 2" xfId="13791" xr:uid="{00000000-0005-0000-0000-0000E3350000}"/>
    <cellStyle name="Percent 9 2 7 2 2" xfId="13792" xr:uid="{00000000-0005-0000-0000-0000E4350000}"/>
    <cellStyle name="Percent 9 2 7 3" xfId="13793" xr:uid="{00000000-0005-0000-0000-0000E5350000}"/>
    <cellStyle name="Percent 9 2 7 3 2" xfId="13794" xr:uid="{00000000-0005-0000-0000-0000E6350000}"/>
    <cellStyle name="Percent 9 2 7 4" xfId="13795" xr:uid="{00000000-0005-0000-0000-0000E7350000}"/>
    <cellStyle name="Percent 9 2 7 5" xfId="45075" xr:uid="{FD052AEE-4717-411D-8360-589B0DFB7349}"/>
    <cellStyle name="Percent 9 2 7 6" xfId="37461" xr:uid="{3F583830-50DB-4BF8-B2B1-6D3F57DCFB2E}"/>
    <cellStyle name="Percent 9 2 8" xfId="13796" xr:uid="{00000000-0005-0000-0000-0000E8350000}"/>
    <cellStyle name="Percent 9 2 8 2" xfId="13797" xr:uid="{00000000-0005-0000-0000-0000E9350000}"/>
    <cellStyle name="Percent 9 2 8 3" xfId="45076" xr:uid="{66162089-7007-49AF-B742-A5C01D0C86A8}"/>
    <cellStyle name="Percent 9 2 8 4" xfId="37462" xr:uid="{5BFA3320-F79C-4B93-AD69-34D382EFC3B4}"/>
    <cellStyle name="Percent 9 2 9" xfId="13798" xr:uid="{00000000-0005-0000-0000-0000EA350000}"/>
    <cellStyle name="Percent 9 2 9 2" xfId="13799" xr:uid="{00000000-0005-0000-0000-0000EB350000}"/>
    <cellStyle name="Percent 9 2 9 3" xfId="45077" xr:uid="{E52821DE-D0A9-493A-9D2F-21DA9B7BE72D}"/>
    <cellStyle name="Percent 9 2 9 4" xfId="37463" xr:uid="{80A6A988-08EB-460A-9154-75E25F328A72}"/>
    <cellStyle name="Percent 9 20" xfId="3028" xr:uid="{00000000-0005-0000-0000-0000D80B0000}"/>
    <cellStyle name="Percent 9 20 10" xfId="13801" xr:uid="{00000000-0005-0000-0000-0000ED350000}"/>
    <cellStyle name="Percent 9 20 10 2" xfId="45078" xr:uid="{21323B92-B5F1-4E70-A3FC-8F09D6D730CD}"/>
    <cellStyle name="Percent 9 20 10 3" xfId="37464" xr:uid="{1BD38032-D0D1-4045-9FD1-48D9E3BB5B9D}"/>
    <cellStyle name="Percent 9 20 11" xfId="13802" xr:uid="{00000000-0005-0000-0000-0000EE350000}"/>
    <cellStyle name="Percent 9 20 12" xfId="13800" xr:uid="{00000000-0005-0000-0000-0000EC350000}"/>
    <cellStyle name="Percent 9 20 13" xfId="41944" xr:uid="{1039DF4A-07C9-4909-9DC2-0E4BF897E55E}"/>
    <cellStyle name="Percent 9 20 14" xfId="26700" xr:uid="{C33693F9-115A-4D15-986B-C2934CF1EC82}"/>
    <cellStyle name="Percent 9 20 2" xfId="13803" xr:uid="{00000000-0005-0000-0000-0000EF350000}"/>
    <cellStyle name="Percent 9 20 2 2" xfId="13804" xr:uid="{00000000-0005-0000-0000-0000F0350000}"/>
    <cellStyle name="Percent 9 20 2 2 2" xfId="13805" xr:uid="{00000000-0005-0000-0000-0000F1350000}"/>
    <cellStyle name="Percent 9 20 2 3" xfId="13806" xr:uid="{00000000-0005-0000-0000-0000F2350000}"/>
    <cellStyle name="Percent 9 20 2 3 2" xfId="13807" xr:uid="{00000000-0005-0000-0000-0000F3350000}"/>
    <cellStyle name="Percent 9 20 2 4" xfId="13808" xr:uid="{00000000-0005-0000-0000-0000F4350000}"/>
    <cellStyle name="Percent 9 20 2 5" xfId="13809" xr:uid="{00000000-0005-0000-0000-0000F5350000}"/>
    <cellStyle name="Percent 9 20 2 6" xfId="45079" xr:uid="{1D3519F0-1587-4527-A0F3-C5F06083A7CF}"/>
    <cellStyle name="Percent 9 20 2 7" xfId="37465" xr:uid="{1C5F3D95-2D98-4E66-91C2-D44A0A8246E4}"/>
    <cellStyle name="Percent 9 20 3" xfId="13810" xr:uid="{00000000-0005-0000-0000-0000F6350000}"/>
    <cellStyle name="Percent 9 20 3 2" xfId="13811" xr:uid="{00000000-0005-0000-0000-0000F7350000}"/>
    <cellStyle name="Percent 9 20 3 2 2" xfId="13812" xr:uid="{00000000-0005-0000-0000-0000F8350000}"/>
    <cellStyle name="Percent 9 20 3 3" xfId="13813" xr:uid="{00000000-0005-0000-0000-0000F9350000}"/>
    <cellStyle name="Percent 9 20 3 3 2" xfId="13814" xr:uid="{00000000-0005-0000-0000-0000FA350000}"/>
    <cellStyle name="Percent 9 20 3 4" xfId="13815" xr:uid="{00000000-0005-0000-0000-0000FB350000}"/>
    <cellStyle name="Percent 9 20 3 5" xfId="45080" xr:uid="{ABE972B2-CBC0-425B-BDCF-1DBF9A77A4D8}"/>
    <cellStyle name="Percent 9 20 3 6" xfId="37466" xr:uid="{A6B3EECF-45B2-41D3-9E21-C6ABC8F48CD9}"/>
    <cellStyle name="Percent 9 20 4" xfId="13816" xr:uid="{00000000-0005-0000-0000-0000FC350000}"/>
    <cellStyle name="Percent 9 20 4 2" xfId="13817" xr:uid="{00000000-0005-0000-0000-0000FD350000}"/>
    <cellStyle name="Percent 9 20 4 2 2" xfId="13818" xr:uid="{00000000-0005-0000-0000-0000FE350000}"/>
    <cellStyle name="Percent 9 20 4 3" xfId="13819" xr:uid="{00000000-0005-0000-0000-0000FF350000}"/>
    <cellStyle name="Percent 9 20 4 3 2" xfId="13820" xr:uid="{00000000-0005-0000-0000-000000360000}"/>
    <cellStyle name="Percent 9 20 4 4" xfId="13821" xr:uid="{00000000-0005-0000-0000-000001360000}"/>
    <cellStyle name="Percent 9 20 4 5" xfId="45081" xr:uid="{11258E39-FE25-4AAA-A047-06CD3BB4B7A8}"/>
    <cellStyle name="Percent 9 20 4 6" xfId="37467" xr:uid="{F1C3A073-D824-4DA9-80AC-42FDFAB7447E}"/>
    <cellStyle name="Percent 9 20 5" xfId="13822" xr:uid="{00000000-0005-0000-0000-000002360000}"/>
    <cellStyle name="Percent 9 20 5 2" xfId="13823" xr:uid="{00000000-0005-0000-0000-000003360000}"/>
    <cellStyle name="Percent 9 20 5 2 2" xfId="13824" xr:uid="{00000000-0005-0000-0000-000004360000}"/>
    <cellStyle name="Percent 9 20 5 3" xfId="13825" xr:uid="{00000000-0005-0000-0000-000005360000}"/>
    <cellStyle name="Percent 9 20 5 3 2" xfId="13826" xr:uid="{00000000-0005-0000-0000-000006360000}"/>
    <cellStyle name="Percent 9 20 5 4" xfId="13827" xr:uid="{00000000-0005-0000-0000-000007360000}"/>
    <cellStyle name="Percent 9 20 5 4 2" xfId="13828" xr:uid="{00000000-0005-0000-0000-000008360000}"/>
    <cellStyle name="Percent 9 20 5 5" xfId="13829" xr:uid="{00000000-0005-0000-0000-000009360000}"/>
    <cellStyle name="Percent 9 20 5 6" xfId="45082" xr:uid="{3CB98804-AE08-43BB-8A02-0C35C4A67673}"/>
    <cellStyle name="Percent 9 20 5 7" xfId="37468" xr:uid="{81F5457A-B6C2-4FF0-A8EC-FEA196ED5322}"/>
    <cellStyle name="Percent 9 20 6" xfId="13830" xr:uid="{00000000-0005-0000-0000-00000A360000}"/>
    <cellStyle name="Percent 9 20 6 2" xfId="13831" xr:uid="{00000000-0005-0000-0000-00000B360000}"/>
    <cellStyle name="Percent 9 20 6 2 2" xfId="13832" xr:uid="{00000000-0005-0000-0000-00000C360000}"/>
    <cellStyle name="Percent 9 20 6 3" xfId="13833" xr:uid="{00000000-0005-0000-0000-00000D360000}"/>
    <cellStyle name="Percent 9 20 6 3 2" xfId="13834" xr:uid="{00000000-0005-0000-0000-00000E360000}"/>
    <cellStyle name="Percent 9 20 6 4" xfId="13835" xr:uid="{00000000-0005-0000-0000-00000F360000}"/>
    <cellStyle name="Percent 9 20 6 5" xfId="45083" xr:uid="{C60A29D3-86B8-4BE9-9CF6-EC3468917D35}"/>
    <cellStyle name="Percent 9 20 6 6" xfId="37469" xr:uid="{DE86EB7C-0631-48DE-9F81-1543F4A28C60}"/>
    <cellStyle name="Percent 9 20 7" xfId="13836" xr:uid="{00000000-0005-0000-0000-000010360000}"/>
    <cellStyle name="Percent 9 20 7 2" xfId="13837" xr:uid="{00000000-0005-0000-0000-000011360000}"/>
    <cellStyle name="Percent 9 20 7 3" xfId="45084" xr:uid="{A82A27D3-DCBE-46AC-BE19-E47677231762}"/>
    <cellStyle name="Percent 9 20 7 4" xfId="37470" xr:uid="{9CD3DED4-8ACF-4E16-A2E1-BC3EADB03E24}"/>
    <cellStyle name="Percent 9 20 8" xfId="13838" xr:uid="{00000000-0005-0000-0000-000012360000}"/>
    <cellStyle name="Percent 9 20 8 2" xfId="13839" xr:uid="{00000000-0005-0000-0000-000013360000}"/>
    <cellStyle name="Percent 9 20 8 3" xfId="45085" xr:uid="{53230397-A034-483C-A7CC-AF29EC4776F9}"/>
    <cellStyle name="Percent 9 20 8 4" xfId="37471" xr:uid="{E442A6FE-B936-47AF-AB12-548BC57AC845}"/>
    <cellStyle name="Percent 9 20 9" xfId="13840" xr:uid="{00000000-0005-0000-0000-000014360000}"/>
    <cellStyle name="Percent 9 20 9 2" xfId="13841" xr:uid="{00000000-0005-0000-0000-000015360000}"/>
    <cellStyle name="Percent 9 20 9 3" xfId="45086" xr:uid="{B9FE4E19-30B8-46B2-9A98-309F1596A747}"/>
    <cellStyle name="Percent 9 20 9 4" xfId="37472" xr:uid="{ACAC3C92-01A0-41BC-9E4E-4D61631E4853}"/>
    <cellStyle name="Percent 9 21" xfId="4789" xr:uid="{00000000-0005-0000-0000-0000B9120000}"/>
    <cellStyle name="Percent 9 21 2" xfId="13843" xr:uid="{00000000-0005-0000-0000-000017360000}"/>
    <cellStyle name="Percent 9 21 2 2" xfId="13844" xr:uid="{00000000-0005-0000-0000-000018360000}"/>
    <cellStyle name="Percent 9 21 2 3" xfId="45088" xr:uid="{07CD01D7-E28E-499A-80DC-28F81E9E0774}"/>
    <cellStyle name="Percent 9 21 2 4" xfId="37473" xr:uid="{27F27EAF-097A-44F6-A67A-5A1232FE496B}"/>
    <cellStyle name="Percent 9 21 3" xfId="13845" xr:uid="{00000000-0005-0000-0000-000019360000}"/>
    <cellStyle name="Percent 9 21 3 2" xfId="13846" xr:uid="{00000000-0005-0000-0000-00001A360000}"/>
    <cellStyle name="Percent 9 21 3 3" xfId="45089" xr:uid="{E86D12EA-072D-484F-A39A-DD71F7E796D8}"/>
    <cellStyle name="Percent 9 21 3 4" xfId="37474" xr:uid="{DB27F2B0-D19F-49CC-8150-A019A51B1BC5}"/>
    <cellStyle name="Percent 9 21 4" xfId="13847" xr:uid="{00000000-0005-0000-0000-00001B360000}"/>
    <cellStyle name="Percent 9 21 4 2" xfId="45090" xr:uid="{542C4E9F-E82A-4F23-92D4-78BBFF4600DC}"/>
    <cellStyle name="Percent 9 21 4 3" xfId="37475" xr:uid="{CFF8707C-4791-489C-A38B-77004A2CC181}"/>
    <cellStyle name="Percent 9 21 5" xfId="13842" xr:uid="{00000000-0005-0000-0000-000016360000}"/>
    <cellStyle name="Percent 9 21 5 2" xfId="45087" xr:uid="{FCBA5E2A-A7A0-4A63-9A3D-5ED6EEAD14BE}"/>
    <cellStyle name="Percent 9 21 5 3" xfId="37476" xr:uid="{1615522D-19CE-420A-AFA3-A9A4ACFFD80E}"/>
    <cellStyle name="Percent 9 21 6" xfId="42597" xr:uid="{586983A8-521B-4828-BA25-7EFCAA6C731A}"/>
    <cellStyle name="Percent 9 21 7" xfId="26701" xr:uid="{5E1A9BD8-AE32-4B4D-8D08-FF5159B82AB2}"/>
    <cellStyle name="Percent 9 22" xfId="13848" xr:uid="{00000000-0005-0000-0000-00001C360000}"/>
    <cellStyle name="Percent 9 22 2" xfId="13849" xr:uid="{00000000-0005-0000-0000-00001D360000}"/>
    <cellStyle name="Percent 9 22 2 2" xfId="13850" xr:uid="{00000000-0005-0000-0000-00001E360000}"/>
    <cellStyle name="Percent 9 22 2 3" xfId="45092" xr:uid="{B320A553-B8FA-4646-A37E-04BE0DC32F0E}"/>
    <cellStyle name="Percent 9 22 2 4" xfId="37477" xr:uid="{4E4234D1-F3AE-49B1-8DFF-244B8A55F537}"/>
    <cellStyle name="Percent 9 22 3" xfId="13851" xr:uid="{00000000-0005-0000-0000-00001F360000}"/>
    <cellStyle name="Percent 9 22 3 2" xfId="13852" xr:uid="{00000000-0005-0000-0000-000020360000}"/>
    <cellStyle name="Percent 9 22 3 3" xfId="45093" xr:uid="{A04CFEAA-484F-4C1B-A063-3E11049330C5}"/>
    <cellStyle name="Percent 9 22 3 4" xfId="37478" xr:uid="{881C09C3-EDCC-4446-A0F7-1122CF02F34C}"/>
    <cellStyle name="Percent 9 22 4" xfId="13853" xr:uid="{00000000-0005-0000-0000-000021360000}"/>
    <cellStyle name="Percent 9 22 4 2" xfId="45094" xr:uid="{53A1B68F-5E81-49D4-AF1B-1CEF487238DB}"/>
    <cellStyle name="Percent 9 22 4 3" xfId="37479" xr:uid="{D3CB7E6D-87BA-4502-8953-345CDCCEE5B9}"/>
    <cellStyle name="Percent 9 22 5" xfId="37480" xr:uid="{7F803E61-DF0A-4DD4-8627-059AD98B6352}"/>
    <cellStyle name="Percent 9 22 6" xfId="45091" xr:uid="{7CCE86BE-4F31-4CC2-B27D-8229F1AD3274}"/>
    <cellStyle name="Percent 9 22 7" xfId="26702" xr:uid="{1565ADD1-70DC-48F0-A19E-EDE7B9A4A8EB}"/>
    <cellStyle name="Percent 9 23" xfId="13854" xr:uid="{00000000-0005-0000-0000-000022360000}"/>
    <cellStyle name="Percent 9 23 2" xfId="13855" xr:uid="{00000000-0005-0000-0000-000023360000}"/>
    <cellStyle name="Percent 9 23 2 2" xfId="13856" xr:uid="{00000000-0005-0000-0000-000024360000}"/>
    <cellStyle name="Percent 9 23 3" xfId="13857" xr:uid="{00000000-0005-0000-0000-000025360000}"/>
    <cellStyle name="Percent 9 23 3 2" xfId="13858" xr:uid="{00000000-0005-0000-0000-000026360000}"/>
    <cellStyle name="Percent 9 23 4" xfId="13859" xr:uid="{00000000-0005-0000-0000-000027360000}"/>
    <cellStyle name="Percent 9 23 4 2" xfId="13860" xr:uid="{00000000-0005-0000-0000-000028360000}"/>
    <cellStyle name="Percent 9 23 5" xfId="13861" xr:uid="{00000000-0005-0000-0000-000029360000}"/>
    <cellStyle name="Percent 9 23 6" xfId="45095" xr:uid="{B883F38D-0BE3-4B8D-9BFA-B059C7555425}"/>
    <cellStyle name="Percent 9 23 7" xfId="26686" xr:uid="{B7021FDB-3E4D-4BDD-95D2-693C4181FA66}"/>
    <cellStyle name="Percent 9 24" xfId="13862" xr:uid="{00000000-0005-0000-0000-00002A360000}"/>
    <cellStyle name="Percent 9 24 2" xfId="13863" xr:uid="{00000000-0005-0000-0000-00002B360000}"/>
    <cellStyle name="Percent 9 24 2 2" xfId="13864" xr:uid="{00000000-0005-0000-0000-00002C360000}"/>
    <cellStyle name="Percent 9 24 3" xfId="13865" xr:uid="{00000000-0005-0000-0000-00002D360000}"/>
    <cellStyle name="Percent 9 24 3 2" xfId="13866" xr:uid="{00000000-0005-0000-0000-00002E360000}"/>
    <cellStyle name="Percent 9 24 4" xfId="13867" xr:uid="{00000000-0005-0000-0000-00002F360000}"/>
    <cellStyle name="Percent 9 24 5" xfId="45096" xr:uid="{38852138-53FB-4F5D-B7A1-590399749CE2}"/>
    <cellStyle name="Percent 9 24 6" xfId="37481" xr:uid="{DD6BA31A-C6A5-4151-A423-B8EB14FD22FD}"/>
    <cellStyle name="Percent 9 25" xfId="13868" xr:uid="{00000000-0005-0000-0000-000030360000}"/>
    <cellStyle name="Percent 9 25 2" xfId="13869" xr:uid="{00000000-0005-0000-0000-000031360000}"/>
    <cellStyle name="Percent 9 25 3" xfId="45097" xr:uid="{DB2712E6-1163-465F-B4C4-3D0E3852907E}"/>
    <cellStyle name="Percent 9 25 4" xfId="37482" xr:uid="{9197A748-05FC-443A-8E94-EFE239B4B841}"/>
    <cellStyle name="Percent 9 26" xfId="13870" xr:uid="{00000000-0005-0000-0000-000032360000}"/>
    <cellStyle name="Percent 9 26 2" xfId="13871" xr:uid="{00000000-0005-0000-0000-000033360000}"/>
    <cellStyle name="Percent 9 26 3" xfId="45098" xr:uid="{1C910FA2-6B62-48CF-9C8A-6F7A5225A012}"/>
    <cellStyle name="Percent 9 26 4" xfId="37483" xr:uid="{E466BF0D-9499-4353-B5E0-383D4B576FC5}"/>
    <cellStyle name="Percent 9 27" xfId="13872" xr:uid="{00000000-0005-0000-0000-000034360000}"/>
    <cellStyle name="Percent 9 27 2" xfId="13873" xr:uid="{00000000-0005-0000-0000-000035360000}"/>
    <cellStyle name="Percent 9 27 3" xfId="45099" xr:uid="{58C57AA0-715C-4D03-9837-C1F92035F80B}"/>
    <cellStyle name="Percent 9 27 4" xfId="37484" xr:uid="{12694656-4824-465A-97D9-7293A8C4E571}"/>
    <cellStyle name="Percent 9 28" xfId="13874" xr:uid="{00000000-0005-0000-0000-000036360000}"/>
    <cellStyle name="Percent 9 28 2" xfId="45100" xr:uid="{A67CD62B-245F-4A23-929C-84FB6093030F}"/>
    <cellStyle name="Percent 9 28 3" xfId="37485" xr:uid="{9B472C6A-C294-48DF-9C18-9D5BC5580A4D}"/>
    <cellStyle name="Percent 9 29" xfId="13875" xr:uid="{00000000-0005-0000-0000-000037360000}"/>
    <cellStyle name="Percent 9 29 2" xfId="45101" xr:uid="{5F53E07A-ADD9-4196-A27C-C0277E1A5CEC}"/>
    <cellStyle name="Percent 9 29 3" xfId="37486" xr:uid="{185AA0E7-FEDF-4B3F-B1AE-58051BD45C98}"/>
    <cellStyle name="Percent 9 3" xfId="3029" xr:uid="{00000000-0005-0000-0000-0000D90B0000}"/>
    <cellStyle name="Percent 9 3 10" xfId="13877" xr:uid="{00000000-0005-0000-0000-000039360000}"/>
    <cellStyle name="Percent 9 3 10 2" xfId="13878" xr:uid="{00000000-0005-0000-0000-00003A360000}"/>
    <cellStyle name="Percent 9 3 10 3" xfId="45102" xr:uid="{BA6975CB-300F-4D46-A6C5-2F11C5E9AD09}"/>
    <cellStyle name="Percent 9 3 10 4" xfId="37487" xr:uid="{179E80F3-1CAC-4078-A585-B14D99DF50EF}"/>
    <cellStyle name="Percent 9 3 11" xfId="13879" xr:uid="{00000000-0005-0000-0000-00003B360000}"/>
    <cellStyle name="Percent 9 3 11 2" xfId="45103" xr:uid="{4B2B8679-4BBC-46C1-BBCC-1E064ADC1505}"/>
    <cellStyle name="Percent 9 3 11 3" xfId="37488" xr:uid="{3CF50649-49DE-4A82-A8EF-4323BD10B1B0}"/>
    <cellStyle name="Percent 9 3 12" xfId="13880" xr:uid="{00000000-0005-0000-0000-00003C360000}"/>
    <cellStyle name="Percent 9 3 12 2" xfId="45104" xr:uid="{E438D763-3ACA-4E41-81EF-90DA3E2439D2}"/>
    <cellStyle name="Percent 9 3 12 3" xfId="37489" xr:uid="{29E13C6F-8B61-45BF-8EE1-51680447A037}"/>
    <cellStyle name="Percent 9 3 13" xfId="13876" xr:uid="{00000000-0005-0000-0000-000038360000}"/>
    <cellStyle name="Percent 9 3 14" xfId="41945" xr:uid="{802104C0-C0A7-4BEA-BC33-7F42D3FD97B4}"/>
    <cellStyle name="Percent 9 3 2" xfId="4791" xr:uid="{00000000-0005-0000-0000-0000BB120000}"/>
    <cellStyle name="Percent 9 3 2 10" xfId="13882" xr:uid="{00000000-0005-0000-0000-00003E360000}"/>
    <cellStyle name="Percent 9 3 2 11" xfId="13881" xr:uid="{00000000-0005-0000-0000-00003D360000}"/>
    <cellStyle name="Percent 9 3 2 12" xfId="42599" xr:uid="{A5F21439-16CD-4A37-B8B3-43C69B5C44CC}"/>
    <cellStyle name="Percent 9 3 2 13" xfId="26704" xr:uid="{0CA61B92-560B-4A58-A8D3-C2CF0470FDB2}"/>
    <cellStyle name="Percent 9 3 2 2" xfId="13883" xr:uid="{00000000-0005-0000-0000-00003F360000}"/>
    <cellStyle name="Percent 9 3 2 2 2" xfId="13884" xr:uid="{00000000-0005-0000-0000-000040360000}"/>
    <cellStyle name="Percent 9 3 2 2 2 2" xfId="13885" xr:uid="{00000000-0005-0000-0000-000041360000}"/>
    <cellStyle name="Percent 9 3 2 2 3" xfId="13886" xr:uid="{00000000-0005-0000-0000-000042360000}"/>
    <cellStyle name="Percent 9 3 2 2 3 2" xfId="13887" xr:uid="{00000000-0005-0000-0000-000043360000}"/>
    <cellStyle name="Percent 9 3 2 2 4" xfId="13888" xr:uid="{00000000-0005-0000-0000-000044360000}"/>
    <cellStyle name="Percent 9 3 2 2 5" xfId="45105" xr:uid="{5056469A-C4BF-426F-A4AF-991E51A1CE5E}"/>
    <cellStyle name="Percent 9 3 2 2 6" xfId="37490" xr:uid="{EA9B5BA6-B860-4D9F-A82E-2778A90C161C}"/>
    <cellStyle name="Percent 9 3 2 3" xfId="13889" xr:uid="{00000000-0005-0000-0000-000045360000}"/>
    <cellStyle name="Percent 9 3 2 3 2" xfId="13890" xr:uid="{00000000-0005-0000-0000-000046360000}"/>
    <cellStyle name="Percent 9 3 2 3 2 2" xfId="13891" xr:uid="{00000000-0005-0000-0000-000047360000}"/>
    <cellStyle name="Percent 9 3 2 3 3" xfId="13892" xr:uid="{00000000-0005-0000-0000-000048360000}"/>
    <cellStyle name="Percent 9 3 2 3 3 2" xfId="13893" xr:uid="{00000000-0005-0000-0000-000049360000}"/>
    <cellStyle name="Percent 9 3 2 3 4" xfId="13894" xr:uid="{00000000-0005-0000-0000-00004A360000}"/>
    <cellStyle name="Percent 9 3 2 3 5" xfId="45106" xr:uid="{364C6C62-7A14-4132-AEA0-A14D5678299B}"/>
    <cellStyle name="Percent 9 3 2 3 6" xfId="37491" xr:uid="{CE850575-5E75-4137-AF13-251EDA80BCD4}"/>
    <cellStyle name="Percent 9 3 2 4" xfId="13895" xr:uid="{00000000-0005-0000-0000-00004B360000}"/>
    <cellStyle name="Percent 9 3 2 4 2" xfId="13896" xr:uid="{00000000-0005-0000-0000-00004C360000}"/>
    <cellStyle name="Percent 9 3 2 4 2 2" xfId="13897" xr:uid="{00000000-0005-0000-0000-00004D360000}"/>
    <cellStyle name="Percent 9 3 2 4 3" xfId="13898" xr:uid="{00000000-0005-0000-0000-00004E360000}"/>
    <cellStyle name="Percent 9 3 2 4 3 2" xfId="13899" xr:uid="{00000000-0005-0000-0000-00004F360000}"/>
    <cellStyle name="Percent 9 3 2 4 4" xfId="13900" xr:uid="{00000000-0005-0000-0000-000050360000}"/>
    <cellStyle name="Percent 9 3 2 4 4 2" xfId="13901" xr:uid="{00000000-0005-0000-0000-000051360000}"/>
    <cellStyle name="Percent 9 3 2 4 5" xfId="13902" xr:uid="{00000000-0005-0000-0000-000052360000}"/>
    <cellStyle name="Percent 9 3 2 4 6" xfId="45107" xr:uid="{5BD9BF11-DF10-47B9-A15A-0FE2E022AB94}"/>
    <cellStyle name="Percent 9 3 2 4 7" xfId="37492" xr:uid="{BB16619C-FD85-49A8-94C1-DF311CE95B6C}"/>
    <cellStyle name="Percent 9 3 2 5" xfId="13903" xr:uid="{00000000-0005-0000-0000-000053360000}"/>
    <cellStyle name="Percent 9 3 2 5 2" xfId="13904" xr:uid="{00000000-0005-0000-0000-000054360000}"/>
    <cellStyle name="Percent 9 3 2 5 2 2" xfId="13905" xr:uid="{00000000-0005-0000-0000-000055360000}"/>
    <cellStyle name="Percent 9 3 2 5 3" xfId="13906" xr:uid="{00000000-0005-0000-0000-000056360000}"/>
    <cellStyle name="Percent 9 3 2 5 3 2" xfId="13907" xr:uid="{00000000-0005-0000-0000-000057360000}"/>
    <cellStyle name="Percent 9 3 2 5 4" xfId="13908" xr:uid="{00000000-0005-0000-0000-000058360000}"/>
    <cellStyle name="Percent 9 3 2 5 5" xfId="45108" xr:uid="{E957C493-D6FA-4DB5-8829-FEFA02229037}"/>
    <cellStyle name="Percent 9 3 2 5 6" xfId="37493" xr:uid="{ED52F0A5-4E29-40AF-85AB-870B915CC382}"/>
    <cellStyle name="Percent 9 3 2 6" xfId="13909" xr:uid="{00000000-0005-0000-0000-000059360000}"/>
    <cellStyle name="Percent 9 3 2 6 2" xfId="13910" xr:uid="{00000000-0005-0000-0000-00005A360000}"/>
    <cellStyle name="Percent 9 3 2 6 3" xfId="45109" xr:uid="{E37854F6-549D-47D8-9C2A-77B9EC6ADD5C}"/>
    <cellStyle name="Percent 9 3 2 6 4" xfId="37494" xr:uid="{BB69DFF0-A9CF-40C7-B9C6-FDF8F927C3E1}"/>
    <cellStyle name="Percent 9 3 2 7" xfId="13911" xr:uid="{00000000-0005-0000-0000-00005B360000}"/>
    <cellStyle name="Percent 9 3 2 7 2" xfId="13912" xr:uid="{00000000-0005-0000-0000-00005C360000}"/>
    <cellStyle name="Percent 9 3 2 7 3" xfId="45110" xr:uid="{3ABB4219-AAEC-4D9D-9E9F-EF4B68B6F146}"/>
    <cellStyle name="Percent 9 3 2 7 4" xfId="37495" xr:uid="{6B6406D0-6902-4B01-807C-B14ABC01ACB3}"/>
    <cellStyle name="Percent 9 3 2 8" xfId="13913" xr:uid="{00000000-0005-0000-0000-00005D360000}"/>
    <cellStyle name="Percent 9 3 2 8 2" xfId="13914" xr:uid="{00000000-0005-0000-0000-00005E360000}"/>
    <cellStyle name="Percent 9 3 2 8 3" xfId="45111" xr:uid="{B94EFA50-1F7D-4D87-845E-8CE5461E49B6}"/>
    <cellStyle name="Percent 9 3 2 8 4" xfId="37496" xr:uid="{B452A303-2526-4A7C-AA5F-8A480CBA133D}"/>
    <cellStyle name="Percent 9 3 2 9" xfId="13915" xr:uid="{00000000-0005-0000-0000-00005F360000}"/>
    <cellStyle name="Percent 9 3 2 9 2" xfId="45112" xr:uid="{3223CF17-78EF-4559-9E3F-817F69A428CC}"/>
    <cellStyle name="Percent 9 3 2 9 3" xfId="37497" xr:uid="{E122FED0-6D94-4ABA-9641-F4F4780ACAE7}"/>
    <cellStyle name="Percent 9 3 3" xfId="13916" xr:uid="{00000000-0005-0000-0000-000060360000}"/>
    <cellStyle name="Percent 9 3 3 2" xfId="13917" xr:uid="{00000000-0005-0000-0000-000061360000}"/>
    <cellStyle name="Percent 9 3 3 2 2" xfId="13918" xr:uid="{00000000-0005-0000-0000-000062360000}"/>
    <cellStyle name="Percent 9 3 3 2 3" xfId="45114" xr:uid="{28B83780-B6FB-4DE1-953D-1136B2A98BD9}"/>
    <cellStyle name="Percent 9 3 3 2 4" xfId="37498" xr:uid="{5DA29534-806F-49B8-9D33-4DC97FEE27EC}"/>
    <cellStyle name="Percent 9 3 3 3" xfId="13919" xr:uid="{00000000-0005-0000-0000-000063360000}"/>
    <cellStyle name="Percent 9 3 3 3 2" xfId="13920" xr:uid="{00000000-0005-0000-0000-000064360000}"/>
    <cellStyle name="Percent 9 3 3 3 3" xfId="45115" xr:uid="{178DA2D6-0299-4309-AD72-E8718D185EEF}"/>
    <cellStyle name="Percent 9 3 3 3 4" xfId="37499" xr:uid="{ABE1E9EF-992F-4CF4-B1F7-0A1626F16406}"/>
    <cellStyle name="Percent 9 3 3 4" xfId="13921" xr:uid="{00000000-0005-0000-0000-000065360000}"/>
    <cellStyle name="Percent 9 3 3 4 2" xfId="45116" xr:uid="{7DA4B410-B527-4F9B-A6BA-EA3B9BD37185}"/>
    <cellStyle name="Percent 9 3 3 4 3" xfId="37500" xr:uid="{061619D7-5B16-4E8E-A807-ACFE6F9C38D6}"/>
    <cellStyle name="Percent 9 3 3 5" xfId="13922" xr:uid="{00000000-0005-0000-0000-000066360000}"/>
    <cellStyle name="Percent 9 3 3 5 2" xfId="45117" xr:uid="{DE455BF9-6E58-47C2-960E-D923E9687C55}"/>
    <cellStyle name="Percent 9 3 3 5 3" xfId="37501" xr:uid="{5F55C989-1109-4161-8D45-9608C29AFAEF}"/>
    <cellStyle name="Percent 9 3 3 6" xfId="45113" xr:uid="{0B90A878-32B6-4CBF-85C1-D1EB60B83585}"/>
    <cellStyle name="Percent 9 3 3 7" xfId="26705" xr:uid="{12F0D7ED-AD4E-4BFF-9515-EF4B1FC04ABE}"/>
    <cellStyle name="Percent 9 3 4" xfId="13923" xr:uid="{00000000-0005-0000-0000-000067360000}"/>
    <cellStyle name="Percent 9 3 4 2" xfId="13924" xr:uid="{00000000-0005-0000-0000-000068360000}"/>
    <cellStyle name="Percent 9 3 4 2 2" xfId="13925" xr:uid="{00000000-0005-0000-0000-000069360000}"/>
    <cellStyle name="Percent 9 3 4 3" xfId="13926" xr:uid="{00000000-0005-0000-0000-00006A360000}"/>
    <cellStyle name="Percent 9 3 4 3 2" xfId="13927" xr:uid="{00000000-0005-0000-0000-00006B360000}"/>
    <cellStyle name="Percent 9 3 4 4" xfId="13928" xr:uid="{00000000-0005-0000-0000-00006C360000}"/>
    <cellStyle name="Percent 9 3 4 5" xfId="45118" xr:uid="{CC3B79E8-E80A-49CE-8AC2-4EC436ED3396}"/>
    <cellStyle name="Percent 9 3 4 6" xfId="26703" xr:uid="{2A85F07E-4FEE-4E95-9BD1-F57DB508DD9D}"/>
    <cellStyle name="Percent 9 3 5" xfId="13929" xr:uid="{00000000-0005-0000-0000-00006D360000}"/>
    <cellStyle name="Percent 9 3 5 2" xfId="13930" xr:uid="{00000000-0005-0000-0000-00006E360000}"/>
    <cellStyle name="Percent 9 3 5 2 2" xfId="13931" xr:uid="{00000000-0005-0000-0000-00006F360000}"/>
    <cellStyle name="Percent 9 3 5 3" xfId="13932" xr:uid="{00000000-0005-0000-0000-000070360000}"/>
    <cellStyle name="Percent 9 3 5 3 2" xfId="13933" xr:uid="{00000000-0005-0000-0000-000071360000}"/>
    <cellStyle name="Percent 9 3 5 4" xfId="13934" xr:uid="{00000000-0005-0000-0000-000072360000}"/>
    <cellStyle name="Percent 9 3 5 5" xfId="45119" xr:uid="{61DA1E1C-8669-4015-9A91-DC64EE354FE1}"/>
    <cellStyle name="Percent 9 3 5 6" xfId="37502" xr:uid="{6952D059-FAC6-43CE-9481-3752339019C4}"/>
    <cellStyle name="Percent 9 3 6" xfId="13935" xr:uid="{00000000-0005-0000-0000-000073360000}"/>
    <cellStyle name="Percent 9 3 6 2" xfId="13936" xr:uid="{00000000-0005-0000-0000-000074360000}"/>
    <cellStyle name="Percent 9 3 6 2 2" xfId="13937" xr:uid="{00000000-0005-0000-0000-000075360000}"/>
    <cellStyle name="Percent 9 3 6 3" xfId="13938" xr:uid="{00000000-0005-0000-0000-000076360000}"/>
    <cellStyle name="Percent 9 3 6 3 2" xfId="13939" xr:uid="{00000000-0005-0000-0000-000077360000}"/>
    <cellStyle name="Percent 9 3 6 4" xfId="13940" xr:uid="{00000000-0005-0000-0000-000078360000}"/>
    <cellStyle name="Percent 9 3 6 4 2" xfId="13941" xr:uid="{00000000-0005-0000-0000-000079360000}"/>
    <cellStyle name="Percent 9 3 6 5" xfId="13942" xr:uid="{00000000-0005-0000-0000-00007A360000}"/>
    <cellStyle name="Percent 9 3 6 6" xfId="45120" xr:uid="{80BF0941-0E56-4760-B023-F6F00C8B1BDD}"/>
    <cellStyle name="Percent 9 3 6 7" xfId="37503" xr:uid="{B00BA8D9-4DDE-4054-97B6-FAE6E6148584}"/>
    <cellStyle name="Percent 9 3 7" xfId="13943" xr:uid="{00000000-0005-0000-0000-00007B360000}"/>
    <cellStyle name="Percent 9 3 7 2" xfId="13944" xr:uid="{00000000-0005-0000-0000-00007C360000}"/>
    <cellStyle name="Percent 9 3 7 2 2" xfId="13945" xr:uid="{00000000-0005-0000-0000-00007D360000}"/>
    <cellStyle name="Percent 9 3 7 3" xfId="13946" xr:uid="{00000000-0005-0000-0000-00007E360000}"/>
    <cellStyle name="Percent 9 3 7 3 2" xfId="13947" xr:uid="{00000000-0005-0000-0000-00007F360000}"/>
    <cellStyle name="Percent 9 3 7 4" xfId="13948" xr:uid="{00000000-0005-0000-0000-000080360000}"/>
    <cellStyle name="Percent 9 3 7 5" xfId="45121" xr:uid="{F9DA091D-4321-4709-BE6E-A87080C715B7}"/>
    <cellStyle name="Percent 9 3 7 6" xfId="37504" xr:uid="{FD29CE97-AA1C-4020-BB5C-ED610EC94C78}"/>
    <cellStyle name="Percent 9 3 8" xfId="13949" xr:uid="{00000000-0005-0000-0000-000081360000}"/>
    <cellStyle name="Percent 9 3 8 2" xfId="13950" xr:uid="{00000000-0005-0000-0000-000082360000}"/>
    <cellStyle name="Percent 9 3 8 3" xfId="45122" xr:uid="{3380B4ED-2E8B-4427-A5C9-A12AF914476A}"/>
    <cellStyle name="Percent 9 3 8 4" xfId="37505" xr:uid="{444A0350-C4C0-48FE-ACAD-399AC371C95C}"/>
    <cellStyle name="Percent 9 3 9" xfId="13951" xr:uid="{00000000-0005-0000-0000-000083360000}"/>
    <cellStyle name="Percent 9 3 9 2" xfId="13952" xr:uid="{00000000-0005-0000-0000-000084360000}"/>
    <cellStyle name="Percent 9 3 9 3" xfId="45123" xr:uid="{56433537-BFBE-4A24-AD86-34BDD8A44DCD}"/>
    <cellStyle name="Percent 9 3 9 4" xfId="37506" xr:uid="{F1756E74-D95D-4B2B-9EA1-CA6E17078336}"/>
    <cellStyle name="Percent 9 30" xfId="13302" xr:uid="{00000000-0005-0000-0000-0000FA330000}"/>
    <cellStyle name="Percent 9 31" xfId="41539" xr:uid="{28E39D6F-FB82-4C0F-8012-01374DDE93EF}"/>
    <cellStyle name="Percent 9 4" xfId="3030" xr:uid="{00000000-0005-0000-0000-0000DA0B0000}"/>
    <cellStyle name="Percent 9 4 10" xfId="13954" xr:uid="{00000000-0005-0000-0000-000086360000}"/>
    <cellStyle name="Percent 9 4 10 2" xfId="13955" xr:uid="{00000000-0005-0000-0000-000087360000}"/>
    <cellStyle name="Percent 9 4 10 3" xfId="45124" xr:uid="{C805A8B4-5B67-4042-8A93-0F54C50167E0}"/>
    <cellStyle name="Percent 9 4 10 4" xfId="37507" xr:uid="{70732643-7D4C-485B-9314-657EE94FE4BD}"/>
    <cellStyle name="Percent 9 4 11" xfId="13956" xr:uid="{00000000-0005-0000-0000-000088360000}"/>
    <cellStyle name="Percent 9 4 11 2" xfId="45125" xr:uid="{1AC0CFC8-ACF3-46E9-B54C-F81635946703}"/>
    <cellStyle name="Percent 9 4 11 3" xfId="37508" xr:uid="{739AD493-EE91-4C0C-8E8B-14C15F12429A}"/>
    <cellStyle name="Percent 9 4 12" xfId="13957" xr:uid="{00000000-0005-0000-0000-000089360000}"/>
    <cellStyle name="Percent 9 4 12 2" xfId="45126" xr:uid="{20B02732-31DA-4A07-90F6-702D4C95825F}"/>
    <cellStyle name="Percent 9 4 12 3" xfId="37509" xr:uid="{0F080A6E-1592-4ACB-9022-7A3A896AFF31}"/>
    <cellStyle name="Percent 9 4 13" xfId="13953" xr:uid="{00000000-0005-0000-0000-000085360000}"/>
    <cellStyle name="Percent 9 4 14" xfId="41946" xr:uid="{23F5ABB2-BD7F-422A-B84B-116C6FFAA1D0}"/>
    <cellStyle name="Percent 9 4 2" xfId="4792" xr:uid="{00000000-0005-0000-0000-0000BC120000}"/>
    <cellStyle name="Percent 9 4 2 10" xfId="13959" xr:uid="{00000000-0005-0000-0000-00008B360000}"/>
    <cellStyle name="Percent 9 4 2 11" xfId="13958" xr:uid="{00000000-0005-0000-0000-00008A360000}"/>
    <cellStyle name="Percent 9 4 2 12" xfId="42600" xr:uid="{ABF6DD54-DCFE-46BC-9C29-83B4B73FAC1A}"/>
    <cellStyle name="Percent 9 4 2 13" xfId="26707" xr:uid="{FE5A1DCE-5AD2-4EA8-81B8-BB31669B257A}"/>
    <cellStyle name="Percent 9 4 2 2" xfId="13960" xr:uid="{00000000-0005-0000-0000-00008C360000}"/>
    <cellStyle name="Percent 9 4 2 2 2" xfId="13961" xr:uid="{00000000-0005-0000-0000-00008D360000}"/>
    <cellStyle name="Percent 9 4 2 2 2 2" xfId="13962" xr:uid="{00000000-0005-0000-0000-00008E360000}"/>
    <cellStyle name="Percent 9 4 2 2 3" xfId="13963" xr:uid="{00000000-0005-0000-0000-00008F360000}"/>
    <cellStyle name="Percent 9 4 2 2 3 2" xfId="13964" xr:uid="{00000000-0005-0000-0000-000090360000}"/>
    <cellStyle name="Percent 9 4 2 2 4" xfId="13965" xr:uid="{00000000-0005-0000-0000-000091360000}"/>
    <cellStyle name="Percent 9 4 2 2 5" xfId="45127" xr:uid="{37B2DF6C-EDD8-46FA-8226-9230A4E385B0}"/>
    <cellStyle name="Percent 9 4 2 2 6" xfId="37510" xr:uid="{ABC9D6D5-C109-4D25-A0F9-34DD5138D842}"/>
    <cellStyle name="Percent 9 4 2 3" xfId="13966" xr:uid="{00000000-0005-0000-0000-000092360000}"/>
    <cellStyle name="Percent 9 4 2 3 2" xfId="13967" xr:uid="{00000000-0005-0000-0000-000093360000}"/>
    <cellStyle name="Percent 9 4 2 3 2 2" xfId="13968" xr:uid="{00000000-0005-0000-0000-000094360000}"/>
    <cellStyle name="Percent 9 4 2 3 3" xfId="13969" xr:uid="{00000000-0005-0000-0000-000095360000}"/>
    <cellStyle name="Percent 9 4 2 3 3 2" xfId="13970" xr:uid="{00000000-0005-0000-0000-000096360000}"/>
    <cellStyle name="Percent 9 4 2 3 4" xfId="13971" xr:uid="{00000000-0005-0000-0000-000097360000}"/>
    <cellStyle name="Percent 9 4 2 3 5" xfId="45128" xr:uid="{0EB1E0CB-29D2-4955-98B7-D3B59F8B2E31}"/>
    <cellStyle name="Percent 9 4 2 3 6" xfId="37511" xr:uid="{5436CA3C-3309-420E-B2E3-FB3AEC33B30F}"/>
    <cellStyle name="Percent 9 4 2 4" xfId="13972" xr:uid="{00000000-0005-0000-0000-000098360000}"/>
    <cellStyle name="Percent 9 4 2 4 2" xfId="13973" xr:uid="{00000000-0005-0000-0000-000099360000}"/>
    <cellStyle name="Percent 9 4 2 4 2 2" xfId="13974" xr:uid="{00000000-0005-0000-0000-00009A360000}"/>
    <cellStyle name="Percent 9 4 2 4 3" xfId="13975" xr:uid="{00000000-0005-0000-0000-00009B360000}"/>
    <cellStyle name="Percent 9 4 2 4 3 2" xfId="13976" xr:uid="{00000000-0005-0000-0000-00009C360000}"/>
    <cellStyle name="Percent 9 4 2 4 4" xfId="13977" xr:uid="{00000000-0005-0000-0000-00009D360000}"/>
    <cellStyle name="Percent 9 4 2 4 4 2" xfId="13978" xr:uid="{00000000-0005-0000-0000-00009E360000}"/>
    <cellStyle name="Percent 9 4 2 4 5" xfId="13979" xr:uid="{00000000-0005-0000-0000-00009F360000}"/>
    <cellStyle name="Percent 9 4 2 4 6" xfId="45129" xr:uid="{1F036A94-7166-404A-8EBA-8C6347806FD3}"/>
    <cellStyle name="Percent 9 4 2 4 7" xfId="37512" xr:uid="{C23615FA-63CF-442C-B6F2-ABBE8E37B29C}"/>
    <cellStyle name="Percent 9 4 2 5" xfId="13980" xr:uid="{00000000-0005-0000-0000-0000A0360000}"/>
    <cellStyle name="Percent 9 4 2 5 2" xfId="13981" xr:uid="{00000000-0005-0000-0000-0000A1360000}"/>
    <cellStyle name="Percent 9 4 2 5 2 2" xfId="13982" xr:uid="{00000000-0005-0000-0000-0000A2360000}"/>
    <cellStyle name="Percent 9 4 2 5 3" xfId="13983" xr:uid="{00000000-0005-0000-0000-0000A3360000}"/>
    <cellStyle name="Percent 9 4 2 5 3 2" xfId="13984" xr:uid="{00000000-0005-0000-0000-0000A4360000}"/>
    <cellStyle name="Percent 9 4 2 5 4" xfId="13985" xr:uid="{00000000-0005-0000-0000-0000A5360000}"/>
    <cellStyle name="Percent 9 4 2 5 5" xfId="45130" xr:uid="{FAF7A0E0-6865-416E-87F3-4111CDE6F331}"/>
    <cellStyle name="Percent 9 4 2 5 6" xfId="37513" xr:uid="{C047E24B-1B0B-4CB7-A8AE-258376466AE4}"/>
    <cellStyle name="Percent 9 4 2 6" xfId="13986" xr:uid="{00000000-0005-0000-0000-0000A6360000}"/>
    <cellStyle name="Percent 9 4 2 6 2" xfId="13987" xr:uid="{00000000-0005-0000-0000-0000A7360000}"/>
    <cellStyle name="Percent 9 4 2 6 3" xfId="45131" xr:uid="{2CF5F2EE-3472-4FC7-A17D-046A4B9618E5}"/>
    <cellStyle name="Percent 9 4 2 6 4" xfId="37514" xr:uid="{CC35ECF1-86DE-48B2-A2F9-8C61EA29A448}"/>
    <cellStyle name="Percent 9 4 2 7" xfId="13988" xr:uid="{00000000-0005-0000-0000-0000A8360000}"/>
    <cellStyle name="Percent 9 4 2 7 2" xfId="13989" xr:uid="{00000000-0005-0000-0000-0000A9360000}"/>
    <cellStyle name="Percent 9 4 2 7 3" xfId="45132" xr:uid="{D9EE7EFB-8661-420B-9BBF-A2EB2C8C8A5E}"/>
    <cellStyle name="Percent 9 4 2 7 4" xfId="37515" xr:uid="{3D8F7520-6627-4C3E-8B08-C743A0D9EE3C}"/>
    <cellStyle name="Percent 9 4 2 8" xfId="13990" xr:uid="{00000000-0005-0000-0000-0000AA360000}"/>
    <cellStyle name="Percent 9 4 2 8 2" xfId="13991" xr:uid="{00000000-0005-0000-0000-0000AB360000}"/>
    <cellStyle name="Percent 9 4 2 8 3" xfId="45133" xr:uid="{697E47D4-9126-4B57-B9D7-D3A8A2B9268E}"/>
    <cellStyle name="Percent 9 4 2 8 4" xfId="37516" xr:uid="{90C6DA64-34A0-4885-A208-4E825F57F811}"/>
    <cellStyle name="Percent 9 4 2 9" xfId="13992" xr:uid="{00000000-0005-0000-0000-0000AC360000}"/>
    <cellStyle name="Percent 9 4 2 9 2" xfId="45134" xr:uid="{CB24D7EC-DBD0-4433-B026-E425E4D746B6}"/>
    <cellStyle name="Percent 9 4 2 9 3" xfId="37517" xr:uid="{2AFEC334-2014-464B-9439-C0F1209C30E2}"/>
    <cellStyle name="Percent 9 4 3" xfId="13993" xr:uid="{00000000-0005-0000-0000-0000AD360000}"/>
    <cellStyle name="Percent 9 4 3 2" xfId="13994" xr:uid="{00000000-0005-0000-0000-0000AE360000}"/>
    <cellStyle name="Percent 9 4 3 2 2" xfId="13995" xr:uid="{00000000-0005-0000-0000-0000AF360000}"/>
    <cellStyle name="Percent 9 4 3 2 3" xfId="45136" xr:uid="{6BBFC558-CC19-4F55-B052-B0A868B280A6}"/>
    <cellStyle name="Percent 9 4 3 2 4" xfId="37518" xr:uid="{FD8E9738-F264-419C-91BA-81EB857CE932}"/>
    <cellStyle name="Percent 9 4 3 3" xfId="13996" xr:uid="{00000000-0005-0000-0000-0000B0360000}"/>
    <cellStyle name="Percent 9 4 3 3 2" xfId="13997" xr:uid="{00000000-0005-0000-0000-0000B1360000}"/>
    <cellStyle name="Percent 9 4 3 3 3" xfId="45137" xr:uid="{5EA09CA4-6CB3-4FAB-A237-E0B6B25A41DA}"/>
    <cellStyle name="Percent 9 4 3 3 4" xfId="37519" xr:uid="{BCD64D82-8EF8-4849-A36D-29B0DB63AF60}"/>
    <cellStyle name="Percent 9 4 3 4" xfId="13998" xr:uid="{00000000-0005-0000-0000-0000B2360000}"/>
    <cellStyle name="Percent 9 4 3 4 2" xfId="45138" xr:uid="{373DACE4-E421-494F-A918-24DDB979BDE0}"/>
    <cellStyle name="Percent 9 4 3 4 3" xfId="37520" xr:uid="{1113D955-B08C-4470-A563-C73D3D9EB8A6}"/>
    <cellStyle name="Percent 9 4 3 5" xfId="13999" xr:uid="{00000000-0005-0000-0000-0000B3360000}"/>
    <cellStyle name="Percent 9 4 3 5 2" xfId="45139" xr:uid="{476F8670-6368-46C1-922B-184DB8E294B9}"/>
    <cellStyle name="Percent 9 4 3 5 3" xfId="37521" xr:uid="{CBD77E9A-F5ED-40E8-BBD1-22480FFAD928}"/>
    <cellStyle name="Percent 9 4 3 6" xfId="45135" xr:uid="{81CE0569-130D-49F9-ABE9-4D71815E9377}"/>
    <cellStyle name="Percent 9 4 3 7" xfId="26708" xr:uid="{961213A2-6E0F-44E6-B6F8-94533DC83CC0}"/>
    <cellStyle name="Percent 9 4 4" xfId="14000" xr:uid="{00000000-0005-0000-0000-0000B4360000}"/>
    <cellStyle name="Percent 9 4 4 2" xfId="14001" xr:uid="{00000000-0005-0000-0000-0000B5360000}"/>
    <cellStyle name="Percent 9 4 4 2 2" xfId="14002" xr:uid="{00000000-0005-0000-0000-0000B6360000}"/>
    <cellStyle name="Percent 9 4 4 3" xfId="14003" xr:uid="{00000000-0005-0000-0000-0000B7360000}"/>
    <cellStyle name="Percent 9 4 4 3 2" xfId="14004" xr:uid="{00000000-0005-0000-0000-0000B8360000}"/>
    <cellStyle name="Percent 9 4 4 4" xfId="14005" xr:uid="{00000000-0005-0000-0000-0000B9360000}"/>
    <cellStyle name="Percent 9 4 4 5" xfId="45140" xr:uid="{C640DCC1-1E10-4F85-B386-6C099B2E43ED}"/>
    <cellStyle name="Percent 9 4 4 6" xfId="26706" xr:uid="{C9F4EDA8-BA5D-43D2-8C9F-DAE2759F0914}"/>
    <cellStyle name="Percent 9 4 5" xfId="14006" xr:uid="{00000000-0005-0000-0000-0000BA360000}"/>
    <cellStyle name="Percent 9 4 5 2" xfId="14007" xr:uid="{00000000-0005-0000-0000-0000BB360000}"/>
    <cellStyle name="Percent 9 4 5 2 2" xfId="14008" xr:uid="{00000000-0005-0000-0000-0000BC360000}"/>
    <cellStyle name="Percent 9 4 5 3" xfId="14009" xr:uid="{00000000-0005-0000-0000-0000BD360000}"/>
    <cellStyle name="Percent 9 4 5 3 2" xfId="14010" xr:uid="{00000000-0005-0000-0000-0000BE360000}"/>
    <cellStyle name="Percent 9 4 5 4" xfId="14011" xr:uid="{00000000-0005-0000-0000-0000BF360000}"/>
    <cellStyle name="Percent 9 4 5 5" xfId="45141" xr:uid="{B3292474-8891-4413-9174-FF22B5C7377A}"/>
    <cellStyle name="Percent 9 4 5 6" xfId="37522" xr:uid="{DFA5ADEB-75E8-41ED-9B92-EFE86E64C827}"/>
    <cellStyle name="Percent 9 4 6" xfId="14012" xr:uid="{00000000-0005-0000-0000-0000C0360000}"/>
    <cellStyle name="Percent 9 4 6 2" xfId="14013" xr:uid="{00000000-0005-0000-0000-0000C1360000}"/>
    <cellStyle name="Percent 9 4 6 2 2" xfId="14014" xr:uid="{00000000-0005-0000-0000-0000C2360000}"/>
    <cellStyle name="Percent 9 4 6 3" xfId="14015" xr:uid="{00000000-0005-0000-0000-0000C3360000}"/>
    <cellStyle name="Percent 9 4 6 3 2" xfId="14016" xr:uid="{00000000-0005-0000-0000-0000C4360000}"/>
    <cellStyle name="Percent 9 4 6 4" xfId="14017" xr:uid="{00000000-0005-0000-0000-0000C5360000}"/>
    <cellStyle name="Percent 9 4 6 4 2" xfId="14018" xr:uid="{00000000-0005-0000-0000-0000C6360000}"/>
    <cellStyle name="Percent 9 4 6 5" xfId="14019" xr:uid="{00000000-0005-0000-0000-0000C7360000}"/>
    <cellStyle name="Percent 9 4 6 6" xfId="45142" xr:uid="{24D28943-913B-4C7E-A9D2-C3972E6D6CAB}"/>
    <cellStyle name="Percent 9 4 6 7" xfId="37523" xr:uid="{AD367ABC-2D65-49B6-B2D4-1D7D7F1FF202}"/>
    <cellStyle name="Percent 9 4 7" xfId="14020" xr:uid="{00000000-0005-0000-0000-0000C8360000}"/>
    <cellStyle name="Percent 9 4 7 2" xfId="14021" xr:uid="{00000000-0005-0000-0000-0000C9360000}"/>
    <cellStyle name="Percent 9 4 7 2 2" xfId="14022" xr:uid="{00000000-0005-0000-0000-0000CA360000}"/>
    <cellStyle name="Percent 9 4 7 3" xfId="14023" xr:uid="{00000000-0005-0000-0000-0000CB360000}"/>
    <cellStyle name="Percent 9 4 7 3 2" xfId="14024" xr:uid="{00000000-0005-0000-0000-0000CC360000}"/>
    <cellStyle name="Percent 9 4 7 4" xfId="14025" xr:uid="{00000000-0005-0000-0000-0000CD360000}"/>
    <cellStyle name="Percent 9 4 7 5" xfId="45143" xr:uid="{392AB3F9-F0B7-40EF-9664-D3384CD008A9}"/>
    <cellStyle name="Percent 9 4 7 6" xfId="37524" xr:uid="{35441DF6-4A07-431A-A40E-B741D949B500}"/>
    <cellStyle name="Percent 9 4 8" xfId="14026" xr:uid="{00000000-0005-0000-0000-0000CE360000}"/>
    <cellStyle name="Percent 9 4 8 2" xfId="14027" xr:uid="{00000000-0005-0000-0000-0000CF360000}"/>
    <cellStyle name="Percent 9 4 8 3" xfId="45144" xr:uid="{AB9C11FE-CDB6-4AD7-9329-64218A1BED17}"/>
    <cellStyle name="Percent 9 4 8 4" xfId="37525" xr:uid="{77C37CEA-E723-4C99-AEB7-65E17C5E6498}"/>
    <cellStyle name="Percent 9 4 9" xfId="14028" xr:uid="{00000000-0005-0000-0000-0000D0360000}"/>
    <cellStyle name="Percent 9 4 9 2" xfId="14029" xr:uid="{00000000-0005-0000-0000-0000D1360000}"/>
    <cellStyle name="Percent 9 4 9 3" xfId="45145" xr:uid="{EF068DEA-C406-47D7-A210-C563340746EA}"/>
    <cellStyle name="Percent 9 4 9 4" xfId="37526" xr:uid="{22942175-3463-4051-A1CF-0CC9930EBC8F}"/>
    <cellStyle name="Percent 9 5" xfId="3031" xr:uid="{00000000-0005-0000-0000-0000DB0B0000}"/>
    <cellStyle name="Percent 9 5 10" xfId="14031" xr:uid="{00000000-0005-0000-0000-0000D3360000}"/>
    <cellStyle name="Percent 9 5 10 2" xfId="14032" xr:uid="{00000000-0005-0000-0000-0000D4360000}"/>
    <cellStyle name="Percent 9 5 10 3" xfId="45146" xr:uid="{07FDF4D4-32BE-47B1-A14C-D871B803BE70}"/>
    <cellStyle name="Percent 9 5 10 4" xfId="37527" xr:uid="{11ADE342-8761-4E46-BD5A-D72FF388A017}"/>
    <cellStyle name="Percent 9 5 11" xfId="14033" xr:uid="{00000000-0005-0000-0000-0000D5360000}"/>
    <cellStyle name="Percent 9 5 11 2" xfId="45147" xr:uid="{3CEBEC42-56A7-4DD6-A778-36EF830E0BB6}"/>
    <cellStyle name="Percent 9 5 11 3" xfId="37528" xr:uid="{FBCF5118-8608-4C26-8BD5-6BC881ED033F}"/>
    <cellStyle name="Percent 9 5 12" xfId="14034" xr:uid="{00000000-0005-0000-0000-0000D6360000}"/>
    <cellStyle name="Percent 9 5 12 2" xfId="45148" xr:uid="{3DB886F8-88A0-4193-B7C9-5E5F6551AF59}"/>
    <cellStyle name="Percent 9 5 12 3" xfId="37529" xr:uid="{67FD26D3-8F75-47C8-85AC-EE2A63E457C8}"/>
    <cellStyle name="Percent 9 5 13" xfId="14030" xr:uid="{00000000-0005-0000-0000-0000D2360000}"/>
    <cellStyle name="Percent 9 5 14" xfId="41947" xr:uid="{61DD0FF7-7A3B-47F3-AE22-9FA6D49A2BAB}"/>
    <cellStyle name="Percent 9 5 2" xfId="4793" xr:uid="{00000000-0005-0000-0000-0000BD120000}"/>
    <cellStyle name="Percent 9 5 2 10" xfId="14036" xr:uid="{00000000-0005-0000-0000-0000D8360000}"/>
    <cellStyle name="Percent 9 5 2 11" xfId="14035" xr:uid="{00000000-0005-0000-0000-0000D7360000}"/>
    <cellStyle name="Percent 9 5 2 12" xfId="42601" xr:uid="{FA80C088-29BC-4B06-92FC-D0703D629BB2}"/>
    <cellStyle name="Percent 9 5 2 13" xfId="26710" xr:uid="{96E75D77-B8C9-49AA-85B5-429C8ACAB70A}"/>
    <cellStyle name="Percent 9 5 2 2" xfId="14037" xr:uid="{00000000-0005-0000-0000-0000D9360000}"/>
    <cellStyle name="Percent 9 5 2 2 2" xfId="14038" xr:uid="{00000000-0005-0000-0000-0000DA360000}"/>
    <cellStyle name="Percent 9 5 2 2 2 2" xfId="14039" xr:uid="{00000000-0005-0000-0000-0000DB360000}"/>
    <cellStyle name="Percent 9 5 2 2 3" xfId="14040" xr:uid="{00000000-0005-0000-0000-0000DC360000}"/>
    <cellStyle name="Percent 9 5 2 2 3 2" xfId="14041" xr:uid="{00000000-0005-0000-0000-0000DD360000}"/>
    <cellStyle name="Percent 9 5 2 2 4" xfId="14042" xr:uid="{00000000-0005-0000-0000-0000DE360000}"/>
    <cellStyle name="Percent 9 5 2 2 5" xfId="45149" xr:uid="{C4851DAB-6457-4C2C-BC1D-8BDEB7596349}"/>
    <cellStyle name="Percent 9 5 2 2 6" xfId="37530" xr:uid="{54C92EBD-F274-4551-97DE-87F3E0CDA439}"/>
    <cellStyle name="Percent 9 5 2 3" xfId="14043" xr:uid="{00000000-0005-0000-0000-0000DF360000}"/>
    <cellStyle name="Percent 9 5 2 3 2" xfId="14044" xr:uid="{00000000-0005-0000-0000-0000E0360000}"/>
    <cellStyle name="Percent 9 5 2 3 2 2" xfId="14045" xr:uid="{00000000-0005-0000-0000-0000E1360000}"/>
    <cellStyle name="Percent 9 5 2 3 3" xfId="14046" xr:uid="{00000000-0005-0000-0000-0000E2360000}"/>
    <cellStyle name="Percent 9 5 2 3 3 2" xfId="14047" xr:uid="{00000000-0005-0000-0000-0000E3360000}"/>
    <cellStyle name="Percent 9 5 2 3 4" xfId="14048" xr:uid="{00000000-0005-0000-0000-0000E4360000}"/>
    <cellStyle name="Percent 9 5 2 3 5" xfId="45150" xr:uid="{09686CEB-BA3B-485C-8C50-A49ABF24FC5C}"/>
    <cellStyle name="Percent 9 5 2 3 6" xfId="37531" xr:uid="{AB66FF0F-84D4-41DD-92B7-060C284B8C1A}"/>
    <cellStyle name="Percent 9 5 2 4" xfId="14049" xr:uid="{00000000-0005-0000-0000-0000E5360000}"/>
    <cellStyle name="Percent 9 5 2 4 2" xfId="14050" xr:uid="{00000000-0005-0000-0000-0000E6360000}"/>
    <cellStyle name="Percent 9 5 2 4 2 2" xfId="14051" xr:uid="{00000000-0005-0000-0000-0000E7360000}"/>
    <cellStyle name="Percent 9 5 2 4 3" xfId="14052" xr:uid="{00000000-0005-0000-0000-0000E8360000}"/>
    <cellStyle name="Percent 9 5 2 4 3 2" xfId="14053" xr:uid="{00000000-0005-0000-0000-0000E9360000}"/>
    <cellStyle name="Percent 9 5 2 4 4" xfId="14054" xr:uid="{00000000-0005-0000-0000-0000EA360000}"/>
    <cellStyle name="Percent 9 5 2 4 4 2" xfId="14055" xr:uid="{00000000-0005-0000-0000-0000EB360000}"/>
    <cellStyle name="Percent 9 5 2 4 5" xfId="14056" xr:uid="{00000000-0005-0000-0000-0000EC360000}"/>
    <cellStyle name="Percent 9 5 2 4 6" xfId="45151" xr:uid="{6F2991B6-3A39-4E55-9044-DDF3CED5B71E}"/>
    <cellStyle name="Percent 9 5 2 4 7" xfId="37532" xr:uid="{8DBDC171-B966-49A8-A50B-3AAE97D443A7}"/>
    <cellStyle name="Percent 9 5 2 5" xfId="14057" xr:uid="{00000000-0005-0000-0000-0000ED360000}"/>
    <cellStyle name="Percent 9 5 2 5 2" xfId="14058" xr:uid="{00000000-0005-0000-0000-0000EE360000}"/>
    <cellStyle name="Percent 9 5 2 5 2 2" xfId="14059" xr:uid="{00000000-0005-0000-0000-0000EF360000}"/>
    <cellStyle name="Percent 9 5 2 5 3" xfId="14060" xr:uid="{00000000-0005-0000-0000-0000F0360000}"/>
    <cellStyle name="Percent 9 5 2 5 3 2" xfId="14061" xr:uid="{00000000-0005-0000-0000-0000F1360000}"/>
    <cellStyle name="Percent 9 5 2 5 4" xfId="14062" xr:uid="{00000000-0005-0000-0000-0000F2360000}"/>
    <cellStyle name="Percent 9 5 2 5 5" xfId="45152" xr:uid="{E28B2AA7-8DC1-4DD1-8FA1-C6DB6E562DA6}"/>
    <cellStyle name="Percent 9 5 2 5 6" xfId="37533" xr:uid="{55A90082-6DAF-4045-8ECF-245D8197A22B}"/>
    <cellStyle name="Percent 9 5 2 6" xfId="14063" xr:uid="{00000000-0005-0000-0000-0000F3360000}"/>
    <cellStyle name="Percent 9 5 2 6 2" xfId="14064" xr:uid="{00000000-0005-0000-0000-0000F4360000}"/>
    <cellStyle name="Percent 9 5 2 6 3" xfId="45153" xr:uid="{F81DCE0A-B497-4045-BE35-86984B5B8047}"/>
    <cellStyle name="Percent 9 5 2 6 4" xfId="37534" xr:uid="{C234C2AA-92B8-412F-874A-38502B0E800E}"/>
    <cellStyle name="Percent 9 5 2 7" xfId="14065" xr:uid="{00000000-0005-0000-0000-0000F5360000}"/>
    <cellStyle name="Percent 9 5 2 7 2" xfId="14066" xr:uid="{00000000-0005-0000-0000-0000F6360000}"/>
    <cellStyle name="Percent 9 5 2 7 3" xfId="45154" xr:uid="{CDA64B3A-0A14-43F4-9839-BBF2655F757E}"/>
    <cellStyle name="Percent 9 5 2 7 4" xfId="37535" xr:uid="{962506B5-6A52-495B-8337-EC1D884649F9}"/>
    <cellStyle name="Percent 9 5 2 8" xfId="14067" xr:uid="{00000000-0005-0000-0000-0000F7360000}"/>
    <cellStyle name="Percent 9 5 2 8 2" xfId="14068" xr:uid="{00000000-0005-0000-0000-0000F8360000}"/>
    <cellStyle name="Percent 9 5 2 8 3" xfId="45155" xr:uid="{49112DC3-2D5E-4640-99D2-18D8D06473CF}"/>
    <cellStyle name="Percent 9 5 2 8 4" xfId="37536" xr:uid="{6C6BEDBB-F81B-4B60-BD8B-663FB15104B7}"/>
    <cellStyle name="Percent 9 5 2 9" xfId="14069" xr:uid="{00000000-0005-0000-0000-0000F9360000}"/>
    <cellStyle name="Percent 9 5 2 9 2" xfId="45156" xr:uid="{869CC43C-89EE-4ABE-B7A0-07958AF61809}"/>
    <cellStyle name="Percent 9 5 2 9 3" xfId="37537" xr:uid="{1BF75BCE-D29C-4BF5-BF05-1D5A903EF50B}"/>
    <cellStyle name="Percent 9 5 3" xfId="14070" xr:uid="{00000000-0005-0000-0000-0000FA360000}"/>
    <cellStyle name="Percent 9 5 3 2" xfId="14071" xr:uid="{00000000-0005-0000-0000-0000FB360000}"/>
    <cellStyle name="Percent 9 5 3 2 2" xfId="14072" xr:uid="{00000000-0005-0000-0000-0000FC360000}"/>
    <cellStyle name="Percent 9 5 3 2 3" xfId="45158" xr:uid="{37119E87-90AA-4D87-95C0-C112FEC57F35}"/>
    <cellStyle name="Percent 9 5 3 2 4" xfId="37538" xr:uid="{C48B4347-DE59-422F-9F16-6F7977A2B96C}"/>
    <cellStyle name="Percent 9 5 3 3" xfId="14073" xr:uid="{00000000-0005-0000-0000-0000FD360000}"/>
    <cellStyle name="Percent 9 5 3 3 2" xfId="14074" xr:uid="{00000000-0005-0000-0000-0000FE360000}"/>
    <cellStyle name="Percent 9 5 3 3 3" xfId="45159" xr:uid="{60C9B4F3-D640-4E67-A31B-393C521A9DD2}"/>
    <cellStyle name="Percent 9 5 3 3 4" xfId="37539" xr:uid="{1C603D26-5BD8-47B0-A8CC-63C5F2C9C742}"/>
    <cellStyle name="Percent 9 5 3 4" xfId="14075" xr:uid="{00000000-0005-0000-0000-0000FF360000}"/>
    <cellStyle name="Percent 9 5 3 4 2" xfId="45160" xr:uid="{5E892FEB-7C19-4E22-BC6A-EDB404CEF7B6}"/>
    <cellStyle name="Percent 9 5 3 4 3" xfId="37540" xr:uid="{303B0DB6-4535-4229-8F86-3EF41A9BC29B}"/>
    <cellStyle name="Percent 9 5 3 5" xfId="14076" xr:uid="{00000000-0005-0000-0000-000000370000}"/>
    <cellStyle name="Percent 9 5 3 5 2" xfId="45161" xr:uid="{F775B3AE-61A8-4F0D-8852-FFCA84646F63}"/>
    <cellStyle name="Percent 9 5 3 5 3" xfId="37541" xr:uid="{73872CAB-4CC6-4504-8152-6F4CA8A20737}"/>
    <cellStyle name="Percent 9 5 3 6" xfId="45157" xr:uid="{F50BB0A8-CFBE-4D83-AE4E-A742ED3506AB}"/>
    <cellStyle name="Percent 9 5 3 7" xfId="26711" xr:uid="{CD25367A-4503-4389-8AF4-97674B6FF3DA}"/>
    <cellStyle name="Percent 9 5 4" xfId="14077" xr:uid="{00000000-0005-0000-0000-000001370000}"/>
    <cellStyle name="Percent 9 5 4 2" xfId="14078" xr:uid="{00000000-0005-0000-0000-000002370000}"/>
    <cellStyle name="Percent 9 5 4 2 2" xfId="14079" xr:uid="{00000000-0005-0000-0000-000003370000}"/>
    <cellStyle name="Percent 9 5 4 3" xfId="14080" xr:uid="{00000000-0005-0000-0000-000004370000}"/>
    <cellStyle name="Percent 9 5 4 3 2" xfId="14081" xr:uid="{00000000-0005-0000-0000-000005370000}"/>
    <cellStyle name="Percent 9 5 4 4" xfId="14082" xr:uid="{00000000-0005-0000-0000-000006370000}"/>
    <cellStyle name="Percent 9 5 4 5" xfId="45162" xr:uid="{5CAF26A6-6A65-4491-8360-05B10F4C00BD}"/>
    <cellStyle name="Percent 9 5 4 6" xfId="26709" xr:uid="{76B3CD9E-9E55-4367-AAFA-CFFC35B2A9EF}"/>
    <cellStyle name="Percent 9 5 5" xfId="14083" xr:uid="{00000000-0005-0000-0000-000007370000}"/>
    <cellStyle name="Percent 9 5 5 2" xfId="14084" xr:uid="{00000000-0005-0000-0000-000008370000}"/>
    <cellStyle name="Percent 9 5 5 2 2" xfId="14085" xr:uid="{00000000-0005-0000-0000-000009370000}"/>
    <cellStyle name="Percent 9 5 5 3" xfId="14086" xr:uid="{00000000-0005-0000-0000-00000A370000}"/>
    <cellStyle name="Percent 9 5 5 3 2" xfId="14087" xr:uid="{00000000-0005-0000-0000-00000B370000}"/>
    <cellStyle name="Percent 9 5 5 4" xfId="14088" xr:uid="{00000000-0005-0000-0000-00000C370000}"/>
    <cellStyle name="Percent 9 5 5 5" xfId="45163" xr:uid="{F3ED880B-576E-4482-B691-CBEC3F0001CD}"/>
    <cellStyle name="Percent 9 5 5 6" xfId="37542" xr:uid="{17B6DFF5-CBB5-456A-8EA9-F7C2C61E716B}"/>
    <cellStyle name="Percent 9 5 6" xfId="14089" xr:uid="{00000000-0005-0000-0000-00000D370000}"/>
    <cellStyle name="Percent 9 5 6 2" xfId="14090" xr:uid="{00000000-0005-0000-0000-00000E370000}"/>
    <cellStyle name="Percent 9 5 6 2 2" xfId="14091" xr:uid="{00000000-0005-0000-0000-00000F370000}"/>
    <cellStyle name="Percent 9 5 6 3" xfId="14092" xr:uid="{00000000-0005-0000-0000-000010370000}"/>
    <cellStyle name="Percent 9 5 6 3 2" xfId="14093" xr:uid="{00000000-0005-0000-0000-000011370000}"/>
    <cellStyle name="Percent 9 5 6 4" xfId="14094" xr:uid="{00000000-0005-0000-0000-000012370000}"/>
    <cellStyle name="Percent 9 5 6 4 2" xfId="14095" xr:uid="{00000000-0005-0000-0000-000013370000}"/>
    <cellStyle name="Percent 9 5 6 5" xfId="14096" xr:uid="{00000000-0005-0000-0000-000014370000}"/>
    <cellStyle name="Percent 9 5 6 6" xfId="45164" xr:uid="{7A99DF97-212A-4B5F-9164-955C2132DC5B}"/>
    <cellStyle name="Percent 9 5 6 7" xfId="37543" xr:uid="{326A70C4-DF21-4202-9275-DC6617442EB8}"/>
    <cellStyle name="Percent 9 5 7" xfId="14097" xr:uid="{00000000-0005-0000-0000-000015370000}"/>
    <cellStyle name="Percent 9 5 7 2" xfId="14098" xr:uid="{00000000-0005-0000-0000-000016370000}"/>
    <cellStyle name="Percent 9 5 7 2 2" xfId="14099" xr:uid="{00000000-0005-0000-0000-000017370000}"/>
    <cellStyle name="Percent 9 5 7 3" xfId="14100" xr:uid="{00000000-0005-0000-0000-000018370000}"/>
    <cellStyle name="Percent 9 5 7 3 2" xfId="14101" xr:uid="{00000000-0005-0000-0000-000019370000}"/>
    <cellStyle name="Percent 9 5 7 4" xfId="14102" xr:uid="{00000000-0005-0000-0000-00001A370000}"/>
    <cellStyle name="Percent 9 5 7 5" xfId="45165" xr:uid="{4D1C7E38-D595-406F-8F42-764FE89191A9}"/>
    <cellStyle name="Percent 9 5 7 6" xfId="37544" xr:uid="{26EBB8D8-6AEE-4049-B36F-2CB0999024AD}"/>
    <cellStyle name="Percent 9 5 8" xfId="14103" xr:uid="{00000000-0005-0000-0000-00001B370000}"/>
    <cellStyle name="Percent 9 5 8 2" xfId="14104" xr:uid="{00000000-0005-0000-0000-00001C370000}"/>
    <cellStyle name="Percent 9 5 8 3" xfId="45166" xr:uid="{5425ED30-39B6-4056-9CC2-1BFB964E44B3}"/>
    <cellStyle name="Percent 9 5 8 4" xfId="37545" xr:uid="{EC380C4D-7533-4838-9985-6BEE63503D37}"/>
    <cellStyle name="Percent 9 5 9" xfId="14105" xr:uid="{00000000-0005-0000-0000-00001D370000}"/>
    <cellStyle name="Percent 9 5 9 2" xfId="14106" xr:uid="{00000000-0005-0000-0000-00001E370000}"/>
    <cellStyle name="Percent 9 5 9 3" xfId="45167" xr:uid="{02EF030D-D204-4FD5-B241-9B4156F0409A}"/>
    <cellStyle name="Percent 9 5 9 4" xfId="37546" xr:uid="{DF239F5E-7E69-4320-A6FB-824E5F0839AC}"/>
    <cellStyle name="Percent 9 6" xfId="3032" xr:uid="{00000000-0005-0000-0000-0000DC0B0000}"/>
    <cellStyle name="Percent 9 6 10" xfId="14108" xr:uid="{00000000-0005-0000-0000-000020370000}"/>
    <cellStyle name="Percent 9 6 10 2" xfId="14109" xr:uid="{00000000-0005-0000-0000-000021370000}"/>
    <cellStyle name="Percent 9 6 10 3" xfId="45168" xr:uid="{02A53A1F-46C8-4486-B6E1-57A9880FCB6A}"/>
    <cellStyle name="Percent 9 6 10 4" xfId="37547" xr:uid="{A7C0779B-2CD6-49EC-9A97-1E379A4EF69C}"/>
    <cellStyle name="Percent 9 6 11" xfId="14110" xr:uid="{00000000-0005-0000-0000-000022370000}"/>
    <cellStyle name="Percent 9 6 11 2" xfId="45169" xr:uid="{E057B1F3-2A25-44A3-8080-CD8EAF17A583}"/>
    <cellStyle name="Percent 9 6 11 3" xfId="37548" xr:uid="{39AFB324-F224-4750-B5CD-5960469A1B35}"/>
    <cellStyle name="Percent 9 6 12" xfId="14111" xr:uid="{00000000-0005-0000-0000-000023370000}"/>
    <cellStyle name="Percent 9 6 12 2" xfId="45170" xr:uid="{422A3F45-D8C1-42A2-8119-41F25D5D11D5}"/>
    <cellStyle name="Percent 9 6 12 3" xfId="37549" xr:uid="{24574DB2-15C9-440A-97CE-B31FE5886D51}"/>
    <cellStyle name="Percent 9 6 13" xfId="14107" xr:uid="{00000000-0005-0000-0000-00001F370000}"/>
    <cellStyle name="Percent 9 6 14" xfId="41948" xr:uid="{8FC2518A-2BD4-4697-836F-B9CA75932172}"/>
    <cellStyle name="Percent 9 6 2" xfId="4794" xr:uid="{00000000-0005-0000-0000-0000BE120000}"/>
    <cellStyle name="Percent 9 6 2 10" xfId="14113" xr:uid="{00000000-0005-0000-0000-000025370000}"/>
    <cellStyle name="Percent 9 6 2 11" xfId="14112" xr:uid="{00000000-0005-0000-0000-000024370000}"/>
    <cellStyle name="Percent 9 6 2 12" xfId="42602" xr:uid="{1287C6AE-0DDA-4D8B-BAA1-7B69CDBAC3C4}"/>
    <cellStyle name="Percent 9 6 2 13" xfId="26713" xr:uid="{67D3D3A2-6229-4AD2-B939-C66911F567A7}"/>
    <cellStyle name="Percent 9 6 2 2" xfId="14114" xr:uid="{00000000-0005-0000-0000-000026370000}"/>
    <cellStyle name="Percent 9 6 2 2 2" xfId="14115" xr:uid="{00000000-0005-0000-0000-000027370000}"/>
    <cellStyle name="Percent 9 6 2 2 2 2" xfId="14116" xr:uid="{00000000-0005-0000-0000-000028370000}"/>
    <cellStyle name="Percent 9 6 2 2 3" xfId="14117" xr:uid="{00000000-0005-0000-0000-000029370000}"/>
    <cellStyle name="Percent 9 6 2 2 3 2" xfId="14118" xr:uid="{00000000-0005-0000-0000-00002A370000}"/>
    <cellStyle name="Percent 9 6 2 2 4" xfId="14119" xr:uid="{00000000-0005-0000-0000-00002B370000}"/>
    <cellStyle name="Percent 9 6 2 2 5" xfId="45171" xr:uid="{DD140DA6-50F5-4BFB-8FA6-13F0B4400554}"/>
    <cellStyle name="Percent 9 6 2 2 6" xfId="37550" xr:uid="{7C732968-5CD2-4E01-B3DB-98477FADCFFB}"/>
    <cellStyle name="Percent 9 6 2 3" xfId="14120" xr:uid="{00000000-0005-0000-0000-00002C370000}"/>
    <cellStyle name="Percent 9 6 2 3 2" xfId="14121" xr:uid="{00000000-0005-0000-0000-00002D370000}"/>
    <cellStyle name="Percent 9 6 2 3 2 2" xfId="14122" xr:uid="{00000000-0005-0000-0000-00002E370000}"/>
    <cellStyle name="Percent 9 6 2 3 3" xfId="14123" xr:uid="{00000000-0005-0000-0000-00002F370000}"/>
    <cellStyle name="Percent 9 6 2 3 3 2" xfId="14124" xr:uid="{00000000-0005-0000-0000-000030370000}"/>
    <cellStyle name="Percent 9 6 2 3 4" xfId="14125" xr:uid="{00000000-0005-0000-0000-000031370000}"/>
    <cellStyle name="Percent 9 6 2 3 5" xfId="45172" xr:uid="{8F9C5515-DC04-46DC-AA07-DC7FEB595344}"/>
    <cellStyle name="Percent 9 6 2 3 6" xfId="37551" xr:uid="{53F5232E-33C6-4E6E-86D7-15A528C68E0D}"/>
    <cellStyle name="Percent 9 6 2 4" xfId="14126" xr:uid="{00000000-0005-0000-0000-000032370000}"/>
    <cellStyle name="Percent 9 6 2 4 2" xfId="14127" xr:uid="{00000000-0005-0000-0000-000033370000}"/>
    <cellStyle name="Percent 9 6 2 4 2 2" xfId="14128" xr:uid="{00000000-0005-0000-0000-000034370000}"/>
    <cellStyle name="Percent 9 6 2 4 3" xfId="14129" xr:uid="{00000000-0005-0000-0000-000035370000}"/>
    <cellStyle name="Percent 9 6 2 4 3 2" xfId="14130" xr:uid="{00000000-0005-0000-0000-000036370000}"/>
    <cellStyle name="Percent 9 6 2 4 4" xfId="14131" xr:uid="{00000000-0005-0000-0000-000037370000}"/>
    <cellStyle name="Percent 9 6 2 4 4 2" xfId="14132" xr:uid="{00000000-0005-0000-0000-000038370000}"/>
    <cellStyle name="Percent 9 6 2 4 5" xfId="14133" xr:uid="{00000000-0005-0000-0000-000039370000}"/>
    <cellStyle name="Percent 9 6 2 4 6" xfId="45173" xr:uid="{E2AADE6C-92A8-47FD-8F64-874EA06C398D}"/>
    <cellStyle name="Percent 9 6 2 4 7" xfId="37552" xr:uid="{7933FD7A-E8AA-4C04-BEE5-DADC6CC93370}"/>
    <cellStyle name="Percent 9 6 2 5" xfId="14134" xr:uid="{00000000-0005-0000-0000-00003A370000}"/>
    <cellStyle name="Percent 9 6 2 5 2" xfId="14135" xr:uid="{00000000-0005-0000-0000-00003B370000}"/>
    <cellStyle name="Percent 9 6 2 5 2 2" xfId="14136" xr:uid="{00000000-0005-0000-0000-00003C370000}"/>
    <cellStyle name="Percent 9 6 2 5 3" xfId="14137" xr:uid="{00000000-0005-0000-0000-00003D370000}"/>
    <cellStyle name="Percent 9 6 2 5 3 2" xfId="14138" xr:uid="{00000000-0005-0000-0000-00003E370000}"/>
    <cellStyle name="Percent 9 6 2 5 4" xfId="14139" xr:uid="{00000000-0005-0000-0000-00003F370000}"/>
    <cellStyle name="Percent 9 6 2 5 5" xfId="45174" xr:uid="{30EE6D02-2665-43FA-AD54-F92DED6D7B35}"/>
    <cellStyle name="Percent 9 6 2 5 6" xfId="37553" xr:uid="{7374DDC5-C4EA-4545-9BEF-1D9E3D42FF78}"/>
    <cellStyle name="Percent 9 6 2 6" xfId="14140" xr:uid="{00000000-0005-0000-0000-000040370000}"/>
    <cellStyle name="Percent 9 6 2 6 2" xfId="14141" xr:uid="{00000000-0005-0000-0000-000041370000}"/>
    <cellStyle name="Percent 9 6 2 6 3" xfId="45175" xr:uid="{EC21D5E3-F15F-445C-AC13-27518BADC3F7}"/>
    <cellStyle name="Percent 9 6 2 6 4" xfId="37554" xr:uid="{0817C375-1332-4C9C-B56D-A0423F16CA26}"/>
    <cellStyle name="Percent 9 6 2 7" xfId="14142" xr:uid="{00000000-0005-0000-0000-000042370000}"/>
    <cellStyle name="Percent 9 6 2 7 2" xfId="14143" xr:uid="{00000000-0005-0000-0000-000043370000}"/>
    <cellStyle name="Percent 9 6 2 7 3" xfId="45176" xr:uid="{6501D419-2480-4ADF-9AB9-6B5DE4DD0EB9}"/>
    <cellStyle name="Percent 9 6 2 7 4" xfId="37555" xr:uid="{5B1BA0F8-74DD-49EE-898D-69B04A776D2F}"/>
    <cellStyle name="Percent 9 6 2 8" xfId="14144" xr:uid="{00000000-0005-0000-0000-000044370000}"/>
    <cellStyle name="Percent 9 6 2 8 2" xfId="14145" xr:uid="{00000000-0005-0000-0000-000045370000}"/>
    <cellStyle name="Percent 9 6 2 8 3" xfId="45177" xr:uid="{D5999792-3CAF-4716-98F4-4CA2EF8CBD9D}"/>
    <cellStyle name="Percent 9 6 2 8 4" xfId="37556" xr:uid="{22B54095-487E-4659-9C99-FE5EE6F7CAB4}"/>
    <cellStyle name="Percent 9 6 2 9" xfId="14146" xr:uid="{00000000-0005-0000-0000-000046370000}"/>
    <cellStyle name="Percent 9 6 2 9 2" xfId="45178" xr:uid="{08FDA650-C099-411D-B0E5-A3832911B413}"/>
    <cellStyle name="Percent 9 6 2 9 3" xfId="37557" xr:uid="{DB5AF987-E391-445E-B81F-D09069EA401F}"/>
    <cellStyle name="Percent 9 6 3" xfId="14147" xr:uid="{00000000-0005-0000-0000-000047370000}"/>
    <cellStyle name="Percent 9 6 3 2" xfId="14148" xr:uid="{00000000-0005-0000-0000-000048370000}"/>
    <cellStyle name="Percent 9 6 3 2 2" xfId="14149" xr:uid="{00000000-0005-0000-0000-000049370000}"/>
    <cellStyle name="Percent 9 6 3 2 3" xfId="45180" xr:uid="{30075486-C259-42B9-A546-620FD354ED71}"/>
    <cellStyle name="Percent 9 6 3 2 4" xfId="37558" xr:uid="{05867EB7-C405-46D5-8D5C-61CCA14BA421}"/>
    <cellStyle name="Percent 9 6 3 3" xfId="14150" xr:uid="{00000000-0005-0000-0000-00004A370000}"/>
    <cellStyle name="Percent 9 6 3 3 2" xfId="14151" xr:uid="{00000000-0005-0000-0000-00004B370000}"/>
    <cellStyle name="Percent 9 6 3 3 3" xfId="45181" xr:uid="{77B09808-DBBC-4657-8764-B4FC12967957}"/>
    <cellStyle name="Percent 9 6 3 3 4" xfId="37559" xr:uid="{C265EDBD-2044-4117-8381-F2718ADCBEDE}"/>
    <cellStyle name="Percent 9 6 3 4" xfId="14152" xr:uid="{00000000-0005-0000-0000-00004C370000}"/>
    <cellStyle name="Percent 9 6 3 4 2" xfId="45182" xr:uid="{F0FDD5E3-5C87-4E9C-8879-DF6B38F505CB}"/>
    <cellStyle name="Percent 9 6 3 4 3" xfId="37560" xr:uid="{D813ABF7-E89E-459C-B82D-1C8119B087EA}"/>
    <cellStyle name="Percent 9 6 3 5" xfId="14153" xr:uid="{00000000-0005-0000-0000-00004D370000}"/>
    <cellStyle name="Percent 9 6 3 5 2" xfId="45183" xr:uid="{D005A585-36AF-4F20-A1E6-BDBED94B529C}"/>
    <cellStyle name="Percent 9 6 3 5 3" xfId="37561" xr:uid="{622CDE52-932E-4849-B8FF-624AB3A3C1AF}"/>
    <cellStyle name="Percent 9 6 3 6" xfId="45179" xr:uid="{0EB09A40-7C15-4B35-9EDC-FA4E990A4C71}"/>
    <cellStyle name="Percent 9 6 3 7" xfId="26714" xr:uid="{BB52AF6F-6E29-444B-8C42-F158D8E90E72}"/>
    <cellStyle name="Percent 9 6 4" xfId="14154" xr:uid="{00000000-0005-0000-0000-00004E370000}"/>
    <cellStyle name="Percent 9 6 4 2" xfId="14155" xr:uid="{00000000-0005-0000-0000-00004F370000}"/>
    <cellStyle name="Percent 9 6 4 2 2" xfId="14156" xr:uid="{00000000-0005-0000-0000-000050370000}"/>
    <cellStyle name="Percent 9 6 4 3" xfId="14157" xr:uid="{00000000-0005-0000-0000-000051370000}"/>
    <cellStyle name="Percent 9 6 4 3 2" xfId="14158" xr:uid="{00000000-0005-0000-0000-000052370000}"/>
    <cellStyle name="Percent 9 6 4 4" xfId="14159" xr:uid="{00000000-0005-0000-0000-000053370000}"/>
    <cellStyle name="Percent 9 6 4 5" xfId="45184" xr:uid="{A6A11380-408E-41E3-8C69-DC2D3700BCBE}"/>
    <cellStyle name="Percent 9 6 4 6" xfId="26712" xr:uid="{375E1D8B-2A94-495A-BFA3-1AC26EB4FA7D}"/>
    <cellStyle name="Percent 9 6 5" xfId="14160" xr:uid="{00000000-0005-0000-0000-000054370000}"/>
    <cellStyle name="Percent 9 6 5 2" xfId="14161" xr:uid="{00000000-0005-0000-0000-000055370000}"/>
    <cellStyle name="Percent 9 6 5 2 2" xfId="14162" xr:uid="{00000000-0005-0000-0000-000056370000}"/>
    <cellStyle name="Percent 9 6 5 3" xfId="14163" xr:uid="{00000000-0005-0000-0000-000057370000}"/>
    <cellStyle name="Percent 9 6 5 3 2" xfId="14164" xr:uid="{00000000-0005-0000-0000-000058370000}"/>
    <cellStyle name="Percent 9 6 5 4" xfId="14165" xr:uid="{00000000-0005-0000-0000-000059370000}"/>
    <cellStyle name="Percent 9 6 5 5" xfId="45185" xr:uid="{1C36025B-C1A9-473E-8A47-DEB1A01B190D}"/>
    <cellStyle name="Percent 9 6 5 6" xfId="37562" xr:uid="{4F337AEC-6B88-427B-A0B9-772A7E012077}"/>
    <cellStyle name="Percent 9 6 6" xfId="14166" xr:uid="{00000000-0005-0000-0000-00005A370000}"/>
    <cellStyle name="Percent 9 6 6 2" xfId="14167" xr:uid="{00000000-0005-0000-0000-00005B370000}"/>
    <cellStyle name="Percent 9 6 6 2 2" xfId="14168" xr:uid="{00000000-0005-0000-0000-00005C370000}"/>
    <cellStyle name="Percent 9 6 6 3" xfId="14169" xr:uid="{00000000-0005-0000-0000-00005D370000}"/>
    <cellStyle name="Percent 9 6 6 3 2" xfId="14170" xr:uid="{00000000-0005-0000-0000-00005E370000}"/>
    <cellStyle name="Percent 9 6 6 4" xfId="14171" xr:uid="{00000000-0005-0000-0000-00005F370000}"/>
    <cellStyle name="Percent 9 6 6 4 2" xfId="14172" xr:uid="{00000000-0005-0000-0000-000060370000}"/>
    <cellStyle name="Percent 9 6 6 5" xfId="14173" xr:uid="{00000000-0005-0000-0000-000061370000}"/>
    <cellStyle name="Percent 9 6 6 6" xfId="45186" xr:uid="{916A820E-CAFC-4B5A-A7F0-2BE8B52E08F3}"/>
    <cellStyle name="Percent 9 6 6 7" xfId="37563" xr:uid="{C2EFE236-1540-4868-8D75-5D2F63CD4520}"/>
    <cellStyle name="Percent 9 6 7" xfId="14174" xr:uid="{00000000-0005-0000-0000-000062370000}"/>
    <cellStyle name="Percent 9 6 7 2" xfId="14175" xr:uid="{00000000-0005-0000-0000-000063370000}"/>
    <cellStyle name="Percent 9 6 7 2 2" xfId="14176" xr:uid="{00000000-0005-0000-0000-000064370000}"/>
    <cellStyle name="Percent 9 6 7 3" xfId="14177" xr:uid="{00000000-0005-0000-0000-000065370000}"/>
    <cellStyle name="Percent 9 6 7 3 2" xfId="14178" xr:uid="{00000000-0005-0000-0000-000066370000}"/>
    <cellStyle name="Percent 9 6 7 4" xfId="14179" xr:uid="{00000000-0005-0000-0000-000067370000}"/>
    <cellStyle name="Percent 9 6 7 5" xfId="45187" xr:uid="{3109EE5A-2353-4595-993C-E419EAE8DC33}"/>
    <cellStyle name="Percent 9 6 7 6" xfId="37564" xr:uid="{35092A02-C716-4ACA-9E09-2C0176A82584}"/>
    <cellStyle name="Percent 9 6 8" xfId="14180" xr:uid="{00000000-0005-0000-0000-000068370000}"/>
    <cellStyle name="Percent 9 6 8 2" xfId="14181" xr:uid="{00000000-0005-0000-0000-000069370000}"/>
    <cellStyle name="Percent 9 6 8 3" xfId="45188" xr:uid="{9BBA6C13-E663-4B86-95B8-6F4138B3995A}"/>
    <cellStyle name="Percent 9 6 8 4" xfId="37565" xr:uid="{767A0A15-E704-4A4D-B4F7-D4AE6A1D7EF1}"/>
    <cellStyle name="Percent 9 6 9" xfId="14182" xr:uid="{00000000-0005-0000-0000-00006A370000}"/>
    <cellStyle name="Percent 9 6 9 2" xfId="14183" xr:uid="{00000000-0005-0000-0000-00006B370000}"/>
    <cellStyle name="Percent 9 6 9 3" xfId="45189" xr:uid="{30639C36-857A-4E8C-A738-BE53C7B2C7D9}"/>
    <cellStyle name="Percent 9 6 9 4" xfId="37566" xr:uid="{C9A9D89D-A582-40B4-9FFB-F6EC47D39459}"/>
    <cellStyle name="Percent 9 7" xfId="3033" xr:uid="{00000000-0005-0000-0000-0000DD0B0000}"/>
    <cellStyle name="Percent 9 7 10" xfId="14185" xr:uid="{00000000-0005-0000-0000-00006D370000}"/>
    <cellStyle name="Percent 9 7 10 2" xfId="14186" xr:uid="{00000000-0005-0000-0000-00006E370000}"/>
    <cellStyle name="Percent 9 7 10 3" xfId="45190" xr:uid="{D81FBBA7-97AB-43AD-94F9-94EC34676E4E}"/>
    <cellStyle name="Percent 9 7 10 4" xfId="37567" xr:uid="{10279C16-17E1-4981-BCA2-BF7711C8B6EC}"/>
    <cellStyle name="Percent 9 7 11" xfId="14187" xr:uid="{00000000-0005-0000-0000-00006F370000}"/>
    <cellStyle name="Percent 9 7 11 2" xfId="14188" xr:uid="{00000000-0005-0000-0000-000070370000}"/>
    <cellStyle name="Percent 9 7 11 3" xfId="45191" xr:uid="{B494FCCC-2C04-469D-897C-2C6A4B4CFFA8}"/>
    <cellStyle name="Percent 9 7 11 4" xfId="37568" xr:uid="{2A425032-F5FE-4B49-95B4-6CBC0C4F3573}"/>
    <cellStyle name="Percent 9 7 12" xfId="14189" xr:uid="{00000000-0005-0000-0000-000071370000}"/>
    <cellStyle name="Percent 9 7 12 2" xfId="14190" xr:uid="{00000000-0005-0000-0000-000072370000}"/>
    <cellStyle name="Percent 9 7 12 3" xfId="45192" xr:uid="{F8E59A64-956C-43FC-8163-6E4B1AEC2913}"/>
    <cellStyle name="Percent 9 7 12 4" xfId="37569" xr:uid="{87F9DE3B-7C08-427D-ADC8-D500F1239A0E}"/>
    <cellStyle name="Percent 9 7 13" xfId="14191" xr:uid="{00000000-0005-0000-0000-000073370000}"/>
    <cellStyle name="Percent 9 7 13 2" xfId="45193" xr:uid="{B105292A-770A-44E5-ADB3-3575108CFA85}"/>
    <cellStyle name="Percent 9 7 13 3" xfId="37570" xr:uid="{DD6772DB-39D4-4624-AC00-6BAA1CA547D4}"/>
    <cellStyle name="Percent 9 7 14" xfId="14192" xr:uid="{00000000-0005-0000-0000-000074370000}"/>
    <cellStyle name="Percent 9 7 14 2" xfId="45194" xr:uid="{04B13298-15FF-4473-BEF2-C1AC634F2D97}"/>
    <cellStyle name="Percent 9 7 14 3" xfId="37571" xr:uid="{FE597CF2-9C54-43FB-B87C-1202C4397E08}"/>
    <cellStyle name="Percent 9 7 15" xfId="14184" xr:uid="{00000000-0005-0000-0000-00006C370000}"/>
    <cellStyle name="Percent 9 7 16" xfId="41949" xr:uid="{24EC68E7-7EA5-42A0-B588-A998A7C740BC}"/>
    <cellStyle name="Percent 9 7 2" xfId="3034" xr:uid="{00000000-0005-0000-0000-0000DE0B0000}"/>
    <cellStyle name="Percent 9 7 2 10" xfId="14194" xr:uid="{00000000-0005-0000-0000-000076370000}"/>
    <cellStyle name="Percent 9 7 2 10 2" xfId="45195" xr:uid="{BA24FD5B-0459-4339-A02A-DB75E2B917E7}"/>
    <cellStyle name="Percent 9 7 2 10 3" xfId="37572" xr:uid="{BE8E748D-A20C-4DD4-83F3-504388905517}"/>
    <cellStyle name="Percent 9 7 2 11" xfId="14195" xr:uid="{00000000-0005-0000-0000-000077370000}"/>
    <cellStyle name="Percent 9 7 2 12" xfId="14193" xr:uid="{00000000-0005-0000-0000-000075370000}"/>
    <cellStyle name="Percent 9 7 2 13" xfId="41950" xr:uid="{D3D07496-A58E-4F6A-9911-D52347F12E2C}"/>
    <cellStyle name="Percent 9 7 2 14" xfId="26716" xr:uid="{9B546DBD-E928-4442-AA04-8BC53DA9C569}"/>
    <cellStyle name="Percent 9 7 2 2" xfId="14196" xr:uid="{00000000-0005-0000-0000-000078370000}"/>
    <cellStyle name="Percent 9 7 2 2 2" xfId="14197" xr:uid="{00000000-0005-0000-0000-000079370000}"/>
    <cellStyle name="Percent 9 7 2 2 2 2" xfId="14198" xr:uid="{00000000-0005-0000-0000-00007A370000}"/>
    <cellStyle name="Percent 9 7 2 2 3" xfId="14199" xr:uid="{00000000-0005-0000-0000-00007B370000}"/>
    <cellStyle name="Percent 9 7 2 2 3 2" xfId="14200" xr:uid="{00000000-0005-0000-0000-00007C370000}"/>
    <cellStyle name="Percent 9 7 2 2 4" xfId="14201" xr:uid="{00000000-0005-0000-0000-00007D370000}"/>
    <cellStyle name="Percent 9 7 2 2 5" xfId="14202" xr:uid="{00000000-0005-0000-0000-00007E370000}"/>
    <cellStyle name="Percent 9 7 2 2 6" xfId="45196" xr:uid="{61B548C5-D399-43DE-B7A5-BB9C706BAF28}"/>
    <cellStyle name="Percent 9 7 2 2 7" xfId="37573" xr:uid="{A1365C0A-1324-4000-B93D-120788A86F39}"/>
    <cellStyle name="Percent 9 7 2 3" xfId="14203" xr:uid="{00000000-0005-0000-0000-00007F370000}"/>
    <cellStyle name="Percent 9 7 2 3 2" xfId="14204" xr:uid="{00000000-0005-0000-0000-000080370000}"/>
    <cellStyle name="Percent 9 7 2 3 2 2" xfId="14205" xr:uid="{00000000-0005-0000-0000-000081370000}"/>
    <cellStyle name="Percent 9 7 2 3 3" xfId="14206" xr:uid="{00000000-0005-0000-0000-000082370000}"/>
    <cellStyle name="Percent 9 7 2 3 3 2" xfId="14207" xr:uid="{00000000-0005-0000-0000-000083370000}"/>
    <cellStyle name="Percent 9 7 2 3 4" xfId="14208" xr:uid="{00000000-0005-0000-0000-000084370000}"/>
    <cellStyle name="Percent 9 7 2 3 5" xfId="45197" xr:uid="{8E79AE3A-BB12-4159-A824-67A637921553}"/>
    <cellStyle name="Percent 9 7 2 3 6" xfId="37574" xr:uid="{360A54A4-9A31-44D5-8DAD-62674F35E60A}"/>
    <cellStyle name="Percent 9 7 2 4" xfId="14209" xr:uid="{00000000-0005-0000-0000-000085370000}"/>
    <cellStyle name="Percent 9 7 2 4 2" xfId="14210" xr:uid="{00000000-0005-0000-0000-000086370000}"/>
    <cellStyle name="Percent 9 7 2 4 2 2" xfId="14211" xr:uid="{00000000-0005-0000-0000-000087370000}"/>
    <cellStyle name="Percent 9 7 2 4 3" xfId="14212" xr:uid="{00000000-0005-0000-0000-000088370000}"/>
    <cellStyle name="Percent 9 7 2 4 3 2" xfId="14213" xr:uid="{00000000-0005-0000-0000-000089370000}"/>
    <cellStyle name="Percent 9 7 2 4 4" xfId="14214" xr:uid="{00000000-0005-0000-0000-00008A370000}"/>
    <cellStyle name="Percent 9 7 2 4 5" xfId="45198" xr:uid="{0CEAB7C6-F958-447B-B546-D7245A767CE7}"/>
    <cellStyle name="Percent 9 7 2 4 6" xfId="37575" xr:uid="{422A5E13-9048-4566-B502-659F09E07240}"/>
    <cellStyle name="Percent 9 7 2 5" xfId="14215" xr:uid="{00000000-0005-0000-0000-00008B370000}"/>
    <cellStyle name="Percent 9 7 2 5 2" xfId="14216" xr:uid="{00000000-0005-0000-0000-00008C370000}"/>
    <cellStyle name="Percent 9 7 2 5 2 2" xfId="14217" xr:uid="{00000000-0005-0000-0000-00008D370000}"/>
    <cellStyle name="Percent 9 7 2 5 3" xfId="14218" xr:uid="{00000000-0005-0000-0000-00008E370000}"/>
    <cellStyle name="Percent 9 7 2 5 3 2" xfId="14219" xr:uid="{00000000-0005-0000-0000-00008F370000}"/>
    <cellStyle name="Percent 9 7 2 5 4" xfId="14220" xr:uid="{00000000-0005-0000-0000-000090370000}"/>
    <cellStyle name="Percent 9 7 2 5 4 2" xfId="14221" xr:uid="{00000000-0005-0000-0000-000091370000}"/>
    <cellStyle name="Percent 9 7 2 5 5" xfId="14222" xr:uid="{00000000-0005-0000-0000-000092370000}"/>
    <cellStyle name="Percent 9 7 2 5 6" xfId="45199" xr:uid="{50DE5FEE-8504-4CCF-B686-2AD6A4AAA7B8}"/>
    <cellStyle name="Percent 9 7 2 5 7" xfId="37576" xr:uid="{8D5FCB3F-55C9-4ED5-A1FF-558835586370}"/>
    <cellStyle name="Percent 9 7 2 6" xfId="14223" xr:uid="{00000000-0005-0000-0000-000093370000}"/>
    <cellStyle name="Percent 9 7 2 6 2" xfId="14224" xr:uid="{00000000-0005-0000-0000-000094370000}"/>
    <cellStyle name="Percent 9 7 2 6 2 2" xfId="14225" xr:uid="{00000000-0005-0000-0000-000095370000}"/>
    <cellStyle name="Percent 9 7 2 6 3" xfId="14226" xr:uid="{00000000-0005-0000-0000-000096370000}"/>
    <cellStyle name="Percent 9 7 2 6 3 2" xfId="14227" xr:uid="{00000000-0005-0000-0000-000097370000}"/>
    <cellStyle name="Percent 9 7 2 6 4" xfId="14228" xr:uid="{00000000-0005-0000-0000-000098370000}"/>
    <cellStyle name="Percent 9 7 2 6 5" xfId="45200" xr:uid="{3D7A657E-E0C1-4CB4-A064-A92ECF21EF26}"/>
    <cellStyle name="Percent 9 7 2 6 6" xfId="37577" xr:uid="{03D74A95-8FEC-44DF-8E8B-65C810135055}"/>
    <cellStyle name="Percent 9 7 2 7" xfId="14229" xr:uid="{00000000-0005-0000-0000-000099370000}"/>
    <cellStyle name="Percent 9 7 2 7 2" xfId="14230" xr:uid="{00000000-0005-0000-0000-00009A370000}"/>
    <cellStyle name="Percent 9 7 2 7 3" xfId="45201" xr:uid="{7D8D972F-2995-49DD-B071-7F4B46422AF6}"/>
    <cellStyle name="Percent 9 7 2 7 4" xfId="37578" xr:uid="{19E50F63-CDA3-402E-A27D-B1DF7F52B4ED}"/>
    <cellStyle name="Percent 9 7 2 8" xfId="14231" xr:uid="{00000000-0005-0000-0000-00009B370000}"/>
    <cellStyle name="Percent 9 7 2 8 2" xfId="14232" xr:uid="{00000000-0005-0000-0000-00009C370000}"/>
    <cellStyle name="Percent 9 7 2 8 3" xfId="45202" xr:uid="{3D98A896-9826-486D-82E2-9701F15BE288}"/>
    <cellStyle name="Percent 9 7 2 8 4" xfId="37579" xr:uid="{804CC0E8-76E9-42DE-85AD-F5174B65D4DD}"/>
    <cellStyle name="Percent 9 7 2 9" xfId="14233" xr:uid="{00000000-0005-0000-0000-00009D370000}"/>
    <cellStyle name="Percent 9 7 2 9 2" xfId="14234" xr:uid="{00000000-0005-0000-0000-00009E370000}"/>
    <cellStyle name="Percent 9 7 2 9 3" xfId="45203" xr:uid="{C92C1FAC-107C-4A11-941F-CB52D224D10B}"/>
    <cellStyle name="Percent 9 7 2 9 4" xfId="37580" xr:uid="{46D26081-DA1F-4D19-B998-EA7103C655F2}"/>
    <cellStyle name="Percent 9 7 3" xfId="3035" xr:uid="{00000000-0005-0000-0000-0000DF0B0000}"/>
    <cellStyle name="Percent 9 7 3 10" xfId="14236" xr:uid="{00000000-0005-0000-0000-0000A0370000}"/>
    <cellStyle name="Percent 9 7 3 10 2" xfId="45204" xr:uid="{C9ABC7DB-453A-40C5-846C-4D4F2E18106E}"/>
    <cellStyle name="Percent 9 7 3 10 3" xfId="37581" xr:uid="{6F3543CE-C6D4-445D-8C98-6F67E6C40916}"/>
    <cellStyle name="Percent 9 7 3 11" xfId="14237" xr:uid="{00000000-0005-0000-0000-0000A1370000}"/>
    <cellStyle name="Percent 9 7 3 12" xfId="14235" xr:uid="{00000000-0005-0000-0000-00009F370000}"/>
    <cellStyle name="Percent 9 7 3 13" xfId="41951" xr:uid="{3029D38D-28BA-4A08-A83E-DA37BAD66151}"/>
    <cellStyle name="Percent 9 7 3 14" xfId="26717" xr:uid="{EB023DF6-E174-417A-BB64-05C62A41521D}"/>
    <cellStyle name="Percent 9 7 3 2" xfId="14238" xr:uid="{00000000-0005-0000-0000-0000A2370000}"/>
    <cellStyle name="Percent 9 7 3 2 2" xfId="14239" xr:uid="{00000000-0005-0000-0000-0000A3370000}"/>
    <cellStyle name="Percent 9 7 3 2 2 2" xfId="14240" xr:uid="{00000000-0005-0000-0000-0000A4370000}"/>
    <cellStyle name="Percent 9 7 3 2 3" xfId="14241" xr:uid="{00000000-0005-0000-0000-0000A5370000}"/>
    <cellStyle name="Percent 9 7 3 2 3 2" xfId="14242" xr:uid="{00000000-0005-0000-0000-0000A6370000}"/>
    <cellStyle name="Percent 9 7 3 2 4" xfId="14243" xr:uid="{00000000-0005-0000-0000-0000A7370000}"/>
    <cellStyle name="Percent 9 7 3 2 5" xfId="14244" xr:uid="{00000000-0005-0000-0000-0000A8370000}"/>
    <cellStyle name="Percent 9 7 3 2 6" xfId="45205" xr:uid="{F83EAB9A-A45D-441B-B219-E5B5C97E9114}"/>
    <cellStyle name="Percent 9 7 3 2 7" xfId="37582" xr:uid="{FE478870-FA28-4718-A1FD-21D0AD321445}"/>
    <cellStyle name="Percent 9 7 3 3" xfId="14245" xr:uid="{00000000-0005-0000-0000-0000A9370000}"/>
    <cellStyle name="Percent 9 7 3 3 2" xfId="14246" xr:uid="{00000000-0005-0000-0000-0000AA370000}"/>
    <cellStyle name="Percent 9 7 3 3 2 2" xfId="14247" xr:uid="{00000000-0005-0000-0000-0000AB370000}"/>
    <cellStyle name="Percent 9 7 3 3 3" xfId="14248" xr:uid="{00000000-0005-0000-0000-0000AC370000}"/>
    <cellStyle name="Percent 9 7 3 3 3 2" xfId="14249" xr:uid="{00000000-0005-0000-0000-0000AD370000}"/>
    <cellStyle name="Percent 9 7 3 3 4" xfId="14250" xr:uid="{00000000-0005-0000-0000-0000AE370000}"/>
    <cellStyle name="Percent 9 7 3 3 5" xfId="45206" xr:uid="{EE9883EE-45EA-46D1-A53A-B09898915A24}"/>
    <cellStyle name="Percent 9 7 3 3 6" xfId="37583" xr:uid="{3AA1E924-15DF-4C1B-B9F9-0A32C70584E4}"/>
    <cellStyle name="Percent 9 7 3 4" xfId="14251" xr:uid="{00000000-0005-0000-0000-0000AF370000}"/>
    <cellStyle name="Percent 9 7 3 4 2" xfId="14252" xr:uid="{00000000-0005-0000-0000-0000B0370000}"/>
    <cellStyle name="Percent 9 7 3 4 2 2" xfId="14253" xr:uid="{00000000-0005-0000-0000-0000B1370000}"/>
    <cellStyle name="Percent 9 7 3 4 3" xfId="14254" xr:uid="{00000000-0005-0000-0000-0000B2370000}"/>
    <cellStyle name="Percent 9 7 3 4 3 2" xfId="14255" xr:uid="{00000000-0005-0000-0000-0000B3370000}"/>
    <cellStyle name="Percent 9 7 3 4 4" xfId="14256" xr:uid="{00000000-0005-0000-0000-0000B4370000}"/>
    <cellStyle name="Percent 9 7 3 4 5" xfId="45207" xr:uid="{2029A237-A01A-4C1A-A9B3-7C051AEEB863}"/>
    <cellStyle name="Percent 9 7 3 4 6" xfId="37584" xr:uid="{85E4AFDF-AEA0-4133-AC66-52E511CCB54A}"/>
    <cellStyle name="Percent 9 7 3 5" xfId="14257" xr:uid="{00000000-0005-0000-0000-0000B5370000}"/>
    <cellStyle name="Percent 9 7 3 5 2" xfId="14258" xr:uid="{00000000-0005-0000-0000-0000B6370000}"/>
    <cellStyle name="Percent 9 7 3 5 2 2" xfId="14259" xr:uid="{00000000-0005-0000-0000-0000B7370000}"/>
    <cellStyle name="Percent 9 7 3 5 3" xfId="14260" xr:uid="{00000000-0005-0000-0000-0000B8370000}"/>
    <cellStyle name="Percent 9 7 3 5 3 2" xfId="14261" xr:uid="{00000000-0005-0000-0000-0000B9370000}"/>
    <cellStyle name="Percent 9 7 3 5 4" xfId="14262" xr:uid="{00000000-0005-0000-0000-0000BA370000}"/>
    <cellStyle name="Percent 9 7 3 5 4 2" xfId="14263" xr:uid="{00000000-0005-0000-0000-0000BB370000}"/>
    <cellStyle name="Percent 9 7 3 5 5" xfId="14264" xr:uid="{00000000-0005-0000-0000-0000BC370000}"/>
    <cellStyle name="Percent 9 7 3 5 6" xfId="45208" xr:uid="{09B9F3BB-14CB-4557-A78B-93F0A78560AF}"/>
    <cellStyle name="Percent 9 7 3 5 7" xfId="37585" xr:uid="{042DD572-2A32-4470-8516-8D90F069E795}"/>
    <cellStyle name="Percent 9 7 3 6" xfId="14265" xr:uid="{00000000-0005-0000-0000-0000BD370000}"/>
    <cellStyle name="Percent 9 7 3 6 2" xfId="14266" xr:uid="{00000000-0005-0000-0000-0000BE370000}"/>
    <cellStyle name="Percent 9 7 3 6 2 2" xfId="14267" xr:uid="{00000000-0005-0000-0000-0000BF370000}"/>
    <cellStyle name="Percent 9 7 3 6 3" xfId="14268" xr:uid="{00000000-0005-0000-0000-0000C0370000}"/>
    <cellStyle name="Percent 9 7 3 6 3 2" xfId="14269" xr:uid="{00000000-0005-0000-0000-0000C1370000}"/>
    <cellStyle name="Percent 9 7 3 6 4" xfId="14270" xr:uid="{00000000-0005-0000-0000-0000C2370000}"/>
    <cellStyle name="Percent 9 7 3 6 5" xfId="45209" xr:uid="{56669D14-CD3C-4E1B-8F8D-CAB3E613E214}"/>
    <cellStyle name="Percent 9 7 3 6 6" xfId="37586" xr:uid="{A35FD661-D3B4-4FFC-999E-86AFBA4318E6}"/>
    <cellStyle name="Percent 9 7 3 7" xfId="14271" xr:uid="{00000000-0005-0000-0000-0000C3370000}"/>
    <cellStyle name="Percent 9 7 3 7 2" xfId="14272" xr:uid="{00000000-0005-0000-0000-0000C4370000}"/>
    <cellStyle name="Percent 9 7 3 7 3" xfId="45210" xr:uid="{4C57F94E-923F-48E6-86F4-522C14E998CE}"/>
    <cellStyle name="Percent 9 7 3 7 4" xfId="37587" xr:uid="{1A6E366E-335D-454A-B3D9-E40BDBFB956D}"/>
    <cellStyle name="Percent 9 7 3 8" xfId="14273" xr:uid="{00000000-0005-0000-0000-0000C5370000}"/>
    <cellStyle name="Percent 9 7 3 8 2" xfId="14274" xr:uid="{00000000-0005-0000-0000-0000C6370000}"/>
    <cellStyle name="Percent 9 7 3 8 3" xfId="45211" xr:uid="{7DA58363-132D-4868-924F-311C86B3A129}"/>
    <cellStyle name="Percent 9 7 3 8 4" xfId="37588" xr:uid="{58CA8308-883B-4954-94D3-319EBBE74688}"/>
    <cellStyle name="Percent 9 7 3 9" xfId="14275" xr:uid="{00000000-0005-0000-0000-0000C7370000}"/>
    <cellStyle name="Percent 9 7 3 9 2" xfId="14276" xr:uid="{00000000-0005-0000-0000-0000C8370000}"/>
    <cellStyle name="Percent 9 7 3 9 3" xfId="45212" xr:uid="{17FD75A0-2E20-4852-BCA0-6C22EC315FB6}"/>
    <cellStyle name="Percent 9 7 3 9 4" xfId="37589" xr:uid="{CE259D84-4E52-4CDD-86A4-F99CB482457B}"/>
    <cellStyle name="Percent 9 7 4" xfId="4795" xr:uid="{00000000-0005-0000-0000-0000BF120000}"/>
    <cellStyle name="Percent 9 7 4 10" xfId="14278" xr:uid="{00000000-0005-0000-0000-0000CA370000}"/>
    <cellStyle name="Percent 9 7 4 11" xfId="14277" xr:uid="{00000000-0005-0000-0000-0000C9370000}"/>
    <cellStyle name="Percent 9 7 4 12" xfId="42603" xr:uid="{CAD1C40E-6BB4-44D2-B7E1-402ADDF3E519}"/>
    <cellStyle name="Percent 9 7 4 13" xfId="26718" xr:uid="{2650A0EF-321C-4BAB-A63C-22DD8CE6F0EE}"/>
    <cellStyle name="Percent 9 7 4 2" xfId="14279" xr:uid="{00000000-0005-0000-0000-0000CB370000}"/>
    <cellStyle name="Percent 9 7 4 2 2" xfId="14280" xr:uid="{00000000-0005-0000-0000-0000CC370000}"/>
    <cellStyle name="Percent 9 7 4 2 2 2" xfId="14281" xr:uid="{00000000-0005-0000-0000-0000CD370000}"/>
    <cellStyle name="Percent 9 7 4 2 3" xfId="14282" xr:uid="{00000000-0005-0000-0000-0000CE370000}"/>
    <cellStyle name="Percent 9 7 4 2 3 2" xfId="14283" xr:uid="{00000000-0005-0000-0000-0000CF370000}"/>
    <cellStyle name="Percent 9 7 4 2 4" xfId="14284" xr:uid="{00000000-0005-0000-0000-0000D0370000}"/>
    <cellStyle name="Percent 9 7 4 2 5" xfId="45213" xr:uid="{9A9087B5-BE50-441D-A626-DEF5CD6CBEDC}"/>
    <cellStyle name="Percent 9 7 4 2 6" xfId="37590" xr:uid="{F7229AAD-8548-4644-8560-7D8F40AE9F3D}"/>
    <cellStyle name="Percent 9 7 4 3" xfId="14285" xr:uid="{00000000-0005-0000-0000-0000D1370000}"/>
    <cellStyle name="Percent 9 7 4 3 2" xfId="14286" xr:uid="{00000000-0005-0000-0000-0000D2370000}"/>
    <cellStyle name="Percent 9 7 4 3 2 2" xfId="14287" xr:uid="{00000000-0005-0000-0000-0000D3370000}"/>
    <cellStyle name="Percent 9 7 4 3 3" xfId="14288" xr:uid="{00000000-0005-0000-0000-0000D4370000}"/>
    <cellStyle name="Percent 9 7 4 3 3 2" xfId="14289" xr:uid="{00000000-0005-0000-0000-0000D5370000}"/>
    <cellStyle name="Percent 9 7 4 3 4" xfId="14290" xr:uid="{00000000-0005-0000-0000-0000D6370000}"/>
    <cellStyle name="Percent 9 7 4 3 5" xfId="45214" xr:uid="{C4A0F7A2-7ED3-47FB-9451-9D664E2D3DCE}"/>
    <cellStyle name="Percent 9 7 4 3 6" xfId="37591" xr:uid="{5BFD856D-8287-4EE1-945C-B18982AE9354}"/>
    <cellStyle name="Percent 9 7 4 4" xfId="14291" xr:uid="{00000000-0005-0000-0000-0000D7370000}"/>
    <cellStyle name="Percent 9 7 4 4 2" xfId="14292" xr:uid="{00000000-0005-0000-0000-0000D8370000}"/>
    <cellStyle name="Percent 9 7 4 4 2 2" xfId="14293" xr:uid="{00000000-0005-0000-0000-0000D9370000}"/>
    <cellStyle name="Percent 9 7 4 4 3" xfId="14294" xr:uid="{00000000-0005-0000-0000-0000DA370000}"/>
    <cellStyle name="Percent 9 7 4 4 3 2" xfId="14295" xr:uid="{00000000-0005-0000-0000-0000DB370000}"/>
    <cellStyle name="Percent 9 7 4 4 4" xfId="14296" xr:uid="{00000000-0005-0000-0000-0000DC370000}"/>
    <cellStyle name="Percent 9 7 4 4 4 2" xfId="14297" xr:uid="{00000000-0005-0000-0000-0000DD370000}"/>
    <cellStyle name="Percent 9 7 4 4 5" xfId="14298" xr:uid="{00000000-0005-0000-0000-0000DE370000}"/>
    <cellStyle name="Percent 9 7 4 4 6" xfId="45215" xr:uid="{533552F2-197D-4856-A1E9-BFDEFE80CE52}"/>
    <cellStyle name="Percent 9 7 4 4 7" xfId="37592" xr:uid="{EF0EB4C5-A480-4AD3-9FCD-287FA1258285}"/>
    <cellStyle name="Percent 9 7 4 5" xfId="14299" xr:uid="{00000000-0005-0000-0000-0000DF370000}"/>
    <cellStyle name="Percent 9 7 4 5 2" xfId="14300" xr:uid="{00000000-0005-0000-0000-0000E0370000}"/>
    <cellStyle name="Percent 9 7 4 5 2 2" xfId="14301" xr:uid="{00000000-0005-0000-0000-0000E1370000}"/>
    <cellStyle name="Percent 9 7 4 5 3" xfId="14302" xr:uid="{00000000-0005-0000-0000-0000E2370000}"/>
    <cellStyle name="Percent 9 7 4 5 3 2" xfId="14303" xr:uid="{00000000-0005-0000-0000-0000E3370000}"/>
    <cellStyle name="Percent 9 7 4 5 4" xfId="14304" xr:uid="{00000000-0005-0000-0000-0000E4370000}"/>
    <cellStyle name="Percent 9 7 4 5 5" xfId="45216" xr:uid="{A8DA2EDE-C1FF-41AA-9F7C-E84CEAF72DAE}"/>
    <cellStyle name="Percent 9 7 4 5 6" xfId="37593" xr:uid="{57659932-6015-4DB8-A845-9697A70FDCDE}"/>
    <cellStyle name="Percent 9 7 4 6" xfId="14305" xr:uid="{00000000-0005-0000-0000-0000E5370000}"/>
    <cellStyle name="Percent 9 7 4 6 2" xfId="14306" xr:uid="{00000000-0005-0000-0000-0000E6370000}"/>
    <cellStyle name="Percent 9 7 4 6 3" xfId="45217" xr:uid="{3737AD03-9093-427C-A4F5-E3A82356833A}"/>
    <cellStyle name="Percent 9 7 4 6 4" xfId="37594" xr:uid="{D48815E7-C42B-4C05-9CD1-156C0394985D}"/>
    <cellStyle name="Percent 9 7 4 7" xfId="14307" xr:uid="{00000000-0005-0000-0000-0000E7370000}"/>
    <cellStyle name="Percent 9 7 4 7 2" xfId="14308" xr:uid="{00000000-0005-0000-0000-0000E8370000}"/>
    <cellStyle name="Percent 9 7 4 7 3" xfId="45218" xr:uid="{D0FBB15F-CCF9-42C6-953A-44748C21AF13}"/>
    <cellStyle name="Percent 9 7 4 7 4" xfId="37595" xr:uid="{C847FFDA-4948-4705-B55D-832DAE122B4E}"/>
    <cellStyle name="Percent 9 7 4 8" xfId="14309" xr:uid="{00000000-0005-0000-0000-0000E9370000}"/>
    <cellStyle name="Percent 9 7 4 8 2" xfId="14310" xr:uid="{00000000-0005-0000-0000-0000EA370000}"/>
    <cellStyle name="Percent 9 7 4 8 3" xfId="45219" xr:uid="{44D3C940-1BA7-4CFE-9781-F4E69A55D530}"/>
    <cellStyle name="Percent 9 7 4 8 4" xfId="37596" xr:uid="{F40B79CB-F335-42CA-8F15-F050630F9E23}"/>
    <cellStyle name="Percent 9 7 4 9" xfId="14311" xr:uid="{00000000-0005-0000-0000-0000EB370000}"/>
    <cellStyle name="Percent 9 7 4 9 2" xfId="45220" xr:uid="{04BDFEF2-4F9E-41CB-8048-FE33D469EF9C}"/>
    <cellStyle name="Percent 9 7 4 9 3" xfId="37597" xr:uid="{3FFF737C-82DE-4E42-9DC7-2A5AABE46F2C}"/>
    <cellStyle name="Percent 9 7 5" xfId="14312" xr:uid="{00000000-0005-0000-0000-0000EC370000}"/>
    <cellStyle name="Percent 9 7 5 2" xfId="14313" xr:uid="{00000000-0005-0000-0000-0000ED370000}"/>
    <cellStyle name="Percent 9 7 5 2 2" xfId="14314" xr:uid="{00000000-0005-0000-0000-0000EE370000}"/>
    <cellStyle name="Percent 9 7 5 2 3" xfId="45222" xr:uid="{F2428951-AA73-4C68-9D10-E1AEAC8007C2}"/>
    <cellStyle name="Percent 9 7 5 2 4" xfId="37598" xr:uid="{2A981CE6-EABC-4316-9C8C-42B271F0C4A7}"/>
    <cellStyle name="Percent 9 7 5 3" xfId="14315" xr:uid="{00000000-0005-0000-0000-0000EF370000}"/>
    <cellStyle name="Percent 9 7 5 3 2" xfId="14316" xr:uid="{00000000-0005-0000-0000-0000F0370000}"/>
    <cellStyle name="Percent 9 7 5 3 3" xfId="45223" xr:uid="{F2B4B209-CBBE-4FA9-B870-4DDFCD267FB7}"/>
    <cellStyle name="Percent 9 7 5 3 4" xfId="37599" xr:uid="{CB86F4EC-4973-4531-A49C-5AE8F8522ACB}"/>
    <cellStyle name="Percent 9 7 5 4" xfId="14317" xr:uid="{00000000-0005-0000-0000-0000F1370000}"/>
    <cellStyle name="Percent 9 7 5 4 2" xfId="45224" xr:uid="{2C4C72C0-E4AC-4997-94B0-5BC053359171}"/>
    <cellStyle name="Percent 9 7 5 4 3" xfId="37600" xr:uid="{C7E7D568-C649-4119-86B9-A84A235172E9}"/>
    <cellStyle name="Percent 9 7 5 5" xfId="14318" xr:uid="{00000000-0005-0000-0000-0000F2370000}"/>
    <cellStyle name="Percent 9 7 5 5 2" xfId="45225" xr:uid="{9EDFF5D0-9F0B-441D-8538-1FFCA62C19FC}"/>
    <cellStyle name="Percent 9 7 5 5 3" xfId="37601" xr:uid="{B017218A-4780-4A76-8D17-4B08C24D7C62}"/>
    <cellStyle name="Percent 9 7 5 6" xfId="45221" xr:uid="{875DDCE2-EDCB-4C4C-ABD6-86F3795DDEE7}"/>
    <cellStyle name="Percent 9 7 5 7" xfId="26719" xr:uid="{0B0C80A2-7C75-4463-8656-67CEE7DEAA64}"/>
    <cellStyle name="Percent 9 7 6" xfId="14319" xr:uid="{00000000-0005-0000-0000-0000F3370000}"/>
    <cellStyle name="Percent 9 7 6 2" xfId="14320" xr:uid="{00000000-0005-0000-0000-0000F4370000}"/>
    <cellStyle name="Percent 9 7 6 2 2" xfId="14321" xr:uid="{00000000-0005-0000-0000-0000F5370000}"/>
    <cellStyle name="Percent 9 7 6 3" xfId="14322" xr:uid="{00000000-0005-0000-0000-0000F6370000}"/>
    <cellStyle name="Percent 9 7 6 3 2" xfId="14323" xr:uid="{00000000-0005-0000-0000-0000F7370000}"/>
    <cellStyle name="Percent 9 7 6 4" xfId="14324" xr:uid="{00000000-0005-0000-0000-0000F8370000}"/>
    <cellStyle name="Percent 9 7 6 5" xfId="45226" xr:uid="{A0136780-15AE-4D56-90AB-F6FC9C50D77F}"/>
    <cellStyle name="Percent 9 7 6 6" xfId="26715" xr:uid="{63B60553-2E86-489B-816E-926A51DC4B4A}"/>
    <cellStyle name="Percent 9 7 7" xfId="14325" xr:uid="{00000000-0005-0000-0000-0000F9370000}"/>
    <cellStyle name="Percent 9 7 7 2" xfId="14326" xr:uid="{00000000-0005-0000-0000-0000FA370000}"/>
    <cellStyle name="Percent 9 7 7 2 2" xfId="14327" xr:uid="{00000000-0005-0000-0000-0000FB370000}"/>
    <cellStyle name="Percent 9 7 7 3" xfId="14328" xr:uid="{00000000-0005-0000-0000-0000FC370000}"/>
    <cellStyle name="Percent 9 7 7 3 2" xfId="14329" xr:uid="{00000000-0005-0000-0000-0000FD370000}"/>
    <cellStyle name="Percent 9 7 7 4" xfId="14330" xr:uid="{00000000-0005-0000-0000-0000FE370000}"/>
    <cellStyle name="Percent 9 7 7 5" xfId="45227" xr:uid="{0712AA29-8AAE-4A01-A13B-E0086ECD73EE}"/>
    <cellStyle name="Percent 9 7 7 6" xfId="37602" xr:uid="{6041B97B-E6F4-4623-8EB4-86D527D85D00}"/>
    <cellStyle name="Percent 9 7 8" xfId="14331" xr:uid="{00000000-0005-0000-0000-0000FF370000}"/>
    <cellStyle name="Percent 9 7 8 2" xfId="14332" xr:uid="{00000000-0005-0000-0000-000000380000}"/>
    <cellStyle name="Percent 9 7 8 2 2" xfId="14333" xr:uid="{00000000-0005-0000-0000-000001380000}"/>
    <cellStyle name="Percent 9 7 8 3" xfId="14334" xr:uid="{00000000-0005-0000-0000-000002380000}"/>
    <cellStyle name="Percent 9 7 8 3 2" xfId="14335" xr:uid="{00000000-0005-0000-0000-000003380000}"/>
    <cellStyle name="Percent 9 7 8 4" xfId="14336" xr:uid="{00000000-0005-0000-0000-000004380000}"/>
    <cellStyle name="Percent 9 7 8 4 2" xfId="14337" xr:uid="{00000000-0005-0000-0000-000005380000}"/>
    <cellStyle name="Percent 9 7 8 5" xfId="14338" xr:uid="{00000000-0005-0000-0000-000006380000}"/>
    <cellStyle name="Percent 9 7 8 6" xfId="45228" xr:uid="{07967C48-80BF-4320-9159-B1C3D52D14B2}"/>
    <cellStyle name="Percent 9 7 8 7" xfId="37603" xr:uid="{47F8C330-4024-4FEB-BADE-98ADED9DA687}"/>
    <cellStyle name="Percent 9 7 9" xfId="14339" xr:uid="{00000000-0005-0000-0000-000007380000}"/>
    <cellStyle name="Percent 9 7 9 2" xfId="14340" xr:uid="{00000000-0005-0000-0000-000008380000}"/>
    <cellStyle name="Percent 9 7 9 2 2" xfId="14341" xr:uid="{00000000-0005-0000-0000-000009380000}"/>
    <cellStyle name="Percent 9 7 9 3" xfId="14342" xr:uid="{00000000-0005-0000-0000-00000A380000}"/>
    <cellStyle name="Percent 9 7 9 3 2" xfId="14343" xr:uid="{00000000-0005-0000-0000-00000B380000}"/>
    <cellStyle name="Percent 9 7 9 4" xfId="14344" xr:uid="{00000000-0005-0000-0000-00000C380000}"/>
    <cellStyle name="Percent 9 7 9 5" xfId="45229" xr:uid="{71DCE3EB-4A01-4C83-A8ED-10A899D364D4}"/>
    <cellStyle name="Percent 9 7 9 6" xfId="37604" xr:uid="{AA53CABA-7B92-4B3C-80B0-179B26CD81C1}"/>
    <cellStyle name="Percent 9 8" xfId="3036" xr:uid="{00000000-0005-0000-0000-0000E00B0000}"/>
    <cellStyle name="Percent 9 8 10" xfId="14346" xr:uid="{00000000-0005-0000-0000-00000E380000}"/>
    <cellStyle name="Percent 9 8 10 2" xfId="14347" xr:uid="{00000000-0005-0000-0000-00000F380000}"/>
    <cellStyle name="Percent 9 8 10 3" xfId="45230" xr:uid="{E92E6E1F-0CBE-4881-A409-B4F4FC7497BB}"/>
    <cellStyle name="Percent 9 8 10 4" xfId="37605" xr:uid="{3A624B1E-1F70-431D-90FD-13204823B796}"/>
    <cellStyle name="Percent 9 8 11" xfId="14348" xr:uid="{00000000-0005-0000-0000-000010380000}"/>
    <cellStyle name="Percent 9 8 11 2" xfId="45231" xr:uid="{D6C03D78-0A1E-4829-BFD8-B30B4145383B}"/>
    <cellStyle name="Percent 9 8 11 3" xfId="37606" xr:uid="{1C55FB4B-D063-4C96-8575-2F51BD53703C}"/>
    <cellStyle name="Percent 9 8 12" xfId="14349" xr:uid="{00000000-0005-0000-0000-000011380000}"/>
    <cellStyle name="Percent 9 8 12 2" xfId="45232" xr:uid="{9AEE414D-CB6F-42F1-BFF0-21EB497F92D9}"/>
    <cellStyle name="Percent 9 8 12 3" xfId="37607" xr:uid="{65C3EBBC-2D86-4F0B-9F74-A97E921E4482}"/>
    <cellStyle name="Percent 9 8 13" xfId="14345" xr:uid="{00000000-0005-0000-0000-00000D380000}"/>
    <cellStyle name="Percent 9 8 14" xfId="41952" xr:uid="{210FAC2F-37F5-4B9F-B1FC-831434FD868D}"/>
    <cellStyle name="Percent 9 8 2" xfId="4796" xr:uid="{00000000-0005-0000-0000-0000C0120000}"/>
    <cellStyle name="Percent 9 8 2 10" xfId="14351" xr:uid="{00000000-0005-0000-0000-000013380000}"/>
    <cellStyle name="Percent 9 8 2 11" xfId="14350" xr:uid="{00000000-0005-0000-0000-000012380000}"/>
    <cellStyle name="Percent 9 8 2 12" xfId="42604" xr:uid="{2B9B92E4-C782-4547-A4FA-9E7F7D1711AF}"/>
    <cellStyle name="Percent 9 8 2 13" xfId="26721" xr:uid="{34DAF742-7DBE-4BE4-97AA-2D80EA9EA2B5}"/>
    <cellStyle name="Percent 9 8 2 2" xfId="14352" xr:uid="{00000000-0005-0000-0000-000014380000}"/>
    <cellStyle name="Percent 9 8 2 2 2" xfId="14353" xr:uid="{00000000-0005-0000-0000-000015380000}"/>
    <cellStyle name="Percent 9 8 2 2 2 2" xfId="14354" xr:uid="{00000000-0005-0000-0000-000016380000}"/>
    <cellStyle name="Percent 9 8 2 2 3" xfId="14355" xr:uid="{00000000-0005-0000-0000-000017380000}"/>
    <cellStyle name="Percent 9 8 2 2 3 2" xfId="14356" xr:uid="{00000000-0005-0000-0000-000018380000}"/>
    <cellStyle name="Percent 9 8 2 2 4" xfId="14357" xr:uid="{00000000-0005-0000-0000-000019380000}"/>
    <cellStyle name="Percent 9 8 2 2 5" xfId="45233" xr:uid="{B2F79620-7BAD-41A5-9E9E-DC6C01FAC83C}"/>
    <cellStyle name="Percent 9 8 2 2 6" xfId="37608" xr:uid="{12920581-7254-4F35-95E7-D30E3C2178AA}"/>
    <cellStyle name="Percent 9 8 2 3" xfId="14358" xr:uid="{00000000-0005-0000-0000-00001A380000}"/>
    <cellStyle name="Percent 9 8 2 3 2" xfId="14359" xr:uid="{00000000-0005-0000-0000-00001B380000}"/>
    <cellStyle name="Percent 9 8 2 3 2 2" xfId="14360" xr:uid="{00000000-0005-0000-0000-00001C380000}"/>
    <cellStyle name="Percent 9 8 2 3 3" xfId="14361" xr:uid="{00000000-0005-0000-0000-00001D380000}"/>
    <cellStyle name="Percent 9 8 2 3 3 2" xfId="14362" xr:uid="{00000000-0005-0000-0000-00001E380000}"/>
    <cellStyle name="Percent 9 8 2 3 4" xfId="14363" xr:uid="{00000000-0005-0000-0000-00001F380000}"/>
    <cellStyle name="Percent 9 8 2 3 5" xfId="45234" xr:uid="{654B5F16-71FD-4F21-AB4E-62FAD41363F7}"/>
    <cellStyle name="Percent 9 8 2 3 6" xfId="37609" xr:uid="{D14A0D09-5177-4972-A5CB-8F4FCB91F3D0}"/>
    <cellStyle name="Percent 9 8 2 4" xfId="14364" xr:uid="{00000000-0005-0000-0000-000020380000}"/>
    <cellStyle name="Percent 9 8 2 4 2" xfId="14365" xr:uid="{00000000-0005-0000-0000-000021380000}"/>
    <cellStyle name="Percent 9 8 2 4 2 2" xfId="14366" xr:uid="{00000000-0005-0000-0000-000022380000}"/>
    <cellStyle name="Percent 9 8 2 4 3" xfId="14367" xr:uid="{00000000-0005-0000-0000-000023380000}"/>
    <cellStyle name="Percent 9 8 2 4 3 2" xfId="14368" xr:uid="{00000000-0005-0000-0000-000024380000}"/>
    <cellStyle name="Percent 9 8 2 4 4" xfId="14369" xr:uid="{00000000-0005-0000-0000-000025380000}"/>
    <cellStyle name="Percent 9 8 2 4 4 2" xfId="14370" xr:uid="{00000000-0005-0000-0000-000026380000}"/>
    <cellStyle name="Percent 9 8 2 4 5" xfId="14371" xr:uid="{00000000-0005-0000-0000-000027380000}"/>
    <cellStyle name="Percent 9 8 2 4 6" xfId="45235" xr:uid="{C05FB953-F8BF-45F2-B2B7-EF62B19CB5A8}"/>
    <cellStyle name="Percent 9 8 2 4 7" xfId="37610" xr:uid="{4E088EBF-8606-450A-AC94-764408AE737F}"/>
    <cellStyle name="Percent 9 8 2 5" xfId="14372" xr:uid="{00000000-0005-0000-0000-000028380000}"/>
    <cellStyle name="Percent 9 8 2 5 2" xfId="14373" xr:uid="{00000000-0005-0000-0000-000029380000}"/>
    <cellStyle name="Percent 9 8 2 5 2 2" xfId="14374" xr:uid="{00000000-0005-0000-0000-00002A380000}"/>
    <cellStyle name="Percent 9 8 2 5 3" xfId="14375" xr:uid="{00000000-0005-0000-0000-00002B380000}"/>
    <cellStyle name="Percent 9 8 2 5 3 2" xfId="14376" xr:uid="{00000000-0005-0000-0000-00002C380000}"/>
    <cellStyle name="Percent 9 8 2 5 4" xfId="14377" xr:uid="{00000000-0005-0000-0000-00002D380000}"/>
    <cellStyle name="Percent 9 8 2 5 5" xfId="45236" xr:uid="{0A78AA8F-0237-4212-8033-F66569C2BD5A}"/>
    <cellStyle name="Percent 9 8 2 5 6" xfId="37611" xr:uid="{E610F163-73F1-45D2-981F-DCB9194AEC76}"/>
    <cellStyle name="Percent 9 8 2 6" xfId="14378" xr:uid="{00000000-0005-0000-0000-00002E380000}"/>
    <cellStyle name="Percent 9 8 2 6 2" xfId="14379" xr:uid="{00000000-0005-0000-0000-00002F380000}"/>
    <cellStyle name="Percent 9 8 2 6 3" xfId="45237" xr:uid="{18B2EE39-EB7B-41D5-BDB3-DC5764D53549}"/>
    <cellStyle name="Percent 9 8 2 6 4" xfId="37612" xr:uid="{8E10764E-58B6-4538-8ABF-D428D9366FA9}"/>
    <cellStyle name="Percent 9 8 2 7" xfId="14380" xr:uid="{00000000-0005-0000-0000-000030380000}"/>
    <cellStyle name="Percent 9 8 2 7 2" xfId="14381" xr:uid="{00000000-0005-0000-0000-000031380000}"/>
    <cellStyle name="Percent 9 8 2 7 3" xfId="45238" xr:uid="{3ED717E5-A37F-469C-A740-2477ED11E71E}"/>
    <cellStyle name="Percent 9 8 2 7 4" xfId="37613" xr:uid="{578AE7D4-8E50-4C74-8CD7-0A5C93F88F11}"/>
    <cellStyle name="Percent 9 8 2 8" xfId="14382" xr:uid="{00000000-0005-0000-0000-000032380000}"/>
    <cellStyle name="Percent 9 8 2 8 2" xfId="14383" xr:uid="{00000000-0005-0000-0000-000033380000}"/>
    <cellStyle name="Percent 9 8 2 8 3" xfId="45239" xr:uid="{8E1DD484-6983-4400-8EDC-BA3F8818312D}"/>
    <cellStyle name="Percent 9 8 2 8 4" xfId="37614" xr:uid="{0AFE979B-4826-43A7-B408-DEBCB5F1ADA3}"/>
    <cellStyle name="Percent 9 8 2 9" xfId="14384" xr:uid="{00000000-0005-0000-0000-000034380000}"/>
    <cellStyle name="Percent 9 8 2 9 2" xfId="45240" xr:uid="{756B0AC8-2F9B-496E-B208-82540A5102D2}"/>
    <cellStyle name="Percent 9 8 2 9 3" xfId="37615" xr:uid="{947BDE26-4185-426A-ADA4-8B9CBC370C0A}"/>
    <cellStyle name="Percent 9 8 3" xfId="14385" xr:uid="{00000000-0005-0000-0000-000035380000}"/>
    <cellStyle name="Percent 9 8 3 2" xfId="14386" xr:uid="{00000000-0005-0000-0000-000036380000}"/>
    <cellStyle name="Percent 9 8 3 2 2" xfId="14387" xr:uid="{00000000-0005-0000-0000-000037380000}"/>
    <cellStyle name="Percent 9 8 3 2 3" xfId="45242" xr:uid="{F6FAE7A0-92B2-49C1-BD6F-940F6F204BF0}"/>
    <cellStyle name="Percent 9 8 3 2 4" xfId="37616" xr:uid="{61147D9F-1EC7-409C-9CC3-449C18BA3312}"/>
    <cellStyle name="Percent 9 8 3 3" xfId="14388" xr:uid="{00000000-0005-0000-0000-000038380000}"/>
    <cellStyle name="Percent 9 8 3 3 2" xfId="14389" xr:uid="{00000000-0005-0000-0000-000039380000}"/>
    <cellStyle name="Percent 9 8 3 3 3" xfId="45243" xr:uid="{28429E0B-7E43-4A92-95FD-9048E851ADF1}"/>
    <cellStyle name="Percent 9 8 3 3 4" xfId="37617" xr:uid="{44BFB276-12D4-426C-B0FE-7EDF9EECC383}"/>
    <cellStyle name="Percent 9 8 3 4" xfId="14390" xr:uid="{00000000-0005-0000-0000-00003A380000}"/>
    <cellStyle name="Percent 9 8 3 4 2" xfId="45244" xr:uid="{3BEA2759-F29F-41C4-8808-255585548636}"/>
    <cellStyle name="Percent 9 8 3 4 3" xfId="37618" xr:uid="{60F95DF7-65FD-470B-952A-C8C1EB89D332}"/>
    <cellStyle name="Percent 9 8 3 5" xfId="14391" xr:uid="{00000000-0005-0000-0000-00003B380000}"/>
    <cellStyle name="Percent 9 8 3 5 2" xfId="45245" xr:uid="{C383BD8B-9501-411A-81D2-8C470B7855C7}"/>
    <cellStyle name="Percent 9 8 3 5 3" xfId="37619" xr:uid="{0500FFA6-128A-4849-8FE1-D2DB5BC36CD7}"/>
    <cellStyle name="Percent 9 8 3 6" xfId="45241" xr:uid="{53C27277-300A-4CD6-878E-CA75DE99AFB0}"/>
    <cellStyle name="Percent 9 8 3 7" xfId="26722" xr:uid="{3CC4B110-EB26-44ED-9E65-68FC714BB6D4}"/>
    <cellStyle name="Percent 9 8 4" xfId="14392" xr:uid="{00000000-0005-0000-0000-00003C380000}"/>
    <cellStyle name="Percent 9 8 4 2" xfId="14393" xr:uid="{00000000-0005-0000-0000-00003D380000}"/>
    <cellStyle name="Percent 9 8 4 2 2" xfId="14394" xr:uid="{00000000-0005-0000-0000-00003E380000}"/>
    <cellStyle name="Percent 9 8 4 3" xfId="14395" xr:uid="{00000000-0005-0000-0000-00003F380000}"/>
    <cellStyle name="Percent 9 8 4 3 2" xfId="14396" xr:uid="{00000000-0005-0000-0000-000040380000}"/>
    <cellStyle name="Percent 9 8 4 4" xfId="14397" xr:uid="{00000000-0005-0000-0000-000041380000}"/>
    <cellStyle name="Percent 9 8 4 5" xfId="45246" xr:uid="{1D344968-7553-4924-92CB-4E00D4A5A2F9}"/>
    <cellStyle name="Percent 9 8 4 6" xfId="26720" xr:uid="{85A83A5B-F8AD-417D-B97C-E8D694FBE17D}"/>
    <cellStyle name="Percent 9 8 5" xfId="14398" xr:uid="{00000000-0005-0000-0000-000042380000}"/>
    <cellStyle name="Percent 9 8 5 2" xfId="14399" xr:uid="{00000000-0005-0000-0000-000043380000}"/>
    <cellStyle name="Percent 9 8 5 2 2" xfId="14400" xr:uid="{00000000-0005-0000-0000-000044380000}"/>
    <cellStyle name="Percent 9 8 5 3" xfId="14401" xr:uid="{00000000-0005-0000-0000-000045380000}"/>
    <cellStyle name="Percent 9 8 5 3 2" xfId="14402" xr:uid="{00000000-0005-0000-0000-000046380000}"/>
    <cellStyle name="Percent 9 8 5 4" xfId="14403" xr:uid="{00000000-0005-0000-0000-000047380000}"/>
    <cellStyle name="Percent 9 8 5 5" xfId="45247" xr:uid="{521FC5F8-03C4-4576-BC2C-F1B6432A924A}"/>
    <cellStyle name="Percent 9 8 5 6" xfId="37620" xr:uid="{01AE981C-6643-421E-ABFD-9277C0A71341}"/>
    <cellStyle name="Percent 9 8 6" xfId="14404" xr:uid="{00000000-0005-0000-0000-000048380000}"/>
    <cellStyle name="Percent 9 8 6 2" xfId="14405" xr:uid="{00000000-0005-0000-0000-000049380000}"/>
    <cellStyle name="Percent 9 8 6 2 2" xfId="14406" xr:uid="{00000000-0005-0000-0000-00004A380000}"/>
    <cellStyle name="Percent 9 8 6 3" xfId="14407" xr:uid="{00000000-0005-0000-0000-00004B380000}"/>
    <cellStyle name="Percent 9 8 6 3 2" xfId="14408" xr:uid="{00000000-0005-0000-0000-00004C380000}"/>
    <cellStyle name="Percent 9 8 6 4" xfId="14409" xr:uid="{00000000-0005-0000-0000-00004D380000}"/>
    <cellStyle name="Percent 9 8 6 4 2" xfId="14410" xr:uid="{00000000-0005-0000-0000-00004E380000}"/>
    <cellStyle name="Percent 9 8 6 5" xfId="14411" xr:uid="{00000000-0005-0000-0000-00004F380000}"/>
    <cellStyle name="Percent 9 8 6 6" xfId="45248" xr:uid="{30C54655-DB88-4546-95E3-4CEDFA7678D9}"/>
    <cellStyle name="Percent 9 8 6 7" xfId="37621" xr:uid="{076F5D17-B124-4496-9206-57EB1907F1CB}"/>
    <cellStyle name="Percent 9 8 7" xfId="14412" xr:uid="{00000000-0005-0000-0000-000050380000}"/>
    <cellStyle name="Percent 9 8 7 2" xfId="14413" xr:uid="{00000000-0005-0000-0000-000051380000}"/>
    <cellStyle name="Percent 9 8 7 2 2" xfId="14414" xr:uid="{00000000-0005-0000-0000-000052380000}"/>
    <cellStyle name="Percent 9 8 7 3" xfId="14415" xr:uid="{00000000-0005-0000-0000-000053380000}"/>
    <cellStyle name="Percent 9 8 7 3 2" xfId="14416" xr:uid="{00000000-0005-0000-0000-000054380000}"/>
    <cellStyle name="Percent 9 8 7 4" xfId="14417" xr:uid="{00000000-0005-0000-0000-000055380000}"/>
    <cellStyle name="Percent 9 8 7 5" xfId="45249" xr:uid="{6BE80307-DC86-4494-9907-348F1EE390C4}"/>
    <cellStyle name="Percent 9 8 7 6" xfId="37622" xr:uid="{E1DC8509-6363-41D0-85C8-84C56265CB09}"/>
    <cellStyle name="Percent 9 8 8" xfId="14418" xr:uid="{00000000-0005-0000-0000-000056380000}"/>
    <cellStyle name="Percent 9 8 8 2" xfId="14419" xr:uid="{00000000-0005-0000-0000-000057380000}"/>
    <cellStyle name="Percent 9 8 8 3" xfId="45250" xr:uid="{4474EA36-F60D-4423-A96B-CFE5D74654B0}"/>
    <cellStyle name="Percent 9 8 8 4" xfId="37623" xr:uid="{D974AB6D-7548-4A1A-9DB0-6F0F28F8D2C9}"/>
    <cellStyle name="Percent 9 8 9" xfId="14420" xr:uid="{00000000-0005-0000-0000-000058380000}"/>
    <cellStyle name="Percent 9 8 9 2" xfId="14421" xr:uid="{00000000-0005-0000-0000-000059380000}"/>
    <cellStyle name="Percent 9 8 9 3" xfId="45251" xr:uid="{FD9AE49C-9C17-4A7C-B224-3D55F8141CA8}"/>
    <cellStyle name="Percent 9 8 9 4" xfId="37624" xr:uid="{7AEBF892-C9B6-49A6-B5C0-18E2EA7E4D7E}"/>
    <cellStyle name="Percent 9 9" xfId="3037" xr:uid="{00000000-0005-0000-0000-0000E10B0000}"/>
    <cellStyle name="Percent 9 9 10" xfId="14423" xr:uid="{00000000-0005-0000-0000-00005B380000}"/>
    <cellStyle name="Percent 9 9 10 2" xfId="45252" xr:uid="{1C517845-81DD-4F5D-AC8D-9A1905ABCC40}"/>
    <cellStyle name="Percent 9 9 10 3" xfId="37625" xr:uid="{9F54E1B9-D253-4313-A121-2AB0B5E325A8}"/>
    <cellStyle name="Percent 9 9 11" xfId="14424" xr:uid="{00000000-0005-0000-0000-00005C380000}"/>
    <cellStyle name="Percent 9 9 12" xfId="14422" xr:uid="{00000000-0005-0000-0000-00005A380000}"/>
    <cellStyle name="Percent 9 9 13" xfId="41953" xr:uid="{0FF2A4EA-9D2D-46DC-A8AE-9D55F9991031}"/>
    <cellStyle name="Percent 9 9 14" xfId="26723" xr:uid="{5DCDAF61-8C0E-4934-91DB-16D3C2F85E2F}"/>
    <cellStyle name="Percent 9 9 2" xfId="14425" xr:uid="{00000000-0005-0000-0000-00005D380000}"/>
    <cellStyle name="Percent 9 9 2 2" xfId="14426" xr:uid="{00000000-0005-0000-0000-00005E380000}"/>
    <cellStyle name="Percent 9 9 2 2 2" xfId="14427" xr:uid="{00000000-0005-0000-0000-00005F380000}"/>
    <cellStyle name="Percent 9 9 2 3" xfId="14428" xr:uid="{00000000-0005-0000-0000-000060380000}"/>
    <cellStyle name="Percent 9 9 2 3 2" xfId="14429" xr:uid="{00000000-0005-0000-0000-000061380000}"/>
    <cellStyle name="Percent 9 9 2 4" xfId="14430" xr:uid="{00000000-0005-0000-0000-000062380000}"/>
    <cellStyle name="Percent 9 9 2 5" xfId="14431" xr:uid="{00000000-0005-0000-0000-000063380000}"/>
    <cellStyle name="Percent 9 9 2 6" xfId="45253" xr:uid="{211F11FF-1FA0-419A-975E-CCC71C0F166F}"/>
    <cellStyle name="Percent 9 9 2 7" xfId="37626" xr:uid="{6E0512D5-EF9C-44D9-9218-BFF316663F36}"/>
    <cellStyle name="Percent 9 9 3" xfId="14432" xr:uid="{00000000-0005-0000-0000-000064380000}"/>
    <cellStyle name="Percent 9 9 3 2" xfId="14433" xr:uid="{00000000-0005-0000-0000-000065380000}"/>
    <cellStyle name="Percent 9 9 3 2 2" xfId="14434" xr:uid="{00000000-0005-0000-0000-000066380000}"/>
    <cellStyle name="Percent 9 9 3 3" xfId="14435" xr:uid="{00000000-0005-0000-0000-000067380000}"/>
    <cellStyle name="Percent 9 9 3 3 2" xfId="14436" xr:uid="{00000000-0005-0000-0000-000068380000}"/>
    <cellStyle name="Percent 9 9 3 4" xfId="14437" xr:uid="{00000000-0005-0000-0000-000069380000}"/>
    <cellStyle name="Percent 9 9 3 5" xfId="45254" xr:uid="{603BF785-DF1C-4C63-BEDA-4A0DAC571E38}"/>
    <cellStyle name="Percent 9 9 3 6" xfId="37627" xr:uid="{B1D4CDD2-5873-47E9-92F7-7F12ECB4C1DC}"/>
    <cellStyle name="Percent 9 9 4" xfId="14438" xr:uid="{00000000-0005-0000-0000-00006A380000}"/>
    <cellStyle name="Percent 9 9 4 2" xfId="14439" xr:uid="{00000000-0005-0000-0000-00006B380000}"/>
    <cellStyle name="Percent 9 9 4 2 2" xfId="14440" xr:uid="{00000000-0005-0000-0000-00006C380000}"/>
    <cellStyle name="Percent 9 9 4 3" xfId="14441" xr:uid="{00000000-0005-0000-0000-00006D380000}"/>
    <cellStyle name="Percent 9 9 4 3 2" xfId="14442" xr:uid="{00000000-0005-0000-0000-00006E380000}"/>
    <cellStyle name="Percent 9 9 4 4" xfId="14443" xr:uid="{00000000-0005-0000-0000-00006F380000}"/>
    <cellStyle name="Percent 9 9 4 5" xfId="45255" xr:uid="{2B41949A-2EC9-4CF3-AFB5-711D27E38085}"/>
    <cellStyle name="Percent 9 9 4 6" xfId="37628" xr:uid="{03825EF1-621E-4C3A-9F49-E4162FD134B8}"/>
    <cellStyle name="Percent 9 9 5" xfId="14444" xr:uid="{00000000-0005-0000-0000-000070380000}"/>
    <cellStyle name="Percent 9 9 5 2" xfId="14445" xr:uid="{00000000-0005-0000-0000-000071380000}"/>
    <cellStyle name="Percent 9 9 5 2 2" xfId="14446" xr:uid="{00000000-0005-0000-0000-000072380000}"/>
    <cellStyle name="Percent 9 9 5 3" xfId="14447" xr:uid="{00000000-0005-0000-0000-000073380000}"/>
    <cellStyle name="Percent 9 9 5 3 2" xfId="14448" xr:uid="{00000000-0005-0000-0000-000074380000}"/>
    <cellStyle name="Percent 9 9 5 4" xfId="14449" xr:uid="{00000000-0005-0000-0000-000075380000}"/>
    <cellStyle name="Percent 9 9 5 4 2" xfId="14450" xr:uid="{00000000-0005-0000-0000-000076380000}"/>
    <cellStyle name="Percent 9 9 5 5" xfId="14451" xr:uid="{00000000-0005-0000-0000-000077380000}"/>
    <cellStyle name="Percent 9 9 5 6" xfId="45256" xr:uid="{215AC9DE-CDB7-427C-9113-5E84BEA0DB3E}"/>
    <cellStyle name="Percent 9 9 5 7" xfId="37629" xr:uid="{BDE7ACDF-22E1-462A-A4C6-63D48BAE16FF}"/>
    <cellStyle name="Percent 9 9 6" xfId="14452" xr:uid="{00000000-0005-0000-0000-000078380000}"/>
    <cellStyle name="Percent 9 9 6 2" xfId="14453" xr:uid="{00000000-0005-0000-0000-000079380000}"/>
    <cellStyle name="Percent 9 9 6 2 2" xfId="14454" xr:uid="{00000000-0005-0000-0000-00007A380000}"/>
    <cellStyle name="Percent 9 9 6 3" xfId="14455" xr:uid="{00000000-0005-0000-0000-00007B380000}"/>
    <cellStyle name="Percent 9 9 6 3 2" xfId="14456" xr:uid="{00000000-0005-0000-0000-00007C380000}"/>
    <cellStyle name="Percent 9 9 6 4" xfId="14457" xr:uid="{00000000-0005-0000-0000-00007D380000}"/>
    <cellStyle name="Percent 9 9 6 5" xfId="45257" xr:uid="{78675B0C-0A24-45D5-BA3F-ABE093F935FC}"/>
    <cellStyle name="Percent 9 9 6 6" xfId="37630" xr:uid="{44A970B7-5218-4AE6-ABE5-9505D302C7AF}"/>
    <cellStyle name="Percent 9 9 7" xfId="14458" xr:uid="{00000000-0005-0000-0000-00007E380000}"/>
    <cellStyle name="Percent 9 9 7 2" xfId="14459" xr:uid="{00000000-0005-0000-0000-00007F380000}"/>
    <cellStyle name="Percent 9 9 7 3" xfId="45258" xr:uid="{5FE5D0E5-4A95-40AE-BDED-30679A1A457A}"/>
    <cellStyle name="Percent 9 9 7 4" xfId="37631" xr:uid="{D57AF43C-1287-4723-B8CE-373AF924E41F}"/>
    <cellStyle name="Percent 9 9 8" xfId="14460" xr:uid="{00000000-0005-0000-0000-000080380000}"/>
    <cellStyle name="Percent 9 9 8 2" xfId="14461" xr:uid="{00000000-0005-0000-0000-000081380000}"/>
    <cellStyle name="Percent 9 9 8 3" xfId="45259" xr:uid="{EB414F0E-0B3B-4099-A3EF-F13D610DB7E0}"/>
    <cellStyle name="Percent 9 9 8 4" xfId="37632" xr:uid="{59CAF057-ECFF-4AFA-A3A1-165F66E7A1A6}"/>
    <cellStyle name="Percent 9 9 9" xfId="14462" xr:uid="{00000000-0005-0000-0000-000082380000}"/>
    <cellStyle name="Percent 9 9 9 2" xfId="14463" xr:uid="{00000000-0005-0000-0000-000083380000}"/>
    <cellStyle name="Percent 9 9 9 3" xfId="45260" xr:uid="{90E17E23-9D31-419F-BDE0-BAFCAFFBE565}"/>
    <cellStyle name="Percent 9 9 9 4" xfId="37633" xr:uid="{EA0BAEC5-2EA9-4CBC-BE83-AA1896D7588C}"/>
    <cellStyle name="Percentagem 2 2" xfId="3038" xr:uid="{00000000-0005-0000-0000-0000E20B0000}"/>
    <cellStyle name="Percentagem 2 2 10" xfId="14465" xr:uid="{00000000-0005-0000-0000-000085380000}"/>
    <cellStyle name="Percentagem 2 2 10 2" xfId="45261" xr:uid="{4F8E657A-C65E-4F5E-BBF1-156458EC26D6}"/>
    <cellStyle name="Percentagem 2 2 10 3" xfId="37634" xr:uid="{D3101FCE-3D8E-4A95-81F3-853E74440668}"/>
    <cellStyle name="Percentagem 2 2 11" xfId="14466" xr:uid="{00000000-0005-0000-0000-000086380000}"/>
    <cellStyle name="Percentagem 2 2 12" xfId="14464" xr:uid="{00000000-0005-0000-0000-000084380000}"/>
    <cellStyle name="Percentagem 2 2 13" xfId="41954" xr:uid="{5E437314-E7C1-4864-9051-266F194B8FCA}"/>
    <cellStyle name="Percentagem 2 2 14" xfId="26724" xr:uid="{2A2D1BA4-523B-4547-8B24-C0633CD4EE9A}"/>
    <cellStyle name="Percentagem 2 2 2" xfId="14467" xr:uid="{00000000-0005-0000-0000-000087380000}"/>
    <cellStyle name="Percentagem 2 2 2 2" xfId="14468" xr:uid="{00000000-0005-0000-0000-000088380000}"/>
    <cellStyle name="Percentagem 2 2 2 2 2" xfId="14469" xr:uid="{00000000-0005-0000-0000-000089380000}"/>
    <cellStyle name="Percentagem 2 2 2 3" xfId="14470" xr:uid="{00000000-0005-0000-0000-00008A380000}"/>
    <cellStyle name="Percentagem 2 2 2 3 2" xfId="14471" xr:uid="{00000000-0005-0000-0000-00008B380000}"/>
    <cellStyle name="Percentagem 2 2 2 4" xfId="14472" xr:uid="{00000000-0005-0000-0000-00008C380000}"/>
    <cellStyle name="Percentagem 2 2 2 5" xfId="14473" xr:uid="{00000000-0005-0000-0000-00008D380000}"/>
    <cellStyle name="Percentagem 2 2 2 6" xfId="45262" xr:uid="{D69A337D-7430-4F25-B0A6-8C0974CB9921}"/>
    <cellStyle name="Percentagem 2 2 2 7" xfId="37635" xr:uid="{777BF7AF-AB39-4CF7-9625-7103C355C788}"/>
    <cellStyle name="Percentagem 2 2 3" xfId="14474" xr:uid="{00000000-0005-0000-0000-00008E380000}"/>
    <cellStyle name="Percentagem 2 2 3 2" xfId="14475" xr:uid="{00000000-0005-0000-0000-00008F380000}"/>
    <cellStyle name="Percentagem 2 2 3 2 2" xfId="14476" xr:uid="{00000000-0005-0000-0000-000090380000}"/>
    <cellStyle name="Percentagem 2 2 3 3" xfId="14477" xr:uid="{00000000-0005-0000-0000-000091380000}"/>
    <cellStyle name="Percentagem 2 2 3 3 2" xfId="14478" xr:uid="{00000000-0005-0000-0000-000092380000}"/>
    <cellStyle name="Percentagem 2 2 3 4" xfId="14479" xr:uid="{00000000-0005-0000-0000-000093380000}"/>
    <cellStyle name="Percentagem 2 2 3 5" xfId="45263" xr:uid="{0AD8FDB8-3B5B-416E-8F77-F6700EBE0325}"/>
    <cellStyle name="Percentagem 2 2 3 6" xfId="37636" xr:uid="{45B19BFB-B16A-4A9F-8947-C342235BE58D}"/>
    <cellStyle name="Percentagem 2 2 4" xfId="14480" xr:uid="{00000000-0005-0000-0000-000094380000}"/>
    <cellStyle name="Percentagem 2 2 4 2" xfId="14481" xr:uid="{00000000-0005-0000-0000-000095380000}"/>
    <cellStyle name="Percentagem 2 2 4 2 2" xfId="14482" xr:uid="{00000000-0005-0000-0000-000096380000}"/>
    <cellStyle name="Percentagem 2 2 4 3" xfId="14483" xr:uid="{00000000-0005-0000-0000-000097380000}"/>
    <cellStyle name="Percentagem 2 2 4 3 2" xfId="14484" xr:uid="{00000000-0005-0000-0000-000098380000}"/>
    <cellStyle name="Percentagem 2 2 4 4" xfId="14485" xr:uid="{00000000-0005-0000-0000-000099380000}"/>
    <cellStyle name="Percentagem 2 2 4 5" xfId="45264" xr:uid="{4897B6C9-B649-4E1A-8966-0438B2DCA3C8}"/>
    <cellStyle name="Percentagem 2 2 4 6" xfId="37637" xr:uid="{AA2FABA0-3E82-47DD-B0C8-DADFEDB8E30F}"/>
    <cellStyle name="Percentagem 2 2 5" xfId="14486" xr:uid="{00000000-0005-0000-0000-00009A380000}"/>
    <cellStyle name="Percentagem 2 2 5 2" xfId="14487" xr:uid="{00000000-0005-0000-0000-00009B380000}"/>
    <cellStyle name="Percentagem 2 2 5 2 2" xfId="14488" xr:uid="{00000000-0005-0000-0000-00009C380000}"/>
    <cellStyle name="Percentagem 2 2 5 3" xfId="14489" xr:uid="{00000000-0005-0000-0000-00009D380000}"/>
    <cellStyle name="Percentagem 2 2 5 3 2" xfId="14490" xr:uid="{00000000-0005-0000-0000-00009E380000}"/>
    <cellStyle name="Percentagem 2 2 5 4" xfId="14491" xr:uid="{00000000-0005-0000-0000-00009F380000}"/>
    <cellStyle name="Percentagem 2 2 5 4 2" xfId="14492" xr:uid="{00000000-0005-0000-0000-0000A0380000}"/>
    <cellStyle name="Percentagem 2 2 5 5" xfId="14493" xr:uid="{00000000-0005-0000-0000-0000A1380000}"/>
    <cellStyle name="Percentagem 2 2 5 6" xfId="45265" xr:uid="{C58BE178-5475-42D3-9202-06425E9EB89A}"/>
    <cellStyle name="Percentagem 2 2 5 7" xfId="37638" xr:uid="{9B598B5D-C6E1-4878-AEC2-EB08ADFF5B71}"/>
    <cellStyle name="Percentagem 2 2 6" xfId="14494" xr:uid="{00000000-0005-0000-0000-0000A2380000}"/>
    <cellStyle name="Percentagem 2 2 6 2" xfId="14495" xr:uid="{00000000-0005-0000-0000-0000A3380000}"/>
    <cellStyle name="Percentagem 2 2 6 2 2" xfId="14496" xr:uid="{00000000-0005-0000-0000-0000A4380000}"/>
    <cellStyle name="Percentagem 2 2 6 3" xfId="14497" xr:uid="{00000000-0005-0000-0000-0000A5380000}"/>
    <cellStyle name="Percentagem 2 2 6 3 2" xfId="14498" xr:uid="{00000000-0005-0000-0000-0000A6380000}"/>
    <cellStyle name="Percentagem 2 2 6 4" xfId="14499" xr:uid="{00000000-0005-0000-0000-0000A7380000}"/>
    <cellStyle name="Percentagem 2 2 6 5" xfId="45266" xr:uid="{0FA450B4-8591-44FF-BC96-EDEE93FFBE00}"/>
    <cellStyle name="Percentagem 2 2 6 6" xfId="37639" xr:uid="{585099A0-7FD4-49C9-ABCB-C713F63E13C1}"/>
    <cellStyle name="Percentagem 2 2 7" xfId="14500" xr:uid="{00000000-0005-0000-0000-0000A8380000}"/>
    <cellStyle name="Percentagem 2 2 7 2" xfId="14501" xr:uid="{00000000-0005-0000-0000-0000A9380000}"/>
    <cellStyle name="Percentagem 2 2 7 3" xfId="45267" xr:uid="{77279E25-F982-4950-9F25-7935D944049C}"/>
    <cellStyle name="Percentagem 2 2 7 4" xfId="37640" xr:uid="{9C04DBE2-7B63-4252-88D0-8F694C8AE4DB}"/>
    <cellStyle name="Percentagem 2 2 8" xfId="14502" xr:uid="{00000000-0005-0000-0000-0000AA380000}"/>
    <cellStyle name="Percentagem 2 2 8 2" xfId="14503" xr:uid="{00000000-0005-0000-0000-0000AB380000}"/>
    <cellStyle name="Percentagem 2 2 8 3" xfId="45268" xr:uid="{10CFDA60-EEEF-45D7-955E-42E397985179}"/>
    <cellStyle name="Percentagem 2 2 8 4" xfId="37641" xr:uid="{0CB25C3F-E68D-4752-AA5F-393C506F2DED}"/>
    <cellStyle name="Percentagem 2 2 9" xfId="14504" xr:uid="{00000000-0005-0000-0000-0000AC380000}"/>
    <cellStyle name="Percentagem 2 2 9 2" xfId="14505" xr:uid="{00000000-0005-0000-0000-0000AD380000}"/>
    <cellStyle name="Percentagem 2 2 9 3" xfId="45269" xr:uid="{A96000AD-E931-47DC-B831-C258DAE6DACE}"/>
    <cellStyle name="Percentagem 2 2 9 4" xfId="37642" xr:uid="{FFA70F31-E5BE-464D-8083-201D8233AE86}"/>
    <cellStyle name="Percentagem 2 3" xfId="3039" xr:uid="{00000000-0005-0000-0000-0000E30B0000}"/>
    <cellStyle name="Percentagem 2 3 10" xfId="14507" xr:uid="{00000000-0005-0000-0000-0000AF380000}"/>
    <cellStyle name="Percentagem 2 3 10 2" xfId="45270" xr:uid="{3808AD3E-8FC8-4C98-BABF-9106362FAEE2}"/>
    <cellStyle name="Percentagem 2 3 10 3" xfId="37643" xr:uid="{8830CDF1-C317-4184-B443-202E55E466AD}"/>
    <cellStyle name="Percentagem 2 3 11" xfId="14508" xr:uid="{00000000-0005-0000-0000-0000B0380000}"/>
    <cellStyle name="Percentagem 2 3 12" xfId="14506" xr:uid="{00000000-0005-0000-0000-0000AE380000}"/>
    <cellStyle name="Percentagem 2 3 13" xfId="41955" xr:uid="{3D802FF3-4E9E-4111-BD3E-C19F0EED653B}"/>
    <cellStyle name="Percentagem 2 3 14" xfId="26725" xr:uid="{7DFE9E56-F885-4E9F-8BCF-F0622287FAD9}"/>
    <cellStyle name="Percentagem 2 3 2" xfId="14509" xr:uid="{00000000-0005-0000-0000-0000B1380000}"/>
    <cellStyle name="Percentagem 2 3 2 2" xfId="14510" xr:uid="{00000000-0005-0000-0000-0000B2380000}"/>
    <cellStyle name="Percentagem 2 3 2 2 2" xfId="14511" xr:uid="{00000000-0005-0000-0000-0000B3380000}"/>
    <cellStyle name="Percentagem 2 3 2 3" xfId="14512" xr:uid="{00000000-0005-0000-0000-0000B4380000}"/>
    <cellStyle name="Percentagem 2 3 2 3 2" xfId="14513" xr:uid="{00000000-0005-0000-0000-0000B5380000}"/>
    <cellStyle name="Percentagem 2 3 2 4" xfId="14514" xr:uid="{00000000-0005-0000-0000-0000B6380000}"/>
    <cellStyle name="Percentagem 2 3 2 5" xfId="14515" xr:uid="{00000000-0005-0000-0000-0000B7380000}"/>
    <cellStyle name="Percentagem 2 3 2 6" xfId="45271" xr:uid="{E90F1CD1-7536-40BE-9CF1-7B870C12FBD1}"/>
    <cellStyle name="Percentagem 2 3 2 7" xfId="37644" xr:uid="{3F0EFF74-1084-45F1-B0A4-B4029983DC32}"/>
    <cellStyle name="Percentagem 2 3 3" xfId="14516" xr:uid="{00000000-0005-0000-0000-0000B8380000}"/>
    <cellStyle name="Percentagem 2 3 3 2" xfId="14517" xr:uid="{00000000-0005-0000-0000-0000B9380000}"/>
    <cellStyle name="Percentagem 2 3 3 2 2" xfId="14518" xr:uid="{00000000-0005-0000-0000-0000BA380000}"/>
    <cellStyle name="Percentagem 2 3 3 3" xfId="14519" xr:uid="{00000000-0005-0000-0000-0000BB380000}"/>
    <cellStyle name="Percentagem 2 3 3 3 2" xfId="14520" xr:uid="{00000000-0005-0000-0000-0000BC380000}"/>
    <cellStyle name="Percentagem 2 3 3 4" xfId="14521" xr:uid="{00000000-0005-0000-0000-0000BD380000}"/>
    <cellStyle name="Percentagem 2 3 3 5" xfId="45272" xr:uid="{7D862F74-53A0-45D5-851B-B8CFE1949CAB}"/>
    <cellStyle name="Percentagem 2 3 3 6" xfId="37645" xr:uid="{15C6DAA0-10D1-4417-9486-B0D06E34902C}"/>
    <cellStyle name="Percentagem 2 3 4" xfId="14522" xr:uid="{00000000-0005-0000-0000-0000BE380000}"/>
    <cellStyle name="Percentagem 2 3 4 2" xfId="14523" xr:uid="{00000000-0005-0000-0000-0000BF380000}"/>
    <cellStyle name="Percentagem 2 3 4 2 2" xfId="14524" xr:uid="{00000000-0005-0000-0000-0000C0380000}"/>
    <cellStyle name="Percentagem 2 3 4 3" xfId="14525" xr:uid="{00000000-0005-0000-0000-0000C1380000}"/>
    <cellStyle name="Percentagem 2 3 4 3 2" xfId="14526" xr:uid="{00000000-0005-0000-0000-0000C2380000}"/>
    <cellStyle name="Percentagem 2 3 4 4" xfId="14527" xr:uid="{00000000-0005-0000-0000-0000C3380000}"/>
    <cellStyle name="Percentagem 2 3 4 5" xfId="45273" xr:uid="{E63FD0C7-D46C-409A-9E66-E3DA8DB4F87B}"/>
    <cellStyle name="Percentagem 2 3 4 6" xfId="37646" xr:uid="{A1FB6B71-4B3A-4A11-9BE4-2AA3DECEBEBD}"/>
    <cellStyle name="Percentagem 2 3 5" xfId="14528" xr:uid="{00000000-0005-0000-0000-0000C4380000}"/>
    <cellStyle name="Percentagem 2 3 5 2" xfId="14529" xr:uid="{00000000-0005-0000-0000-0000C5380000}"/>
    <cellStyle name="Percentagem 2 3 5 2 2" xfId="14530" xr:uid="{00000000-0005-0000-0000-0000C6380000}"/>
    <cellStyle name="Percentagem 2 3 5 3" xfId="14531" xr:uid="{00000000-0005-0000-0000-0000C7380000}"/>
    <cellStyle name="Percentagem 2 3 5 3 2" xfId="14532" xr:uid="{00000000-0005-0000-0000-0000C8380000}"/>
    <cellStyle name="Percentagem 2 3 5 4" xfId="14533" xr:uid="{00000000-0005-0000-0000-0000C9380000}"/>
    <cellStyle name="Percentagem 2 3 5 4 2" xfId="14534" xr:uid="{00000000-0005-0000-0000-0000CA380000}"/>
    <cellStyle name="Percentagem 2 3 5 5" xfId="14535" xr:uid="{00000000-0005-0000-0000-0000CB380000}"/>
    <cellStyle name="Percentagem 2 3 5 6" xfId="45274" xr:uid="{3782F182-2874-4D96-9C09-F0DFC5A666E3}"/>
    <cellStyle name="Percentagem 2 3 5 7" xfId="37647" xr:uid="{23B19155-9171-438E-B11A-FA681856FBE6}"/>
    <cellStyle name="Percentagem 2 3 6" xfId="14536" xr:uid="{00000000-0005-0000-0000-0000CC380000}"/>
    <cellStyle name="Percentagem 2 3 6 2" xfId="14537" xr:uid="{00000000-0005-0000-0000-0000CD380000}"/>
    <cellStyle name="Percentagem 2 3 6 2 2" xfId="14538" xr:uid="{00000000-0005-0000-0000-0000CE380000}"/>
    <cellStyle name="Percentagem 2 3 6 3" xfId="14539" xr:uid="{00000000-0005-0000-0000-0000CF380000}"/>
    <cellStyle name="Percentagem 2 3 6 3 2" xfId="14540" xr:uid="{00000000-0005-0000-0000-0000D0380000}"/>
    <cellStyle name="Percentagem 2 3 6 4" xfId="14541" xr:uid="{00000000-0005-0000-0000-0000D1380000}"/>
    <cellStyle name="Percentagem 2 3 6 5" xfId="45275" xr:uid="{D64D14D7-A6C0-44C0-A706-938085C72E64}"/>
    <cellStyle name="Percentagem 2 3 6 6" xfId="37648" xr:uid="{25A521DC-2A47-4DBE-A3B9-40E038B9947E}"/>
    <cellStyle name="Percentagem 2 3 7" xfId="14542" xr:uid="{00000000-0005-0000-0000-0000D2380000}"/>
    <cellStyle name="Percentagem 2 3 7 2" xfId="14543" xr:uid="{00000000-0005-0000-0000-0000D3380000}"/>
    <cellStyle name="Percentagem 2 3 7 3" xfId="45276" xr:uid="{F8582B2A-4715-4D5D-AD79-654C56A74710}"/>
    <cellStyle name="Percentagem 2 3 7 4" xfId="37649" xr:uid="{DD7D5A00-0594-4784-89EA-EE86AF2780CB}"/>
    <cellStyle name="Percentagem 2 3 8" xfId="14544" xr:uid="{00000000-0005-0000-0000-0000D4380000}"/>
    <cellStyle name="Percentagem 2 3 8 2" xfId="14545" xr:uid="{00000000-0005-0000-0000-0000D5380000}"/>
    <cellStyle name="Percentagem 2 3 8 3" xfId="45277" xr:uid="{E7C916A6-AE66-490D-A047-91DCD2EAABEC}"/>
    <cellStyle name="Percentagem 2 3 8 4" xfId="37650" xr:uid="{A1B1B88B-C00F-475E-9355-3374FE1E0F7D}"/>
    <cellStyle name="Percentagem 2 3 9" xfId="14546" xr:uid="{00000000-0005-0000-0000-0000D6380000}"/>
    <cellStyle name="Percentagem 2 3 9 2" xfId="14547" xr:uid="{00000000-0005-0000-0000-0000D7380000}"/>
    <cellStyle name="Percentagem 2 3 9 3" xfId="45278" xr:uid="{A400BA14-11E1-497B-AB75-A084B63B44D2}"/>
    <cellStyle name="Percentagem 2 3 9 4" xfId="37651" xr:uid="{08F7BF5F-9F95-4149-855C-F7127D7E9DE3}"/>
    <cellStyle name="Pilkku_Layo9704" xfId="314" xr:uid="{00000000-0005-0000-0000-00003E010000}"/>
    <cellStyle name="Publication_style" xfId="27390" xr:uid="{AF73FB4A-A900-4D0B-992B-7B3A9A4CD930}"/>
    <cellStyle name="Pyör. luku_Layo9704" xfId="315" xr:uid="{00000000-0005-0000-0000-00003F010000}"/>
    <cellStyle name="Pyör. valuutta_Layo9704" xfId="316" xr:uid="{00000000-0005-0000-0000-000040010000}"/>
    <cellStyle name="Refdb standard" xfId="27391" xr:uid="{E8A7C587-EC44-46BC-B9A8-47E66F055F22}"/>
    <cellStyle name="Refdb standard 2" xfId="27392" xr:uid="{37C6CF22-D079-4899-9976-B87DB408F7CE}"/>
    <cellStyle name="Schlecht" xfId="3040" xr:uid="{00000000-0005-0000-0000-0000E40B0000}"/>
    <cellStyle name="Schlecht 10" xfId="14549" xr:uid="{00000000-0005-0000-0000-0000D9380000}"/>
    <cellStyle name="Schlecht 10 2" xfId="45279" xr:uid="{E6D833BD-2F93-4E9F-8522-D748FCE37675}"/>
    <cellStyle name="Schlecht 10 3" xfId="37652" xr:uid="{0E571AE4-BC5D-4B34-97F4-07F8EB028BAE}"/>
    <cellStyle name="Schlecht 11" xfId="14550" xr:uid="{00000000-0005-0000-0000-0000DA380000}"/>
    <cellStyle name="Schlecht 12" xfId="14548" xr:uid="{00000000-0005-0000-0000-0000D8380000}"/>
    <cellStyle name="Schlecht 13" xfId="41956" xr:uid="{1719AF20-7A6B-4704-95A7-9BBFE1493B08}"/>
    <cellStyle name="Schlecht 14" xfId="26726" xr:uid="{CC6861D1-74B8-46CF-BE09-2EA2817BA2B8}"/>
    <cellStyle name="Schlecht 2" xfId="14551" xr:uid="{00000000-0005-0000-0000-0000DB380000}"/>
    <cellStyle name="Schlecht 2 2" xfId="14552" xr:uid="{00000000-0005-0000-0000-0000DC380000}"/>
    <cellStyle name="Schlecht 2 2 2" xfId="14553" xr:uid="{00000000-0005-0000-0000-0000DD380000}"/>
    <cellStyle name="Schlecht 2 3" xfId="14554" xr:uid="{00000000-0005-0000-0000-0000DE380000}"/>
    <cellStyle name="Schlecht 2 3 2" xfId="14555" xr:uid="{00000000-0005-0000-0000-0000DF380000}"/>
    <cellStyle name="Schlecht 2 4" xfId="14556" xr:uid="{00000000-0005-0000-0000-0000E0380000}"/>
    <cellStyle name="Schlecht 2 5" xfId="14557" xr:uid="{00000000-0005-0000-0000-0000E1380000}"/>
    <cellStyle name="Schlecht 2 6" xfId="45280" xr:uid="{0F2F6AD3-036A-494F-92CD-11E046241A7A}"/>
    <cellStyle name="Schlecht 2 7" xfId="37653" xr:uid="{6D4A3793-3D5B-4409-9B0C-E0D3D90B8BC6}"/>
    <cellStyle name="Schlecht 3" xfId="14558" xr:uid="{00000000-0005-0000-0000-0000E2380000}"/>
    <cellStyle name="Schlecht 3 2" xfId="14559" xr:uid="{00000000-0005-0000-0000-0000E3380000}"/>
    <cellStyle name="Schlecht 3 2 2" xfId="14560" xr:uid="{00000000-0005-0000-0000-0000E4380000}"/>
    <cellStyle name="Schlecht 3 3" xfId="14561" xr:uid="{00000000-0005-0000-0000-0000E5380000}"/>
    <cellStyle name="Schlecht 3 3 2" xfId="14562" xr:uid="{00000000-0005-0000-0000-0000E6380000}"/>
    <cellStyle name="Schlecht 3 4" xfId="14563" xr:uid="{00000000-0005-0000-0000-0000E7380000}"/>
    <cellStyle name="Schlecht 3 5" xfId="45281" xr:uid="{386B8AF3-6BF9-4209-9AC8-A96BC7C0C095}"/>
    <cellStyle name="Schlecht 3 6" xfId="37654" xr:uid="{1B4A2802-F1E6-4E66-9B7E-99035447980A}"/>
    <cellStyle name="Schlecht 4" xfId="14564" xr:uid="{00000000-0005-0000-0000-0000E8380000}"/>
    <cellStyle name="Schlecht 4 2" xfId="14565" xr:uid="{00000000-0005-0000-0000-0000E9380000}"/>
    <cellStyle name="Schlecht 4 2 2" xfId="14566" xr:uid="{00000000-0005-0000-0000-0000EA380000}"/>
    <cellStyle name="Schlecht 4 3" xfId="14567" xr:uid="{00000000-0005-0000-0000-0000EB380000}"/>
    <cellStyle name="Schlecht 4 3 2" xfId="14568" xr:uid="{00000000-0005-0000-0000-0000EC380000}"/>
    <cellStyle name="Schlecht 4 4" xfId="14569" xr:uid="{00000000-0005-0000-0000-0000ED380000}"/>
    <cellStyle name="Schlecht 4 5" xfId="45282" xr:uid="{8555BE2C-1469-4E75-AD09-6C65DBE309CF}"/>
    <cellStyle name="Schlecht 4 6" xfId="37655" xr:uid="{73B06499-A86D-412C-BA75-368060B45756}"/>
    <cellStyle name="Schlecht 5" xfId="14570" xr:uid="{00000000-0005-0000-0000-0000EE380000}"/>
    <cellStyle name="Schlecht 5 2" xfId="14571" xr:uid="{00000000-0005-0000-0000-0000EF380000}"/>
    <cellStyle name="Schlecht 5 2 2" xfId="14572" xr:uid="{00000000-0005-0000-0000-0000F0380000}"/>
    <cellStyle name="Schlecht 5 3" xfId="14573" xr:uid="{00000000-0005-0000-0000-0000F1380000}"/>
    <cellStyle name="Schlecht 5 3 2" xfId="14574" xr:uid="{00000000-0005-0000-0000-0000F2380000}"/>
    <cellStyle name="Schlecht 5 4" xfId="14575" xr:uid="{00000000-0005-0000-0000-0000F3380000}"/>
    <cellStyle name="Schlecht 5 4 2" xfId="14576" xr:uid="{00000000-0005-0000-0000-0000F4380000}"/>
    <cellStyle name="Schlecht 5 5" xfId="14577" xr:uid="{00000000-0005-0000-0000-0000F5380000}"/>
    <cellStyle name="Schlecht 5 6" xfId="45283" xr:uid="{495F6646-4F2C-4988-AE25-C19B30DCE939}"/>
    <cellStyle name="Schlecht 5 7" xfId="37656" xr:uid="{B22D51DE-828C-4654-A0D9-3B9031371F99}"/>
    <cellStyle name="Schlecht 6" xfId="14578" xr:uid="{00000000-0005-0000-0000-0000F6380000}"/>
    <cellStyle name="Schlecht 6 2" xfId="14579" xr:uid="{00000000-0005-0000-0000-0000F7380000}"/>
    <cellStyle name="Schlecht 6 2 2" xfId="14580" xr:uid="{00000000-0005-0000-0000-0000F8380000}"/>
    <cellStyle name="Schlecht 6 3" xfId="14581" xr:uid="{00000000-0005-0000-0000-0000F9380000}"/>
    <cellStyle name="Schlecht 6 3 2" xfId="14582" xr:uid="{00000000-0005-0000-0000-0000FA380000}"/>
    <cellStyle name="Schlecht 6 4" xfId="14583" xr:uid="{00000000-0005-0000-0000-0000FB380000}"/>
    <cellStyle name="Schlecht 6 5" xfId="45284" xr:uid="{A518CC04-B596-48EA-84BA-B7B59D89F261}"/>
    <cellStyle name="Schlecht 6 6" xfId="37657" xr:uid="{62D8B23C-93E6-480F-AFCD-05915C229985}"/>
    <cellStyle name="Schlecht 7" xfId="14584" xr:uid="{00000000-0005-0000-0000-0000FC380000}"/>
    <cellStyle name="Schlecht 7 2" xfId="14585" xr:uid="{00000000-0005-0000-0000-0000FD380000}"/>
    <cellStyle name="Schlecht 7 3" xfId="45285" xr:uid="{A4E4659B-C257-4B24-A39C-6E8D5865FC7A}"/>
    <cellStyle name="Schlecht 7 4" xfId="37658" xr:uid="{A52484C6-825B-4C17-9CB1-E0C679C0B543}"/>
    <cellStyle name="Schlecht 8" xfId="14586" xr:uid="{00000000-0005-0000-0000-0000FE380000}"/>
    <cellStyle name="Schlecht 8 2" xfId="14587" xr:uid="{00000000-0005-0000-0000-0000FF380000}"/>
    <cellStyle name="Schlecht 8 3" xfId="45286" xr:uid="{5511AC2A-24E4-48FF-8C52-4185C73AE9BB}"/>
    <cellStyle name="Schlecht 8 4" xfId="37659" xr:uid="{00F5389C-A1DF-4897-AD97-6C9C1F1F20FD}"/>
    <cellStyle name="Schlecht 9" xfId="14588" xr:uid="{00000000-0005-0000-0000-000000390000}"/>
    <cellStyle name="Schlecht 9 2" xfId="14589" xr:uid="{00000000-0005-0000-0000-000001390000}"/>
    <cellStyle name="Schlecht 9 3" xfId="45287" xr:uid="{13DB005C-9C9A-4138-8790-771C6E438CF2}"/>
    <cellStyle name="Schlecht 9 4" xfId="37660" xr:uid="{74CDB97D-7BF2-4FAB-BE88-A137BF865259}"/>
    <cellStyle name="Shade" xfId="3041" xr:uid="{00000000-0005-0000-0000-0000E50B0000}"/>
    <cellStyle name="Shade 10" xfId="14591" xr:uid="{00000000-0005-0000-0000-000003390000}"/>
    <cellStyle name="Shade 10 2" xfId="45288" xr:uid="{93E5E7F7-0BF7-4626-879C-6FDF2BC04A6B}"/>
    <cellStyle name="Shade 10 3" xfId="37661" xr:uid="{799F5E55-5282-4829-8BBC-35B8FE378B38}"/>
    <cellStyle name="Shade 11" xfId="14592" xr:uid="{00000000-0005-0000-0000-000004390000}"/>
    <cellStyle name="Shade 12" xfId="14590" xr:uid="{00000000-0005-0000-0000-000002390000}"/>
    <cellStyle name="Shade 13" xfId="26727" xr:uid="{4A7AF196-28DC-4653-8462-7449950308EB}"/>
    <cellStyle name="Shade 2" xfId="14593" xr:uid="{00000000-0005-0000-0000-000005390000}"/>
    <cellStyle name="Shade 2 2" xfId="14594" xr:uid="{00000000-0005-0000-0000-000006390000}"/>
    <cellStyle name="Shade 2 2 2" xfId="14595" xr:uid="{00000000-0005-0000-0000-000007390000}"/>
    <cellStyle name="Shade 2 2 3" xfId="45290" xr:uid="{03F6119D-1A2F-4686-93D6-C15EB7D71CF0}"/>
    <cellStyle name="Shade 2 2 4" xfId="37662" xr:uid="{7484FD9D-7592-4E27-A808-DF3BC5668CCA}"/>
    <cellStyle name="Shade 2 3" xfId="14596" xr:uid="{00000000-0005-0000-0000-000008390000}"/>
    <cellStyle name="Shade 2 3 2" xfId="14597" xr:uid="{00000000-0005-0000-0000-000009390000}"/>
    <cellStyle name="Shade 2 4" xfId="14598" xr:uid="{00000000-0005-0000-0000-00000A390000}"/>
    <cellStyle name="Shade 2 5" xfId="14599" xr:uid="{00000000-0005-0000-0000-00000B390000}"/>
    <cellStyle name="Shade 2 6" xfId="45289" xr:uid="{106C6CB3-5CAD-4BA7-B883-0F2F1341B600}"/>
    <cellStyle name="Shade 2 7" xfId="27393" xr:uid="{E8ED974B-B33E-4116-A197-5B112E720CCD}"/>
    <cellStyle name="Shade 3" xfId="14600" xr:uid="{00000000-0005-0000-0000-00000C390000}"/>
    <cellStyle name="Shade 3 2" xfId="14601" xr:uid="{00000000-0005-0000-0000-00000D390000}"/>
    <cellStyle name="Shade 3 2 2" xfId="14602" xr:uid="{00000000-0005-0000-0000-00000E390000}"/>
    <cellStyle name="Shade 3 3" xfId="14603" xr:uid="{00000000-0005-0000-0000-00000F390000}"/>
    <cellStyle name="Shade 3 3 2" xfId="14604" xr:uid="{00000000-0005-0000-0000-000010390000}"/>
    <cellStyle name="Shade 3 4" xfId="14605" xr:uid="{00000000-0005-0000-0000-000011390000}"/>
    <cellStyle name="Shade 3 5" xfId="45291" xr:uid="{95310056-3CA0-4289-B154-41C16CF0120A}"/>
    <cellStyle name="Shade 3 6" xfId="37663" xr:uid="{DB4E5343-62DE-4C69-899C-1001A13291B6}"/>
    <cellStyle name="Shade 4" xfId="14606" xr:uid="{00000000-0005-0000-0000-000012390000}"/>
    <cellStyle name="Shade 4 2" xfId="14607" xr:uid="{00000000-0005-0000-0000-000013390000}"/>
    <cellStyle name="Shade 4 2 2" xfId="14608" xr:uid="{00000000-0005-0000-0000-000014390000}"/>
    <cellStyle name="Shade 4 3" xfId="14609" xr:uid="{00000000-0005-0000-0000-000015390000}"/>
    <cellStyle name="Shade 4 3 2" xfId="14610" xr:uid="{00000000-0005-0000-0000-000016390000}"/>
    <cellStyle name="Shade 4 4" xfId="14611" xr:uid="{00000000-0005-0000-0000-000017390000}"/>
    <cellStyle name="Shade 4 5" xfId="45292" xr:uid="{94C5B3CE-B14A-43EF-AE92-8D289A8E8472}"/>
    <cellStyle name="Shade 4 6" xfId="37664" xr:uid="{7F6E43BD-A609-499B-9D02-432876AA1DB5}"/>
    <cellStyle name="Shade 5" xfId="14612" xr:uid="{00000000-0005-0000-0000-000018390000}"/>
    <cellStyle name="Shade 5 2" xfId="14613" xr:uid="{00000000-0005-0000-0000-000019390000}"/>
    <cellStyle name="Shade 5 2 2" xfId="14614" xr:uid="{00000000-0005-0000-0000-00001A390000}"/>
    <cellStyle name="Shade 5 3" xfId="14615" xr:uid="{00000000-0005-0000-0000-00001B390000}"/>
    <cellStyle name="Shade 5 3 2" xfId="14616" xr:uid="{00000000-0005-0000-0000-00001C390000}"/>
    <cellStyle name="Shade 5 4" xfId="14617" xr:uid="{00000000-0005-0000-0000-00001D390000}"/>
    <cellStyle name="Shade 5 4 2" xfId="14618" xr:uid="{00000000-0005-0000-0000-00001E390000}"/>
    <cellStyle name="Shade 5 5" xfId="14619" xr:uid="{00000000-0005-0000-0000-00001F390000}"/>
    <cellStyle name="Shade 5 6" xfId="45293" xr:uid="{0D238840-14A8-49F2-9F88-647EFD1CC7D2}"/>
    <cellStyle name="Shade 5 7" xfId="37665" xr:uid="{A5008989-3C09-43DF-8C9C-A048914D9A30}"/>
    <cellStyle name="Shade 6" xfId="14620" xr:uid="{00000000-0005-0000-0000-000020390000}"/>
    <cellStyle name="Shade 6 2" xfId="14621" xr:uid="{00000000-0005-0000-0000-000021390000}"/>
    <cellStyle name="Shade 6 2 2" xfId="14622" xr:uid="{00000000-0005-0000-0000-000022390000}"/>
    <cellStyle name="Shade 6 3" xfId="14623" xr:uid="{00000000-0005-0000-0000-000023390000}"/>
    <cellStyle name="Shade 6 3 2" xfId="14624" xr:uid="{00000000-0005-0000-0000-000024390000}"/>
    <cellStyle name="Shade 6 4" xfId="14625" xr:uid="{00000000-0005-0000-0000-000025390000}"/>
    <cellStyle name="Shade 6 5" xfId="45294" xr:uid="{EAD77084-8288-4F06-9F0E-1B8940BE3B93}"/>
    <cellStyle name="Shade 6 6" xfId="37666" xr:uid="{46BF2B07-74C2-45B7-A5A1-7BB3B041F8F9}"/>
    <cellStyle name="Shade 7" xfId="14626" xr:uid="{00000000-0005-0000-0000-000026390000}"/>
    <cellStyle name="Shade 7 2" xfId="14627" xr:uid="{00000000-0005-0000-0000-000027390000}"/>
    <cellStyle name="Shade 7 3" xfId="45295" xr:uid="{38AADEB9-1BDE-43FE-AF86-C45511DFCADC}"/>
    <cellStyle name="Shade 7 4" xfId="37667" xr:uid="{C319ECF2-C342-4C85-BB2E-27DFCA336C84}"/>
    <cellStyle name="Shade 8" xfId="14628" xr:uid="{00000000-0005-0000-0000-000028390000}"/>
    <cellStyle name="Shade 8 2" xfId="14629" xr:uid="{00000000-0005-0000-0000-000029390000}"/>
    <cellStyle name="Shade 8 3" xfId="45296" xr:uid="{D057309F-96A9-4A4D-A391-35FA3C22E3DC}"/>
    <cellStyle name="Shade 8 4" xfId="37668" xr:uid="{03720082-7253-48DE-BD7E-DFBCAE5E24AA}"/>
    <cellStyle name="Shade 9" xfId="14630" xr:uid="{00000000-0005-0000-0000-00002A390000}"/>
    <cellStyle name="Shade 9 2" xfId="14631" xr:uid="{00000000-0005-0000-0000-00002B390000}"/>
    <cellStyle name="Shade 9 3" xfId="45297" xr:uid="{F8986443-2316-41C9-8446-31DB05AABA7B}"/>
    <cellStyle name="Shade 9 4" xfId="37669" xr:uid="{39956A92-FED6-4F65-8CB6-B298564E9628}"/>
    <cellStyle name="source" xfId="317" xr:uid="{00000000-0005-0000-0000-000041010000}"/>
    <cellStyle name="source 10" xfId="14633" xr:uid="{00000000-0005-0000-0000-00002D390000}"/>
    <cellStyle name="source 10 2" xfId="45298" xr:uid="{78AC4E59-9647-4EC6-A8EB-8C260BA7066D}"/>
    <cellStyle name="source 10 3" xfId="37670" xr:uid="{9F28640D-01FF-43F0-A49B-E0C7FE08BE76}"/>
    <cellStyle name="source 11" xfId="14634" xr:uid="{00000000-0005-0000-0000-00002E390000}"/>
    <cellStyle name="source 12" xfId="14632" xr:uid="{00000000-0005-0000-0000-00002C390000}"/>
    <cellStyle name="source 13" xfId="41472" xr:uid="{E05E0301-B793-4FEF-A539-ED3D9450999D}"/>
    <cellStyle name="source 14" xfId="26728" xr:uid="{327F662E-1E10-4B20-B0FB-3F4196E3BDF7}"/>
    <cellStyle name="source 2" xfId="318" xr:uid="{00000000-0005-0000-0000-000042010000}"/>
    <cellStyle name="source 2 2" xfId="14636" xr:uid="{00000000-0005-0000-0000-000030390000}"/>
    <cellStyle name="source 2 2 2" xfId="14637" xr:uid="{00000000-0005-0000-0000-000031390000}"/>
    <cellStyle name="source 2 2 3" xfId="45299" xr:uid="{2B7C7029-C5C4-41C9-AD96-07A0C6077279}"/>
    <cellStyle name="source 2 2 4" xfId="37671" xr:uid="{05CE8DEC-F4FC-402A-8FFD-D03BE1B23349}"/>
    <cellStyle name="source 2 3" xfId="14638" xr:uid="{00000000-0005-0000-0000-000032390000}"/>
    <cellStyle name="source 2 3 2" xfId="14639" xr:uid="{00000000-0005-0000-0000-000033390000}"/>
    <cellStyle name="source 2 3 3" xfId="45300" xr:uid="{B13969A0-27EF-498B-8ED9-EF09035BFBDC}"/>
    <cellStyle name="source 2 3 4" xfId="37672" xr:uid="{1A3DBEEE-4721-4B07-9525-259876BB7CE3}"/>
    <cellStyle name="source 2 4" xfId="14640" xr:uid="{00000000-0005-0000-0000-000034390000}"/>
    <cellStyle name="source 2 4 2" xfId="45301" xr:uid="{1B281B2C-12C5-4EF4-9AE7-DF602E1F2549}"/>
    <cellStyle name="source 2 4 3" xfId="37673" xr:uid="{EE5DDAC9-0FE6-4129-A2E4-852A155EE2C2}"/>
    <cellStyle name="source 2 5" xfId="14641" xr:uid="{00000000-0005-0000-0000-000035390000}"/>
    <cellStyle name="source 2 5 2" xfId="45302" xr:uid="{33C26F93-B142-4D1F-8E91-3EBB77FE93DF}"/>
    <cellStyle name="source 2 5 3" xfId="37674" xr:uid="{DBA7BB81-66A6-420C-A5FA-C1231E4943DE}"/>
    <cellStyle name="source 2 6" xfId="14635" xr:uid="{00000000-0005-0000-0000-00002F390000}"/>
    <cellStyle name="source 2 7" xfId="41957" xr:uid="{141BD463-502F-4FD4-A130-F70ED2CE6FAB}"/>
    <cellStyle name="source 2 8" xfId="26729" xr:uid="{39C82F96-3858-4468-8AC5-E1793B7461A2}"/>
    <cellStyle name="source 3" xfId="319" xr:uid="{00000000-0005-0000-0000-000043010000}"/>
    <cellStyle name="source 3 2" xfId="14643" xr:uid="{00000000-0005-0000-0000-000037390000}"/>
    <cellStyle name="source 3 2 2" xfId="14644" xr:uid="{00000000-0005-0000-0000-000038390000}"/>
    <cellStyle name="source 3 2 3" xfId="45303" xr:uid="{839FD276-1DF1-464F-A71F-45258F333139}"/>
    <cellStyle name="source 3 2 4" xfId="37675" xr:uid="{F15A315A-5884-4072-9DC3-EBEE3327B2AC}"/>
    <cellStyle name="source 3 3" xfId="14645" xr:uid="{00000000-0005-0000-0000-000039390000}"/>
    <cellStyle name="source 3 3 2" xfId="14646" xr:uid="{00000000-0005-0000-0000-00003A390000}"/>
    <cellStyle name="source 3 4" xfId="14647" xr:uid="{00000000-0005-0000-0000-00003B390000}"/>
    <cellStyle name="source 3 5" xfId="14642" xr:uid="{00000000-0005-0000-0000-000036390000}"/>
    <cellStyle name="Source 3 6" xfId="27394" xr:uid="{9E94386D-59C4-4D96-82CC-F5CAC2B8AC4B}"/>
    <cellStyle name="source 4" xfId="14648" xr:uid="{00000000-0005-0000-0000-00003C390000}"/>
    <cellStyle name="source 4 2" xfId="14649" xr:uid="{00000000-0005-0000-0000-00003D390000}"/>
    <cellStyle name="source 4 2 2" xfId="14650" xr:uid="{00000000-0005-0000-0000-00003E390000}"/>
    <cellStyle name="source 4 3" xfId="14651" xr:uid="{00000000-0005-0000-0000-00003F390000}"/>
    <cellStyle name="source 4 3 2" xfId="14652" xr:uid="{00000000-0005-0000-0000-000040390000}"/>
    <cellStyle name="source 4 4" xfId="14653" xr:uid="{00000000-0005-0000-0000-000041390000}"/>
    <cellStyle name="source 4 5" xfId="45304" xr:uid="{336E99B5-152A-4686-A3D7-02782BF494A4}"/>
    <cellStyle name="source 4 6" xfId="37676" xr:uid="{7BE5770C-7F4E-4BD0-BAEE-ED60716AF631}"/>
    <cellStyle name="source 5" xfId="14654" xr:uid="{00000000-0005-0000-0000-000042390000}"/>
    <cellStyle name="source 5 2" xfId="14655" xr:uid="{00000000-0005-0000-0000-000043390000}"/>
    <cellStyle name="source 5 2 2" xfId="14656" xr:uid="{00000000-0005-0000-0000-000044390000}"/>
    <cellStyle name="source 5 3" xfId="14657" xr:uid="{00000000-0005-0000-0000-000045390000}"/>
    <cellStyle name="source 5 3 2" xfId="14658" xr:uid="{00000000-0005-0000-0000-000046390000}"/>
    <cellStyle name="source 5 4" xfId="14659" xr:uid="{00000000-0005-0000-0000-000047390000}"/>
    <cellStyle name="source 5 4 2" xfId="14660" xr:uid="{00000000-0005-0000-0000-000048390000}"/>
    <cellStyle name="source 5 5" xfId="14661" xr:uid="{00000000-0005-0000-0000-000049390000}"/>
    <cellStyle name="source 5 6" xfId="45305" xr:uid="{EB73A982-89E1-4E47-A932-5EE48BBEA931}"/>
    <cellStyle name="source 5 7" xfId="37677" xr:uid="{17DCF691-0535-4A65-86B8-759D59C19AD5}"/>
    <cellStyle name="source 6" xfId="14662" xr:uid="{00000000-0005-0000-0000-00004A390000}"/>
    <cellStyle name="source 6 2" xfId="14663" xr:uid="{00000000-0005-0000-0000-00004B390000}"/>
    <cellStyle name="source 6 2 2" xfId="14664" xr:uid="{00000000-0005-0000-0000-00004C390000}"/>
    <cellStyle name="source 6 3" xfId="14665" xr:uid="{00000000-0005-0000-0000-00004D390000}"/>
    <cellStyle name="source 6 3 2" xfId="14666" xr:uid="{00000000-0005-0000-0000-00004E390000}"/>
    <cellStyle name="source 6 4" xfId="14667" xr:uid="{00000000-0005-0000-0000-00004F390000}"/>
    <cellStyle name="source 6 5" xfId="45306" xr:uid="{D36546FB-C126-4090-A32B-031151FD2C09}"/>
    <cellStyle name="source 6 6" xfId="37678" xr:uid="{A53AF373-FFFB-46C2-9C4D-3240AB45876F}"/>
    <cellStyle name="source 7" xfId="14668" xr:uid="{00000000-0005-0000-0000-000050390000}"/>
    <cellStyle name="source 7 2" xfId="14669" xr:uid="{00000000-0005-0000-0000-000051390000}"/>
    <cellStyle name="source 7 3" xfId="45307" xr:uid="{600639AE-8844-4F52-86AB-6B91946BBA80}"/>
    <cellStyle name="source 7 4" xfId="37679" xr:uid="{EB468FB7-70A5-4C23-A047-5DA5024089E5}"/>
    <cellStyle name="source 8" xfId="14670" xr:uid="{00000000-0005-0000-0000-000052390000}"/>
    <cellStyle name="source 8 2" xfId="14671" xr:uid="{00000000-0005-0000-0000-000053390000}"/>
    <cellStyle name="source 8 3" xfId="45308" xr:uid="{C3F93D6E-2DE4-4AD9-AE6E-0EC5C27CC799}"/>
    <cellStyle name="source 8 4" xfId="37680" xr:uid="{237B858E-AAB1-4C54-BA4C-DB9AB9558803}"/>
    <cellStyle name="source 9" xfId="14672" xr:uid="{00000000-0005-0000-0000-000054390000}"/>
    <cellStyle name="source 9 2" xfId="14673" xr:uid="{00000000-0005-0000-0000-000055390000}"/>
    <cellStyle name="source 9 3" xfId="45309" xr:uid="{FDCDA07A-7BB9-4434-A0EF-2A27D881BAB5}"/>
    <cellStyle name="source 9 4" xfId="37681" xr:uid="{CDD37906-57FB-4E64-A5EE-684E76D5F97C}"/>
    <cellStyle name="Standaard_Blad1" xfId="3042" xr:uid="{00000000-0005-0000-0000-0000E60B0000}"/>
    <cellStyle name="Standard 2" xfId="3043" xr:uid="{00000000-0005-0000-0000-0000E70B0000}"/>
    <cellStyle name="Standard 2 10" xfId="14675" xr:uid="{00000000-0005-0000-0000-000057390000}"/>
    <cellStyle name="Standard 2 11" xfId="14674" xr:uid="{00000000-0005-0000-0000-000056390000}"/>
    <cellStyle name="Standard 2 2" xfId="14676" xr:uid="{00000000-0005-0000-0000-000058390000}"/>
    <cellStyle name="Standard 2 2 2" xfId="14677" xr:uid="{00000000-0005-0000-0000-000059390000}"/>
    <cellStyle name="Standard 2 2 2 2" xfId="14678" xr:uid="{00000000-0005-0000-0000-00005A390000}"/>
    <cellStyle name="Standard 2 2 3" xfId="14679" xr:uid="{00000000-0005-0000-0000-00005B390000}"/>
    <cellStyle name="Standard 2 2 3 2" xfId="14680" xr:uid="{00000000-0005-0000-0000-00005C390000}"/>
    <cellStyle name="Standard 2 2 4" xfId="14681" xr:uid="{00000000-0005-0000-0000-00005D390000}"/>
    <cellStyle name="Standard 2 2 5" xfId="14682" xr:uid="{00000000-0005-0000-0000-00005E390000}"/>
    <cellStyle name="Standard 2 2 6" xfId="45310" xr:uid="{F18D21A6-EF7E-4A6F-9319-80AA039B2C59}"/>
    <cellStyle name="Standard 2 2 7" xfId="37682" xr:uid="{0B7B9061-DA01-476B-8247-CC267F39B8CF}"/>
    <cellStyle name="Standard 2 3" xfId="14683" xr:uid="{00000000-0005-0000-0000-00005F390000}"/>
    <cellStyle name="Standard 2 3 2" xfId="14684" xr:uid="{00000000-0005-0000-0000-000060390000}"/>
    <cellStyle name="Standard 2 3 2 2" xfId="14685" xr:uid="{00000000-0005-0000-0000-000061390000}"/>
    <cellStyle name="Standard 2 3 3" xfId="14686" xr:uid="{00000000-0005-0000-0000-000062390000}"/>
    <cellStyle name="Standard 2 3 3 2" xfId="14687" xr:uid="{00000000-0005-0000-0000-000063390000}"/>
    <cellStyle name="Standard 2 3 4" xfId="14688" xr:uid="{00000000-0005-0000-0000-000064390000}"/>
    <cellStyle name="Standard 2 3 5" xfId="45311" xr:uid="{8272A862-AF2D-494A-A121-9E68195F2A3A}"/>
    <cellStyle name="Standard 2 3 6" xfId="37683" xr:uid="{7F76DD73-2BCA-483D-A839-69D872F60FCC}"/>
    <cellStyle name="Standard 2 4" xfId="14689" xr:uid="{00000000-0005-0000-0000-000065390000}"/>
    <cellStyle name="Standard 2 4 2" xfId="14690" xr:uid="{00000000-0005-0000-0000-000066390000}"/>
    <cellStyle name="Standard 2 4 2 2" xfId="14691" xr:uid="{00000000-0005-0000-0000-000067390000}"/>
    <cellStyle name="Standard 2 4 3" xfId="14692" xr:uid="{00000000-0005-0000-0000-000068390000}"/>
    <cellStyle name="Standard 2 4 3 2" xfId="14693" xr:uid="{00000000-0005-0000-0000-000069390000}"/>
    <cellStyle name="Standard 2 4 4" xfId="14694" xr:uid="{00000000-0005-0000-0000-00006A390000}"/>
    <cellStyle name="Standard 2 4 4 2" xfId="14695" xr:uid="{00000000-0005-0000-0000-00006B390000}"/>
    <cellStyle name="Standard 2 4 5" xfId="14696" xr:uid="{00000000-0005-0000-0000-00006C390000}"/>
    <cellStyle name="Standard 2 4 6" xfId="45312" xr:uid="{472E2D81-217E-4CB3-9A95-675547C7669C}"/>
    <cellStyle name="Standard 2 4 7" xfId="37684" xr:uid="{984F2660-6F15-4AEE-A958-8DDAA93536D4}"/>
    <cellStyle name="Standard 2 5" xfId="14697" xr:uid="{00000000-0005-0000-0000-00006D390000}"/>
    <cellStyle name="Standard 2 5 2" xfId="14698" xr:uid="{00000000-0005-0000-0000-00006E390000}"/>
    <cellStyle name="Standard 2 5 2 2" xfId="14699" xr:uid="{00000000-0005-0000-0000-00006F390000}"/>
    <cellStyle name="Standard 2 5 3" xfId="14700" xr:uid="{00000000-0005-0000-0000-000070390000}"/>
    <cellStyle name="Standard 2 5 3 2" xfId="14701" xr:uid="{00000000-0005-0000-0000-000071390000}"/>
    <cellStyle name="Standard 2 5 4" xfId="14702" xr:uid="{00000000-0005-0000-0000-000072390000}"/>
    <cellStyle name="Standard 2 5 5" xfId="45313" xr:uid="{175889DE-8406-4A08-A3FD-E45C4ED362A6}"/>
    <cellStyle name="Standard 2 5 6" xfId="37685" xr:uid="{82DA82DA-4EA2-4F0F-9616-64C4C9E06027}"/>
    <cellStyle name="Standard 2 6" xfId="14703" xr:uid="{00000000-0005-0000-0000-000073390000}"/>
    <cellStyle name="Standard 2 6 2" xfId="14704" xr:uid="{00000000-0005-0000-0000-000074390000}"/>
    <cellStyle name="Standard 2 6 3" xfId="45314" xr:uid="{45AACD4C-419F-4B7A-8335-661B6E8E1A3C}"/>
    <cellStyle name="Standard 2 6 4" xfId="37686" xr:uid="{8017688C-6E6C-4DB3-AD7F-B637B88509E8}"/>
    <cellStyle name="Standard 2 7" xfId="14705" xr:uid="{00000000-0005-0000-0000-000075390000}"/>
    <cellStyle name="Standard 2 7 2" xfId="14706" xr:uid="{00000000-0005-0000-0000-000076390000}"/>
    <cellStyle name="Standard 2 7 3" xfId="45315" xr:uid="{290A7D74-F66D-4894-BB83-20953645BB7B}"/>
    <cellStyle name="Standard 2 7 4" xfId="37687" xr:uid="{3E5105E8-C349-4D85-878B-4C98C220112A}"/>
    <cellStyle name="Standard 2 8" xfId="14707" xr:uid="{00000000-0005-0000-0000-000077390000}"/>
    <cellStyle name="Standard 2 8 2" xfId="14708" xr:uid="{00000000-0005-0000-0000-000078390000}"/>
    <cellStyle name="Standard 2 9" xfId="14709" xr:uid="{00000000-0005-0000-0000-000079390000}"/>
    <cellStyle name="Standard 3" xfId="3044" xr:uid="{00000000-0005-0000-0000-0000E80B0000}"/>
    <cellStyle name="Standard 3 10" xfId="14711" xr:uid="{00000000-0005-0000-0000-00007B390000}"/>
    <cellStyle name="Standard 3 11" xfId="14710" xr:uid="{00000000-0005-0000-0000-00007A390000}"/>
    <cellStyle name="Standard 3 2" xfId="14712" xr:uid="{00000000-0005-0000-0000-00007C390000}"/>
    <cellStyle name="Standard 3 2 2" xfId="14713" xr:uid="{00000000-0005-0000-0000-00007D390000}"/>
    <cellStyle name="Standard 3 2 2 2" xfId="14714" xr:uid="{00000000-0005-0000-0000-00007E390000}"/>
    <cellStyle name="Standard 3 2 3" xfId="14715" xr:uid="{00000000-0005-0000-0000-00007F390000}"/>
    <cellStyle name="Standard 3 2 3 2" xfId="14716" xr:uid="{00000000-0005-0000-0000-000080390000}"/>
    <cellStyle name="Standard 3 2 4" xfId="14717" xr:uid="{00000000-0005-0000-0000-000081390000}"/>
    <cellStyle name="Standard 3 2 5" xfId="14718" xr:uid="{00000000-0005-0000-0000-000082390000}"/>
    <cellStyle name="Standard 3 2 6" xfId="45316" xr:uid="{5FF9948C-124B-46AD-AA1F-B451EFB5ED72}"/>
    <cellStyle name="Standard 3 2 7" xfId="37688" xr:uid="{C14C0C30-8B45-4ED9-B810-3AC2B8FAF6C1}"/>
    <cellStyle name="Standard 3 3" xfId="14719" xr:uid="{00000000-0005-0000-0000-000083390000}"/>
    <cellStyle name="Standard 3 3 2" xfId="14720" xr:uid="{00000000-0005-0000-0000-000084390000}"/>
    <cellStyle name="Standard 3 3 2 2" xfId="14721" xr:uid="{00000000-0005-0000-0000-000085390000}"/>
    <cellStyle name="Standard 3 3 3" xfId="14722" xr:uid="{00000000-0005-0000-0000-000086390000}"/>
    <cellStyle name="Standard 3 3 3 2" xfId="14723" xr:uid="{00000000-0005-0000-0000-000087390000}"/>
    <cellStyle name="Standard 3 3 4" xfId="14724" xr:uid="{00000000-0005-0000-0000-000088390000}"/>
    <cellStyle name="Standard 3 3 5" xfId="45317" xr:uid="{90A833FA-6FE0-463C-82D0-294346D2E900}"/>
    <cellStyle name="Standard 3 3 6" xfId="37689" xr:uid="{10CCC1EB-DEF4-4FA9-B38A-40B27E7F2018}"/>
    <cellStyle name="Standard 3 4" xfId="14725" xr:uid="{00000000-0005-0000-0000-000089390000}"/>
    <cellStyle name="Standard 3 4 2" xfId="14726" xr:uid="{00000000-0005-0000-0000-00008A390000}"/>
    <cellStyle name="Standard 3 4 2 2" xfId="14727" xr:uid="{00000000-0005-0000-0000-00008B390000}"/>
    <cellStyle name="Standard 3 4 3" xfId="14728" xr:uid="{00000000-0005-0000-0000-00008C390000}"/>
    <cellStyle name="Standard 3 4 3 2" xfId="14729" xr:uid="{00000000-0005-0000-0000-00008D390000}"/>
    <cellStyle name="Standard 3 4 4" xfId="14730" xr:uid="{00000000-0005-0000-0000-00008E390000}"/>
    <cellStyle name="Standard 3 4 4 2" xfId="14731" xr:uid="{00000000-0005-0000-0000-00008F390000}"/>
    <cellStyle name="Standard 3 4 5" xfId="14732" xr:uid="{00000000-0005-0000-0000-000090390000}"/>
    <cellStyle name="Standard 3 4 6" xfId="45318" xr:uid="{70BB3045-236B-4251-A368-DDDBDE9C257D}"/>
    <cellStyle name="Standard 3 4 7" xfId="37690" xr:uid="{9723F479-6C9C-4B0D-B829-0DC0648FBCB0}"/>
    <cellStyle name="Standard 3 5" xfId="14733" xr:uid="{00000000-0005-0000-0000-000091390000}"/>
    <cellStyle name="Standard 3 5 2" xfId="14734" xr:uid="{00000000-0005-0000-0000-000092390000}"/>
    <cellStyle name="Standard 3 5 2 2" xfId="14735" xr:uid="{00000000-0005-0000-0000-000093390000}"/>
    <cellStyle name="Standard 3 5 3" xfId="14736" xr:uid="{00000000-0005-0000-0000-000094390000}"/>
    <cellStyle name="Standard 3 5 3 2" xfId="14737" xr:uid="{00000000-0005-0000-0000-000095390000}"/>
    <cellStyle name="Standard 3 5 4" xfId="14738" xr:uid="{00000000-0005-0000-0000-000096390000}"/>
    <cellStyle name="Standard 3 5 5" xfId="45319" xr:uid="{E2DD4D4F-8818-49EA-A6BE-9487970DEADF}"/>
    <cellStyle name="Standard 3 5 6" xfId="37691" xr:uid="{030C0B73-E92F-4CCC-A71A-1EAD73B1C648}"/>
    <cellStyle name="Standard 3 6" xfId="14739" xr:uid="{00000000-0005-0000-0000-000097390000}"/>
    <cellStyle name="Standard 3 6 2" xfId="14740" xr:uid="{00000000-0005-0000-0000-000098390000}"/>
    <cellStyle name="Standard 3 6 3" xfId="45320" xr:uid="{227C967C-A446-4A35-BB2E-6BB1DA2EE981}"/>
    <cellStyle name="Standard 3 6 4" xfId="37692" xr:uid="{39AF63D1-F020-4C70-BF70-3930F9AA956D}"/>
    <cellStyle name="Standard 3 7" xfId="14741" xr:uid="{00000000-0005-0000-0000-000099390000}"/>
    <cellStyle name="Standard 3 7 2" xfId="14742" xr:uid="{00000000-0005-0000-0000-00009A390000}"/>
    <cellStyle name="Standard 3 7 3" xfId="45321" xr:uid="{B78D8F64-9356-4A11-B1B8-EEDAE51DEBAB}"/>
    <cellStyle name="Standard 3 7 4" xfId="37693" xr:uid="{4CDA5ABE-06A9-448E-BD83-62AE5E76CF01}"/>
    <cellStyle name="Standard 3 8" xfId="14743" xr:uid="{00000000-0005-0000-0000-00009B390000}"/>
    <cellStyle name="Standard 3 8 2" xfId="14744" xr:uid="{00000000-0005-0000-0000-00009C390000}"/>
    <cellStyle name="Standard 3 9" xfId="14745" xr:uid="{00000000-0005-0000-0000-00009D390000}"/>
    <cellStyle name="Standard_Sce_D_Extraction" xfId="3045" xr:uid="{00000000-0005-0000-0000-0000E90B0000}"/>
    <cellStyle name="Style 1" xfId="3046" xr:uid="{00000000-0005-0000-0000-0000EA0B0000}"/>
    <cellStyle name="Style 1 10" xfId="14747" xr:uid="{00000000-0005-0000-0000-00009F390000}"/>
    <cellStyle name="Style 1 10 2" xfId="45322" xr:uid="{53510EBE-4350-40F6-9BBF-18D2281F1283}"/>
    <cellStyle name="Style 1 10 3" xfId="37694" xr:uid="{F55C6C87-7BB7-42A5-A8DE-80C51A09E94F}"/>
    <cellStyle name="Style 1 11" xfId="14748" xr:uid="{00000000-0005-0000-0000-0000A0390000}"/>
    <cellStyle name="Style 1 12" xfId="14746" xr:uid="{00000000-0005-0000-0000-00009E390000}"/>
    <cellStyle name="Style 1 13" xfId="26730" xr:uid="{6141FB7B-0D9D-4C4F-A9A3-3BBBEDFF0076}"/>
    <cellStyle name="Style 1 2" xfId="14749" xr:uid="{00000000-0005-0000-0000-0000A1390000}"/>
    <cellStyle name="Style 1 2 2" xfId="14750" xr:uid="{00000000-0005-0000-0000-0000A2390000}"/>
    <cellStyle name="Style 1 2 2 2" xfId="14751" xr:uid="{00000000-0005-0000-0000-0000A3390000}"/>
    <cellStyle name="Style 1 2 2 3" xfId="45324" xr:uid="{F86FD717-5151-4F30-AF6F-6A88A3602958}"/>
    <cellStyle name="Style 1 2 2 4" xfId="37695" xr:uid="{9B65CFA4-869A-42CB-98FE-1A2D055A9638}"/>
    <cellStyle name="Style 1 2 3" xfId="14752" xr:uid="{00000000-0005-0000-0000-0000A4390000}"/>
    <cellStyle name="Style 1 2 3 2" xfId="14753" xr:uid="{00000000-0005-0000-0000-0000A5390000}"/>
    <cellStyle name="Style 1 2 4" xfId="14754" xr:uid="{00000000-0005-0000-0000-0000A6390000}"/>
    <cellStyle name="Style 1 2 5" xfId="14755" xr:uid="{00000000-0005-0000-0000-0000A7390000}"/>
    <cellStyle name="Style 1 2 6" xfId="45323" xr:uid="{4DD23ECB-4512-486D-BDC1-00CCCE7AD306}"/>
    <cellStyle name="Style 1 2 7" xfId="27395" xr:uid="{CAEA5108-5031-40A8-8680-CBF0DF72A7BE}"/>
    <cellStyle name="Style 1 3" xfId="14756" xr:uid="{00000000-0005-0000-0000-0000A8390000}"/>
    <cellStyle name="Style 1 3 2" xfId="14757" xr:uid="{00000000-0005-0000-0000-0000A9390000}"/>
    <cellStyle name="Style 1 3 2 2" xfId="14758" xr:uid="{00000000-0005-0000-0000-0000AA390000}"/>
    <cellStyle name="Style 1 3 3" xfId="14759" xr:uid="{00000000-0005-0000-0000-0000AB390000}"/>
    <cellStyle name="Style 1 3 3 2" xfId="14760" xr:uid="{00000000-0005-0000-0000-0000AC390000}"/>
    <cellStyle name="Style 1 3 4" xfId="14761" xr:uid="{00000000-0005-0000-0000-0000AD390000}"/>
    <cellStyle name="Style 1 3 5" xfId="45325" xr:uid="{02A82642-9907-4741-9AE5-629885094E96}"/>
    <cellStyle name="Style 1 3 6" xfId="37696" xr:uid="{482858FC-66FF-4E47-B5D6-9F4A186C4651}"/>
    <cellStyle name="Style 1 4" xfId="14762" xr:uid="{00000000-0005-0000-0000-0000AE390000}"/>
    <cellStyle name="Style 1 4 2" xfId="14763" xr:uid="{00000000-0005-0000-0000-0000AF390000}"/>
    <cellStyle name="Style 1 4 2 2" xfId="14764" xr:uid="{00000000-0005-0000-0000-0000B0390000}"/>
    <cellStyle name="Style 1 4 3" xfId="14765" xr:uid="{00000000-0005-0000-0000-0000B1390000}"/>
    <cellStyle name="Style 1 4 3 2" xfId="14766" xr:uid="{00000000-0005-0000-0000-0000B2390000}"/>
    <cellStyle name="Style 1 4 4" xfId="14767" xr:uid="{00000000-0005-0000-0000-0000B3390000}"/>
    <cellStyle name="Style 1 4 5" xfId="45326" xr:uid="{95BF4176-813E-4031-A1A6-1AB5C8CB9BD8}"/>
    <cellStyle name="Style 1 4 6" xfId="37697" xr:uid="{E34705D0-FA69-4ADD-8153-631A516CA525}"/>
    <cellStyle name="Style 1 5" xfId="14768" xr:uid="{00000000-0005-0000-0000-0000B4390000}"/>
    <cellStyle name="Style 1 5 2" xfId="14769" xr:uid="{00000000-0005-0000-0000-0000B5390000}"/>
    <cellStyle name="Style 1 5 2 2" xfId="14770" xr:uid="{00000000-0005-0000-0000-0000B6390000}"/>
    <cellStyle name="Style 1 5 3" xfId="14771" xr:uid="{00000000-0005-0000-0000-0000B7390000}"/>
    <cellStyle name="Style 1 5 3 2" xfId="14772" xr:uid="{00000000-0005-0000-0000-0000B8390000}"/>
    <cellStyle name="Style 1 5 4" xfId="14773" xr:uid="{00000000-0005-0000-0000-0000B9390000}"/>
    <cellStyle name="Style 1 5 4 2" xfId="14774" xr:uid="{00000000-0005-0000-0000-0000BA390000}"/>
    <cellStyle name="Style 1 5 5" xfId="14775" xr:uid="{00000000-0005-0000-0000-0000BB390000}"/>
    <cellStyle name="Style 1 5 6" xfId="45327" xr:uid="{6D87CEE9-FA81-475F-9394-03D83D65B940}"/>
    <cellStyle name="Style 1 5 7" xfId="37698" xr:uid="{37BFE7B3-9179-495F-A7E9-33E84F74BE7C}"/>
    <cellStyle name="Style 1 6" xfId="14776" xr:uid="{00000000-0005-0000-0000-0000BC390000}"/>
    <cellStyle name="Style 1 6 2" xfId="14777" xr:uid="{00000000-0005-0000-0000-0000BD390000}"/>
    <cellStyle name="Style 1 6 2 2" xfId="14778" xr:uid="{00000000-0005-0000-0000-0000BE390000}"/>
    <cellStyle name="Style 1 6 3" xfId="14779" xr:uid="{00000000-0005-0000-0000-0000BF390000}"/>
    <cellStyle name="Style 1 6 3 2" xfId="14780" xr:uid="{00000000-0005-0000-0000-0000C0390000}"/>
    <cellStyle name="Style 1 6 4" xfId="14781" xr:uid="{00000000-0005-0000-0000-0000C1390000}"/>
    <cellStyle name="Style 1 6 5" xfId="45328" xr:uid="{B35EA6C6-D9EC-4812-BB64-26467A54AFC2}"/>
    <cellStyle name="Style 1 6 6" xfId="37699" xr:uid="{1711FC13-AAE4-4354-8B0B-6C5584479759}"/>
    <cellStyle name="Style 1 7" xfId="14782" xr:uid="{00000000-0005-0000-0000-0000C2390000}"/>
    <cellStyle name="Style 1 7 2" xfId="14783" xr:uid="{00000000-0005-0000-0000-0000C3390000}"/>
    <cellStyle name="Style 1 7 3" xfId="45329" xr:uid="{DFECE329-E514-4F95-9057-F19CA87D3FF4}"/>
    <cellStyle name="Style 1 7 4" xfId="37700" xr:uid="{7EC5E61A-8993-49EA-A2D9-27762255BC0E}"/>
    <cellStyle name="Style 1 8" xfId="14784" xr:uid="{00000000-0005-0000-0000-0000C4390000}"/>
    <cellStyle name="Style 1 8 2" xfId="14785" xr:uid="{00000000-0005-0000-0000-0000C5390000}"/>
    <cellStyle name="Style 1 8 3" xfId="45330" xr:uid="{E27E867F-E92D-4140-8CE8-BAE7CD0A047A}"/>
    <cellStyle name="Style 1 8 4" xfId="37701" xr:uid="{DE3D8552-2B56-451E-AB6C-1B864B7BC24B}"/>
    <cellStyle name="Style 1 9" xfId="14786" xr:uid="{00000000-0005-0000-0000-0000C6390000}"/>
    <cellStyle name="Style 1 9 2" xfId="14787" xr:uid="{00000000-0005-0000-0000-0000C7390000}"/>
    <cellStyle name="Style 1 9 3" xfId="45331" xr:uid="{FF8CC0E5-947D-4039-9FAF-7D6FD29C9AEE}"/>
    <cellStyle name="Style 1 9 4" xfId="37702" xr:uid="{FC9A4955-2A5B-4694-96BD-80DB3C3EE17D}"/>
    <cellStyle name="Style 103" xfId="3047" xr:uid="{00000000-0005-0000-0000-0000EB0B0000}"/>
    <cellStyle name="Style 103 2" xfId="3048" xr:uid="{00000000-0005-0000-0000-0000EC0B0000}"/>
    <cellStyle name="Style 103 2 2" xfId="37703" xr:uid="{C99C088E-3A8E-4754-85B9-4121A7136B18}"/>
    <cellStyle name="Style 103 2 3" xfId="37704" xr:uid="{A8760C67-68D0-494B-A07B-C73AF2EC0D59}"/>
    <cellStyle name="Style 103 2 4" xfId="37705" xr:uid="{C16D329E-EF78-4F40-83D0-86FC31ABBF2D}"/>
    <cellStyle name="Style 103 2 5" xfId="37706" xr:uid="{7E83082E-BF7F-444B-9E57-1911AB956CC7}"/>
    <cellStyle name="Style 103 2 6" xfId="41959" xr:uid="{393ADD8D-FC65-4C44-BFA6-8D209C31233E}"/>
    <cellStyle name="Style 103 2 7" xfId="26732" xr:uid="{4A7B46F0-AFA5-47DB-844F-FE7017FAA048}"/>
    <cellStyle name="Style 103 3" xfId="3049" xr:uid="{00000000-0005-0000-0000-0000ED0B0000}"/>
    <cellStyle name="Style 103 3 2" xfId="37707" xr:uid="{764C9A55-4B11-4ECB-8540-48768D959EB5}"/>
    <cellStyle name="Style 103 3 3" xfId="37708" xr:uid="{2E3E01AD-E0E1-4F98-92C1-E998B0D08484}"/>
    <cellStyle name="Style 103 3 4" xfId="37709" xr:uid="{E2CC3356-17BD-43AB-A12E-AE1FE7A75876}"/>
    <cellStyle name="Style 103 3 5" xfId="37710" xr:uid="{8383DC80-2E50-4783-9556-3E33E5823E2E}"/>
    <cellStyle name="Style 103 3 6" xfId="41960" xr:uid="{97569ED8-5856-4D73-A749-3C2357ADD303}"/>
    <cellStyle name="Style 103 3 7" xfId="26733" xr:uid="{C0AD3D64-F96E-4B97-886C-61C7E0F9AD5E}"/>
    <cellStyle name="Style 103 4" xfId="37711" xr:uid="{B915866A-C747-44A5-ADDB-193B8A95797C}"/>
    <cellStyle name="Style 103 5" xfId="37712" xr:uid="{988F395E-2A0A-4FE5-86F9-CF3E9BD2D024}"/>
    <cellStyle name="Style 103 6" xfId="37713" xr:uid="{C7B192E9-0F0E-4201-A5EC-9BF82EBC9618}"/>
    <cellStyle name="Style 103 7" xfId="37714" xr:uid="{4DA0FF0D-8564-4BEB-93FC-726BF90D23B8}"/>
    <cellStyle name="Style 103 8" xfId="41958" xr:uid="{8F02A9FB-7061-47A7-8C3F-80050DB133C2}"/>
    <cellStyle name="Style 103 9" xfId="26731" xr:uid="{34AFAD1B-E167-4D46-9DFE-01DAA71F62C6}"/>
    <cellStyle name="Style 104" xfId="3050" xr:uid="{00000000-0005-0000-0000-0000EE0B0000}"/>
    <cellStyle name="Style 104 2" xfId="3051" xr:uid="{00000000-0005-0000-0000-0000EF0B0000}"/>
    <cellStyle name="Style 104 2 2" xfId="37715" xr:uid="{22BDB692-5016-44A5-9864-6D7C33DD5D7B}"/>
    <cellStyle name="Style 104 2 3" xfId="37716" xr:uid="{3C1F98C0-5806-4507-8D5C-F53618EDD11C}"/>
    <cellStyle name="Style 104 2 4" xfId="37717" xr:uid="{5528AD74-67D3-43A7-88AD-44B1DF1A485D}"/>
    <cellStyle name="Style 104 2 5" xfId="37718" xr:uid="{77208266-B6D3-443D-B34C-38E43B863BFD}"/>
    <cellStyle name="Style 104 2 6" xfId="41962" xr:uid="{EA5FA9B1-B7C6-436E-A12D-54DC48D38C75}"/>
    <cellStyle name="Style 104 2 7" xfId="26735" xr:uid="{5D05CC8E-7701-43AF-8591-E6036AD43B42}"/>
    <cellStyle name="Style 104 3" xfId="3052" xr:uid="{00000000-0005-0000-0000-0000F00B0000}"/>
    <cellStyle name="Style 104 3 2" xfId="37719" xr:uid="{A66CB4F3-9B9A-43A7-B3BC-E1B3DA88744B}"/>
    <cellStyle name="Style 104 3 3" xfId="37720" xr:uid="{E0466A43-BBB1-489B-8A5E-E6A4416AC76D}"/>
    <cellStyle name="Style 104 3 4" xfId="37721" xr:uid="{38A5AEA8-EE7D-41A8-88AA-47C517EDDE66}"/>
    <cellStyle name="Style 104 3 5" xfId="37722" xr:uid="{BEF276E2-049A-4298-B9F0-AB684FB6D417}"/>
    <cellStyle name="Style 104 3 6" xfId="41963" xr:uid="{1BCFDB41-5207-433F-A97B-6661832C597B}"/>
    <cellStyle name="Style 104 3 7" xfId="26736" xr:uid="{C4825AE4-5340-48C4-B64B-A7CE4962AD84}"/>
    <cellStyle name="Style 104 4" xfId="37723" xr:uid="{E44AE455-3F47-4F5D-9028-690819568945}"/>
    <cellStyle name="Style 104 5" xfId="37724" xr:uid="{F47FFF01-8CA4-4FD6-A592-7A9E17351879}"/>
    <cellStyle name="Style 104 6" xfId="37725" xr:uid="{F9B171F4-E9D8-4738-B71B-D42E1C2AAF3D}"/>
    <cellStyle name="Style 104 7" xfId="37726" xr:uid="{089B847E-B12A-493A-B2CA-A28DBAC71BA8}"/>
    <cellStyle name="Style 104 8" xfId="41961" xr:uid="{A883B18D-E57C-415B-996E-F1E6DBB29318}"/>
    <cellStyle name="Style 104 9" xfId="26734" xr:uid="{4AF9B2CD-BD1F-4F3A-9475-7E5C26EE235C}"/>
    <cellStyle name="Style 105" xfId="3053" xr:uid="{00000000-0005-0000-0000-0000F10B0000}"/>
    <cellStyle name="Style 105 2" xfId="3054" xr:uid="{00000000-0005-0000-0000-0000F20B0000}"/>
    <cellStyle name="Style 105 2 2" xfId="37727" xr:uid="{6AD00E6E-A1C0-4C48-96A2-0D5EE1A23715}"/>
    <cellStyle name="Style 105 2 3" xfId="37728" xr:uid="{173A6D39-2679-4F51-92EF-5025DF206FBD}"/>
    <cellStyle name="Style 105 2 4" xfId="37729" xr:uid="{81547C7A-3E45-46AD-B589-4FCAA4C364F0}"/>
    <cellStyle name="Style 105 2 5" xfId="37730" xr:uid="{4C671809-390A-432F-AED2-C6AE2676EFA5}"/>
    <cellStyle name="Style 105 2 6" xfId="41965" xr:uid="{5C67BC94-2842-4438-9C0B-2BA66688F1C2}"/>
    <cellStyle name="Style 105 2 7" xfId="26738" xr:uid="{E0D1F6BD-FF35-4DAC-833A-191CFDC50D02}"/>
    <cellStyle name="Style 105 3" xfId="37731" xr:uid="{46975EB1-FDEE-4684-8212-72CEA084C8D7}"/>
    <cellStyle name="Style 105 4" xfId="37732" xr:uid="{E5BA3B34-3622-4691-8C5E-B36585E5F3D1}"/>
    <cellStyle name="Style 105 5" xfId="37733" xr:uid="{563B52BC-8ADC-414B-BA9E-B2E1C3CDE487}"/>
    <cellStyle name="Style 105 6" xfId="37734" xr:uid="{7677186C-BF83-492E-8AE8-4D760DDD9EF5}"/>
    <cellStyle name="Style 105 7" xfId="41964" xr:uid="{9661BC55-5D30-42B3-A604-10DAD1AB7A13}"/>
    <cellStyle name="Style 105 8" xfId="26737" xr:uid="{9282024A-1FA2-4D47-8327-886072B1A108}"/>
    <cellStyle name="Style 106" xfId="3055" xr:uid="{00000000-0005-0000-0000-0000F30B0000}"/>
    <cellStyle name="Style 106 2" xfId="3056" xr:uid="{00000000-0005-0000-0000-0000F40B0000}"/>
    <cellStyle name="Style 106 2 2" xfId="37735" xr:uid="{2483D1B6-51ED-45BA-A1FA-A433C404D602}"/>
    <cellStyle name="Style 106 2 3" xfId="37736" xr:uid="{C52D9E23-EE30-4E7B-B20E-FE048E8E5913}"/>
    <cellStyle name="Style 106 2 4" xfId="37737" xr:uid="{B9D5654A-1E31-4648-AA38-9AD162584080}"/>
    <cellStyle name="Style 106 2 5" xfId="37738" xr:uid="{695B6F21-A975-4FBE-83FC-05E583D807D5}"/>
    <cellStyle name="Style 106 2 6" xfId="41967" xr:uid="{6C538BBA-E3C4-46FE-9190-1DB65E0A9210}"/>
    <cellStyle name="Style 106 2 7" xfId="26740" xr:uid="{5E8F17E4-CA8E-457A-8884-C68547007C5C}"/>
    <cellStyle name="Style 106 3" xfId="37739" xr:uid="{19BABC9D-674A-4C85-8B38-478CFAC77C9F}"/>
    <cellStyle name="Style 106 4" xfId="37740" xr:uid="{1EC073D2-41FD-4A0A-AE18-ACB3AF0ABB7E}"/>
    <cellStyle name="Style 106 5" xfId="37741" xr:uid="{C17C3425-2B96-4504-A9AC-879AE9B8A893}"/>
    <cellStyle name="Style 106 6" xfId="37742" xr:uid="{31FB83DC-38E1-48DE-A256-E79BECA9DA19}"/>
    <cellStyle name="Style 106 7" xfId="41966" xr:uid="{DA11B2CD-4409-4F01-A66B-5652C835B230}"/>
    <cellStyle name="Style 106 8" xfId="26739" xr:uid="{CDC1759D-2F9F-4045-A40C-AC67220F5FBD}"/>
    <cellStyle name="Style 107" xfId="3057" xr:uid="{00000000-0005-0000-0000-0000F50B0000}"/>
    <cellStyle name="Style 107 2" xfId="3058" xr:uid="{00000000-0005-0000-0000-0000F60B0000}"/>
    <cellStyle name="Style 107 2 2" xfId="37743" xr:uid="{6A6DA396-1574-4B1C-ACF4-AFCB0F350D08}"/>
    <cellStyle name="Style 107 2 3" xfId="37744" xr:uid="{31297763-4108-471E-AD3B-C58C7249BA0D}"/>
    <cellStyle name="Style 107 2 4" xfId="37745" xr:uid="{185FB9B0-E14B-4268-9327-064ED6EB5DFD}"/>
    <cellStyle name="Style 107 2 5" xfId="37746" xr:uid="{B18C3A25-5404-4663-8DE3-0B6827384230}"/>
    <cellStyle name="Style 107 2 6" xfId="41969" xr:uid="{347E94DC-96CE-477C-BEB2-8D2A270CB400}"/>
    <cellStyle name="Style 107 2 7" xfId="26742" xr:uid="{04DB765E-93B8-49D9-B87B-C650D06CBF71}"/>
    <cellStyle name="Style 107 3" xfId="37747" xr:uid="{A95EDC4C-3219-4FBD-89B7-3A9BFB63AD9F}"/>
    <cellStyle name="Style 107 4" xfId="37748" xr:uid="{D2358CA8-C660-4365-86A4-78DEAC35CC97}"/>
    <cellStyle name="Style 107 5" xfId="37749" xr:uid="{E48D1ADD-6590-4FB7-854E-360F93A31B40}"/>
    <cellStyle name="Style 107 6" xfId="37750" xr:uid="{61A73C55-5DDD-454E-8A4A-14B2A1984F0E}"/>
    <cellStyle name="Style 107 7" xfId="41968" xr:uid="{2434A595-E6FE-4901-AFCC-BC2F37E8C270}"/>
    <cellStyle name="Style 107 8" xfId="26741" xr:uid="{F05AE2F6-9304-47EF-A68C-2D8D1921336D}"/>
    <cellStyle name="Style 108" xfId="3059" xr:uid="{00000000-0005-0000-0000-0000F70B0000}"/>
    <cellStyle name="Style 108 2" xfId="3060" xr:uid="{00000000-0005-0000-0000-0000F80B0000}"/>
    <cellStyle name="Style 108 2 2" xfId="37751" xr:uid="{DD2A9B5E-E4EC-4C21-AD9E-81FB8AA6689A}"/>
    <cellStyle name="Style 108 2 3" xfId="37752" xr:uid="{A7FC5457-D4F4-421B-B8AD-E3332EDBD5A7}"/>
    <cellStyle name="Style 108 2 4" xfId="37753" xr:uid="{8D739A5B-A1DC-4693-9651-2EC8993E4550}"/>
    <cellStyle name="Style 108 2 5" xfId="37754" xr:uid="{D7ADDC94-3F3C-46FE-80E7-EFCBC871ABAC}"/>
    <cellStyle name="Style 108 2 6" xfId="41971" xr:uid="{FD515B54-F4F4-4CE1-95ED-880474986CC3}"/>
    <cellStyle name="Style 108 2 7" xfId="26744" xr:uid="{77938B86-B54B-4AA7-B3EF-8F6F504552F1}"/>
    <cellStyle name="Style 108 3" xfId="3061" xr:uid="{00000000-0005-0000-0000-0000F90B0000}"/>
    <cellStyle name="Style 108 3 2" xfId="37755" xr:uid="{D38BF9A0-85F5-4F11-BA07-C7B8FBB4688D}"/>
    <cellStyle name="Style 108 3 3" xfId="37756" xr:uid="{83416F23-F584-4171-B6F8-3C7B3547B25B}"/>
    <cellStyle name="Style 108 3 4" xfId="37757" xr:uid="{870B4072-C0D1-4A20-A613-2FF43D42A2F1}"/>
    <cellStyle name="Style 108 3 5" xfId="37758" xr:uid="{1A924F85-3D9B-448F-8838-294024FD270A}"/>
    <cellStyle name="Style 108 3 6" xfId="41972" xr:uid="{FEC3ADE2-EF26-46DA-AB20-90C4DB9BFFDD}"/>
    <cellStyle name="Style 108 3 7" xfId="26745" xr:uid="{43C1D344-0A09-4C47-8229-B5D9AFB26A8E}"/>
    <cellStyle name="Style 108 4" xfId="37759" xr:uid="{C44AFD5E-560F-47A5-955A-557EDD2FE4FA}"/>
    <cellStyle name="Style 108 5" xfId="37760" xr:uid="{E6042654-5837-401E-9ABA-A21D810E2FF9}"/>
    <cellStyle name="Style 108 6" xfId="37761" xr:uid="{BF21626A-0682-444C-AD70-FB0B531ECD16}"/>
    <cellStyle name="Style 108 7" xfId="37762" xr:uid="{89DE4019-C967-4FBE-9C47-45536F7C2C43}"/>
    <cellStyle name="Style 108 8" xfId="41970" xr:uid="{7ED5D42F-CB4F-4C4A-9EA1-C91A96FB0918}"/>
    <cellStyle name="Style 108 9" xfId="26743" xr:uid="{C12059BB-98E6-4451-9D96-7908910DA4BC}"/>
    <cellStyle name="Style 109" xfId="3062" xr:uid="{00000000-0005-0000-0000-0000FA0B0000}"/>
    <cellStyle name="Style 109 2" xfId="3063" xr:uid="{00000000-0005-0000-0000-0000FB0B0000}"/>
    <cellStyle name="Style 109 2 2" xfId="37763" xr:uid="{057FFF5D-074C-4BAE-89DA-E6E073D3F978}"/>
    <cellStyle name="Style 109 2 3" xfId="37764" xr:uid="{645D2E6F-EE1D-470B-81ED-F654EDC61499}"/>
    <cellStyle name="Style 109 2 4" xfId="37765" xr:uid="{24BD34F4-AD8E-4673-A98F-94CD33D1E8CB}"/>
    <cellStyle name="Style 109 2 5" xfId="37766" xr:uid="{16592D5E-5D08-4C48-AB63-42CA57FE65AF}"/>
    <cellStyle name="Style 109 2 6" xfId="41974" xr:uid="{8CC27901-9BCA-4562-A1F0-5B346CDF3421}"/>
    <cellStyle name="Style 109 2 7" xfId="26747" xr:uid="{11FF9921-6A6D-43C4-89C5-948052DF30AB}"/>
    <cellStyle name="Style 109 3" xfId="37767" xr:uid="{B78266B8-699D-4762-8E97-653937E198C8}"/>
    <cellStyle name="Style 109 4" xfId="37768" xr:uid="{CB7A9DCB-DBFC-4C51-A54C-7E560F4828EB}"/>
    <cellStyle name="Style 109 5" xfId="37769" xr:uid="{B74477D6-0578-4ACC-9D18-EAE2704B8001}"/>
    <cellStyle name="Style 109 6" xfId="37770" xr:uid="{D74D2CC6-7BC3-4950-99DB-51CB7211717F}"/>
    <cellStyle name="Style 109 7" xfId="41973" xr:uid="{7B35221D-B09F-4DA6-A44E-17CAB5382832}"/>
    <cellStyle name="Style 109 8" xfId="26746" xr:uid="{2F6FF528-23F8-4CF2-AF7B-025AD4487044}"/>
    <cellStyle name="Style 110" xfId="3064" xr:uid="{00000000-0005-0000-0000-0000FC0B0000}"/>
    <cellStyle name="Style 110 2" xfId="3065" xr:uid="{00000000-0005-0000-0000-0000FD0B0000}"/>
    <cellStyle name="Style 110 2 2" xfId="37771" xr:uid="{73957948-3250-465B-B23A-B5735A480DBF}"/>
    <cellStyle name="Style 110 2 3" xfId="37772" xr:uid="{71E91BF3-EFBE-43A3-895A-E59837AC714F}"/>
    <cellStyle name="Style 110 2 4" xfId="37773" xr:uid="{9266B93E-AF8F-4492-8491-87C89A7467F9}"/>
    <cellStyle name="Style 110 2 5" xfId="37774" xr:uid="{2E051995-FD7A-4FC5-A1BA-8C95DB39CD4C}"/>
    <cellStyle name="Style 110 2 6" xfId="41976" xr:uid="{34CF18DF-91FE-45BF-8239-23C9A89352DF}"/>
    <cellStyle name="Style 110 2 7" xfId="26749" xr:uid="{8A666961-F7AE-42BE-9EF3-FC77A94520EF}"/>
    <cellStyle name="Style 110 3" xfId="37775" xr:uid="{C3AE774C-4A26-451E-B3B3-A80BD4F772A9}"/>
    <cellStyle name="Style 110 4" xfId="37776" xr:uid="{43635B40-FF23-4C7A-8438-EB7ACC382B48}"/>
    <cellStyle name="Style 110 5" xfId="37777" xr:uid="{F4DE0CF2-D4C4-40C3-AEEC-C1153108CDA0}"/>
    <cellStyle name="Style 110 6" xfId="37778" xr:uid="{4AA48BF4-077A-4642-A47B-1B5E97037838}"/>
    <cellStyle name="Style 110 7" xfId="41975" xr:uid="{A436A047-34B3-4C42-A0B9-BCDD16692431}"/>
    <cellStyle name="Style 110 8" xfId="26748" xr:uid="{06CEDB94-F179-4B05-874E-B8449FB1D278}"/>
    <cellStyle name="Style 114" xfId="3066" xr:uid="{00000000-0005-0000-0000-0000FE0B0000}"/>
    <cellStyle name="Style 114 2" xfId="3067" xr:uid="{00000000-0005-0000-0000-0000FF0B0000}"/>
    <cellStyle name="Style 114 2 2" xfId="37779" xr:uid="{6E83BB0D-DFFD-4AA6-B8AF-F70BAD810D88}"/>
    <cellStyle name="Style 114 2 3" xfId="37780" xr:uid="{FF9D7986-3959-4AE2-90FE-9B52544131CC}"/>
    <cellStyle name="Style 114 2 4" xfId="37781" xr:uid="{CB90FB93-BCC4-41A0-A5F0-69BBEB638DEB}"/>
    <cellStyle name="Style 114 2 5" xfId="37782" xr:uid="{8326DB9A-C4F9-415A-9D80-E3BDB2E319CA}"/>
    <cellStyle name="Style 114 2 6" xfId="41978" xr:uid="{C306A983-04F3-4519-9CFD-0E9BE806C738}"/>
    <cellStyle name="Style 114 2 7" xfId="26751" xr:uid="{C904EBFE-C0E0-4AD7-A314-E41803CD6C43}"/>
    <cellStyle name="Style 114 3" xfId="3068" xr:uid="{00000000-0005-0000-0000-0000000C0000}"/>
    <cellStyle name="Style 114 3 2" xfId="37783" xr:uid="{8982C1C6-1C8B-4487-8B64-01287846E8E3}"/>
    <cellStyle name="Style 114 3 3" xfId="37784" xr:uid="{70A61C40-5EFD-4A09-9D48-9A1F13738960}"/>
    <cellStyle name="Style 114 3 4" xfId="37785" xr:uid="{EBD0EFED-A98A-4C95-9179-AB4BE5DA23CB}"/>
    <cellStyle name="Style 114 3 5" xfId="37786" xr:uid="{EF35E178-F824-49C8-9368-91FBFCC69007}"/>
    <cellStyle name="Style 114 3 6" xfId="41979" xr:uid="{1A94AEE2-C78A-49F5-A560-7BC5382C7991}"/>
    <cellStyle name="Style 114 3 7" xfId="26752" xr:uid="{7B6FFF45-F0DD-44D5-A2FC-1247526144D7}"/>
    <cellStyle name="Style 114 4" xfId="37787" xr:uid="{C16CD4AB-C464-4996-B00F-099CCF45ED00}"/>
    <cellStyle name="Style 114 5" xfId="37788" xr:uid="{78961C2E-7871-452A-BC38-5B55A9B3B879}"/>
    <cellStyle name="Style 114 6" xfId="37789" xr:uid="{B6EE0C3A-7B1F-4C8B-9271-799020AFEBB2}"/>
    <cellStyle name="Style 114 7" xfId="37790" xr:uid="{3E5A2547-1025-4275-9FD2-7644D20DE7AD}"/>
    <cellStyle name="Style 114 8" xfId="41977" xr:uid="{06E324F7-3DD2-4712-AC03-EBEE958687F0}"/>
    <cellStyle name="Style 114 9" xfId="26750" xr:uid="{7C8A8ACD-230B-43A0-9907-84BE46814AFA}"/>
    <cellStyle name="Style 115" xfId="3069" xr:uid="{00000000-0005-0000-0000-0000010C0000}"/>
    <cellStyle name="Style 115 2" xfId="3070" xr:uid="{00000000-0005-0000-0000-0000020C0000}"/>
    <cellStyle name="Style 115 2 2" xfId="37791" xr:uid="{0C142BC4-3A65-491A-8705-ED9CFAD4FF12}"/>
    <cellStyle name="Style 115 2 3" xfId="37792" xr:uid="{A10AD677-F597-4D8B-AEEA-540B87AE8168}"/>
    <cellStyle name="Style 115 2 4" xfId="37793" xr:uid="{EB8CC67C-7700-4BFA-9BBA-A010C3CB1B0D}"/>
    <cellStyle name="Style 115 2 5" xfId="37794" xr:uid="{15F0F656-369C-47BA-B507-EDDF8AEFE11C}"/>
    <cellStyle name="Style 115 2 6" xfId="41981" xr:uid="{EF6D16E5-86EB-49F6-99CD-C8B2809C2385}"/>
    <cellStyle name="Style 115 2 7" xfId="26754" xr:uid="{D0F6EB27-69F4-4BC9-ADB2-0E711ABCD222}"/>
    <cellStyle name="Style 115 3" xfId="3071" xr:uid="{00000000-0005-0000-0000-0000030C0000}"/>
    <cellStyle name="Style 115 3 2" xfId="37795" xr:uid="{A924D167-6CC1-4C61-92F2-A09CC461AC50}"/>
    <cellStyle name="Style 115 3 3" xfId="37796" xr:uid="{324774B1-061E-43CF-B8DE-E293229354D8}"/>
    <cellStyle name="Style 115 3 4" xfId="37797" xr:uid="{508D8445-A48B-4489-AB5A-D6BF233B31FA}"/>
    <cellStyle name="Style 115 3 5" xfId="37798" xr:uid="{1C6E0E2B-05D6-4F70-95A8-B52C6DD97CC3}"/>
    <cellStyle name="Style 115 3 6" xfId="41982" xr:uid="{6F0B694C-0959-4C49-AB71-0340487E9E94}"/>
    <cellStyle name="Style 115 3 7" xfId="26755" xr:uid="{03284E21-7AA1-4E6A-9CD0-64E59151D31C}"/>
    <cellStyle name="Style 115 4" xfId="37799" xr:uid="{291641E9-57DC-4D61-BE32-4F63397FCD09}"/>
    <cellStyle name="Style 115 5" xfId="37800" xr:uid="{472A480E-6384-4BDC-9301-F33DCA58F2D3}"/>
    <cellStyle name="Style 115 6" xfId="37801" xr:uid="{5CA38A62-B4BF-47DA-AC83-5A16D10B3505}"/>
    <cellStyle name="Style 115 7" xfId="37802" xr:uid="{4B179917-8BEF-4615-A709-194E0B1E2463}"/>
    <cellStyle name="Style 115 8" xfId="41980" xr:uid="{E416DF37-1C9B-43C2-A592-473AE1C62F03}"/>
    <cellStyle name="Style 115 9" xfId="26753" xr:uid="{B59DC248-02E5-44EF-9756-B0B9E671D871}"/>
    <cellStyle name="Style 116" xfId="3072" xr:uid="{00000000-0005-0000-0000-0000040C0000}"/>
    <cellStyle name="Style 116 2" xfId="3073" xr:uid="{00000000-0005-0000-0000-0000050C0000}"/>
    <cellStyle name="Style 116 2 2" xfId="37803" xr:uid="{DFE4D0CB-0855-45F0-B315-866028AD8299}"/>
    <cellStyle name="Style 116 2 3" xfId="37804" xr:uid="{C7874614-D37C-4927-976D-C2D5D1AE96BA}"/>
    <cellStyle name="Style 116 2 4" xfId="37805" xr:uid="{EF1B0AA7-8ED8-4075-8E3F-59743ED1C7A9}"/>
    <cellStyle name="Style 116 2 5" xfId="37806" xr:uid="{8F676307-FBA6-4C87-B283-4BF33A6DC7BC}"/>
    <cellStyle name="Style 116 2 6" xfId="41984" xr:uid="{6BCFF46E-6000-419A-9C68-8B828903D9A7}"/>
    <cellStyle name="Style 116 2 7" xfId="26757" xr:uid="{8F58AAD7-1747-44F2-A0D4-7D2C57081859}"/>
    <cellStyle name="Style 116 3" xfId="37807" xr:uid="{5364ABE4-3920-43B6-B97B-3199F67FD129}"/>
    <cellStyle name="Style 116 4" xfId="37808" xr:uid="{FCB1FEBE-FDD0-44E6-9B0B-9CE65BEA630D}"/>
    <cellStyle name="Style 116 5" xfId="37809" xr:uid="{C673F98D-EB5A-4043-8E4F-CB13A5F7A8BE}"/>
    <cellStyle name="Style 116 6" xfId="37810" xr:uid="{ED83C310-0421-43A0-850F-ED92E0381C37}"/>
    <cellStyle name="Style 116 7" xfId="41983" xr:uid="{EF868615-EE91-46BB-99FF-9BC542F728E8}"/>
    <cellStyle name="Style 116 8" xfId="26756" xr:uid="{054DA675-304F-47DF-B6EA-EC6EF94B0A90}"/>
    <cellStyle name="Style 117" xfId="3074" xr:uid="{00000000-0005-0000-0000-0000060C0000}"/>
    <cellStyle name="Style 117 2" xfId="3075" xr:uid="{00000000-0005-0000-0000-0000070C0000}"/>
    <cellStyle name="Style 117 2 2" xfId="37811" xr:uid="{2FB4A9D2-068A-4256-8721-AD5A47436BE4}"/>
    <cellStyle name="Style 117 2 3" xfId="37812" xr:uid="{372DCA9D-ADD2-4FFB-825C-FDE1E9B7CBE5}"/>
    <cellStyle name="Style 117 2 4" xfId="37813" xr:uid="{29AD84AD-3149-4FDA-9AB3-98470F841259}"/>
    <cellStyle name="Style 117 2 5" xfId="37814" xr:uid="{B57AF787-BC96-4A1B-A264-8A5FDE2BBCCF}"/>
    <cellStyle name="Style 117 2 6" xfId="41986" xr:uid="{B72575B1-D271-4200-AA29-498C4C5A8C6B}"/>
    <cellStyle name="Style 117 2 7" xfId="26759" xr:uid="{FAA60383-9302-4DC8-81E6-D07A16444207}"/>
    <cellStyle name="Style 117 3" xfId="37815" xr:uid="{5B63FDD5-C50C-49EB-B7A4-9DAED6A472A2}"/>
    <cellStyle name="Style 117 4" xfId="37816" xr:uid="{0628C724-94A7-48A1-B79C-A683777F75BE}"/>
    <cellStyle name="Style 117 5" xfId="37817" xr:uid="{7B9045AC-ACB6-43E8-A86A-32DAAFF9542A}"/>
    <cellStyle name="Style 117 6" xfId="37818" xr:uid="{D7567D07-4A9E-4116-B456-8866987BC308}"/>
    <cellStyle name="Style 117 7" xfId="41985" xr:uid="{AE10BB05-C0C0-4842-8FCC-3B65119AE95C}"/>
    <cellStyle name="Style 117 8" xfId="26758" xr:uid="{576E5B93-D8D4-45BF-A20B-CBCC5B83CF1C}"/>
    <cellStyle name="Style 118" xfId="3076" xr:uid="{00000000-0005-0000-0000-0000080C0000}"/>
    <cellStyle name="Style 118 2" xfId="3077" xr:uid="{00000000-0005-0000-0000-0000090C0000}"/>
    <cellStyle name="Style 118 2 2" xfId="37819" xr:uid="{8A6B2972-591C-4EA1-9473-8D57A0F2564A}"/>
    <cellStyle name="Style 118 2 3" xfId="37820" xr:uid="{DE423638-8EEE-44B1-B415-28CBE15E07F1}"/>
    <cellStyle name="Style 118 2 4" xfId="37821" xr:uid="{1E59F9FA-D6EC-4497-8777-AB24E4649CA8}"/>
    <cellStyle name="Style 118 2 5" xfId="37822" xr:uid="{8CE832CB-185E-4134-9282-697540B5E8D3}"/>
    <cellStyle name="Style 118 2 6" xfId="41988" xr:uid="{2CA33692-9CA9-4968-8354-779E1E12B405}"/>
    <cellStyle name="Style 118 2 7" xfId="26761" xr:uid="{9273F52F-AE56-4C2B-8E31-77C98A2459B6}"/>
    <cellStyle name="Style 118 3" xfId="37823" xr:uid="{A47A6B58-73BA-4379-B38E-0258E72C3555}"/>
    <cellStyle name="Style 118 4" xfId="37824" xr:uid="{25BFB0FF-D14C-4B84-A4C3-29A385840E77}"/>
    <cellStyle name="Style 118 5" xfId="37825" xr:uid="{2887E0F3-5263-4F2F-BFDF-73D266EE3CD8}"/>
    <cellStyle name="Style 118 6" xfId="37826" xr:uid="{CF836501-0ADE-4B75-8740-A965D07B5882}"/>
    <cellStyle name="Style 118 7" xfId="41987" xr:uid="{173E9E72-BA55-4690-A697-673246648966}"/>
    <cellStyle name="Style 118 8" xfId="26760" xr:uid="{CA81377F-201D-4A7E-B3EE-3F0783091B44}"/>
    <cellStyle name="Style 119" xfId="3078" xr:uid="{00000000-0005-0000-0000-00000A0C0000}"/>
    <cellStyle name="Style 119 2" xfId="3079" xr:uid="{00000000-0005-0000-0000-00000B0C0000}"/>
    <cellStyle name="Style 119 2 2" xfId="37827" xr:uid="{EDE6F9E5-5778-4E98-AAED-B9C47F13B40E}"/>
    <cellStyle name="Style 119 2 3" xfId="37828" xr:uid="{F824A8DC-072E-4A59-A206-7277CE2CE2C4}"/>
    <cellStyle name="Style 119 2 4" xfId="37829" xr:uid="{68532B31-B846-452E-8160-1F9441836ADF}"/>
    <cellStyle name="Style 119 2 5" xfId="37830" xr:uid="{22EBD50B-BBA8-4723-9B74-17CF572F9F20}"/>
    <cellStyle name="Style 119 2 6" xfId="41990" xr:uid="{9E47675D-8F13-42AC-9699-17C7EC80CE70}"/>
    <cellStyle name="Style 119 2 7" xfId="26763" xr:uid="{A3ED1499-65C4-4450-B1B3-E48CC5143F3F}"/>
    <cellStyle name="Style 119 3" xfId="3080" xr:uid="{00000000-0005-0000-0000-00000C0C0000}"/>
    <cellStyle name="Style 119 3 2" xfId="37831" xr:uid="{6D5450AB-DD11-4A9F-B996-E42AF640076E}"/>
    <cellStyle name="Style 119 3 3" xfId="37832" xr:uid="{F0EAC3E4-C713-4FDF-AC36-47679E9D3DED}"/>
    <cellStyle name="Style 119 3 4" xfId="37833" xr:uid="{1B4A21A3-8E6F-4631-88A1-3688B7CFCA60}"/>
    <cellStyle name="Style 119 3 5" xfId="37834" xr:uid="{32004578-DB41-46FA-9188-88EE6B27FE1E}"/>
    <cellStyle name="Style 119 3 6" xfId="41991" xr:uid="{4AE74C6A-D177-4E12-8173-0BE18C220797}"/>
    <cellStyle name="Style 119 3 7" xfId="26764" xr:uid="{34A5DDA9-F136-4B5C-A0CA-9549458A18AC}"/>
    <cellStyle name="Style 119 4" xfId="37835" xr:uid="{EC632F52-A0B4-4DCE-8240-D7E313AF0946}"/>
    <cellStyle name="Style 119 5" xfId="37836" xr:uid="{A55D0576-C325-44C2-A16F-2D488B8D1F78}"/>
    <cellStyle name="Style 119 6" xfId="37837" xr:uid="{6D8FA502-9BA4-4830-A35F-ECA6FAC5F273}"/>
    <cellStyle name="Style 119 7" xfId="37838" xr:uid="{27DEB852-68B3-4F38-AB55-DAE4C1E687AF}"/>
    <cellStyle name="Style 119 8" xfId="41989" xr:uid="{C9FC3010-29B8-4659-81B9-C6BB1A965C2C}"/>
    <cellStyle name="Style 119 9" xfId="26762" xr:uid="{410233F5-1D7B-49BD-A81A-F8D7DEC0C958}"/>
    <cellStyle name="Style 120" xfId="3081" xr:uid="{00000000-0005-0000-0000-00000D0C0000}"/>
    <cellStyle name="Style 120 2" xfId="3082" xr:uid="{00000000-0005-0000-0000-00000E0C0000}"/>
    <cellStyle name="Style 120 2 2" xfId="37839" xr:uid="{075843AB-EE7D-4ED6-A1C6-9937AA4B0C7E}"/>
    <cellStyle name="Style 120 2 3" xfId="37840" xr:uid="{F16A8568-5B6C-458D-B68E-9A72BEF40732}"/>
    <cellStyle name="Style 120 2 4" xfId="37841" xr:uid="{9DF639D1-DE60-4D8E-B0A8-3EFF34D5EE9B}"/>
    <cellStyle name="Style 120 2 5" xfId="37842" xr:uid="{650C095D-9EAF-411B-B2D9-3F10CD7F300F}"/>
    <cellStyle name="Style 120 2 6" xfId="41993" xr:uid="{018097B4-5931-4185-BDAA-D05256B81F38}"/>
    <cellStyle name="Style 120 2 7" xfId="26766" xr:uid="{4E533F40-81AF-46CB-BE83-CBC288F12521}"/>
    <cellStyle name="Style 120 3" xfId="37843" xr:uid="{77063149-E9E6-4D00-B627-78934F28B84C}"/>
    <cellStyle name="Style 120 4" xfId="37844" xr:uid="{EDA6B14E-EC7C-4B92-BEEB-1A1C375190CC}"/>
    <cellStyle name="Style 120 5" xfId="37845" xr:uid="{234A51C5-2EE0-4C2C-89E6-8350CBEE8388}"/>
    <cellStyle name="Style 120 6" xfId="37846" xr:uid="{5A9B63E4-83B2-419C-BA22-5E23019A756A}"/>
    <cellStyle name="Style 120 7" xfId="41992" xr:uid="{239708CE-CA09-4139-8946-83DE403B5751}"/>
    <cellStyle name="Style 120 8" xfId="26765" xr:uid="{27669B18-D847-4F77-80A3-A4EA0F7CC8BB}"/>
    <cellStyle name="Style 121" xfId="3083" xr:uid="{00000000-0005-0000-0000-00000F0C0000}"/>
    <cellStyle name="Style 121 2" xfId="3084" xr:uid="{00000000-0005-0000-0000-0000100C0000}"/>
    <cellStyle name="Style 121 2 2" xfId="37847" xr:uid="{0FD75967-197A-4559-8D2C-C12B1B9B9EB3}"/>
    <cellStyle name="Style 121 2 3" xfId="37848" xr:uid="{1931917A-DA7A-40D6-A6AE-BBEE0C530BE7}"/>
    <cellStyle name="Style 121 2 4" xfId="37849" xr:uid="{604F32A3-C338-4639-B73E-2881B2FDDDB4}"/>
    <cellStyle name="Style 121 2 5" xfId="37850" xr:uid="{E54F4823-391A-42F0-B75C-47F873EE7F7A}"/>
    <cellStyle name="Style 121 2 6" xfId="41995" xr:uid="{1ADE844D-2520-469D-A055-2E9C1BACE80A}"/>
    <cellStyle name="Style 121 2 7" xfId="26768" xr:uid="{8E85D86B-DA26-44FD-979C-F107C87DD190}"/>
    <cellStyle name="Style 121 3" xfId="37851" xr:uid="{D3FD4958-9B72-44D0-B167-1007DD03297D}"/>
    <cellStyle name="Style 121 4" xfId="37852" xr:uid="{58816870-5654-44E4-9E48-D5A27B1AAD21}"/>
    <cellStyle name="Style 121 5" xfId="37853" xr:uid="{2E791E62-5D83-460E-A193-5E5D214B01BC}"/>
    <cellStyle name="Style 121 6" xfId="37854" xr:uid="{50DEEECB-7D89-447A-A078-69AEDE30EAE8}"/>
    <cellStyle name="Style 121 7" xfId="41994" xr:uid="{E31A427B-31A0-41BD-94CA-E40591EF6FE9}"/>
    <cellStyle name="Style 121 8" xfId="26767" xr:uid="{642E39E1-C166-4252-B3A7-951FB39BB461}"/>
    <cellStyle name="Style 126" xfId="3085" xr:uid="{00000000-0005-0000-0000-0000110C0000}"/>
    <cellStyle name="Style 126 2" xfId="3086" xr:uid="{00000000-0005-0000-0000-0000120C0000}"/>
    <cellStyle name="Style 126 2 2" xfId="37855" xr:uid="{6A09F28F-E311-442B-A95B-FB2620B795D0}"/>
    <cellStyle name="Style 126 2 3" xfId="37856" xr:uid="{FACDA0C8-6BCA-4521-8733-7C280508FC58}"/>
    <cellStyle name="Style 126 2 4" xfId="37857" xr:uid="{0ADC4184-8F06-4972-99CA-3E8FCC776F2A}"/>
    <cellStyle name="Style 126 2 5" xfId="37858" xr:uid="{46DC6B0C-89DE-43EF-99C3-BE2820D748F5}"/>
    <cellStyle name="Style 126 2 6" xfId="41997" xr:uid="{FC65E373-F79A-4E29-80A8-017B16636B1C}"/>
    <cellStyle name="Style 126 2 7" xfId="26770" xr:uid="{CBAD2F1C-18A0-4911-BE42-1BBD650D0479}"/>
    <cellStyle name="Style 126 3" xfId="3087" xr:uid="{00000000-0005-0000-0000-0000130C0000}"/>
    <cellStyle name="Style 126 3 2" xfId="37859" xr:uid="{AB76ECCE-B743-4B22-9961-9163075E3E6E}"/>
    <cellStyle name="Style 126 3 3" xfId="37860" xr:uid="{7131015E-F86F-459D-885F-66E1804A589B}"/>
    <cellStyle name="Style 126 3 4" xfId="37861" xr:uid="{E8B91E34-7D50-42C8-A99D-23FD1DEF3377}"/>
    <cellStyle name="Style 126 3 5" xfId="37862" xr:uid="{042B5BC3-4A83-4879-ADDC-EAEF3EA6CA26}"/>
    <cellStyle name="Style 126 3 6" xfId="41998" xr:uid="{73857793-2AEF-4D9D-B993-302C548D21D0}"/>
    <cellStyle name="Style 126 3 7" xfId="26771" xr:uid="{A863D9C6-8552-423E-A918-EBD0354E88BD}"/>
    <cellStyle name="Style 126 4" xfId="37863" xr:uid="{0988F228-E64E-4136-8BB9-2899A6CC0CDA}"/>
    <cellStyle name="Style 126 5" xfId="37864" xr:uid="{D66F8AFA-340B-4A80-8CB6-25CC3C2F998F}"/>
    <cellStyle name="Style 126 6" xfId="37865" xr:uid="{F6A854E2-D7BE-4037-88D0-720F7085C7D0}"/>
    <cellStyle name="Style 126 7" xfId="37866" xr:uid="{F9A0F8C2-5083-48BC-970B-CB3041537D5C}"/>
    <cellStyle name="Style 126 8" xfId="41996" xr:uid="{930DC1E0-018C-421B-B9B7-D17018408BDC}"/>
    <cellStyle name="Style 126 9" xfId="26769" xr:uid="{3CA4267E-0F46-4498-846A-F45D70EE32F3}"/>
    <cellStyle name="Style 127" xfId="3088" xr:uid="{00000000-0005-0000-0000-0000140C0000}"/>
    <cellStyle name="Style 127 2" xfId="3089" xr:uid="{00000000-0005-0000-0000-0000150C0000}"/>
    <cellStyle name="Style 127 2 2" xfId="37867" xr:uid="{D39A6B0D-AC80-46BE-A849-F7247F3629EC}"/>
    <cellStyle name="Style 127 2 3" xfId="37868" xr:uid="{1C11FD33-5D43-4FC1-B4D6-C8665B17DC7A}"/>
    <cellStyle name="Style 127 2 4" xfId="37869" xr:uid="{A8588203-B73E-4F51-B32A-FF9BD2D3B787}"/>
    <cellStyle name="Style 127 2 5" xfId="37870" xr:uid="{8F7E6AE4-9694-429E-9D64-02433E31C659}"/>
    <cellStyle name="Style 127 2 6" xfId="42000" xr:uid="{6A1DF16F-B69A-44D4-9D95-3151AF45803B}"/>
    <cellStyle name="Style 127 2 7" xfId="26773" xr:uid="{1DE3D456-3E7D-4EB4-B1B4-B1F18A7B6823}"/>
    <cellStyle name="Style 127 3" xfId="37871" xr:uid="{E6F8AD93-7D1B-400D-BA5B-CF72BADF1CE3}"/>
    <cellStyle name="Style 127 4" xfId="37872" xr:uid="{A90FD84D-DADE-4048-9000-1AC19A4D2780}"/>
    <cellStyle name="Style 127 5" xfId="37873" xr:uid="{BBF8E6C4-4B8D-4F34-9D98-8E7C4078C678}"/>
    <cellStyle name="Style 127 6" xfId="37874" xr:uid="{38EB64EA-21E3-4CD9-845A-3DD21571E7C3}"/>
    <cellStyle name="Style 127 7" xfId="41999" xr:uid="{FE9C5B29-4A72-45AC-B75B-403958616066}"/>
    <cellStyle name="Style 127 8" xfId="26772" xr:uid="{79C2B845-5E46-43D3-9F48-E115181409E9}"/>
    <cellStyle name="Style 128" xfId="3090" xr:uid="{00000000-0005-0000-0000-0000160C0000}"/>
    <cellStyle name="Style 128 2" xfId="3091" xr:uid="{00000000-0005-0000-0000-0000170C0000}"/>
    <cellStyle name="Style 128 2 2" xfId="37875" xr:uid="{C58404A5-B514-4881-B3B1-1CBFCD2A5E57}"/>
    <cellStyle name="Style 128 2 3" xfId="37876" xr:uid="{F3DAB01F-6442-47B5-A1A2-29DA1D1B6258}"/>
    <cellStyle name="Style 128 2 4" xfId="37877" xr:uid="{536A2A51-C2EB-43A7-A9FE-917BB0FC0696}"/>
    <cellStyle name="Style 128 2 5" xfId="37878" xr:uid="{31AE90AB-E5C1-45E9-B8D7-EE43EA4C93DA}"/>
    <cellStyle name="Style 128 2 6" xfId="42002" xr:uid="{3421A973-E61A-4298-AB5A-1AB1F5D15092}"/>
    <cellStyle name="Style 128 2 7" xfId="26775" xr:uid="{9C9C5429-8120-45FC-A8E9-68185FE0EB5E}"/>
    <cellStyle name="Style 128 3" xfId="37879" xr:uid="{73FC3FA0-8E5F-4390-9236-14BBC84F8CD0}"/>
    <cellStyle name="Style 128 4" xfId="37880" xr:uid="{E0E0941C-E477-4BFD-AFD1-AF4BE00A6BD3}"/>
    <cellStyle name="Style 128 5" xfId="37881" xr:uid="{1FCA34D8-B34D-4BB9-93BF-30C694769667}"/>
    <cellStyle name="Style 128 6" xfId="37882" xr:uid="{5E7B7C88-D23A-407F-BF1E-4E364553E1C0}"/>
    <cellStyle name="Style 128 7" xfId="42001" xr:uid="{B8361CED-FA26-4AAF-BDFB-3C663C776D70}"/>
    <cellStyle name="Style 128 8" xfId="26774" xr:uid="{6C509F11-95D2-493D-8743-0FFE40CC9F8D}"/>
    <cellStyle name="Style 129" xfId="3092" xr:uid="{00000000-0005-0000-0000-0000180C0000}"/>
    <cellStyle name="Style 129 2" xfId="3093" xr:uid="{00000000-0005-0000-0000-0000190C0000}"/>
    <cellStyle name="Style 129 2 2" xfId="37883" xr:uid="{A42D8263-2C12-4D0C-9308-1A8098B6DDE3}"/>
    <cellStyle name="Style 129 2 3" xfId="37884" xr:uid="{08F2B864-6E23-4520-81AA-636A5C62F56E}"/>
    <cellStyle name="Style 129 2 4" xfId="37885" xr:uid="{5B76716C-4827-4398-BE38-859BE1481D90}"/>
    <cellStyle name="Style 129 2 5" xfId="37886" xr:uid="{DCCC195D-E05C-4F04-BEFA-C58CB2C63389}"/>
    <cellStyle name="Style 129 2 6" xfId="42004" xr:uid="{DB3BC47A-570B-4C60-B3B6-67307CC3DFBD}"/>
    <cellStyle name="Style 129 2 7" xfId="26777" xr:uid="{4B0A169B-18BF-4827-81FD-DA136836BAE7}"/>
    <cellStyle name="Style 129 3" xfId="37887" xr:uid="{B18FE177-D9F9-4107-86BA-A676462D816F}"/>
    <cellStyle name="Style 129 4" xfId="37888" xr:uid="{ED1374B5-DD6B-418A-94BB-03F49B3FC527}"/>
    <cellStyle name="Style 129 5" xfId="37889" xr:uid="{B2CF8BEE-6C5C-49AD-8612-749B9C3609B1}"/>
    <cellStyle name="Style 129 6" xfId="37890" xr:uid="{1CF85BD7-26E9-4313-9AD2-297ACBF8969A}"/>
    <cellStyle name="Style 129 7" xfId="42003" xr:uid="{89BF770D-5CC7-46A0-90E7-0A7785C5AE68}"/>
    <cellStyle name="Style 129 8" xfId="26776" xr:uid="{99A45C32-2FCE-4C0C-94D8-B98A1E0E37A9}"/>
    <cellStyle name="Style 130" xfId="3094" xr:uid="{00000000-0005-0000-0000-00001A0C0000}"/>
    <cellStyle name="Style 130 2" xfId="3095" xr:uid="{00000000-0005-0000-0000-00001B0C0000}"/>
    <cellStyle name="Style 130 2 2" xfId="37891" xr:uid="{528D30F4-883B-4A9B-836F-488AC55D8962}"/>
    <cellStyle name="Style 130 2 3" xfId="37892" xr:uid="{86485E3B-6A00-44EF-9142-B9AACEBE1B96}"/>
    <cellStyle name="Style 130 2 4" xfId="37893" xr:uid="{6F208AF1-E53C-4B26-9824-A0034FB21AAC}"/>
    <cellStyle name="Style 130 2 5" xfId="37894" xr:uid="{2FA34F74-E16C-47E0-BEE0-D7ADE3C7D763}"/>
    <cellStyle name="Style 130 2 6" xfId="42006" xr:uid="{08B7AA25-C3BD-4102-ACF9-CFB3D3A3BECA}"/>
    <cellStyle name="Style 130 2 7" xfId="26779" xr:uid="{D1BFA2B5-60EF-4163-8962-E08C7C0283E7}"/>
    <cellStyle name="Style 130 3" xfId="3096" xr:uid="{00000000-0005-0000-0000-00001C0C0000}"/>
    <cellStyle name="Style 130 3 2" xfId="37895" xr:uid="{104B3E84-23D4-4B42-9C42-12A313EE1440}"/>
    <cellStyle name="Style 130 3 3" xfId="37896" xr:uid="{584726D3-1C0A-4823-9086-A1E2EEC394CD}"/>
    <cellStyle name="Style 130 3 4" xfId="37897" xr:uid="{366DA123-8660-48D5-8AFD-EAFB436F02C9}"/>
    <cellStyle name="Style 130 3 5" xfId="37898" xr:uid="{A739FF07-3352-465D-934D-502D472FCF4A}"/>
    <cellStyle name="Style 130 3 6" xfId="42007" xr:uid="{24FAE08B-E353-419C-A9E2-A5B1B9020527}"/>
    <cellStyle name="Style 130 3 7" xfId="26780" xr:uid="{72BEC929-8AC3-4F37-842E-277E0B7AE8B9}"/>
    <cellStyle name="Style 130 4" xfId="37899" xr:uid="{D12D63C5-2C90-423E-A988-2F12A85F3D66}"/>
    <cellStyle name="Style 130 5" xfId="37900" xr:uid="{2150CB48-2E8F-4523-8082-EBE2515EF949}"/>
    <cellStyle name="Style 130 6" xfId="37901" xr:uid="{F3340FD7-2C70-47F9-A66A-B236213CDF61}"/>
    <cellStyle name="Style 130 7" xfId="37902" xr:uid="{F25747BD-40E2-45B9-A126-FDB63057FEE4}"/>
    <cellStyle name="Style 130 8" xfId="42005" xr:uid="{E3F57416-D8C6-405E-BEA0-B8B2F1779EB7}"/>
    <cellStyle name="Style 130 9" xfId="26778" xr:uid="{DD3D5C9B-8458-4A51-82E1-F23F62399033}"/>
    <cellStyle name="Style 131" xfId="3097" xr:uid="{00000000-0005-0000-0000-00001D0C0000}"/>
    <cellStyle name="Style 131 2" xfId="3098" xr:uid="{00000000-0005-0000-0000-00001E0C0000}"/>
    <cellStyle name="Style 131 2 2" xfId="37903" xr:uid="{0B65D176-65C6-4807-892F-93A937CE2033}"/>
    <cellStyle name="Style 131 2 3" xfId="37904" xr:uid="{C551CD68-E95A-4EDB-9C51-AF1EDFCF40AC}"/>
    <cellStyle name="Style 131 2 4" xfId="37905" xr:uid="{092C3ED7-CB09-484C-9DE7-0EFB15D7935D}"/>
    <cellStyle name="Style 131 2 5" xfId="37906" xr:uid="{34A8EC5F-687E-46C8-9F9C-5B61C170C1E0}"/>
    <cellStyle name="Style 131 2 6" xfId="42009" xr:uid="{CA463027-C067-4EAE-92CB-6A7ECA41924C}"/>
    <cellStyle name="Style 131 2 7" xfId="26782" xr:uid="{821301A0-146C-4164-9101-458A0E30DFB5}"/>
    <cellStyle name="Style 131 3" xfId="37907" xr:uid="{CE264641-6954-4493-8FD2-3840B054C0F9}"/>
    <cellStyle name="Style 131 4" xfId="37908" xr:uid="{EFA5235F-53C9-4318-A35E-CDEC7ED62FE5}"/>
    <cellStyle name="Style 131 5" xfId="37909" xr:uid="{54735464-D8C3-4C5E-B3DE-4AC0364E135D}"/>
    <cellStyle name="Style 131 6" xfId="37910" xr:uid="{EB7261C9-9F6B-4693-9BFD-71722428B162}"/>
    <cellStyle name="Style 131 7" xfId="42008" xr:uid="{B93D271F-7004-4973-95FD-5192585D7702}"/>
    <cellStyle name="Style 131 8" xfId="26781" xr:uid="{7E4FCD9C-7D09-40F2-84BC-154019DFB059}"/>
    <cellStyle name="Style 132" xfId="3099" xr:uid="{00000000-0005-0000-0000-00001F0C0000}"/>
    <cellStyle name="Style 132 2" xfId="3100" xr:uid="{00000000-0005-0000-0000-0000200C0000}"/>
    <cellStyle name="Style 132 2 2" xfId="37911" xr:uid="{5B52DD7F-7149-4AD6-A5D4-91879B630749}"/>
    <cellStyle name="Style 132 2 3" xfId="37912" xr:uid="{0B06BBF0-B4C6-47E8-B0AC-A3A3D61E69CE}"/>
    <cellStyle name="Style 132 2 4" xfId="37913" xr:uid="{B883FDEB-E57D-4E26-B07C-0D5B243ED593}"/>
    <cellStyle name="Style 132 2 5" xfId="37914" xr:uid="{22D0F5D2-508D-4D02-80D4-1CB8ECED99A7}"/>
    <cellStyle name="Style 132 2 6" xfId="42011" xr:uid="{79790FEF-A023-4CB8-B7FF-BD5489419F94}"/>
    <cellStyle name="Style 132 2 7" xfId="26784" xr:uid="{C04AD895-AA81-4C66-8752-8D2DA8C9E40D}"/>
    <cellStyle name="Style 132 3" xfId="37915" xr:uid="{259D561F-7791-4075-A041-D35A6A2BFDAB}"/>
    <cellStyle name="Style 132 4" xfId="37916" xr:uid="{B4736F29-DFCC-40A9-A3E8-A003CCE4E5BB}"/>
    <cellStyle name="Style 132 5" xfId="37917" xr:uid="{FDA859BD-EC67-44D8-A283-3CDB707503E1}"/>
    <cellStyle name="Style 132 6" xfId="37918" xr:uid="{9084182E-0606-46E3-8C52-061921CFBC7F}"/>
    <cellStyle name="Style 132 7" xfId="42010" xr:uid="{C4534026-E696-4E92-8742-549900507C16}"/>
    <cellStyle name="Style 132 8" xfId="26783" xr:uid="{CF6A1043-CE3D-4B6E-A0BB-6663436C8CA6}"/>
    <cellStyle name="Style 137" xfId="3101" xr:uid="{00000000-0005-0000-0000-0000210C0000}"/>
    <cellStyle name="Style 137 2" xfId="3102" xr:uid="{00000000-0005-0000-0000-0000220C0000}"/>
    <cellStyle name="Style 137 2 2" xfId="37919" xr:uid="{8BFF3812-A152-4BE2-9149-517EA39705AD}"/>
    <cellStyle name="Style 137 2 3" xfId="37920" xr:uid="{70F74B63-75DF-4E06-8FFD-95B019585566}"/>
    <cellStyle name="Style 137 2 4" xfId="37921" xr:uid="{B980F8BD-78A7-4722-94ED-27AA6AF038B2}"/>
    <cellStyle name="Style 137 2 5" xfId="37922" xr:uid="{122B272D-AC8E-48CD-A0B2-F78C19E47984}"/>
    <cellStyle name="Style 137 2 6" xfId="42013" xr:uid="{F40CEFCE-1E92-45A7-80ED-540183DAC614}"/>
    <cellStyle name="Style 137 2 7" xfId="26786" xr:uid="{9C6246BA-5756-42C1-95B5-5B22F742D1FA}"/>
    <cellStyle name="Style 137 3" xfId="3103" xr:uid="{00000000-0005-0000-0000-0000230C0000}"/>
    <cellStyle name="Style 137 3 2" xfId="37923" xr:uid="{3ADADC7E-156E-49EC-8F6D-A8FB0DB7487C}"/>
    <cellStyle name="Style 137 3 3" xfId="37924" xr:uid="{CFE4F7E3-1E72-40FE-903B-27795162F631}"/>
    <cellStyle name="Style 137 3 4" xfId="37925" xr:uid="{20F6C59F-C65E-4E7C-A3EE-F70C1BD99DF3}"/>
    <cellStyle name="Style 137 3 5" xfId="37926" xr:uid="{9CAABE93-DA31-42C7-AE54-F8C0C9D0D1D5}"/>
    <cellStyle name="Style 137 3 6" xfId="42014" xr:uid="{5BA35147-5316-42B7-881E-CF9EC5F34370}"/>
    <cellStyle name="Style 137 3 7" xfId="26787" xr:uid="{13258C13-5F27-42FB-98D4-D4F63ABA9FCD}"/>
    <cellStyle name="Style 137 4" xfId="37927" xr:uid="{B9F9DEA5-D19E-4DE4-8FE6-131E2BF3FDBE}"/>
    <cellStyle name="Style 137 5" xfId="37928" xr:uid="{07503399-25A9-4588-855C-8CCDF58CC82F}"/>
    <cellStyle name="Style 137 6" xfId="37929" xr:uid="{5C4A49CD-0CB9-4AA7-B6E3-48A8AD555B34}"/>
    <cellStyle name="Style 137 7" xfId="37930" xr:uid="{A92C95FF-660C-4880-B1E9-E3FABDA07291}"/>
    <cellStyle name="Style 137 8" xfId="42012" xr:uid="{37CC7674-F315-4C1F-8B83-B76F51277A7A}"/>
    <cellStyle name="Style 137 9" xfId="26785" xr:uid="{B6365C8D-3E2A-442C-8A7F-51E94FF660C3}"/>
    <cellStyle name="Style 138" xfId="3104" xr:uid="{00000000-0005-0000-0000-0000240C0000}"/>
    <cellStyle name="Style 138 2" xfId="3105" xr:uid="{00000000-0005-0000-0000-0000250C0000}"/>
    <cellStyle name="Style 138 2 2" xfId="37931" xr:uid="{D43A9A70-9B0E-474F-91D2-C275931F9402}"/>
    <cellStyle name="Style 138 2 3" xfId="37932" xr:uid="{34AE16D4-F716-4759-BA97-CA520304E986}"/>
    <cellStyle name="Style 138 2 4" xfId="37933" xr:uid="{9B2048C2-2DBF-4FD0-9CAF-F50C56253518}"/>
    <cellStyle name="Style 138 2 5" xfId="37934" xr:uid="{9141A49B-3B95-4709-B7AC-A4B428350A43}"/>
    <cellStyle name="Style 138 2 6" xfId="42016" xr:uid="{44EE3EE4-462D-44B4-BEE0-052F7C0622BE}"/>
    <cellStyle name="Style 138 2 7" xfId="26789" xr:uid="{AC4DE3CF-4309-4E00-A979-40C7EC70B26B}"/>
    <cellStyle name="Style 138 3" xfId="37935" xr:uid="{544234BA-776E-4C40-B918-14E58E867A1F}"/>
    <cellStyle name="Style 138 4" xfId="37936" xr:uid="{350751DF-A634-4549-9301-927C7972071F}"/>
    <cellStyle name="Style 138 5" xfId="37937" xr:uid="{02B917DE-EB6F-4E12-9870-7C8807A10B27}"/>
    <cellStyle name="Style 138 6" xfId="37938" xr:uid="{44FBF0E5-B3E9-4CE6-982D-05D7AE76D672}"/>
    <cellStyle name="Style 138 7" xfId="42015" xr:uid="{B5BF905B-D665-4580-B098-17E1B5F70528}"/>
    <cellStyle name="Style 138 8" xfId="26788" xr:uid="{F8B8BD83-DB22-49AA-A9AD-DAF9ADDD644E}"/>
    <cellStyle name="Style 139" xfId="3106" xr:uid="{00000000-0005-0000-0000-0000260C0000}"/>
    <cellStyle name="Style 139 2" xfId="3107" xr:uid="{00000000-0005-0000-0000-0000270C0000}"/>
    <cellStyle name="Style 139 2 2" xfId="37939" xr:uid="{ACCB3B0F-4318-483C-9CF3-3F587B1D0746}"/>
    <cellStyle name="Style 139 2 3" xfId="37940" xr:uid="{1A5074E9-5ECE-426F-BEEC-2A1D7239854E}"/>
    <cellStyle name="Style 139 2 4" xfId="37941" xr:uid="{34D7207F-53F7-431D-9B9B-533B97D3E376}"/>
    <cellStyle name="Style 139 2 5" xfId="37942" xr:uid="{768B5BB6-9734-4392-A79D-5BE2CDE7EB36}"/>
    <cellStyle name="Style 139 2 6" xfId="42018" xr:uid="{E8211049-CC36-47DD-B4BC-6B54ED42218E}"/>
    <cellStyle name="Style 139 2 7" xfId="26791" xr:uid="{FED8C55B-DEC7-490D-B77D-17B0A53DF637}"/>
    <cellStyle name="Style 139 3" xfId="37943" xr:uid="{C866BDA3-DA13-4248-A914-69A861C23DF7}"/>
    <cellStyle name="Style 139 4" xfId="37944" xr:uid="{5AD98732-B7AA-423E-AEDA-F9863004E3B7}"/>
    <cellStyle name="Style 139 5" xfId="37945" xr:uid="{734D815B-6CBF-4451-BBC8-7E548FB1CAC8}"/>
    <cellStyle name="Style 139 6" xfId="37946" xr:uid="{DB2AA49C-A281-4DEB-88F3-E65CFE32872A}"/>
    <cellStyle name="Style 139 7" xfId="42017" xr:uid="{906883CF-3706-4464-92BE-BDD11D5EBD1A}"/>
    <cellStyle name="Style 139 8" xfId="26790" xr:uid="{AE9BD108-AF34-4534-BB35-B3F2B501FBFF}"/>
    <cellStyle name="Style 140" xfId="3108" xr:uid="{00000000-0005-0000-0000-0000280C0000}"/>
    <cellStyle name="Style 140 2" xfId="3109" xr:uid="{00000000-0005-0000-0000-0000290C0000}"/>
    <cellStyle name="Style 140 2 2" xfId="37947" xr:uid="{7946012C-3A87-4322-BAAF-79A2BD9BD304}"/>
    <cellStyle name="Style 140 2 3" xfId="37948" xr:uid="{C25462FB-EB8C-4711-96DB-5F1E6D4C44FA}"/>
    <cellStyle name="Style 140 2 4" xfId="37949" xr:uid="{ECB5EAA5-BC52-4B26-A040-0CBA3E838FC4}"/>
    <cellStyle name="Style 140 2 5" xfId="37950" xr:uid="{31AD42A8-BA60-4FD0-8ECC-0F9A5D5B26DC}"/>
    <cellStyle name="Style 140 2 6" xfId="42020" xr:uid="{0DE61E4D-EE08-4D2F-8B7C-5A8DDF5F6F3A}"/>
    <cellStyle name="Style 140 2 7" xfId="26793" xr:uid="{3FEFF7E2-4B88-4657-AE1B-7E4A9176A01C}"/>
    <cellStyle name="Style 140 3" xfId="37951" xr:uid="{5B9FAEAD-A8C1-4FA0-A1D2-284415D564D9}"/>
    <cellStyle name="Style 140 4" xfId="37952" xr:uid="{E7BD763A-9838-4D9D-A935-86E9E54D09E3}"/>
    <cellStyle name="Style 140 5" xfId="37953" xr:uid="{1C54DCD4-C000-4467-9BEA-AE575FC50BF4}"/>
    <cellStyle name="Style 140 6" xfId="37954" xr:uid="{84A1491B-BD02-4B98-BA23-EA437D32157C}"/>
    <cellStyle name="Style 140 7" xfId="42019" xr:uid="{B3EE31C4-9067-46DF-947B-1DA2EB5B205C}"/>
    <cellStyle name="Style 140 8" xfId="26792" xr:uid="{CB77ACBF-7EFE-47B6-89B9-DAEA39CA15B5}"/>
    <cellStyle name="Style 141" xfId="3110" xr:uid="{00000000-0005-0000-0000-00002A0C0000}"/>
    <cellStyle name="Style 141 2" xfId="3111" xr:uid="{00000000-0005-0000-0000-00002B0C0000}"/>
    <cellStyle name="Style 141 2 2" xfId="37955" xr:uid="{1A50949A-124F-4FF4-878D-E31ED341B0D6}"/>
    <cellStyle name="Style 141 2 3" xfId="37956" xr:uid="{0FAF58F0-82FB-4C0B-942F-63218155EFD3}"/>
    <cellStyle name="Style 141 2 4" xfId="37957" xr:uid="{7E483837-5CE8-4034-842A-2B570038D313}"/>
    <cellStyle name="Style 141 2 5" xfId="37958" xr:uid="{8EDF7799-5383-4D7F-AE85-9A703214FC66}"/>
    <cellStyle name="Style 141 2 6" xfId="42022" xr:uid="{7BBF1711-ED3A-43B5-8A64-0622F854D62D}"/>
    <cellStyle name="Style 141 2 7" xfId="26795" xr:uid="{EDB5689F-C929-4201-A68B-7D8C9E54A22C}"/>
    <cellStyle name="Style 141 3" xfId="3112" xr:uid="{00000000-0005-0000-0000-00002C0C0000}"/>
    <cellStyle name="Style 141 3 2" xfId="37959" xr:uid="{849B6669-94B5-4A0A-87D0-4604A33A027F}"/>
    <cellStyle name="Style 141 3 3" xfId="37960" xr:uid="{EC7EEF63-12B3-4D41-8791-19F8F5F6C080}"/>
    <cellStyle name="Style 141 3 4" xfId="37961" xr:uid="{E9E200AD-4B03-4C26-844D-EAF90C831405}"/>
    <cellStyle name="Style 141 3 5" xfId="37962" xr:uid="{538EA15F-4452-42D1-99F7-691474BBD7F0}"/>
    <cellStyle name="Style 141 3 6" xfId="42023" xr:uid="{F936C76C-E339-4C8B-9B94-9D0F80A8D586}"/>
    <cellStyle name="Style 141 3 7" xfId="26796" xr:uid="{BAF3B1D8-1C37-4D7F-98B5-F5181C3CD288}"/>
    <cellStyle name="Style 141 4" xfId="37963" xr:uid="{CFD5D9A0-4E78-459D-B579-162C2DFEC94B}"/>
    <cellStyle name="Style 141 5" xfId="37964" xr:uid="{02918D6F-970C-49DE-A059-CFFB3206DD82}"/>
    <cellStyle name="Style 141 6" xfId="37965" xr:uid="{6A1FEFFD-3903-4DA5-9990-373ECCC5CEC4}"/>
    <cellStyle name="Style 141 7" xfId="37966" xr:uid="{15EC239B-DCA9-4579-A6A9-5157445569BF}"/>
    <cellStyle name="Style 141 8" xfId="42021" xr:uid="{0606862B-DDC4-4D64-860C-B12127B2D8DD}"/>
    <cellStyle name="Style 141 9" xfId="26794" xr:uid="{393DB6BE-820F-4A85-8E80-66A6AFC64CB4}"/>
    <cellStyle name="Style 142" xfId="3113" xr:uid="{00000000-0005-0000-0000-00002D0C0000}"/>
    <cellStyle name="Style 142 2" xfId="3114" xr:uid="{00000000-0005-0000-0000-00002E0C0000}"/>
    <cellStyle name="Style 142 2 2" xfId="37967" xr:uid="{FE56CBFA-10AA-40E2-9AC7-CBFDF3E55266}"/>
    <cellStyle name="Style 142 2 3" xfId="37968" xr:uid="{863F22DC-C12F-4C98-AA2E-689F7BB930FE}"/>
    <cellStyle name="Style 142 2 4" xfId="37969" xr:uid="{CA4CBB01-7FF4-45B2-BB27-99052AFC54D2}"/>
    <cellStyle name="Style 142 2 5" xfId="37970" xr:uid="{D498B609-5708-4A2B-95F0-0AEB556EB5B9}"/>
    <cellStyle name="Style 142 2 6" xfId="42025" xr:uid="{F7F133B2-2786-46FB-BA00-FB1A74015F48}"/>
    <cellStyle name="Style 142 2 7" xfId="26798" xr:uid="{0AD4D00A-C2D6-4119-9C75-D060A0CBA9A5}"/>
    <cellStyle name="Style 142 3" xfId="37971" xr:uid="{588CA15E-99F3-4697-805F-14B04A216A1A}"/>
    <cellStyle name="Style 142 4" xfId="37972" xr:uid="{BE5119AF-1854-4B62-AC77-EFDBFBE58261}"/>
    <cellStyle name="Style 142 5" xfId="37973" xr:uid="{3F1BCE88-E646-4028-A7FA-3A85DDCE2CF4}"/>
    <cellStyle name="Style 142 6" xfId="37974" xr:uid="{D7908CB4-C4F6-4AE5-80AE-93DEF079F10C}"/>
    <cellStyle name="Style 142 7" xfId="42024" xr:uid="{BB3466F2-E079-4DCE-A272-098070060AB6}"/>
    <cellStyle name="Style 142 8" xfId="26797" xr:uid="{66FA3E92-08DE-4273-8A25-C111A608971C}"/>
    <cellStyle name="Style 143" xfId="3115" xr:uid="{00000000-0005-0000-0000-00002F0C0000}"/>
    <cellStyle name="Style 143 2" xfId="3116" xr:uid="{00000000-0005-0000-0000-0000300C0000}"/>
    <cellStyle name="Style 143 2 2" xfId="37975" xr:uid="{095B6E4C-1BD5-488E-A894-1C8F586CA012}"/>
    <cellStyle name="Style 143 2 3" xfId="37976" xr:uid="{DA2644F0-82B9-4CA6-9C9A-C9536D579890}"/>
    <cellStyle name="Style 143 2 4" xfId="37977" xr:uid="{93E083DC-C4F2-4B20-A47F-6104F2F48789}"/>
    <cellStyle name="Style 143 2 5" xfId="37978" xr:uid="{D56E994D-F7F0-4B19-B496-3CC99CF7A968}"/>
    <cellStyle name="Style 143 2 6" xfId="42027" xr:uid="{4D0A3CF7-F59D-4227-A820-E4F1192C0371}"/>
    <cellStyle name="Style 143 2 7" xfId="26800" xr:uid="{12FCCE9F-32D1-4388-AF16-CE945BEDCB95}"/>
    <cellStyle name="Style 143 3" xfId="37979" xr:uid="{1FC1C7CC-EE9B-47EF-A53E-7CC112B22EFF}"/>
    <cellStyle name="Style 143 4" xfId="37980" xr:uid="{F9546588-8F5E-4A66-8CC5-6D195927DFF2}"/>
    <cellStyle name="Style 143 5" xfId="37981" xr:uid="{B2887D37-FCEC-489B-9A40-1D07143DA26A}"/>
    <cellStyle name="Style 143 6" xfId="37982" xr:uid="{D69AC3AC-6FF6-48FD-8C55-E5BD6BF6410E}"/>
    <cellStyle name="Style 143 7" xfId="42026" xr:uid="{CD8DD7D4-9EA4-4256-A825-E3D285EC4339}"/>
    <cellStyle name="Style 143 8" xfId="26799" xr:uid="{3B8D111E-683C-4676-81AA-0AAC8552A43D}"/>
    <cellStyle name="Style 148" xfId="3117" xr:uid="{00000000-0005-0000-0000-0000310C0000}"/>
    <cellStyle name="Style 148 2" xfId="3118" xr:uid="{00000000-0005-0000-0000-0000320C0000}"/>
    <cellStyle name="Style 148 2 2" xfId="37983" xr:uid="{E97813FE-58A6-48FD-B247-B7E8B0384D2B}"/>
    <cellStyle name="Style 148 2 3" xfId="37984" xr:uid="{D967DEB2-B43E-4C5D-AC6E-21EB796DD506}"/>
    <cellStyle name="Style 148 2 4" xfId="37985" xr:uid="{0DF1B047-6250-4DB6-AF13-266BBE5758E0}"/>
    <cellStyle name="Style 148 2 5" xfId="37986" xr:uid="{CFD7203B-FDCB-488D-B0E9-AD640653122E}"/>
    <cellStyle name="Style 148 2 6" xfId="42029" xr:uid="{FCAEA2B8-9B96-4874-8997-2E7E330F2024}"/>
    <cellStyle name="Style 148 2 7" xfId="26802" xr:uid="{4DA8E735-ADA5-4569-A86E-3D5ABB0F1D04}"/>
    <cellStyle name="Style 148 3" xfId="3119" xr:uid="{00000000-0005-0000-0000-0000330C0000}"/>
    <cellStyle name="Style 148 3 2" xfId="37987" xr:uid="{668958D1-6EDF-4F5C-9A64-ACCEA7055E4A}"/>
    <cellStyle name="Style 148 3 3" xfId="37988" xr:uid="{8B2F1CFA-C65F-407A-912B-47AD238E6BDA}"/>
    <cellStyle name="Style 148 3 4" xfId="37989" xr:uid="{9F478CEA-992D-4927-AE96-1E1F9FAAC692}"/>
    <cellStyle name="Style 148 3 5" xfId="37990" xr:uid="{953B2B15-7178-488D-AF83-662DC93C9508}"/>
    <cellStyle name="Style 148 3 6" xfId="42030" xr:uid="{0BBDB5AB-DC33-42FA-9E91-5F40A25F37A3}"/>
    <cellStyle name="Style 148 3 7" xfId="26803" xr:uid="{10C54460-B03A-450E-9095-CE5A1C788140}"/>
    <cellStyle name="Style 148 4" xfId="37991" xr:uid="{0CC03101-106C-4764-9B34-35C29B58AFD6}"/>
    <cellStyle name="Style 148 5" xfId="37992" xr:uid="{B7316DCC-FA40-4B0C-9E7E-626DB0D586EB}"/>
    <cellStyle name="Style 148 6" xfId="37993" xr:uid="{1EFBB488-C84B-496B-BEA8-ABE1EC4D3F2F}"/>
    <cellStyle name="Style 148 7" xfId="37994" xr:uid="{34E07094-BCA4-4A93-B224-A9C3AFD8BA9C}"/>
    <cellStyle name="Style 148 8" xfId="42028" xr:uid="{4695081A-93D7-4943-99B3-546069AC587E}"/>
    <cellStyle name="Style 148 9" xfId="26801" xr:uid="{1A206CD0-8310-4C16-B3B4-1B2A5C783FE0}"/>
    <cellStyle name="Style 149" xfId="3120" xr:uid="{00000000-0005-0000-0000-0000340C0000}"/>
    <cellStyle name="Style 149 2" xfId="3121" xr:uid="{00000000-0005-0000-0000-0000350C0000}"/>
    <cellStyle name="Style 149 2 2" xfId="37995" xr:uid="{AF7A90BE-B570-49CD-88AC-E1604786818E}"/>
    <cellStyle name="Style 149 2 3" xfId="37996" xr:uid="{8EFD54B4-BBA5-46C4-858A-12754D91004F}"/>
    <cellStyle name="Style 149 2 4" xfId="37997" xr:uid="{54740B9A-42CE-4A22-8D43-6F12B53BF288}"/>
    <cellStyle name="Style 149 2 5" xfId="37998" xr:uid="{F1193B89-4E94-4878-8304-862547491522}"/>
    <cellStyle name="Style 149 2 6" xfId="42032" xr:uid="{4DF4E981-AF9D-4160-B24F-B5E27AE69AED}"/>
    <cellStyle name="Style 149 2 7" xfId="26805" xr:uid="{E9A10B77-C736-4AD7-A5CD-2A0F5C758993}"/>
    <cellStyle name="Style 149 3" xfId="37999" xr:uid="{80D9D7B7-DFA8-4F43-9C9F-0F850306F7A4}"/>
    <cellStyle name="Style 149 4" xfId="38000" xr:uid="{C8373ABE-69D6-414D-882A-6E234173ED59}"/>
    <cellStyle name="Style 149 5" xfId="38001" xr:uid="{D774FDCF-C4C0-4E74-ACEC-9E4C567A3FD5}"/>
    <cellStyle name="Style 149 6" xfId="38002" xr:uid="{737E94C3-6374-43E2-91CB-8FCC8CF56474}"/>
    <cellStyle name="Style 149 7" xfId="42031" xr:uid="{1921934B-8E99-46C5-B741-D6F620D35A8C}"/>
    <cellStyle name="Style 149 8" xfId="26804" xr:uid="{FA3F8456-705A-41FD-80B5-BCE161B9F121}"/>
    <cellStyle name="Style 150" xfId="3122" xr:uid="{00000000-0005-0000-0000-0000360C0000}"/>
    <cellStyle name="Style 150 2" xfId="3123" xr:uid="{00000000-0005-0000-0000-0000370C0000}"/>
    <cellStyle name="Style 150 2 2" xfId="38003" xr:uid="{B799D977-38A4-48DD-A820-3349B78D5ED0}"/>
    <cellStyle name="Style 150 2 3" xfId="38004" xr:uid="{00B028FF-8C9E-488B-AE63-E3F6AEC73FF5}"/>
    <cellStyle name="Style 150 2 4" xfId="38005" xr:uid="{C4D74452-F1F6-4A1F-8077-169C69C25D0C}"/>
    <cellStyle name="Style 150 2 5" xfId="38006" xr:uid="{4CCA83E3-2C4D-4177-A74A-065E57384793}"/>
    <cellStyle name="Style 150 2 6" xfId="42034" xr:uid="{27E52372-6DFC-459C-99C6-2B74C4E0FD77}"/>
    <cellStyle name="Style 150 2 7" xfId="26807" xr:uid="{BD888A08-4C4C-4EB4-AA2C-93998A9780A4}"/>
    <cellStyle name="Style 150 3" xfId="38007" xr:uid="{B791A16F-F232-482A-A541-3F714D1CFA31}"/>
    <cellStyle name="Style 150 4" xfId="38008" xr:uid="{1921B773-9F21-494A-BDDF-C5B7D1BB0F48}"/>
    <cellStyle name="Style 150 5" xfId="38009" xr:uid="{B2C8562E-54E2-401B-B88A-8B0EB45DD5DE}"/>
    <cellStyle name="Style 150 6" xfId="38010" xr:uid="{A5F22015-CBA3-4501-AC32-969B43D2B1CF}"/>
    <cellStyle name="Style 150 7" xfId="42033" xr:uid="{4947A24D-AE4C-4118-A28D-E94B3D57D449}"/>
    <cellStyle name="Style 150 8" xfId="26806" xr:uid="{71C413AD-2667-4021-9E97-FB3F0EFC52B7}"/>
    <cellStyle name="Style 151" xfId="3124" xr:uid="{00000000-0005-0000-0000-0000380C0000}"/>
    <cellStyle name="Style 151 2" xfId="3125" xr:uid="{00000000-0005-0000-0000-0000390C0000}"/>
    <cellStyle name="Style 151 2 2" xfId="38011" xr:uid="{2972369C-61DD-4389-A08C-C373CDF28064}"/>
    <cellStyle name="Style 151 2 3" xfId="38012" xr:uid="{39CC60F1-FF7E-436E-B994-57BCD2944809}"/>
    <cellStyle name="Style 151 2 4" xfId="38013" xr:uid="{527533E3-80AC-4536-9EF7-5B074DE708F9}"/>
    <cellStyle name="Style 151 2 5" xfId="38014" xr:uid="{3CAEDBCA-953A-4EDD-83FE-7AD9CEFDE95B}"/>
    <cellStyle name="Style 151 2 6" xfId="42036" xr:uid="{0D82548D-0D44-43FC-9751-9F12C3653773}"/>
    <cellStyle name="Style 151 2 7" xfId="26809" xr:uid="{4AF4184B-1204-4BC8-9EB4-15AB50D1BC84}"/>
    <cellStyle name="Style 151 3" xfId="38015" xr:uid="{20BE1E15-CDFE-4B04-9D39-D04ACA6BCCED}"/>
    <cellStyle name="Style 151 4" xfId="38016" xr:uid="{F712958F-0B23-4D3B-B5DC-C1E0A516A2F3}"/>
    <cellStyle name="Style 151 5" xfId="38017" xr:uid="{14F38C6D-4DF6-4A1A-A595-56721C099E6F}"/>
    <cellStyle name="Style 151 6" xfId="38018" xr:uid="{FAAD4935-64BB-49E4-9BEA-B5F9D63C7B3C}"/>
    <cellStyle name="Style 151 7" xfId="42035" xr:uid="{E6E86AF1-6BBB-4AA6-8337-332EABF8D918}"/>
    <cellStyle name="Style 151 8" xfId="26808" xr:uid="{8206B99A-576F-47B4-90CE-DD02BC2A6659}"/>
    <cellStyle name="Style 152" xfId="3126" xr:uid="{00000000-0005-0000-0000-00003A0C0000}"/>
    <cellStyle name="Style 152 2" xfId="3127" xr:uid="{00000000-0005-0000-0000-00003B0C0000}"/>
    <cellStyle name="Style 152 2 2" xfId="38019" xr:uid="{84C34D14-9C98-49D0-AFDC-7656C6D0098A}"/>
    <cellStyle name="Style 152 2 3" xfId="38020" xr:uid="{A0257969-5664-4A56-9B74-F3A98E409DE7}"/>
    <cellStyle name="Style 152 2 4" xfId="38021" xr:uid="{8CF1C240-FEE5-46B0-AE15-F0099761E106}"/>
    <cellStyle name="Style 152 2 5" xfId="38022" xr:uid="{162B2198-B14B-4714-8D8F-020CBE1A252A}"/>
    <cellStyle name="Style 152 2 6" xfId="42038" xr:uid="{E99CBA41-7D37-496C-BD4B-0BD221D3A294}"/>
    <cellStyle name="Style 152 2 7" xfId="26811" xr:uid="{1F0FEE8C-D8A5-4E41-94C7-D03AA34C7BFA}"/>
    <cellStyle name="Style 152 3" xfId="3128" xr:uid="{00000000-0005-0000-0000-00003C0C0000}"/>
    <cellStyle name="Style 152 3 2" xfId="38023" xr:uid="{9392D715-BCD2-4B60-9BA8-34BB8C1862BD}"/>
    <cellStyle name="Style 152 3 3" xfId="38024" xr:uid="{8B6AF42A-1F4D-4C34-9A23-B12B60F6C7AC}"/>
    <cellStyle name="Style 152 3 4" xfId="38025" xr:uid="{B68939B0-8107-4737-A0EE-39B11D72332D}"/>
    <cellStyle name="Style 152 3 5" xfId="38026" xr:uid="{2BCAAE07-68FD-4308-8198-F92CC3850B36}"/>
    <cellStyle name="Style 152 3 6" xfId="42039" xr:uid="{2F6C5FE8-4A82-4142-B6F0-F599A046B117}"/>
    <cellStyle name="Style 152 3 7" xfId="26812" xr:uid="{C5E0CB95-DFEE-471B-98CD-44F1AF8C73E6}"/>
    <cellStyle name="Style 152 4" xfId="38027" xr:uid="{60FCCF09-E5CD-47EF-9C93-16EEF0470C7E}"/>
    <cellStyle name="Style 152 5" xfId="38028" xr:uid="{6FF35D17-5A51-4CD3-8E6C-8D0E316AFBB6}"/>
    <cellStyle name="Style 152 6" xfId="38029" xr:uid="{301A8CB7-6B08-4A27-9990-B3DEE62A9055}"/>
    <cellStyle name="Style 152 7" xfId="38030" xr:uid="{8ABEC979-E03B-4308-A761-766055738074}"/>
    <cellStyle name="Style 152 8" xfId="42037" xr:uid="{DDE0304B-B07C-4CBB-B6DE-B5622FFFE2DF}"/>
    <cellStyle name="Style 152 9" xfId="26810" xr:uid="{B8F14EB7-14F1-4789-86B7-87E4CCC894C7}"/>
    <cellStyle name="Style 153" xfId="3129" xr:uid="{00000000-0005-0000-0000-00003D0C0000}"/>
    <cellStyle name="Style 153 2" xfId="3130" xr:uid="{00000000-0005-0000-0000-00003E0C0000}"/>
    <cellStyle name="Style 153 2 2" xfId="38031" xr:uid="{F777C525-6924-432A-A72E-6C0F278FD004}"/>
    <cellStyle name="Style 153 2 3" xfId="38032" xr:uid="{7A46DA76-9E9B-4FEC-8035-E3149EEF0CF5}"/>
    <cellStyle name="Style 153 2 4" xfId="38033" xr:uid="{E4BC856D-5CF9-41F6-9B37-28DF6F9A6B14}"/>
    <cellStyle name="Style 153 2 5" xfId="38034" xr:uid="{88089C9F-348A-4E20-89E7-16E203EFA706}"/>
    <cellStyle name="Style 153 2 6" xfId="42041" xr:uid="{E04DF9B8-8A2F-48FE-BBDA-F373B31DD93F}"/>
    <cellStyle name="Style 153 2 7" xfId="26814" xr:uid="{5CFF320E-5137-4712-8AFA-D366279D15FA}"/>
    <cellStyle name="Style 153 3" xfId="38035" xr:uid="{96DCA5A4-B888-43F9-92F6-8C1D1B63A9FB}"/>
    <cellStyle name="Style 153 4" xfId="38036" xr:uid="{B2380FCD-5E48-4336-894B-A2705CD9EB9A}"/>
    <cellStyle name="Style 153 5" xfId="38037" xr:uid="{157605F7-DB48-478A-A517-DC7B6170A8AC}"/>
    <cellStyle name="Style 153 6" xfId="38038" xr:uid="{96A2F4ED-9C8A-4B97-989D-283CE68514EE}"/>
    <cellStyle name="Style 153 7" xfId="42040" xr:uid="{62765993-61EE-47D1-82A0-EE1D37E91C6E}"/>
    <cellStyle name="Style 153 8" xfId="26813" xr:uid="{1243DDE9-596B-4504-97D9-6BA1726A2FEE}"/>
    <cellStyle name="Style 154" xfId="3131" xr:uid="{00000000-0005-0000-0000-00003F0C0000}"/>
    <cellStyle name="Style 154 2" xfId="3132" xr:uid="{00000000-0005-0000-0000-0000400C0000}"/>
    <cellStyle name="Style 154 2 2" xfId="38039" xr:uid="{AC7F77A7-1B87-496C-94E4-2C39B05ECABC}"/>
    <cellStyle name="Style 154 2 3" xfId="38040" xr:uid="{3A770EBD-99A7-4675-8111-AD4C8F19C1B8}"/>
    <cellStyle name="Style 154 2 4" xfId="38041" xr:uid="{E16BF85A-7587-498B-9313-68481263486C}"/>
    <cellStyle name="Style 154 2 5" xfId="38042" xr:uid="{32BDF1D9-1CAD-42C6-B793-9C5219D405E7}"/>
    <cellStyle name="Style 154 2 6" xfId="42043" xr:uid="{62CD602F-BF01-4F42-A2B7-67CC11F55A57}"/>
    <cellStyle name="Style 154 2 7" xfId="26816" xr:uid="{F57F4900-A2D4-4B11-B704-0BAD0C5DA6CF}"/>
    <cellStyle name="Style 154 3" xfId="38043" xr:uid="{10904CD7-AED7-46AF-8D41-84924E602411}"/>
    <cellStyle name="Style 154 4" xfId="38044" xr:uid="{E520275C-5621-4172-B450-4B98F19CC559}"/>
    <cellStyle name="Style 154 5" xfId="38045" xr:uid="{050B70B6-3890-4D16-8232-399372A51A15}"/>
    <cellStyle name="Style 154 6" xfId="38046" xr:uid="{D09E1D26-0A51-40ED-9E23-343B665F93C1}"/>
    <cellStyle name="Style 154 7" xfId="42042" xr:uid="{B47C959E-E53D-46DA-ADBD-D885C447F1AC}"/>
    <cellStyle name="Style 154 8" xfId="26815" xr:uid="{3D074565-CAF4-4946-8AEF-DD6E3B2275F3}"/>
    <cellStyle name="Style 159" xfId="3133" xr:uid="{00000000-0005-0000-0000-0000410C0000}"/>
    <cellStyle name="Style 159 2" xfId="3134" xr:uid="{00000000-0005-0000-0000-0000420C0000}"/>
    <cellStyle name="Style 159 2 2" xfId="38047" xr:uid="{8088A88C-92EA-4356-A335-330058BF88C0}"/>
    <cellStyle name="Style 159 2 3" xfId="38048" xr:uid="{62783112-D457-4054-A96C-99F2542122FE}"/>
    <cellStyle name="Style 159 2 4" xfId="38049" xr:uid="{6A62CB68-DC60-45FD-9A15-26F83B305065}"/>
    <cellStyle name="Style 159 2 5" xfId="38050" xr:uid="{CAE988CC-36D9-4FC2-AD09-CDAB19CBEF0D}"/>
    <cellStyle name="Style 159 2 6" xfId="42045" xr:uid="{342DD94B-4E1D-4D8B-9459-DCF9FC4819F6}"/>
    <cellStyle name="Style 159 2 7" xfId="26818" xr:uid="{B14A489F-E37B-4EF7-BC21-F8A2F121C00E}"/>
    <cellStyle name="Style 159 3" xfId="3135" xr:uid="{00000000-0005-0000-0000-0000430C0000}"/>
    <cellStyle name="Style 159 3 2" xfId="38051" xr:uid="{8A178046-AB8C-4982-9B73-EE707EF5C628}"/>
    <cellStyle name="Style 159 3 3" xfId="38052" xr:uid="{94153804-7D37-4862-8E14-34325EB47B4B}"/>
    <cellStyle name="Style 159 3 4" xfId="38053" xr:uid="{F5B4D866-9EA7-435F-A8AF-C8C3AAB08491}"/>
    <cellStyle name="Style 159 3 5" xfId="38054" xr:uid="{F90B6741-122F-4717-8EF7-AA1D12D6CE46}"/>
    <cellStyle name="Style 159 3 6" xfId="42046" xr:uid="{216AE347-6682-40AF-BC9D-C874FC2B7093}"/>
    <cellStyle name="Style 159 3 7" xfId="26819" xr:uid="{BB2F571F-C469-401A-AF0E-F8340088FE3B}"/>
    <cellStyle name="Style 159 4" xfId="38055" xr:uid="{CECAF9F6-4096-45B2-BBE9-34CB0B620FE8}"/>
    <cellStyle name="Style 159 5" xfId="38056" xr:uid="{D79768F7-342D-4B4B-BE98-4E005FB134E8}"/>
    <cellStyle name="Style 159 6" xfId="38057" xr:uid="{A58EA43E-AF90-401D-ABC4-1D03D094C481}"/>
    <cellStyle name="Style 159 7" xfId="38058" xr:uid="{131B3709-BE41-42A7-81B8-948C6B595786}"/>
    <cellStyle name="Style 159 8" xfId="42044" xr:uid="{74DDB2E4-D38C-4325-A519-2E5B1E827F23}"/>
    <cellStyle name="Style 159 9" xfId="26817" xr:uid="{F86B2CD6-EFB0-4C83-85A5-99C3711B89E4}"/>
    <cellStyle name="Style 160" xfId="3136" xr:uid="{00000000-0005-0000-0000-0000440C0000}"/>
    <cellStyle name="Style 160 2" xfId="3137" xr:uid="{00000000-0005-0000-0000-0000450C0000}"/>
    <cellStyle name="Style 160 2 2" xfId="38059" xr:uid="{7FD2A9BB-3DE7-4A76-9D1D-3E72151523BF}"/>
    <cellStyle name="Style 160 2 3" xfId="38060" xr:uid="{B098E38C-5D91-465F-9292-C2843A2D9BAB}"/>
    <cellStyle name="Style 160 2 4" xfId="38061" xr:uid="{8042026E-23B3-4AE3-89DC-25C665A0FC02}"/>
    <cellStyle name="Style 160 2 5" xfId="38062" xr:uid="{5CCA967B-E17D-4923-BFE7-AF03B6FD4A79}"/>
    <cellStyle name="Style 160 2 6" xfId="42048" xr:uid="{AB595E08-36A7-4268-B193-61EC47D533CA}"/>
    <cellStyle name="Style 160 2 7" xfId="26821" xr:uid="{49940E08-D4A0-4DB7-9327-B29423B20732}"/>
    <cellStyle name="Style 160 3" xfId="38063" xr:uid="{62D1CB56-8FD0-4D9C-9D04-CB5A1E81D188}"/>
    <cellStyle name="Style 160 4" xfId="38064" xr:uid="{78B41AF5-3C65-4051-87E3-6B96A11CAD79}"/>
    <cellStyle name="Style 160 5" xfId="38065" xr:uid="{BEEA36DF-0AA7-42F2-9EE2-A581F3553713}"/>
    <cellStyle name="Style 160 6" xfId="38066" xr:uid="{1E940C7E-5DCF-44E7-8EFF-5F0559B4C9CC}"/>
    <cellStyle name="Style 160 7" xfId="42047" xr:uid="{24D9E435-B169-40F1-9BC6-FB268662411F}"/>
    <cellStyle name="Style 160 8" xfId="26820" xr:uid="{95E2D0A1-73B7-402B-8F13-BCF7B4F989E9}"/>
    <cellStyle name="Style 161" xfId="3138" xr:uid="{00000000-0005-0000-0000-0000460C0000}"/>
    <cellStyle name="Style 161 2" xfId="3139" xr:uid="{00000000-0005-0000-0000-0000470C0000}"/>
    <cellStyle name="Style 161 2 2" xfId="38067" xr:uid="{F6F6B378-9CC8-4B13-A024-53D24D59FC70}"/>
    <cellStyle name="Style 161 2 3" xfId="38068" xr:uid="{73D3DEE3-EF6F-4C71-A0DB-BA82EE2E1021}"/>
    <cellStyle name="Style 161 2 4" xfId="38069" xr:uid="{5B7ABB06-9C87-4F8B-BDA0-CA0DC25CD3FF}"/>
    <cellStyle name="Style 161 2 5" xfId="38070" xr:uid="{EEE5386A-EA79-49E5-A40C-318A3385C70C}"/>
    <cellStyle name="Style 161 2 6" xfId="42050" xr:uid="{D8161FB5-1C24-4609-83FA-42107A8B7FE7}"/>
    <cellStyle name="Style 161 2 7" xfId="26823" xr:uid="{5F0C8A9A-C6CC-4DEA-814F-534A2D3CC601}"/>
    <cellStyle name="Style 161 3" xfId="38071" xr:uid="{02E2E63F-77E5-469D-ACB7-86F785590CDA}"/>
    <cellStyle name="Style 161 4" xfId="38072" xr:uid="{EB4C60D8-28F5-4EAF-9ABD-4D35CBE5699C}"/>
    <cellStyle name="Style 161 5" xfId="38073" xr:uid="{D3471615-F2A9-4A53-9493-C053D843E112}"/>
    <cellStyle name="Style 161 6" xfId="38074" xr:uid="{73D00904-4C8D-4977-8AA8-A0525EAE5A0E}"/>
    <cellStyle name="Style 161 7" xfId="42049" xr:uid="{0609600A-F8AF-41EC-9D17-DE5FE8362250}"/>
    <cellStyle name="Style 161 8" xfId="26822" xr:uid="{6E558801-D2FC-4D72-B47A-B4C01CF83FD1}"/>
    <cellStyle name="Style 162" xfId="3140" xr:uid="{00000000-0005-0000-0000-0000480C0000}"/>
    <cellStyle name="Style 162 2" xfId="3141" xr:uid="{00000000-0005-0000-0000-0000490C0000}"/>
    <cellStyle name="Style 162 2 2" xfId="38075" xr:uid="{A8245CD0-1067-40AF-B8F7-819E4C95518B}"/>
    <cellStyle name="Style 162 2 3" xfId="38076" xr:uid="{AA15B2EB-3569-4053-8D24-5510F99016E1}"/>
    <cellStyle name="Style 162 2 4" xfId="38077" xr:uid="{391FB5AE-F398-46EF-92D3-9B7B4AF19325}"/>
    <cellStyle name="Style 162 2 5" xfId="38078" xr:uid="{ED9FA66C-516F-470C-A6E1-54311D93A64C}"/>
    <cellStyle name="Style 162 2 6" xfId="42052" xr:uid="{0D90508D-C223-49C5-8BCD-3ABB50955063}"/>
    <cellStyle name="Style 162 2 7" xfId="26825" xr:uid="{C10E97E5-4F30-4D4C-98D4-45C4674479D6}"/>
    <cellStyle name="Style 162 3" xfId="38079" xr:uid="{CE229372-CC00-4EE2-95BC-2E98340B1EB1}"/>
    <cellStyle name="Style 162 4" xfId="38080" xr:uid="{46E5988D-F8D1-410A-A3B7-22DF138473EB}"/>
    <cellStyle name="Style 162 5" xfId="38081" xr:uid="{78A9B415-4DC1-4212-8F07-EE8FFF0FC114}"/>
    <cellStyle name="Style 162 6" xfId="38082" xr:uid="{ED84C035-1683-4F88-8B15-8F007AB6179B}"/>
    <cellStyle name="Style 162 7" xfId="42051" xr:uid="{516381CF-9B14-4645-9E6B-902A8B4CF5C2}"/>
    <cellStyle name="Style 162 8" xfId="26824" xr:uid="{A8D9FD78-0944-40D9-BE77-B38B1CE6BA64}"/>
    <cellStyle name="Style 163" xfId="3142" xr:uid="{00000000-0005-0000-0000-00004A0C0000}"/>
    <cellStyle name="Style 163 2" xfId="3143" xr:uid="{00000000-0005-0000-0000-00004B0C0000}"/>
    <cellStyle name="Style 163 2 2" xfId="38083" xr:uid="{B9A40495-B06A-491A-A0C9-963ABC62D051}"/>
    <cellStyle name="Style 163 2 3" xfId="38084" xr:uid="{2875C901-79DD-453D-8741-37090F78FFF4}"/>
    <cellStyle name="Style 163 2 4" xfId="38085" xr:uid="{085B4586-5886-44D1-96C1-13D1A9724035}"/>
    <cellStyle name="Style 163 2 5" xfId="38086" xr:uid="{D582F079-E29F-4C3B-A3F2-8E4144E14F0D}"/>
    <cellStyle name="Style 163 2 6" xfId="42054" xr:uid="{559C1012-B6AE-4E38-B8CF-BE8B00D6D403}"/>
    <cellStyle name="Style 163 2 7" xfId="26827" xr:uid="{0C7E19D6-538F-41AE-81B3-A7257A583A0D}"/>
    <cellStyle name="Style 163 3" xfId="3144" xr:uid="{00000000-0005-0000-0000-00004C0C0000}"/>
    <cellStyle name="Style 163 3 2" xfId="38087" xr:uid="{6828960C-5EBD-499D-A090-C6DF3CCDAF3F}"/>
    <cellStyle name="Style 163 3 3" xfId="38088" xr:uid="{C63E06E4-85E1-458D-9008-3D717B82F1F8}"/>
    <cellStyle name="Style 163 3 4" xfId="38089" xr:uid="{30B87677-E72E-4CA3-A814-6C75D2366A55}"/>
    <cellStyle name="Style 163 3 5" xfId="38090" xr:uid="{C39D98A9-4A54-4756-957F-796BB5C01BDB}"/>
    <cellStyle name="Style 163 3 6" xfId="42055" xr:uid="{CC1CFE68-0C9C-4EC5-984E-FD4F7CB49253}"/>
    <cellStyle name="Style 163 3 7" xfId="26828" xr:uid="{A0E31D9B-D4DE-4079-B85B-14A202FE9D01}"/>
    <cellStyle name="Style 163 4" xfId="38091" xr:uid="{F1FFCF0C-1F40-44AC-B8CA-D466230C0130}"/>
    <cellStyle name="Style 163 5" xfId="38092" xr:uid="{03EF08A6-A0A3-4F9B-83E1-E099745BD015}"/>
    <cellStyle name="Style 163 6" xfId="38093" xr:uid="{1358036C-FA5B-4CC8-8C25-81196F7BD418}"/>
    <cellStyle name="Style 163 7" xfId="38094" xr:uid="{A84ED035-D6DD-4736-A107-565C1EBBFEA5}"/>
    <cellStyle name="Style 163 8" xfId="42053" xr:uid="{6A3539FE-2EC3-408E-A31E-C1AABBED3FBE}"/>
    <cellStyle name="Style 163 9" xfId="26826" xr:uid="{0B1F556A-0F97-4F80-B500-074AFAD4EDA5}"/>
    <cellStyle name="Style 164" xfId="3145" xr:uid="{00000000-0005-0000-0000-00004D0C0000}"/>
    <cellStyle name="Style 164 2" xfId="3146" xr:uid="{00000000-0005-0000-0000-00004E0C0000}"/>
    <cellStyle name="Style 164 2 2" xfId="38095" xr:uid="{4D1643E6-B882-46FE-9016-D26398D2CE9C}"/>
    <cellStyle name="Style 164 2 3" xfId="38096" xr:uid="{787E93B6-9F49-45AC-B528-6DF4E764B018}"/>
    <cellStyle name="Style 164 2 4" xfId="38097" xr:uid="{9ABDC33F-7084-4D62-9D55-C8D6821F198D}"/>
    <cellStyle name="Style 164 2 5" xfId="38098" xr:uid="{6AC9B9C9-707E-4700-A707-BE00A37E5C9F}"/>
    <cellStyle name="Style 164 2 6" xfId="42057" xr:uid="{8D61B680-461E-4AB1-969D-DD24E3FC0E1E}"/>
    <cellStyle name="Style 164 2 7" xfId="26830" xr:uid="{40E2A294-6D81-45EF-814E-18BB4ED47785}"/>
    <cellStyle name="Style 164 3" xfId="38099" xr:uid="{839BF209-E117-4885-8AF2-8F4891D5C912}"/>
    <cellStyle name="Style 164 4" xfId="38100" xr:uid="{E2D7F0A2-4CFF-4C6E-8454-745577415FD8}"/>
    <cellStyle name="Style 164 5" xfId="38101" xr:uid="{C76CDF65-A6F1-458D-B952-5AA548B6048F}"/>
    <cellStyle name="Style 164 6" xfId="38102" xr:uid="{FA00E800-3071-4D91-A684-9327DCC8626F}"/>
    <cellStyle name="Style 164 7" xfId="42056" xr:uid="{944EE97F-2E5C-4F85-96A1-8364DFF968C1}"/>
    <cellStyle name="Style 164 8" xfId="26829" xr:uid="{9B2B5BD7-0C30-4816-8CD1-43EF63B1AEC6}"/>
    <cellStyle name="Style 165" xfId="3147" xr:uid="{00000000-0005-0000-0000-00004F0C0000}"/>
    <cellStyle name="Style 165 2" xfId="3148" xr:uid="{00000000-0005-0000-0000-0000500C0000}"/>
    <cellStyle name="Style 165 2 2" xfId="38103" xr:uid="{230F83D5-3233-4FE3-A72C-7F8D59D1038B}"/>
    <cellStyle name="Style 165 2 3" xfId="38104" xr:uid="{64C28E02-5E64-4CA8-9F2C-FBD98975E483}"/>
    <cellStyle name="Style 165 2 4" xfId="38105" xr:uid="{A0D06066-926B-4DE6-8625-109F35DBA9DC}"/>
    <cellStyle name="Style 165 2 5" xfId="38106" xr:uid="{5DFC9B0F-53AB-4BB0-8339-E28BFDD85743}"/>
    <cellStyle name="Style 165 2 6" xfId="42059" xr:uid="{8C4E8600-6A80-4F68-B0A7-C91211479B94}"/>
    <cellStyle name="Style 165 2 7" xfId="26832" xr:uid="{C74F3F1B-A799-405A-B0F6-8DB1477144A7}"/>
    <cellStyle name="Style 165 3" xfId="38107" xr:uid="{A4920260-6736-4287-95E1-2B8423879F65}"/>
    <cellStyle name="Style 165 4" xfId="38108" xr:uid="{A9E9ABDA-54ED-4186-8176-47981B584AAC}"/>
    <cellStyle name="Style 165 5" xfId="38109" xr:uid="{F6A45797-37AE-4BCC-B137-D93377812503}"/>
    <cellStyle name="Style 165 6" xfId="38110" xr:uid="{E6DE0E58-0C76-4662-AB13-B3347EEE3E47}"/>
    <cellStyle name="Style 165 7" xfId="42058" xr:uid="{92E9D781-7C01-42A9-93F9-FB1F7357FEAA}"/>
    <cellStyle name="Style 165 8" xfId="26831" xr:uid="{ABF73754-C025-4477-B35F-2BCD2F925921}"/>
    <cellStyle name="Style 21" xfId="320" xr:uid="{00000000-0005-0000-0000-000044010000}"/>
    <cellStyle name="Style 21 10" xfId="14789" xr:uid="{00000000-0005-0000-0000-0000C9390000}"/>
    <cellStyle name="Style 21 10 2" xfId="14790" xr:uid="{00000000-0005-0000-0000-0000CA390000}"/>
    <cellStyle name="Style 21 10 3" xfId="45332" xr:uid="{68C50F70-B6F3-4A5C-81A6-95F3CBA22374}"/>
    <cellStyle name="Style 21 10 4" xfId="38111" xr:uid="{0441E564-FF26-4D27-8FE9-6F9B25A9EB16}"/>
    <cellStyle name="Style 21 11" xfId="14791" xr:uid="{00000000-0005-0000-0000-0000CB390000}"/>
    <cellStyle name="Style 21 11 2" xfId="45333" xr:uid="{DCB07D25-5DD3-48E4-97CC-1C2E8452AB91}"/>
    <cellStyle name="Style 21 11 3" xfId="38112" xr:uid="{54DBA2D5-4781-40BF-8F61-144B5D641471}"/>
    <cellStyle name="Style 21 12" xfId="14792" xr:uid="{00000000-0005-0000-0000-0000CC390000}"/>
    <cellStyle name="Style 21 13" xfId="14788" xr:uid="{00000000-0005-0000-0000-0000C8390000}"/>
    <cellStyle name="Style 21 14" xfId="26833" xr:uid="{EDB0680D-A045-4C96-B961-2994F5F8E9C7}"/>
    <cellStyle name="Style 21 2" xfId="321" xr:uid="{00000000-0005-0000-0000-000045010000}"/>
    <cellStyle name="Style 21 2 10" xfId="14794" xr:uid="{00000000-0005-0000-0000-0000CE390000}"/>
    <cellStyle name="Style 21 2 10 2" xfId="45334" xr:uid="{E0F2367E-A903-49C9-A4FB-72D7B9993F40}"/>
    <cellStyle name="Style 21 2 10 3" xfId="38113" xr:uid="{E9C8FA83-3D54-4FBB-8112-61AB51B655FF}"/>
    <cellStyle name="Style 21 2 11" xfId="14795" xr:uid="{00000000-0005-0000-0000-0000CF390000}"/>
    <cellStyle name="Style 21 2 12" xfId="14793" xr:uid="{00000000-0005-0000-0000-0000CD390000}"/>
    <cellStyle name="Style 21 2 13" xfId="26834" xr:uid="{7BAE7CA4-B577-4018-88E1-565D1DDD1DF5}"/>
    <cellStyle name="Style 21 2 2" xfId="3151" xr:uid="{00000000-0005-0000-0000-0000530C0000}"/>
    <cellStyle name="Style 21 2 2 2" xfId="14797" xr:uid="{00000000-0005-0000-0000-0000D1390000}"/>
    <cellStyle name="Style 21 2 2 2 2" xfId="14798" xr:uid="{00000000-0005-0000-0000-0000D2390000}"/>
    <cellStyle name="Style 21 2 2 2 2 2" xfId="45336" xr:uid="{C33AC5E0-54F8-4EF7-869B-12CEF540FB57}"/>
    <cellStyle name="Style 21 2 2 2 2 3" xfId="38114" xr:uid="{DC1DF107-C2DA-4D28-88FB-2964177BC433}"/>
    <cellStyle name="Style 21 2 2 2 3" xfId="45335" xr:uid="{A77052B8-460E-4E4C-A8E6-A357A9467091}"/>
    <cellStyle name="Style 21 2 2 2 4" xfId="27399" xr:uid="{BAC8EEB6-2C40-4646-9B12-7F411108B684}"/>
    <cellStyle name="Style 21 2 2 3" xfId="14799" xr:uid="{00000000-0005-0000-0000-0000D3390000}"/>
    <cellStyle name="Style 21 2 2 3 2" xfId="14800" xr:uid="{00000000-0005-0000-0000-0000D4390000}"/>
    <cellStyle name="Style 21 2 2 3 2 2" xfId="45338" xr:uid="{06B623BF-F2B6-4706-A90D-182C00EC139F}"/>
    <cellStyle name="Style 21 2 2 3 2 3" xfId="38115" xr:uid="{EA451D35-4E08-48DF-BE34-DDEC979202B0}"/>
    <cellStyle name="Style 21 2 2 3 3" xfId="45337" xr:uid="{A0F927EE-A428-43ED-9EBF-592B677E0867}"/>
    <cellStyle name="Style 21 2 2 3 4" xfId="27398" xr:uid="{13E6F23D-8D52-4C66-B2A7-F3290911018B}"/>
    <cellStyle name="Style 21 2 2 4" xfId="14801" xr:uid="{00000000-0005-0000-0000-0000D5390000}"/>
    <cellStyle name="Style 21 2 2 4 2" xfId="45339" xr:uid="{92F09D3A-8410-410C-8808-E1B828EDF4E5}"/>
    <cellStyle name="Style 21 2 2 4 3" xfId="38116" xr:uid="{94F699FA-61CF-4D9C-B3FC-1C47083A7CB6}"/>
    <cellStyle name="Style 21 2 2 5" xfId="14802" xr:uid="{00000000-0005-0000-0000-0000D6390000}"/>
    <cellStyle name="Style 21 2 2 5 2" xfId="45340" xr:uid="{DD75BA6B-75F0-433E-880F-7574554A07D8}"/>
    <cellStyle name="Style 21 2 2 5 3" xfId="38117" xr:uid="{AA491EAC-57E0-455B-A5C5-E43AECD526EF}"/>
    <cellStyle name="Style 21 2 2 6" xfId="14796" xr:uid="{00000000-0005-0000-0000-0000D0390000}"/>
    <cellStyle name="Style 21 2 2 7" xfId="26835" xr:uid="{995B254E-8572-4BA3-8118-29154B828883}"/>
    <cellStyle name="Style 21 2 3" xfId="3150" xr:uid="{00000000-0005-0000-0000-0000520C0000}"/>
    <cellStyle name="Style 21 2 3 2" xfId="14804" xr:uid="{00000000-0005-0000-0000-0000D8390000}"/>
    <cellStyle name="Style 21 2 3 2 2" xfId="14805" xr:uid="{00000000-0005-0000-0000-0000D9390000}"/>
    <cellStyle name="Style 21 2 3 2 3" xfId="45342" xr:uid="{DB7E147C-2776-4577-AFF0-E269A09CF2EF}"/>
    <cellStyle name="Style 21 2 3 2 4" xfId="38118" xr:uid="{4622920D-3CFF-4AC2-9E27-D027C93F7C3B}"/>
    <cellStyle name="Style 21 2 3 3" xfId="14806" xr:uid="{00000000-0005-0000-0000-0000DA390000}"/>
    <cellStyle name="Style 21 2 3 3 2" xfId="14807" xr:uid="{00000000-0005-0000-0000-0000DB390000}"/>
    <cellStyle name="Style 21 2 3 3 3" xfId="45343" xr:uid="{B8048369-72CB-4D8D-AFEF-0F20FB6ED8F2}"/>
    <cellStyle name="Style 21 2 3 3 4" xfId="38119" xr:uid="{EDCA5E58-B5CE-4A27-A9A1-A2AD609792AB}"/>
    <cellStyle name="Style 21 2 3 4" xfId="14808" xr:uid="{00000000-0005-0000-0000-0000DC390000}"/>
    <cellStyle name="Style 21 2 3 4 2" xfId="45344" xr:uid="{B4ABDD3E-2408-4CB7-B8F0-F1A4C56D67D6}"/>
    <cellStyle name="Style 21 2 3 4 3" xfId="38120" xr:uid="{21C10E7A-51FB-4CFC-85B6-FF77769B0B98}"/>
    <cellStyle name="Style 21 2 3 5" xfId="14803" xr:uid="{00000000-0005-0000-0000-0000D7390000}"/>
    <cellStyle name="Style 21 2 3 5 2" xfId="45341" xr:uid="{780E14A7-A540-437A-81DC-4DEDDF2423D3}"/>
    <cellStyle name="Style 21 2 3 5 3" xfId="38121" xr:uid="{DE93EB39-D57A-476F-944A-3AF36DCFCD26}"/>
    <cellStyle name="Style 21 2 3 6" xfId="42061" xr:uid="{6E642501-B413-44C1-B419-39400AF1FC37}"/>
    <cellStyle name="Style 21 2 3 7" xfId="26836" xr:uid="{1A00D89A-B440-4773-ADD7-CE03A89A328F}"/>
    <cellStyle name="Style 21 2 4" xfId="14809" xr:uid="{00000000-0005-0000-0000-0000DD390000}"/>
    <cellStyle name="Style 21 2 4 2" xfId="14810" xr:uid="{00000000-0005-0000-0000-0000DE390000}"/>
    <cellStyle name="Style 21 2 4 2 2" xfId="14811" xr:uid="{00000000-0005-0000-0000-0000DF390000}"/>
    <cellStyle name="Style 21 2 4 2 3" xfId="45346" xr:uid="{94498422-E04B-493A-8DEC-B4AE5589AFC4}"/>
    <cellStyle name="Style 21 2 4 2 4" xfId="38122" xr:uid="{E285A03A-0BBD-4B58-87F7-392CEAFCE846}"/>
    <cellStyle name="Style 21 2 4 3" xfId="14812" xr:uid="{00000000-0005-0000-0000-0000E0390000}"/>
    <cellStyle name="Style 21 2 4 3 2" xfId="14813" xr:uid="{00000000-0005-0000-0000-0000E1390000}"/>
    <cellStyle name="Style 21 2 4 4" xfId="14814" xr:uid="{00000000-0005-0000-0000-0000E2390000}"/>
    <cellStyle name="Style 21 2 4 5" xfId="45345" xr:uid="{3B17D5DA-A9C1-4B52-8843-FD002A57D808}"/>
    <cellStyle name="Style 21 2 4 6" xfId="27397" xr:uid="{25522DD1-E692-486F-AB80-5F9E1C856524}"/>
    <cellStyle name="Style 21 2 5" xfId="14815" xr:uid="{00000000-0005-0000-0000-0000E3390000}"/>
    <cellStyle name="Style 21 2 5 2" xfId="14816" xr:uid="{00000000-0005-0000-0000-0000E4390000}"/>
    <cellStyle name="Style 21 2 5 2 2" xfId="14817" xr:uid="{00000000-0005-0000-0000-0000E5390000}"/>
    <cellStyle name="Style 21 2 5 3" xfId="14818" xr:uid="{00000000-0005-0000-0000-0000E6390000}"/>
    <cellStyle name="Style 21 2 5 3 2" xfId="14819" xr:uid="{00000000-0005-0000-0000-0000E7390000}"/>
    <cellStyle name="Style 21 2 5 4" xfId="14820" xr:uid="{00000000-0005-0000-0000-0000E8390000}"/>
    <cellStyle name="Style 21 2 5 4 2" xfId="14821" xr:uid="{00000000-0005-0000-0000-0000E9390000}"/>
    <cellStyle name="Style 21 2 5 5" xfId="14822" xr:uid="{00000000-0005-0000-0000-0000EA390000}"/>
    <cellStyle name="Style 21 2 5 6" xfId="45347" xr:uid="{3D3797C9-CB51-41E4-96B4-AAA922D4E9A8}"/>
    <cellStyle name="Style 21 2 5 7" xfId="38123" xr:uid="{12A0EF00-4E34-4786-8523-199C97C21F2D}"/>
    <cellStyle name="Style 21 2 6" xfId="14823" xr:uid="{00000000-0005-0000-0000-0000EB390000}"/>
    <cellStyle name="Style 21 2 6 2" xfId="14824" xr:uid="{00000000-0005-0000-0000-0000EC390000}"/>
    <cellStyle name="Style 21 2 6 2 2" xfId="14825" xr:uid="{00000000-0005-0000-0000-0000ED390000}"/>
    <cellStyle name="Style 21 2 6 3" xfId="14826" xr:uid="{00000000-0005-0000-0000-0000EE390000}"/>
    <cellStyle name="Style 21 2 6 3 2" xfId="14827" xr:uid="{00000000-0005-0000-0000-0000EF390000}"/>
    <cellStyle name="Style 21 2 6 4" xfId="14828" xr:uid="{00000000-0005-0000-0000-0000F0390000}"/>
    <cellStyle name="Style 21 2 6 5" xfId="45348" xr:uid="{45A3485A-EAD0-4F8D-9CED-FFB4412B9D37}"/>
    <cellStyle name="Style 21 2 6 6" xfId="38124" xr:uid="{E130AD52-A07F-4A1D-B59F-40B05E34FBC6}"/>
    <cellStyle name="Style 21 2 7" xfId="14829" xr:uid="{00000000-0005-0000-0000-0000F1390000}"/>
    <cellStyle name="Style 21 2 7 2" xfId="14830" xr:uid="{00000000-0005-0000-0000-0000F2390000}"/>
    <cellStyle name="Style 21 2 7 3" xfId="45349" xr:uid="{C6415ABC-155D-420D-BFFD-3912CBFF88C1}"/>
    <cellStyle name="Style 21 2 7 4" xfId="38125" xr:uid="{B57CD824-E470-4B30-8F9A-87AC63014377}"/>
    <cellStyle name="Style 21 2 8" xfId="14831" xr:uid="{00000000-0005-0000-0000-0000F3390000}"/>
    <cellStyle name="Style 21 2 8 2" xfId="14832" xr:uid="{00000000-0005-0000-0000-0000F4390000}"/>
    <cellStyle name="Style 21 2 8 3" xfId="45350" xr:uid="{82F16954-D8E6-4011-A805-4A1E9B958F16}"/>
    <cellStyle name="Style 21 2 8 4" xfId="38126" xr:uid="{D7F9230B-BAD9-4975-83C5-0BF5B48E3FED}"/>
    <cellStyle name="Style 21 2 9" xfId="14833" xr:uid="{00000000-0005-0000-0000-0000F5390000}"/>
    <cellStyle name="Style 21 2 9 2" xfId="14834" xr:uid="{00000000-0005-0000-0000-0000F6390000}"/>
    <cellStyle name="Style 21 2 9 3" xfId="45351" xr:uid="{235E10E9-EA56-468B-BFDE-387DFD09C54F}"/>
    <cellStyle name="Style 21 2 9 4" xfId="38127" xr:uid="{86DB213F-A9C1-4CFD-A873-ECB9403E55B0}"/>
    <cellStyle name="Style 21 3" xfId="3152" xr:uid="{00000000-0005-0000-0000-0000540C0000}"/>
    <cellStyle name="Style 21 3 10" xfId="26837" xr:uid="{22243D9E-F147-4491-8065-C4E88404BE10}"/>
    <cellStyle name="Style 21 3 2" xfId="4797" xr:uid="{00000000-0005-0000-0000-0000C1120000}"/>
    <cellStyle name="Style 21 3 2 2" xfId="14837" xr:uid="{00000000-0005-0000-0000-0000F9390000}"/>
    <cellStyle name="Style 21 3 2 2 2" xfId="38128" xr:uid="{7CFA1849-8DCF-47DD-B144-AD095B60FB52}"/>
    <cellStyle name="Style 21 3 2 2 3" xfId="45354" xr:uid="{9BD578C0-C32D-4460-B658-CE852B9C71DC}"/>
    <cellStyle name="Style 21 3 2 2 4" xfId="27401" xr:uid="{F2ADFBAB-386F-495F-9090-DAF131FD272D}"/>
    <cellStyle name="Style 21 3 2 3" xfId="14836" xr:uid="{00000000-0005-0000-0000-0000F8390000}"/>
    <cellStyle name="Style 21 3 2 3 2" xfId="45353" xr:uid="{822C097D-EA47-48B8-86E4-D27C3442A497}"/>
    <cellStyle name="Style 21 3 2 3 3" xfId="38129" xr:uid="{77CADF86-84B4-42A9-B93E-6AFBCCDF7575}"/>
    <cellStyle name="Style 21 3 2 4" xfId="38130" xr:uid="{93C277A1-CE03-48DD-B3A7-C9C420C3A110}"/>
    <cellStyle name="Style 21 3 2 5" xfId="38131" xr:uid="{62DD054B-1000-43EA-801D-05F86AAF4DF8}"/>
    <cellStyle name="Style 21 3 2 6" xfId="26838" xr:uid="{42A50D2D-331E-4124-BCF2-2495C24991C5}"/>
    <cellStyle name="Style 21 3 3" xfId="14838" xr:uid="{00000000-0005-0000-0000-0000FA390000}"/>
    <cellStyle name="Style 21 3 3 2" xfId="14839" xr:uid="{00000000-0005-0000-0000-0000FB390000}"/>
    <cellStyle name="Style 21 3 3 2 2" xfId="45356" xr:uid="{6410698E-DD2F-4C4E-8CC9-80F0FB165D35}"/>
    <cellStyle name="Style 21 3 3 2 3" xfId="38132" xr:uid="{2486CF22-19DD-47F5-BAB8-0DB64C32B104}"/>
    <cellStyle name="Style 21 3 3 3" xfId="38133" xr:uid="{57456844-5369-43A7-B564-8E5469DDF538}"/>
    <cellStyle name="Style 21 3 3 4" xfId="45355" xr:uid="{8269EF66-BE62-4F40-8288-4704DFEF21EF}"/>
    <cellStyle name="Style 21 3 3 5" xfId="26839" xr:uid="{1D89C8B1-299C-4AA1-B24C-A6CA80BFBBCE}"/>
    <cellStyle name="Style 21 3 4" xfId="14840" xr:uid="{00000000-0005-0000-0000-0000FC390000}"/>
    <cellStyle name="Style 21 3 4 2" xfId="38134" xr:uid="{454408CC-6D6E-49CA-9D48-119A1704AA7B}"/>
    <cellStyle name="Style 21 3 4 3" xfId="45357" xr:uid="{22B3F503-04B9-44DE-9748-D5DAF477ACC2}"/>
    <cellStyle name="Style 21 3 4 4" xfId="27400" xr:uid="{5B31DDD7-6FA7-4B02-9964-0C37F9F995B9}"/>
    <cellStyle name="Style 21 3 5" xfId="14841" xr:uid="{00000000-0005-0000-0000-0000FD390000}"/>
    <cellStyle name="Style 21 3 5 2" xfId="45358" xr:uid="{B0FA4D05-8BB2-44B0-945A-14FA49810768}"/>
    <cellStyle name="Style 21 3 5 3" xfId="38135" xr:uid="{4913EEFE-E993-4D52-A683-9412A6146375}"/>
    <cellStyle name="Style 21 3 6" xfId="14835" xr:uid="{00000000-0005-0000-0000-0000F7390000}"/>
    <cellStyle name="Style 21 3 6 2" xfId="45352" xr:uid="{EFAD2C15-3D94-4FA4-80C4-161C708B70E4}"/>
    <cellStyle name="Style 21 3 6 3" xfId="38136" xr:uid="{66E1146C-1801-4CFE-B513-34FE70B8300E}"/>
    <cellStyle name="Style 21 3 7" xfId="38137" xr:uid="{F9AF7B80-3A9F-4F6B-8430-C6332FDDCFA2}"/>
    <cellStyle name="Style 21 3 8" xfId="38138" xr:uid="{6B27C322-E39F-4D70-BE6D-9745691CF9D4}"/>
    <cellStyle name="Style 21 3 9" xfId="42062" xr:uid="{DD6A3098-19B2-44F5-BF7D-06CF2750BC13}"/>
    <cellStyle name="Style 21 4" xfId="3153" xr:uid="{00000000-0005-0000-0000-0000550C0000}"/>
    <cellStyle name="Style 21 4 2" xfId="14843" xr:uid="{00000000-0005-0000-0000-0000FF390000}"/>
    <cellStyle name="Style 21 4 2 2" xfId="14844" xr:uid="{00000000-0005-0000-0000-0000003A0000}"/>
    <cellStyle name="Style 21 4 2 3" xfId="45360" xr:uid="{F1B2482A-579C-4E37-9871-28923260E2CD}"/>
    <cellStyle name="Style 21 4 2 4" xfId="38139" xr:uid="{12A21292-A6D4-43FA-AB87-B9C7A5D0A684}"/>
    <cellStyle name="Style 21 4 3" xfId="14845" xr:uid="{00000000-0005-0000-0000-0000013A0000}"/>
    <cellStyle name="Style 21 4 3 2" xfId="14846" xr:uid="{00000000-0005-0000-0000-0000023A0000}"/>
    <cellStyle name="Style 21 4 3 3" xfId="45361" xr:uid="{036320A1-ECE1-428C-A533-B2161DD49554}"/>
    <cellStyle name="Style 21 4 3 4" xfId="38140" xr:uid="{78411510-8E1B-414C-B2AC-E118E9561A10}"/>
    <cellStyle name="Style 21 4 4" xfId="14847" xr:uid="{00000000-0005-0000-0000-0000033A0000}"/>
    <cellStyle name="Style 21 4 4 2" xfId="45362" xr:uid="{0BA9A512-64F6-45D2-9CBF-E9C0B293855F}"/>
    <cellStyle name="Style 21 4 4 3" xfId="38141" xr:uid="{B9E5C1B8-0BB3-41E5-A17D-F8E8107B0E0B}"/>
    <cellStyle name="Style 21 4 5" xfId="14842" xr:uid="{00000000-0005-0000-0000-0000FE390000}"/>
    <cellStyle name="Style 21 4 5 2" xfId="45359" xr:uid="{AD275BBB-C09A-4F85-B615-1DACB0FF988D}"/>
    <cellStyle name="Style 21 4 5 3" xfId="38142" xr:uid="{2A559C47-CFC3-4B58-9B56-E76C2D97DB81}"/>
    <cellStyle name="Style 21 4 6" xfId="42063" xr:uid="{255FCB3C-93BB-4184-99AC-AD0A8D62320A}"/>
    <cellStyle name="Style 21 4 7" xfId="26840" xr:uid="{2A08D3A1-4791-429A-BA71-B86582B70B07}"/>
    <cellStyle name="Style 21 5" xfId="3149" xr:uid="{00000000-0005-0000-0000-0000510C0000}"/>
    <cellStyle name="Style 21 5 2" xfId="14849" xr:uid="{00000000-0005-0000-0000-0000053A0000}"/>
    <cellStyle name="Style 21 5 2 2" xfId="14850" xr:uid="{00000000-0005-0000-0000-0000063A0000}"/>
    <cellStyle name="Style 21 5 2 3" xfId="45364" xr:uid="{DBE156CE-1712-4459-880F-CF4481173607}"/>
    <cellStyle name="Style 21 5 2 4" xfId="38143" xr:uid="{AFA989DC-E833-4E0C-8DB4-D8EBF4B21DFA}"/>
    <cellStyle name="Style 21 5 3" xfId="14851" xr:uid="{00000000-0005-0000-0000-0000073A0000}"/>
    <cellStyle name="Style 21 5 3 2" xfId="14852" xr:uid="{00000000-0005-0000-0000-0000083A0000}"/>
    <cellStyle name="Style 21 5 3 3" xfId="45365" xr:uid="{0C2537A6-3553-4115-A58F-D9F3E1A4B9CD}"/>
    <cellStyle name="Style 21 5 3 4" xfId="38144" xr:uid="{7BEBADAD-6FED-4A22-9A78-D8F880BF02DF}"/>
    <cellStyle name="Style 21 5 4" xfId="14853" xr:uid="{00000000-0005-0000-0000-0000093A0000}"/>
    <cellStyle name="Style 21 5 4 2" xfId="45366" xr:uid="{717C1A4A-E863-4659-A22D-D0E9A7F69DDE}"/>
    <cellStyle name="Style 21 5 4 3" xfId="38145" xr:uid="{B0A92447-FE51-44F2-A5FC-AE632231CA21}"/>
    <cellStyle name="Style 21 5 5" xfId="14848" xr:uid="{00000000-0005-0000-0000-0000043A0000}"/>
    <cellStyle name="Style 21 5 5 2" xfId="45363" xr:uid="{B68F82BB-2B7F-4941-911C-BB36821DF7DE}"/>
    <cellStyle name="Style 21 5 5 3" xfId="38146" xr:uid="{7C8441AE-46B3-456A-A759-1D4043A09A23}"/>
    <cellStyle name="Style 21 5 6" xfId="42060" xr:uid="{659540E9-B0E4-4C83-84DF-A4CB57FF8464}"/>
    <cellStyle name="Style 21 5 7" xfId="26841" xr:uid="{FFF1C768-5952-43D7-BF5F-3584CF89512A}"/>
    <cellStyle name="Style 21 6" xfId="14854" xr:uid="{00000000-0005-0000-0000-00000A3A0000}"/>
    <cellStyle name="Style 21 6 2" xfId="14855" xr:uid="{00000000-0005-0000-0000-00000B3A0000}"/>
    <cellStyle name="Style 21 6 2 2" xfId="14856" xr:uid="{00000000-0005-0000-0000-00000C3A0000}"/>
    <cellStyle name="Style 21 6 2 3" xfId="45368" xr:uid="{49564D9D-4F72-4C41-B349-2A72D73CC6A9}"/>
    <cellStyle name="Style 21 6 2 4" xfId="38147" xr:uid="{5414D0DB-E749-41E1-8461-14BF4034E72B}"/>
    <cellStyle name="Style 21 6 3" xfId="14857" xr:uid="{00000000-0005-0000-0000-00000D3A0000}"/>
    <cellStyle name="Style 21 6 3 2" xfId="14858" xr:uid="{00000000-0005-0000-0000-00000E3A0000}"/>
    <cellStyle name="Style 21 6 4" xfId="14859" xr:uid="{00000000-0005-0000-0000-00000F3A0000}"/>
    <cellStyle name="Style 21 6 4 2" xfId="14860" xr:uid="{00000000-0005-0000-0000-0000103A0000}"/>
    <cellStyle name="Style 21 6 5" xfId="14861" xr:uid="{00000000-0005-0000-0000-0000113A0000}"/>
    <cellStyle name="Style 21 6 6" xfId="45367" xr:uid="{F2146251-772E-4F15-9459-D3551473FABF}"/>
    <cellStyle name="Style 21 6 7" xfId="27396" xr:uid="{7262A3E2-7D26-473A-8CC8-7D11C829CAE7}"/>
    <cellStyle name="Style 21 7" xfId="14862" xr:uid="{00000000-0005-0000-0000-0000123A0000}"/>
    <cellStyle name="Style 21 7 2" xfId="14863" xr:uid="{00000000-0005-0000-0000-0000133A0000}"/>
    <cellStyle name="Style 21 7 2 2" xfId="14864" xr:uid="{00000000-0005-0000-0000-0000143A0000}"/>
    <cellStyle name="Style 21 7 3" xfId="14865" xr:uid="{00000000-0005-0000-0000-0000153A0000}"/>
    <cellStyle name="Style 21 7 3 2" xfId="14866" xr:uid="{00000000-0005-0000-0000-0000163A0000}"/>
    <cellStyle name="Style 21 7 4" xfId="14867" xr:uid="{00000000-0005-0000-0000-0000173A0000}"/>
    <cellStyle name="Style 21 7 5" xfId="45369" xr:uid="{74C41867-F184-401B-B85D-045B468219AF}"/>
    <cellStyle name="Style 21 7 6" xfId="38148" xr:uid="{A19FA26A-0184-482D-873B-86ABBC38BAA4}"/>
    <cellStyle name="Style 21 8" xfId="14868" xr:uid="{00000000-0005-0000-0000-0000183A0000}"/>
    <cellStyle name="Style 21 8 2" xfId="14869" xr:uid="{00000000-0005-0000-0000-0000193A0000}"/>
    <cellStyle name="Style 21 8 3" xfId="45370" xr:uid="{4CD0BBD5-925F-4574-B2B6-57C84B9471F1}"/>
    <cellStyle name="Style 21 8 4" xfId="38149" xr:uid="{5224F9A5-2F52-4CD4-841C-BD615FDC1816}"/>
    <cellStyle name="Style 21 9" xfId="14870" xr:uid="{00000000-0005-0000-0000-00001A3A0000}"/>
    <cellStyle name="Style 21 9 2" xfId="14871" xr:uid="{00000000-0005-0000-0000-00001B3A0000}"/>
    <cellStyle name="Style 21 9 3" xfId="45371" xr:uid="{3D2F8FFF-B7AA-4128-8AC3-65B0AB1F904B}"/>
    <cellStyle name="Style 21 9 4" xfId="38150" xr:uid="{15805707-9906-40FA-BA33-01DF7DD1CC27}"/>
    <cellStyle name="Style 22" xfId="322" xr:uid="{00000000-0005-0000-0000-000046010000}"/>
    <cellStyle name="Style 22 10" xfId="14873" xr:uid="{00000000-0005-0000-0000-00001D3A0000}"/>
    <cellStyle name="Style 22 10 2" xfId="45372" xr:uid="{61D97213-F2FC-420C-B357-105EB3F906B4}"/>
    <cellStyle name="Style 22 10 3" xfId="38151" xr:uid="{C79887AF-E36A-433B-82BD-FB17FDC9FB5B}"/>
    <cellStyle name="Style 22 11" xfId="14874" xr:uid="{00000000-0005-0000-0000-00001E3A0000}"/>
    <cellStyle name="Style 22 12" xfId="14872" xr:uid="{00000000-0005-0000-0000-00001C3A0000}"/>
    <cellStyle name="Style 22 13" xfId="26842" xr:uid="{088749C9-E4D6-4257-9ACE-579AB33FDC9F}"/>
    <cellStyle name="Style 22 2" xfId="3155" xr:uid="{00000000-0005-0000-0000-0000570C0000}"/>
    <cellStyle name="Style 22 2 2" xfId="14876" xr:uid="{00000000-0005-0000-0000-0000203A0000}"/>
    <cellStyle name="Style 22 2 2 2" xfId="14877" xr:uid="{00000000-0005-0000-0000-0000213A0000}"/>
    <cellStyle name="Style 22 2 2 2 2" xfId="45374" xr:uid="{97A476DA-E75C-4949-BAF5-57E3163E80C6}"/>
    <cellStyle name="Style 22 2 2 2 3" xfId="38152" xr:uid="{29C82752-707B-4DD3-BF53-1F08DEAC9CAF}"/>
    <cellStyle name="Style 22 2 2 3" xfId="45373" xr:uid="{B9515CA8-2034-4B32-8D2B-45442EFF9410}"/>
    <cellStyle name="Style 22 2 2 4" xfId="27404" xr:uid="{8A1A3EA8-269D-4289-8F67-B14BAAD5E597}"/>
    <cellStyle name="Style 22 2 3" xfId="14878" xr:uid="{00000000-0005-0000-0000-0000223A0000}"/>
    <cellStyle name="Style 22 2 3 2" xfId="14879" xr:uid="{00000000-0005-0000-0000-0000233A0000}"/>
    <cellStyle name="Style 22 2 3 2 2" xfId="45376" xr:uid="{FD8CFD54-0B0A-4B78-B1D4-0A6B41FEA55B}"/>
    <cellStyle name="Style 22 2 3 2 3" xfId="38153" xr:uid="{38F63A43-1BBD-4D5C-A407-9B68136FB822}"/>
    <cellStyle name="Style 22 2 3 3" xfId="45375" xr:uid="{F80D02C3-2852-4DFD-8FB7-5F56E5097265}"/>
    <cellStyle name="Style 22 2 3 4" xfId="27403" xr:uid="{2B38CFF0-76C3-4577-BE93-0F91C7A66296}"/>
    <cellStyle name="Style 22 2 4" xfId="14880" xr:uid="{00000000-0005-0000-0000-0000243A0000}"/>
    <cellStyle name="Style 22 2 4 2" xfId="45377" xr:uid="{780BCCFE-A9BF-4C3E-A8EE-614D6910C6AC}"/>
    <cellStyle name="Style 22 2 4 3" xfId="38154" xr:uid="{59C13E7C-E9F8-4FBF-8BDA-9C3BC8668F4B}"/>
    <cellStyle name="Style 22 2 5" xfId="14881" xr:uid="{00000000-0005-0000-0000-0000253A0000}"/>
    <cellStyle name="Style 22 2 5 2" xfId="45378" xr:uid="{635D98C0-4DB9-4C52-8AC7-135A6C560948}"/>
    <cellStyle name="Style 22 2 5 3" xfId="38155" xr:uid="{72DCE6FD-B4F0-4427-AC71-83A6332D7533}"/>
    <cellStyle name="Style 22 2 6" xfId="14875" xr:uid="{00000000-0005-0000-0000-00001F3A0000}"/>
    <cellStyle name="Style 22 2 7" xfId="26843" xr:uid="{6EBF14CE-E825-4D0F-96A7-98079D440BE4}"/>
    <cellStyle name="Style 22 3" xfId="3154" xr:uid="{00000000-0005-0000-0000-0000560C0000}"/>
    <cellStyle name="Style 22 3 2" xfId="14883" xr:uid="{00000000-0005-0000-0000-0000273A0000}"/>
    <cellStyle name="Style 22 3 2 2" xfId="14884" xr:uid="{00000000-0005-0000-0000-0000283A0000}"/>
    <cellStyle name="Style 22 3 2 2 2" xfId="45381" xr:uid="{E758DF31-8BAB-4FFD-BD1B-38587C96D515}"/>
    <cellStyle name="Style 22 3 2 2 3" xfId="38156" xr:uid="{25E58C86-4FAA-4324-838A-8C8B588B2053}"/>
    <cellStyle name="Style 22 3 2 3" xfId="45380" xr:uid="{F8876EF5-8118-44F7-B94E-5772F13655AD}"/>
    <cellStyle name="Style 22 3 2 4" xfId="27405" xr:uid="{C5C2E3B6-2CEF-4FA3-B10D-8AA3894679A6}"/>
    <cellStyle name="Style 22 3 3" xfId="14885" xr:uid="{00000000-0005-0000-0000-0000293A0000}"/>
    <cellStyle name="Style 22 3 3 2" xfId="14886" xr:uid="{00000000-0005-0000-0000-00002A3A0000}"/>
    <cellStyle name="Style 22 3 3 3" xfId="45382" xr:uid="{2832114D-3E0C-4F88-A34C-9F0F6F1C1B3E}"/>
    <cellStyle name="Style 22 3 3 4" xfId="38157" xr:uid="{FDEDD870-4904-4D8C-B954-636D240D2167}"/>
    <cellStyle name="Style 22 3 4" xfId="14887" xr:uid="{00000000-0005-0000-0000-00002B3A0000}"/>
    <cellStyle name="Style 22 3 4 2" xfId="45383" xr:uid="{B1BC9533-6F2B-40D1-A033-B49624333345}"/>
    <cellStyle name="Style 22 3 4 3" xfId="38158" xr:uid="{BBED8F74-A515-448B-9D21-FEA119269031}"/>
    <cellStyle name="Style 22 3 5" xfId="14882" xr:uid="{00000000-0005-0000-0000-0000263A0000}"/>
    <cellStyle name="Style 22 3 5 2" xfId="45379" xr:uid="{3EFDED60-711E-4841-93B8-C407EFA1B3AA}"/>
    <cellStyle name="Style 22 3 5 3" xfId="38159" xr:uid="{6EA59073-8A24-4E72-94E3-E6D240D23F15}"/>
    <cellStyle name="Style 22 3 6" xfId="42064" xr:uid="{24DC326A-6832-40C6-8077-704D36ECA583}"/>
    <cellStyle name="Style 22 3 7" xfId="26844" xr:uid="{E3903713-4198-4525-BB04-EEB52F11845E}"/>
    <cellStyle name="Style 22 4" xfId="14888" xr:uid="{00000000-0005-0000-0000-00002C3A0000}"/>
    <cellStyle name="Style 22 4 2" xfId="14889" xr:uid="{00000000-0005-0000-0000-00002D3A0000}"/>
    <cellStyle name="Style 22 4 2 2" xfId="14890" xr:uid="{00000000-0005-0000-0000-00002E3A0000}"/>
    <cellStyle name="Style 22 4 2 3" xfId="45385" xr:uid="{EBFF840A-1BEC-4404-8FBD-16FE0C281033}"/>
    <cellStyle name="Style 22 4 2 4" xfId="38160" xr:uid="{EAA9F85E-4259-4869-824C-AAD3B6864A4C}"/>
    <cellStyle name="Style 22 4 3" xfId="14891" xr:uid="{00000000-0005-0000-0000-00002F3A0000}"/>
    <cellStyle name="Style 22 4 3 2" xfId="14892" xr:uid="{00000000-0005-0000-0000-0000303A0000}"/>
    <cellStyle name="Style 22 4 4" xfId="14893" xr:uid="{00000000-0005-0000-0000-0000313A0000}"/>
    <cellStyle name="Style 22 4 5" xfId="45384" xr:uid="{28C4914C-4155-4E17-A44F-A579CF9D62E6}"/>
    <cellStyle name="Style 22 4 6" xfId="27402" xr:uid="{73C4D7B8-AECD-4530-8DBE-E24C491B6385}"/>
    <cellStyle name="Style 22 5" xfId="14894" xr:uid="{00000000-0005-0000-0000-0000323A0000}"/>
    <cellStyle name="Style 22 5 2" xfId="14895" xr:uid="{00000000-0005-0000-0000-0000333A0000}"/>
    <cellStyle name="Style 22 5 2 2" xfId="14896" xr:uid="{00000000-0005-0000-0000-0000343A0000}"/>
    <cellStyle name="Style 22 5 3" xfId="14897" xr:uid="{00000000-0005-0000-0000-0000353A0000}"/>
    <cellStyle name="Style 22 5 3 2" xfId="14898" xr:uid="{00000000-0005-0000-0000-0000363A0000}"/>
    <cellStyle name="Style 22 5 4" xfId="14899" xr:uid="{00000000-0005-0000-0000-0000373A0000}"/>
    <cellStyle name="Style 22 5 4 2" xfId="14900" xr:uid="{00000000-0005-0000-0000-0000383A0000}"/>
    <cellStyle name="Style 22 5 5" xfId="14901" xr:uid="{00000000-0005-0000-0000-0000393A0000}"/>
    <cellStyle name="Style 22 5 6" xfId="45386" xr:uid="{CEB6C699-1493-473D-A4F1-3F71EC6B7433}"/>
    <cellStyle name="Style 22 5 7" xfId="38161" xr:uid="{1EF90B3B-4682-4F9D-AC85-E853EEBA4538}"/>
    <cellStyle name="Style 22 6" xfId="14902" xr:uid="{00000000-0005-0000-0000-00003A3A0000}"/>
    <cellStyle name="Style 22 6 2" xfId="14903" xr:uid="{00000000-0005-0000-0000-00003B3A0000}"/>
    <cellStyle name="Style 22 6 2 2" xfId="14904" xr:uid="{00000000-0005-0000-0000-00003C3A0000}"/>
    <cellStyle name="Style 22 6 3" xfId="14905" xr:uid="{00000000-0005-0000-0000-00003D3A0000}"/>
    <cellStyle name="Style 22 6 3 2" xfId="14906" xr:uid="{00000000-0005-0000-0000-00003E3A0000}"/>
    <cellStyle name="Style 22 6 4" xfId="14907" xr:uid="{00000000-0005-0000-0000-00003F3A0000}"/>
    <cellStyle name="Style 22 6 5" xfId="45387" xr:uid="{D0F7350C-59C8-4C30-A388-3797CDBEF175}"/>
    <cellStyle name="Style 22 6 6" xfId="38162" xr:uid="{41D17011-8EE6-467A-B66A-22A9EC0F92FF}"/>
    <cellStyle name="Style 22 7" xfId="14908" xr:uid="{00000000-0005-0000-0000-0000403A0000}"/>
    <cellStyle name="Style 22 7 2" xfId="14909" xr:uid="{00000000-0005-0000-0000-0000413A0000}"/>
    <cellStyle name="Style 22 7 3" xfId="45388" xr:uid="{35995F14-FAAC-47A7-8E04-BE7059BA4142}"/>
    <cellStyle name="Style 22 7 4" xfId="38163" xr:uid="{66F203ED-334A-4AED-A352-CC3F17D354F5}"/>
    <cellStyle name="Style 22 8" xfId="14910" xr:uid="{00000000-0005-0000-0000-0000423A0000}"/>
    <cellStyle name="Style 22 8 2" xfId="14911" xr:uid="{00000000-0005-0000-0000-0000433A0000}"/>
    <cellStyle name="Style 22 8 3" xfId="45389" xr:uid="{E5EA879B-F7FF-457E-90E4-AA02B3FF4FC3}"/>
    <cellStyle name="Style 22 8 4" xfId="38164" xr:uid="{1E8685F8-2F35-4FC3-BE6B-4F4D0E8C3670}"/>
    <cellStyle name="Style 22 9" xfId="14912" xr:uid="{00000000-0005-0000-0000-0000443A0000}"/>
    <cellStyle name="Style 22 9 2" xfId="14913" xr:uid="{00000000-0005-0000-0000-0000453A0000}"/>
    <cellStyle name="Style 22 9 3" xfId="45390" xr:uid="{214673A8-9975-4230-8D94-A7347DBEF187}"/>
    <cellStyle name="Style 22 9 4" xfId="38165" xr:uid="{068F55A7-8E45-4EF4-A53F-7C4B18D6AC45}"/>
    <cellStyle name="Style 23" xfId="323" xr:uid="{00000000-0005-0000-0000-000047010000}"/>
    <cellStyle name="Style 23 10" xfId="14915" xr:uid="{00000000-0005-0000-0000-0000473A0000}"/>
    <cellStyle name="Style 23 10 2" xfId="45391" xr:uid="{43082C13-157C-45E1-8A86-EE54F6184647}"/>
    <cellStyle name="Style 23 10 3" xfId="38166" xr:uid="{B5882059-3B6D-44ED-B603-31F9D4010308}"/>
    <cellStyle name="Style 23 11" xfId="14916" xr:uid="{00000000-0005-0000-0000-0000483A0000}"/>
    <cellStyle name="Style 23 12" xfId="14914" xr:uid="{00000000-0005-0000-0000-0000463A0000}"/>
    <cellStyle name="Style 23 13" xfId="26845" xr:uid="{65CE36A8-3EDE-41F2-9356-26F31BF5E7E9}"/>
    <cellStyle name="Style 23 2" xfId="3157" xr:uid="{00000000-0005-0000-0000-0000590C0000}"/>
    <cellStyle name="Style 23 2 2" xfId="14918" xr:uid="{00000000-0005-0000-0000-00004A3A0000}"/>
    <cellStyle name="Style 23 2 2 2" xfId="14919" xr:uid="{00000000-0005-0000-0000-00004B3A0000}"/>
    <cellStyle name="Style 23 2 2 3" xfId="45392" xr:uid="{A6E7EA38-6044-443D-AE67-FD062D3AAB0F}"/>
    <cellStyle name="Style 23 2 2 4" xfId="38167" xr:uid="{96735B8C-15B1-4588-A738-3CC9C7132A95}"/>
    <cellStyle name="Style 23 2 3" xfId="14920" xr:uid="{00000000-0005-0000-0000-00004C3A0000}"/>
    <cellStyle name="Style 23 2 3 2" xfId="14921" xr:uid="{00000000-0005-0000-0000-00004D3A0000}"/>
    <cellStyle name="Style 23 2 3 3" xfId="45393" xr:uid="{5E2E7358-9A02-48F9-A415-8C4C1730BC2D}"/>
    <cellStyle name="Style 23 2 3 4" xfId="38168" xr:uid="{7FD25FA7-013D-4DEA-97A4-AE17A6BDE29E}"/>
    <cellStyle name="Style 23 2 4" xfId="14922" xr:uid="{00000000-0005-0000-0000-00004E3A0000}"/>
    <cellStyle name="Style 23 2 4 2" xfId="45394" xr:uid="{CBE31A2F-70C1-42F4-A5FC-A645F7CFB90A}"/>
    <cellStyle name="Style 23 2 4 3" xfId="38169" xr:uid="{A4ED20D0-B838-4DFB-ABD0-13CF541A6548}"/>
    <cellStyle name="Style 23 2 5" xfId="14923" xr:uid="{00000000-0005-0000-0000-00004F3A0000}"/>
    <cellStyle name="Style 23 2 5 2" xfId="45395" xr:uid="{1EBCB7B7-560D-4823-A760-D95EDA4DCD30}"/>
    <cellStyle name="Style 23 2 5 3" xfId="38170" xr:uid="{16988FBF-45A8-4D64-8383-A812EF72487E}"/>
    <cellStyle name="Style 23 2 6" xfId="14917" xr:uid="{00000000-0005-0000-0000-0000493A0000}"/>
    <cellStyle name="Style 23 2 7" xfId="42066" xr:uid="{0FFBC18B-8BF4-4FEE-A849-6573BAFC1601}"/>
    <cellStyle name="Style 23 2 8" xfId="26846" xr:uid="{74093D42-8E91-4FE5-8D9B-39615D90BA4A}"/>
    <cellStyle name="Style 23 3" xfId="3156" xr:uid="{00000000-0005-0000-0000-0000580C0000}"/>
    <cellStyle name="Style 23 3 2" xfId="14925" xr:uid="{00000000-0005-0000-0000-0000513A0000}"/>
    <cellStyle name="Style 23 3 2 2" xfId="14926" xr:uid="{00000000-0005-0000-0000-0000523A0000}"/>
    <cellStyle name="Style 23 3 2 3" xfId="45397" xr:uid="{83A73512-AA12-4DDC-9481-065EC59013FD}"/>
    <cellStyle name="Style 23 3 2 4" xfId="38171" xr:uid="{E8887B0A-A52D-4A9E-8061-3170262706CA}"/>
    <cellStyle name="Style 23 3 3" xfId="14927" xr:uid="{00000000-0005-0000-0000-0000533A0000}"/>
    <cellStyle name="Style 23 3 3 2" xfId="14928" xr:uid="{00000000-0005-0000-0000-0000543A0000}"/>
    <cellStyle name="Style 23 3 3 3" xfId="45398" xr:uid="{FF653C4C-A465-42E3-94D7-8F533B71E694}"/>
    <cellStyle name="Style 23 3 3 4" xfId="38172" xr:uid="{7CAC56FC-B235-4BD4-A74D-8D021C5DDC37}"/>
    <cellStyle name="Style 23 3 4" xfId="14929" xr:uid="{00000000-0005-0000-0000-0000553A0000}"/>
    <cellStyle name="Style 23 3 4 2" xfId="45399" xr:uid="{7412C769-9DDE-4761-8F90-7D5DDA177DA7}"/>
    <cellStyle name="Style 23 3 4 3" xfId="38173" xr:uid="{49A158EB-2136-4796-90B4-7510C9D395D8}"/>
    <cellStyle name="Style 23 3 5" xfId="14924" xr:uid="{00000000-0005-0000-0000-0000503A0000}"/>
    <cellStyle name="Style 23 3 5 2" xfId="45396" xr:uid="{C7133994-9CE8-48D2-ADB3-7B05DF50A923}"/>
    <cellStyle name="Style 23 3 5 3" xfId="38174" xr:uid="{E095BFCC-8086-4088-9B48-321771104B4D}"/>
    <cellStyle name="Style 23 3 6" xfId="42065" xr:uid="{3469EBF2-0A4E-4E4B-A012-67C8B767549B}"/>
    <cellStyle name="Style 23 3 7" xfId="26847" xr:uid="{4EA74A49-66B1-4787-953C-F215C343A85E}"/>
    <cellStyle name="Style 23 4" xfId="14930" xr:uid="{00000000-0005-0000-0000-0000563A0000}"/>
    <cellStyle name="Style 23 4 2" xfId="14931" xr:uid="{00000000-0005-0000-0000-0000573A0000}"/>
    <cellStyle name="Style 23 4 2 2" xfId="14932" xr:uid="{00000000-0005-0000-0000-0000583A0000}"/>
    <cellStyle name="Style 23 4 2 3" xfId="45401" xr:uid="{5FA3CA45-D748-4B19-9ED0-F23FCC736D8A}"/>
    <cellStyle name="Style 23 4 2 4" xfId="38175" xr:uid="{6A87F124-0A65-4E2C-9AC4-D01D94541C49}"/>
    <cellStyle name="Style 23 4 3" xfId="14933" xr:uid="{00000000-0005-0000-0000-0000593A0000}"/>
    <cellStyle name="Style 23 4 3 2" xfId="14934" xr:uid="{00000000-0005-0000-0000-00005A3A0000}"/>
    <cellStyle name="Style 23 4 4" xfId="14935" xr:uid="{00000000-0005-0000-0000-00005B3A0000}"/>
    <cellStyle name="Style 23 4 5" xfId="45400" xr:uid="{ED5E5FB8-3CFB-4284-BC8A-DBBFC1F6FF29}"/>
    <cellStyle name="Style 23 4 6" xfId="27406" xr:uid="{905DC9D2-A7DE-4659-9267-FA63C20FABEC}"/>
    <cellStyle name="Style 23 5" xfId="14936" xr:uid="{00000000-0005-0000-0000-00005C3A0000}"/>
    <cellStyle name="Style 23 5 2" xfId="14937" xr:uid="{00000000-0005-0000-0000-00005D3A0000}"/>
    <cellStyle name="Style 23 5 2 2" xfId="14938" xr:uid="{00000000-0005-0000-0000-00005E3A0000}"/>
    <cellStyle name="Style 23 5 3" xfId="14939" xr:uid="{00000000-0005-0000-0000-00005F3A0000}"/>
    <cellStyle name="Style 23 5 3 2" xfId="14940" xr:uid="{00000000-0005-0000-0000-0000603A0000}"/>
    <cellStyle name="Style 23 5 4" xfId="14941" xr:uid="{00000000-0005-0000-0000-0000613A0000}"/>
    <cellStyle name="Style 23 5 4 2" xfId="14942" xr:uid="{00000000-0005-0000-0000-0000623A0000}"/>
    <cellStyle name="Style 23 5 5" xfId="14943" xr:uid="{00000000-0005-0000-0000-0000633A0000}"/>
    <cellStyle name="Style 23 5 6" xfId="45402" xr:uid="{D98A73CC-2D7D-481F-ABA7-D6ADF7F24A93}"/>
    <cellStyle name="Style 23 5 7" xfId="38176" xr:uid="{F3934993-88C4-4171-9926-4EBB722DCD7F}"/>
    <cellStyle name="Style 23 6" xfId="14944" xr:uid="{00000000-0005-0000-0000-0000643A0000}"/>
    <cellStyle name="Style 23 6 2" xfId="14945" xr:uid="{00000000-0005-0000-0000-0000653A0000}"/>
    <cellStyle name="Style 23 6 2 2" xfId="14946" xr:uid="{00000000-0005-0000-0000-0000663A0000}"/>
    <cellStyle name="Style 23 6 3" xfId="14947" xr:uid="{00000000-0005-0000-0000-0000673A0000}"/>
    <cellStyle name="Style 23 6 3 2" xfId="14948" xr:uid="{00000000-0005-0000-0000-0000683A0000}"/>
    <cellStyle name="Style 23 6 4" xfId="14949" xr:uid="{00000000-0005-0000-0000-0000693A0000}"/>
    <cellStyle name="Style 23 6 5" xfId="45403" xr:uid="{34D381E2-19CF-4192-B50F-06A854E8F4E6}"/>
    <cellStyle name="Style 23 6 6" xfId="38177" xr:uid="{4B997ED1-4683-4DE6-9C85-A41EB0E16326}"/>
    <cellStyle name="Style 23 7" xfId="14950" xr:uid="{00000000-0005-0000-0000-00006A3A0000}"/>
    <cellStyle name="Style 23 7 2" xfId="14951" xr:uid="{00000000-0005-0000-0000-00006B3A0000}"/>
    <cellStyle name="Style 23 7 3" xfId="45404" xr:uid="{38E87A48-7210-4E65-A7BB-3F0D2E70F5C2}"/>
    <cellStyle name="Style 23 7 4" xfId="38178" xr:uid="{33E2559C-458E-4AF4-A9CF-CF292A9B5944}"/>
    <cellStyle name="Style 23 8" xfId="14952" xr:uid="{00000000-0005-0000-0000-00006C3A0000}"/>
    <cellStyle name="Style 23 8 2" xfId="14953" xr:uid="{00000000-0005-0000-0000-00006D3A0000}"/>
    <cellStyle name="Style 23 8 3" xfId="45405" xr:uid="{5735258B-8063-4656-B929-A741F24A37AA}"/>
    <cellStyle name="Style 23 8 4" xfId="38179" xr:uid="{DEA309A5-1B92-4E1D-8878-25C4A200B55D}"/>
    <cellStyle name="Style 23 9" xfId="14954" xr:uid="{00000000-0005-0000-0000-00006E3A0000}"/>
    <cellStyle name="Style 23 9 2" xfId="14955" xr:uid="{00000000-0005-0000-0000-00006F3A0000}"/>
    <cellStyle name="Style 23 9 3" xfId="45406" xr:uid="{06B18C83-31F4-4329-B63F-DD7C9AE9B577}"/>
    <cellStyle name="Style 23 9 4" xfId="38180" xr:uid="{31F138D7-5FDB-4637-8892-6EA6D1A4D060}"/>
    <cellStyle name="Style 24" xfId="324" xr:uid="{00000000-0005-0000-0000-000048010000}"/>
    <cellStyle name="Style 24 10" xfId="14957" xr:uid="{00000000-0005-0000-0000-0000713A0000}"/>
    <cellStyle name="Style 24 10 2" xfId="45407" xr:uid="{DA69580C-475C-4FFE-9B49-3B715218D36C}"/>
    <cellStyle name="Style 24 10 3" xfId="38181" xr:uid="{228194A8-5204-4C05-B16D-0852DD0F1CFB}"/>
    <cellStyle name="Style 24 11" xfId="14958" xr:uid="{00000000-0005-0000-0000-0000723A0000}"/>
    <cellStyle name="Style 24 12" xfId="14956" xr:uid="{00000000-0005-0000-0000-0000703A0000}"/>
    <cellStyle name="Style 24 13" xfId="26848" xr:uid="{5AE571A0-8135-4DFE-9E6B-B45CE5EBFF63}"/>
    <cellStyle name="Style 24 2" xfId="3159" xr:uid="{00000000-0005-0000-0000-00005B0C0000}"/>
    <cellStyle name="Style 24 2 2" xfId="14960" xr:uid="{00000000-0005-0000-0000-0000743A0000}"/>
    <cellStyle name="Style 24 2 2 2" xfId="14961" xr:uid="{00000000-0005-0000-0000-0000753A0000}"/>
    <cellStyle name="Style 24 2 2 2 2" xfId="45409" xr:uid="{C1EE22E9-3980-454D-BBB8-0F827AAFC678}"/>
    <cellStyle name="Style 24 2 2 2 3" xfId="38182" xr:uid="{4423E0E2-5988-44D9-80D3-3C6FB6A1B9A2}"/>
    <cellStyle name="Style 24 2 2 3" xfId="45408" xr:uid="{F2B96301-B4AE-4511-820E-F2519EEEEC28}"/>
    <cellStyle name="Style 24 2 2 4" xfId="27409" xr:uid="{76F3561C-D8DB-49AC-BA0B-D7D9605F69BB}"/>
    <cellStyle name="Style 24 2 3" xfId="14962" xr:uid="{00000000-0005-0000-0000-0000763A0000}"/>
    <cellStyle name="Style 24 2 3 2" xfId="14963" xr:uid="{00000000-0005-0000-0000-0000773A0000}"/>
    <cellStyle name="Style 24 2 3 2 2" xfId="45411" xr:uid="{057849A2-F0FC-4595-9980-796D7673E7B6}"/>
    <cellStyle name="Style 24 2 3 2 3" xfId="38183" xr:uid="{FDC58E33-B6C9-4F65-9EC2-FB10909626E1}"/>
    <cellStyle name="Style 24 2 3 3" xfId="45410" xr:uid="{A31CDEFB-DC92-4B43-9E99-1C9D2061612A}"/>
    <cellStyle name="Style 24 2 3 4" xfId="27408" xr:uid="{8A7C506D-1E1C-4BF7-ABE1-4ADAFC90D17C}"/>
    <cellStyle name="Style 24 2 4" xfId="14964" xr:uid="{00000000-0005-0000-0000-0000783A0000}"/>
    <cellStyle name="Style 24 2 4 2" xfId="45412" xr:uid="{B9D44009-1597-4869-B1AF-CA5E1EC91B93}"/>
    <cellStyle name="Style 24 2 4 3" xfId="38184" xr:uid="{14EB3541-8521-4DC3-B174-E94A6EC3F822}"/>
    <cellStyle name="Style 24 2 5" xfId="14965" xr:uid="{00000000-0005-0000-0000-0000793A0000}"/>
    <cellStyle name="Style 24 2 5 2" xfId="45413" xr:uid="{96D48A5F-C9D5-4291-9B6C-EBE22D4F73EF}"/>
    <cellStyle name="Style 24 2 5 3" xfId="38185" xr:uid="{74C73125-01D9-4811-A5CD-59248BD06689}"/>
    <cellStyle name="Style 24 2 6" xfId="14959" xr:uid="{00000000-0005-0000-0000-0000733A0000}"/>
    <cellStyle name="Style 24 2 7" xfId="26849" xr:uid="{0830496A-8139-4069-B5FC-AE1084FC6105}"/>
    <cellStyle name="Style 24 3" xfId="3158" xr:uid="{00000000-0005-0000-0000-00005A0C0000}"/>
    <cellStyle name="Style 24 3 2" xfId="14967" xr:uid="{00000000-0005-0000-0000-00007B3A0000}"/>
    <cellStyle name="Style 24 3 2 2" xfId="14968" xr:uid="{00000000-0005-0000-0000-00007C3A0000}"/>
    <cellStyle name="Style 24 3 2 2 2" xfId="45416" xr:uid="{749E5710-2D72-46D1-B4E1-68BC55426D72}"/>
    <cellStyle name="Style 24 3 2 2 3" xfId="38186" xr:uid="{040A818F-0306-43BF-B6C7-B60816F281C2}"/>
    <cellStyle name="Style 24 3 2 3" xfId="45415" xr:uid="{9D90E678-E243-4E03-9DAD-2EA224E768A4}"/>
    <cellStyle name="Style 24 3 2 4" xfId="27410" xr:uid="{C3B582D1-311A-48A0-ADD5-45CA0C8552C2}"/>
    <cellStyle name="Style 24 3 3" xfId="14969" xr:uid="{00000000-0005-0000-0000-00007D3A0000}"/>
    <cellStyle name="Style 24 3 3 2" xfId="14970" xr:uid="{00000000-0005-0000-0000-00007E3A0000}"/>
    <cellStyle name="Style 24 3 3 3" xfId="45417" xr:uid="{BC89ECF2-9926-433D-903F-971260869D95}"/>
    <cellStyle name="Style 24 3 3 4" xfId="38187" xr:uid="{94BB6A00-C4AD-4D8C-A459-E139A2C822BF}"/>
    <cellStyle name="Style 24 3 4" xfId="14971" xr:uid="{00000000-0005-0000-0000-00007F3A0000}"/>
    <cellStyle name="Style 24 3 4 2" xfId="45418" xr:uid="{E50259E4-1158-40DE-A1A8-5585DD3DE75F}"/>
    <cellStyle name="Style 24 3 4 3" xfId="38188" xr:uid="{6B06A4A9-9A44-476F-B697-3FD35A9E0126}"/>
    <cellStyle name="Style 24 3 5" xfId="14966" xr:uid="{00000000-0005-0000-0000-00007A3A0000}"/>
    <cellStyle name="Style 24 3 5 2" xfId="45414" xr:uid="{791C21F7-5AE3-49A9-BDAB-89405F80F6C3}"/>
    <cellStyle name="Style 24 3 5 3" xfId="38189" xr:uid="{B2719FBE-B990-44E2-9E54-8811A94F52BF}"/>
    <cellStyle name="Style 24 3 6" xfId="42067" xr:uid="{05973B88-8E0E-4981-833B-E038BF19F802}"/>
    <cellStyle name="Style 24 3 7" xfId="26850" xr:uid="{538F04D5-09E8-4936-BFA2-16EC4939D816}"/>
    <cellStyle name="Style 24 4" xfId="14972" xr:uid="{00000000-0005-0000-0000-0000803A0000}"/>
    <cellStyle name="Style 24 4 2" xfId="14973" xr:uid="{00000000-0005-0000-0000-0000813A0000}"/>
    <cellStyle name="Style 24 4 2 2" xfId="14974" xr:uid="{00000000-0005-0000-0000-0000823A0000}"/>
    <cellStyle name="Style 24 4 2 3" xfId="45420" xr:uid="{D2765072-36EB-4391-B3A5-E2739E48AB40}"/>
    <cellStyle name="Style 24 4 2 4" xfId="38190" xr:uid="{95626C59-9D9C-4C02-9F02-BAD75753702B}"/>
    <cellStyle name="Style 24 4 3" xfId="14975" xr:uid="{00000000-0005-0000-0000-0000833A0000}"/>
    <cellStyle name="Style 24 4 3 2" xfId="14976" xr:uid="{00000000-0005-0000-0000-0000843A0000}"/>
    <cellStyle name="Style 24 4 4" xfId="14977" xr:uid="{00000000-0005-0000-0000-0000853A0000}"/>
    <cellStyle name="Style 24 4 5" xfId="45419" xr:uid="{BC26D3F8-6FD4-4368-8ADD-F418AF9412F4}"/>
    <cellStyle name="Style 24 4 6" xfId="27407" xr:uid="{1F2BD9E1-62CD-479D-A56C-08EBCB7C6EDD}"/>
    <cellStyle name="Style 24 5" xfId="14978" xr:uid="{00000000-0005-0000-0000-0000863A0000}"/>
    <cellStyle name="Style 24 5 2" xfId="14979" xr:uid="{00000000-0005-0000-0000-0000873A0000}"/>
    <cellStyle name="Style 24 5 2 2" xfId="14980" xr:uid="{00000000-0005-0000-0000-0000883A0000}"/>
    <cellStyle name="Style 24 5 3" xfId="14981" xr:uid="{00000000-0005-0000-0000-0000893A0000}"/>
    <cellStyle name="Style 24 5 3 2" xfId="14982" xr:uid="{00000000-0005-0000-0000-00008A3A0000}"/>
    <cellStyle name="Style 24 5 4" xfId="14983" xr:uid="{00000000-0005-0000-0000-00008B3A0000}"/>
    <cellStyle name="Style 24 5 4 2" xfId="14984" xr:uid="{00000000-0005-0000-0000-00008C3A0000}"/>
    <cellStyle name="Style 24 5 5" xfId="14985" xr:uid="{00000000-0005-0000-0000-00008D3A0000}"/>
    <cellStyle name="Style 24 5 6" xfId="45421" xr:uid="{F31A8300-C422-4C67-939B-45D9CBC8FB3C}"/>
    <cellStyle name="Style 24 5 7" xfId="38191" xr:uid="{061FCA36-1176-43B2-B9A5-F1BE73167727}"/>
    <cellStyle name="Style 24 6" xfId="14986" xr:uid="{00000000-0005-0000-0000-00008E3A0000}"/>
    <cellStyle name="Style 24 6 2" xfId="14987" xr:uid="{00000000-0005-0000-0000-00008F3A0000}"/>
    <cellStyle name="Style 24 6 2 2" xfId="14988" xr:uid="{00000000-0005-0000-0000-0000903A0000}"/>
    <cellStyle name="Style 24 6 3" xfId="14989" xr:uid="{00000000-0005-0000-0000-0000913A0000}"/>
    <cellStyle name="Style 24 6 3 2" xfId="14990" xr:uid="{00000000-0005-0000-0000-0000923A0000}"/>
    <cellStyle name="Style 24 6 4" xfId="14991" xr:uid="{00000000-0005-0000-0000-0000933A0000}"/>
    <cellStyle name="Style 24 6 5" xfId="45422" xr:uid="{F41F2F99-677F-426E-8449-C673EAD4588D}"/>
    <cellStyle name="Style 24 6 6" xfId="38192" xr:uid="{C5924029-3463-4417-B66B-8C38312A1B93}"/>
    <cellStyle name="Style 24 7" xfId="14992" xr:uid="{00000000-0005-0000-0000-0000943A0000}"/>
    <cellStyle name="Style 24 7 2" xfId="14993" xr:uid="{00000000-0005-0000-0000-0000953A0000}"/>
    <cellStyle name="Style 24 7 3" xfId="45423" xr:uid="{1B7EE785-F9E6-4431-B2A3-27A4DEB2E461}"/>
    <cellStyle name="Style 24 7 4" xfId="38193" xr:uid="{B89F5E45-8232-42FF-8731-4A6AFDC5D360}"/>
    <cellStyle name="Style 24 8" xfId="14994" xr:uid="{00000000-0005-0000-0000-0000963A0000}"/>
    <cellStyle name="Style 24 8 2" xfId="14995" xr:uid="{00000000-0005-0000-0000-0000973A0000}"/>
    <cellStyle name="Style 24 8 3" xfId="45424" xr:uid="{F18EC205-E622-4F63-B896-A898D6B38BBE}"/>
    <cellStyle name="Style 24 8 4" xfId="38194" xr:uid="{CB964529-29D9-4D6D-B88E-78B9B6C7A546}"/>
    <cellStyle name="Style 24 9" xfId="14996" xr:uid="{00000000-0005-0000-0000-0000983A0000}"/>
    <cellStyle name="Style 24 9 2" xfId="14997" xr:uid="{00000000-0005-0000-0000-0000993A0000}"/>
    <cellStyle name="Style 24 9 3" xfId="45425" xr:uid="{1E912454-3907-4C25-9749-F8CF82A928BA}"/>
    <cellStyle name="Style 24 9 4" xfId="38195" xr:uid="{50FDAD7E-C866-4F93-90F1-0BB244B6D028}"/>
    <cellStyle name="Style 25" xfId="325" xr:uid="{00000000-0005-0000-0000-000049010000}"/>
    <cellStyle name="Style 25 10" xfId="14999" xr:uid="{00000000-0005-0000-0000-00009B3A0000}"/>
    <cellStyle name="Style 25 10 2" xfId="15000" xr:uid="{00000000-0005-0000-0000-00009C3A0000}"/>
    <cellStyle name="Style 25 10 3" xfId="45426" xr:uid="{E6E4AE76-FB43-4CF5-A153-D22606E98651}"/>
    <cellStyle name="Style 25 10 4" xfId="38196" xr:uid="{831C7107-A645-40D2-8494-10D68FD68EEF}"/>
    <cellStyle name="Style 25 11" xfId="15001" xr:uid="{00000000-0005-0000-0000-00009D3A0000}"/>
    <cellStyle name="Style 25 11 2" xfId="45427" xr:uid="{45F555A3-5A8B-4F9A-9315-CF3A98C1DA5A}"/>
    <cellStyle name="Style 25 11 3" xfId="38197" xr:uid="{4D85A4ED-9369-48BF-A34C-8DC69F27AE5D}"/>
    <cellStyle name="Style 25 12" xfId="15002" xr:uid="{00000000-0005-0000-0000-00009E3A0000}"/>
    <cellStyle name="Style 25 13" xfId="14998" xr:uid="{00000000-0005-0000-0000-00009A3A0000}"/>
    <cellStyle name="Style 25 14" xfId="26851" xr:uid="{5145A379-5BBF-4574-8CF4-10AA4F4B8D02}"/>
    <cellStyle name="Style 25 2" xfId="326" xr:uid="{00000000-0005-0000-0000-00004A010000}"/>
    <cellStyle name="Style 25 2 10" xfId="15004" xr:uid="{00000000-0005-0000-0000-0000A03A0000}"/>
    <cellStyle name="Style 25 2 10 2" xfId="45428" xr:uid="{63D4F289-C499-4200-9609-1EAFA134AB7C}"/>
    <cellStyle name="Style 25 2 10 3" xfId="38198" xr:uid="{449AED7A-551E-40A5-A761-8C6E2C3789D6}"/>
    <cellStyle name="Style 25 2 11" xfId="15005" xr:uid="{00000000-0005-0000-0000-0000A13A0000}"/>
    <cellStyle name="Style 25 2 12" xfId="15003" xr:uid="{00000000-0005-0000-0000-00009F3A0000}"/>
    <cellStyle name="Style 25 2 13" xfId="26852" xr:uid="{9D5AD089-2021-4CC6-8A9B-044054E174DE}"/>
    <cellStyle name="Style 25 2 2" xfId="4798" xr:uid="{00000000-0005-0000-0000-0000C2120000}"/>
    <cellStyle name="Style 25 2 2 2" xfId="15007" xr:uid="{00000000-0005-0000-0000-0000A33A0000}"/>
    <cellStyle name="Style 25 2 2 2 2" xfId="15008" xr:uid="{00000000-0005-0000-0000-0000A43A0000}"/>
    <cellStyle name="Style 25 2 2 2 2 2" xfId="45430" xr:uid="{744E97AB-302F-4D4D-9C6F-CD1E19D21CAE}"/>
    <cellStyle name="Style 25 2 2 2 2 3" xfId="38199" xr:uid="{B34E7029-210C-449A-A2CA-5619C084F34A}"/>
    <cellStyle name="Style 25 2 2 2 3" xfId="45429" xr:uid="{124CE131-D34A-461B-8AAB-811938B8F8C6}"/>
    <cellStyle name="Style 25 2 2 2 4" xfId="27414" xr:uid="{53377058-2C72-4CDE-9D7F-050E5883CA99}"/>
    <cellStyle name="Style 25 2 2 3" xfId="15009" xr:uid="{00000000-0005-0000-0000-0000A53A0000}"/>
    <cellStyle name="Style 25 2 2 3 2" xfId="15010" xr:uid="{00000000-0005-0000-0000-0000A63A0000}"/>
    <cellStyle name="Style 25 2 2 3 2 2" xfId="45432" xr:uid="{F9E7867E-1547-4C0D-88B6-E838FA5ECC9C}"/>
    <cellStyle name="Style 25 2 2 3 2 3" xfId="38200" xr:uid="{B2657C29-7BC3-412F-B52F-F8A90A04E1F4}"/>
    <cellStyle name="Style 25 2 2 3 3" xfId="45431" xr:uid="{4A4458B3-36C7-40A7-BB01-2AB0D8D6517A}"/>
    <cellStyle name="Style 25 2 2 3 4" xfId="27413" xr:uid="{C3829ABD-164D-4CB2-9F0A-74E12EDEF2F5}"/>
    <cellStyle name="Style 25 2 2 4" xfId="15011" xr:uid="{00000000-0005-0000-0000-0000A73A0000}"/>
    <cellStyle name="Style 25 2 2 4 2" xfId="45433" xr:uid="{3B60F1CA-84D0-4DDE-9774-86752DDF769C}"/>
    <cellStyle name="Style 25 2 2 4 3" xfId="38201" xr:uid="{A4400078-FECA-479B-8181-C7D281F4D857}"/>
    <cellStyle name="Style 25 2 2 5" xfId="15012" xr:uid="{00000000-0005-0000-0000-0000A83A0000}"/>
    <cellStyle name="Style 25 2 2 5 2" xfId="45434" xr:uid="{C770B206-5152-43F2-A1A4-CB3E504203D7}"/>
    <cellStyle name="Style 25 2 2 5 3" xfId="38202" xr:uid="{3D20B097-D9E9-4E4D-B3E8-20AD8CFFE9B3}"/>
    <cellStyle name="Style 25 2 2 6" xfId="15006" xr:uid="{00000000-0005-0000-0000-0000A23A0000}"/>
    <cellStyle name="Style 25 2 2 7" xfId="26853" xr:uid="{AF3B4E39-7037-4751-87EA-4848E9897C4E}"/>
    <cellStyle name="Style 25 2 3" xfId="15013" xr:uid="{00000000-0005-0000-0000-0000A93A0000}"/>
    <cellStyle name="Style 25 2 3 2" xfId="15014" xr:uid="{00000000-0005-0000-0000-0000AA3A0000}"/>
    <cellStyle name="Style 25 2 3 2 2" xfId="15015" xr:uid="{00000000-0005-0000-0000-0000AB3A0000}"/>
    <cellStyle name="Style 25 2 3 2 3" xfId="45436" xr:uid="{3FE2C595-0329-45F7-B657-561E66A26251}"/>
    <cellStyle name="Style 25 2 3 2 4" xfId="38203" xr:uid="{5C04E998-0613-47EA-9E21-2988AC92380A}"/>
    <cellStyle name="Style 25 2 3 3" xfId="15016" xr:uid="{00000000-0005-0000-0000-0000AC3A0000}"/>
    <cellStyle name="Style 25 2 3 3 2" xfId="15017" xr:uid="{00000000-0005-0000-0000-0000AD3A0000}"/>
    <cellStyle name="Style 25 2 3 4" xfId="15018" xr:uid="{00000000-0005-0000-0000-0000AE3A0000}"/>
    <cellStyle name="Style 25 2 3 5" xfId="45435" xr:uid="{1D77A149-6D14-40B9-B174-CEEFC0201C7D}"/>
    <cellStyle name="Style 25 2 3 6" xfId="27412" xr:uid="{E77C7466-9196-4440-9DF4-CCEBB3924267}"/>
    <cellStyle name="Style 25 2 4" xfId="15019" xr:uid="{00000000-0005-0000-0000-0000AF3A0000}"/>
    <cellStyle name="Style 25 2 4 2" xfId="15020" xr:uid="{00000000-0005-0000-0000-0000B03A0000}"/>
    <cellStyle name="Style 25 2 4 2 2" xfId="15021" xr:uid="{00000000-0005-0000-0000-0000B13A0000}"/>
    <cellStyle name="Style 25 2 4 3" xfId="15022" xr:uid="{00000000-0005-0000-0000-0000B23A0000}"/>
    <cellStyle name="Style 25 2 4 3 2" xfId="15023" xr:uid="{00000000-0005-0000-0000-0000B33A0000}"/>
    <cellStyle name="Style 25 2 4 4" xfId="15024" xr:uid="{00000000-0005-0000-0000-0000B43A0000}"/>
    <cellStyle name="Style 25 2 4 5" xfId="45437" xr:uid="{202FB39E-BA3C-4FB0-B3F8-7A29EFF1D007}"/>
    <cellStyle name="Style 25 2 4 6" xfId="38204" xr:uid="{74B68102-2E7C-4C61-812E-5BB513C2D2AA}"/>
    <cellStyle name="Style 25 2 5" xfId="15025" xr:uid="{00000000-0005-0000-0000-0000B53A0000}"/>
    <cellStyle name="Style 25 2 5 2" xfId="15026" xr:uid="{00000000-0005-0000-0000-0000B63A0000}"/>
    <cellStyle name="Style 25 2 5 2 2" xfId="15027" xr:uid="{00000000-0005-0000-0000-0000B73A0000}"/>
    <cellStyle name="Style 25 2 5 3" xfId="15028" xr:uid="{00000000-0005-0000-0000-0000B83A0000}"/>
    <cellStyle name="Style 25 2 5 3 2" xfId="15029" xr:uid="{00000000-0005-0000-0000-0000B93A0000}"/>
    <cellStyle name="Style 25 2 5 4" xfId="15030" xr:uid="{00000000-0005-0000-0000-0000BA3A0000}"/>
    <cellStyle name="Style 25 2 5 4 2" xfId="15031" xr:uid="{00000000-0005-0000-0000-0000BB3A0000}"/>
    <cellStyle name="Style 25 2 5 5" xfId="15032" xr:uid="{00000000-0005-0000-0000-0000BC3A0000}"/>
    <cellStyle name="Style 25 2 5 6" xfId="45438" xr:uid="{6CD3AE62-04CC-46CF-AE02-91C8944808A2}"/>
    <cellStyle name="Style 25 2 5 7" xfId="38205" xr:uid="{3BE5B497-C72A-4C33-A932-0999E39BE2C2}"/>
    <cellStyle name="Style 25 2 6" xfId="15033" xr:uid="{00000000-0005-0000-0000-0000BD3A0000}"/>
    <cellStyle name="Style 25 2 6 2" xfId="15034" xr:uid="{00000000-0005-0000-0000-0000BE3A0000}"/>
    <cellStyle name="Style 25 2 6 2 2" xfId="15035" xr:uid="{00000000-0005-0000-0000-0000BF3A0000}"/>
    <cellStyle name="Style 25 2 6 3" xfId="15036" xr:uid="{00000000-0005-0000-0000-0000C03A0000}"/>
    <cellStyle name="Style 25 2 6 3 2" xfId="15037" xr:uid="{00000000-0005-0000-0000-0000C13A0000}"/>
    <cellStyle name="Style 25 2 6 4" xfId="15038" xr:uid="{00000000-0005-0000-0000-0000C23A0000}"/>
    <cellStyle name="Style 25 2 6 5" xfId="45439" xr:uid="{69A791FD-1EBB-4C32-98CF-70E7FBD14764}"/>
    <cellStyle name="Style 25 2 6 6" xfId="38206" xr:uid="{22EB474E-D48B-43A3-A9B1-C133C30C5E51}"/>
    <cellStyle name="Style 25 2 7" xfId="15039" xr:uid="{00000000-0005-0000-0000-0000C33A0000}"/>
    <cellStyle name="Style 25 2 7 2" xfId="15040" xr:uid="{00000000-0005-0000-0000-0000C43A0000}"/>
    <cellStyle name="Style 25 2 7 3" xfId="45440" xr:uid="{813C9304-10C1-4149-939A-B10F34DB4862}"/>
    <cellStyle name="Style 25 2 7 4" xfId="38207" xr:uid="{5B6E8394-CB9E-4243-B523-38473ACFDDA1}"/>
    <cellStyle name="Style 25 2 8" xfId="15041" xr:uid="{00000000-0005-0000-0000-0000C53A0000}"/>
    <cellStyle name="Style 25 2 8 2" xfId="15042" xr:uid="{00000000-0005-0000-0000-0000C63A0000}"/>
    <cellStyle name="Style 25 2 8 3" xfId="45441" xr:uid="{66227082-7173-4958-A6CF-9BBD45221723}"/>
    <cellStyle name="Style 25 2 8 4" xfId="38208" xr:uid="{F43DD334-4F7C-4BDD-A25B-1AF488C32388}"/>
    <cellStyle name="Style 25 2 9" xfId="15043" xr:uid="{00000000-0005-0000-0000-0000C73A0000}"/>
    <cellStyle name="Style 25 2 9 2" xfId="15044" xr:uid="{00000000-0005-0000-0000-0000C83A0000}"/>
    <cellStyle name="Style 25 2 9 3" xfId="45442" xr:uid="{E5CF7960-BB02-449F-A09F-D6315A978233}"/>
    <cellStyle name="Style 25 2 9 4" xfId="38209" xr:uid="{01D5D83D-E6D0-4608-AD22-71EB564777B5}"/>
    <cellStyle name="Style 25 3" xfId="3161" xr:uid="{00000000-0005-0000-0000-00005D0C0000}"/>
    <cellStyle name="Style 25 3 10" xfId="26854" xr:uid="{8E4D2555-39C8-4CC2-9FA9-362DE282125F}"/>
    <cellStyle name="Style 25 3 2" xfId="4799" xr:uid="{00000000-0005-0000-0000-0000C3120000}"/>
    <cellStyle name="Style 25 3 2 2" xfId="15047" xr:uid="{00000000-0005-0000-0000-0000CB3A0000}"/>
    <cellStyle name="Style 25 3 2 2 2" xfId="38210" xr:uid="{01F2BBAD-BA49-4C2B-B9BB-393A011DDCEA}"/>
    <cellStyle name="Style 25 3 2 2 3" xfId="45445" xr:uid="{05919F42-DCCC-4743-84D1-36F1E6C81A69}"/>
    <cellStyle name="Style 25 3 2 2 4" xfId="27416" xr:uid="{08BB6532-96B0-4803-8A75-63C2D8FD1405}"/>
    <cellStyle name="Style 25 3 2 3" xfId="15046" xr:uid="{00000000-0005-0000-0000-0000CA3A0000}"/>
    <cellStyle name="Style 25 3 2 3 2" xfId="45444" xr:uid="{87D87A82-331F-4141-8003-E00E72F89CD7}"/>
    <cellStyle name="Style 25 3 2 3 3" xfId="38211" xr:uid="{7257D5BD-C1AB-4E50-AE84-3D344CFB75BB}"/>
    <cellStyle name="Style 25 3 2 4" xfId="38212" xr:uid="{0A432511-87B2-479C-A8FA-B2A726E981A2}"/>
    <cellStyle name="Style 25 3 2 5" xfId="38213" xr:uid="{C27B7B90-1C53-4BD3-9832-8EFEADEF70C1}"/>
    <cellStyle name="Style 25 3 2 6" xfId="26855" xr:uid="{87EE1573-7E94-41CE-90E0-DC43FC17562B}"/>
    <cellStyle name="Style 25 3 3" xfId="15048" xr:uid="{00000000-0005-0000-0000-0000CC3A0000}"/>
    <cellStyle name="Style 25 3 3 2" xfId="15049" xr:uid="{00000000-0005-0000-0000-0000CD3A0000}"/>
    <cellStyle name="Style 25 3 3 2 2" xfId="45447" xr:uid="{F923924C-59DB-4B4A-8D34-EA061A8FAA45}"/>
    <cellStyle name="Style 25 3 3 2 3" xfId="38214" xr:uid="{597976F2-95A4-43B5-9E4C-193071248EB4}"/>
    <cellStyle name="Style 25 3 3 3" xfId="38215" xr:uid="{141402BF-01E1-4135-86A4-8D0D84877E24}"/>
    <cellStyle name="Style 25 3 3 4" xfId="45446" xr:uid="{A59F5A7D-5B73-4852-B61B-8032CB84F4BB}"/>
    <cellStyle name="Style 25 3 3 5" xfId="26856" xr:uid="{E8E5B64F-34B0-4FDB-B110-0962609CFF3F}"/>
    <cellStyle name="Style 25 3 4" xfId="15050" xr:uid="{00000000-0005-0000-0000-0000CE3A0000}"/>
    <cellStyle name="Style 25 3 4 2" xfId="38216" xr:uid="{547D36C6-BA8D-4A02-9E61-63A13B90C97B}"/>
    <cellStyle name="Style 25 3 4 3" xfId="45448" xr:uid="{F0C0B8EA-6902-4AB4-95C4-A69B25B416BF}"/>
    <cellStyle name="Style 25 3 4 4" xfId="27415" xr:uid="{C9CAD257-22B3-4A82-BC2F-02EAC03D4122}"/>
    <cellStyle name="Style 25 3 5" xfId="15051" xr:uid="{00000000-0005-0000-0000-0000CF3A0000}"/>
    <cellStyle name="Style 25 3 5 2" xfId="45449" xr:uid="{2BABA574-B9D2-494F-851E-BAE78CF1A500}"/>
    <cellStyle name="Style 25 3 5 3" xfId="38217" xr:uid="{BB46B592-1F54-4106-A027-00745B1B65A3}"/>
    <cellStyle name="Style 25 3 6" xfId="15045" xr:uid="{00000000-0005-0000-0000-0000C93A0000}"/>
    <cellStyle name="Style 25 3 6 2" xfId="45443" xr:uid="{6551F7D0-D19C-41CA-AC91-1BF1B2C4B644}"/>
    <cellStyle name="Style 25 3 6 3" xfId="38218" xr:uid="{8DC2A7D8-4C8D-42ED-B8A1-94CA696916BC}"/>
    <cellStyle name="Style 25 3 7" xfId="38219" xr:uid="{0AEF83D0-182A-490E-B87F-7BBF342ED38B}"/>
    <cellStyle name="Style 25 3 8" xfId="38220" xr:uid="{372D3089-66C8-4373-85D5-2AC9E85932C2}"/>
    <cellStyle name="Style 25 3 9" xfId="42069" xr:uid="{8043FCFE-6365-4D30-AA32-D426169ED595}"/>
    <cellStyle name="Style 25 4" xfId="3160" xr:uid="{00000000-0005-0000-0000-00005C0C0000}"/>
    <cellStyle name="Style 25 4 2" xfId="15053" xr:uid="{00000000-0005-0000-0000-0000D13A0000}"/>
    <cellStyle name="Style 25 4 2 2" xfId="15054" xr:uid="{00000000-0005-0000-0000-0000D23A0000}"/>
    <cellStyle name="Style 25 4 2 3" xfId="45451" xr:uid="{D8295CF1-677E-460F-B03E-B89B1229DE95}"/>
    <cellStyle name="Style 25 4 2 4" xfId="38221" xr:uid="{8774E286-D21B-4CCC-AD43-B290FE62EB00}"/>
    <cellStyle name="Style 25 4 3" xfId="15055" xr:uid="{00000000-0005-0000-0000-0000D33A0000}"/>
    <cellStyle name="Style 25 4 3 2" xfId="15056" xr:uid="{00000000-0005-0000-0000-0000D43A0000}"/>
    <cellStyle name="Style 25 4 3 3" xfId="45452" xr:uid="{8BF532C1-E6E4-497B-A470-10E5847F58CD}"/>
    <cellStyle name="Style 25 4 3 4" xfId="38222" xr:uid="{035F3EB0-41F3-45F2-835C-CCA8A519A2CE}"/>
    <cellStyle name="Style 25 4 4" xfId="15057" xr:uid="{00000000-0005-0000-0000-0000D53A0000}"/>
    <cellStyle name="Style 25 4 4 2" xfId="45453" xr:uid="{7806588A-21F8-4A21-BACA-75999925EFE5}"/>
    <cellStyle name="Style 25 4 4 3" xfId="38223" xr:uid="{D2B5AE8B-9528-42CE-9225-479568BD9961}"/>
    <cellStyle name="Style 25 4 5" xfId="15052" xr:uid="{00000000-0005-0000-0000-0000D03A0000}"/>
    <cellStyle name="Style 25 4 5 2" xfId="45450" xr:uid="{C09C7BCB-CFE4-4E62-B4CB-23A76CC0918B}"/>
    <cellStyle name="Style 25 4 5 3" xfId="38224" xr:uid="{CDE09A14-222E-4A69-9E67-7293340C1E5B}"/>
    <cellStyle name="Style 25 4 6" xfId="42068" xr:uid="{20584009-511B-4D09-BF93-EECE2D9E5BB1}"/>
    <cellStyle name="Style 25 4 7" xfId="26857" xr:uid="{2CFBDB85-517B-4CE6-80DF-BA7E23413401}"/>
    <cellStyle name="Style 25 5" xfId="15058" xr:uid="{00000000-0005-0000-0000-0000D63A0000}"/>
    <cellStyle name="Style 25 5 2" xfId="15059" xr:uid="{00000000-0005-0000-0000-0000D73A0000}"/>
    <cellStyle name="Style 25 5 2 2" xfId="15060" xr:uid="{00000000-0005-0000-0000-0000D83A0000}"/>
    <cellStyle name="Style 25 5 2 3" xfId="45455" xr:uid="{366BD06F-5F99-495A-A4CC-CA0382F8D3FA}"/>
    <cellStyle name="Style 25 5 2 4" xfId="38225" xr:uid="{65FD30B2-FF0B-4709-A8AA-4859BF295C44}"/>
    <cellStyle name="Style 25 5 3" xfId="15061" xr:uid="{00000000-0005-0000-0000-0000D93A0000}"/>
    <cellStyle name="Style 25 5 3 2" xfId="15062" xr:uid="{00000000-0005-0000-0000-0000DA3A0000}"/>
    <cellStyle name="Style 25 5 4" xfId="15063" xr:uid="{00000000-0005-0000-0000-0000DB3A0000}"/>
    <cellStyle name="Style 25 5 5" xfId="45454" xr:uid="{7FEFB86A-0A6C-4DD1-9499-83E668CAB641}"/>
    <cellStyle name="Style 25 5 6" xfId="27411" xr:uid="{F64B4678-3257-4095-90CE-35377DA2624A}"/>
    <cellStyle name="Style 25 6" xfId="15064" xr:uid="{00000000-0005-0000-0000-0000DC3A0000}"/>
    <cellStyle name="Style 25 6 2" xfId="15065" xr:uid="{00000000-0005-0000-0000-0000DD3A0000}"/>
    <cellStyle name="Style 25 6 2 2" xfId="15066" xr:uid="{00000000-0005-0000-0000-0000DE3A0000}"/>
    <cellStyle name="Style 25 6 3" xfId="15067" xr:uid="{00000000-0005-0000-0000-0000DF3A0000}"/>
    <cellStyle name="Style 25 6 3 2" xfId="15068" xr:uid="{00000000-0005-0000-0000-0000E03A0000}"/>
    <cellStyle name="Style 25 6 4" xfId="15069" xr:uid="{00000000-0005-0000-0000-0000E13A0000}"/>
    <cellStyle name="Style 25 6 4 2" xfId="15070" xr:uid="{00000000-0005-0000-0000-0000E23A0000}"/>
    <cellStyle name="Style 25 6 5" xfId="15071" xr:uid="{00000000-0005-0000-0000-0000E33A0000}"/>
    <cellStyle name="Style 25 6 6" xfId="45456" xr:uid="{081D1C96-6861-4ED1-B680-199F9A247CB0}"/>
    <cellStyle name="Style 25 6 7" xfId="38226" xr:uid="{78DA21D0-E97B-4026-908E-552424DB102A}"/>
    <cellStyle name="Style 25 7" xfId="15072" xr:uid="{00000000-0005-0000-0000-0000E43A0000}"/>
    <cellStyle name="Style 25 7 2" xfId="15073" xr:uid="{00000000-0005-0000-0000-0000E53A0000}"/>
    <cellStyle name="Style 25 7 2 2" xfId="15074" xr:uid="{00000000-0005-0000-0000-0000E63A0000}"/>
    <cellStyle name="Style 25 7 3" xfId="15075" xr:uid="{00000000-0005-0000-0000-0000E73A0000}"/>
    <cellStyle name="Style 25 7 3 2" xfId="15076" xr:uid="{00000000-0005-0000-0000-0000E83A0000}"/>
    <cellStyle name="Style 25 7 4" xfId="15077" xr:uid="{00000000-0005-0000-0000-0000E93A0000}"/>
    <cellStyle name="Style 25 7 5" xfId="45457" xr:uid="{6DD3BEA7-0492-429F-AA3E-F36DC6EFC14A}"/>
    <cellStyle name="Style 25 7 6" xfId="38227" xr:uid="{2A92DED9-4FCB-42C7-BFD3-7965206552AF}"/>
    <cellStyle name="Style 25 8" xfId="15078" xr:uid="{00000000-0005-0000-0000-0000EA3A0000}"/>
    <cellStyle name="Style 25 8 2" xfId="15079" xr:uid="{00000000-0005-0000-0000-0000EB3A0000}"/>
    <cellStyle name="Style 25 8 3" xfId="45458" xr:uid="{8A629280-76B2-488D-9597-8FF17ADACB19}"/>
    <cellStyle name="Style 25 8 4" xfId="38228" xr:uid="{5AABC460-D963-4404-AB7B-D85D1B7E5903}"/>
    <cellStyle name="Style 25 9" xfId="15080" xr:uid="{00000000-0005-0000-0000-0000EC3A0000}"/>
    <cellStyle name="Style 25 9 2" xfId="15081" xr:uid="{00000000-0005-0000-0000-0000ED3A0000}"/>
    <cellStyle name="Style 25 9 3" xfId="45459" xr:uid="{C5C32C8B-2FDB-4B6A-8E06-46028E64CF6C}"/>
    <cellStyle name="Style 25 9 4" xfId="38229" xr:uid="{A25E49CE-C9ED-4EB9-8C08-CDBD4D27FA99}"/>
    <cellStyle name="Style 26" xfId="327" xr:uid="{00000000-0005-0000-0000-00004B010000}"/>
    <cellStyle name="Style 26 10" xfId="15083" xr:uid="{00000000-0005-0000-0000-0000EF3A0000}"/>
    <cellStyle name="Style 26 10 2" xfId="45460" xr:uid="{E1CFDDD3-49C4-4527-9D47-6F4C754AF089}"/>
    <cellStyle name="Style 26 10 3" xfId="38230" xr:uid="{409AF1C0-B426-495D-A073-85CDCDD96092}"/>
    <cellStyle name="Style 26 11" xfId="15084" xr:uid="{00000000-0005-0000-0000-0000F03A0000}"/>
    <cellStyle name="Style 26 12" xfId="15082" xr:uid="{00000000-0005-0000-0000-0000EE3A0000}"/>
    <cellStyle name="Style 26 13" xfId="26858" xr:uid="{1C5A47B7-0B28-4432-9666-B00EC5E6809D}"/>
    <cellStyle name="Style 26 2" xfId="3163" xr:uid="{00000000-0005-0000-0000-00005F0C0000}"/>
    <cellStyle name="Style 26 2 2" xfId="15086" xr:uid="{00000000-0005-0000-0000-0000F23A0000}"/>
    <cellStyle name="Style 26 2 2 2" xfId="15087" xr:uid="{00000000-0005-0000-0000-0000F33A0000}"/>
    <cellStyle name="Style 26 2 2 3" xfId="45461" xr:uid="{ACB8D0A7-B3A9-4D52-B7D6-3F47A8E592A5}"/>
    <cellStyle name="Style 26 2 2 4" xfId="38231" xr:uid="{EEDFA484-65E6-4E95-8DE2-6A1EAC65C414}"/>
    <cellStyle name="Style 26 2 3" xfId="15088" xr:uid="{00000000-0005-0000-0000-0000F43A0000}"/>
    <cellStyle name="Style 26 2 3 2" xfId="15089" xr:uid="{00000000-0005-0000-0000-0000F53A0000}"/>
    <cellStyle name="Style 26 2 3 3" xfId="45462" xr:uid="{B50EA911-10CD-42AF-8A92-6F2ABE4BB63E}"/>
    <cellStyle name="Style 26 2 3 4" xfId="38232" xr:uid="{84CCFD85-B57F-4E88-BD64-3D2600AA369F}"/>
    <cellStyle name="Style 26 2 4" xfId="15090" xr:uid="{00000000-0005-0000-0000-0000F63A0000}"/>
    <cellStyle name="Style 26 2 4 2" xfId="45463" xr:uid="{352908FB-593A-49E8-A2D8-11D0214F1975}"/>
    <cellStyle name="Style 26 2 4 3" xfId="38233" xr:uid="{13A14B86-1B4A-461E-8989-A0D89BC372A4}"/>
    <cellStyle name="Style 26 2 5" xfId="15091" xr:uid="{00000000-0005-0000-0000-0000F73A0000}"/>
    <cellStyle name="Style 26 2 5 2" xfId="45464" xr:uid="{15E2BEED-D277-40A5-9583-36CB4AE37CBA}"/>
    <cellStyle name="Style 26 2 5 3" xfId="38234" xr:uid="{50E094C4-54E7-41E6-821F-589A0CFD6633}"/>
    <cellStyle name="Style 26 2 6" xfId="15085" xr:uid="{00000000-0005-0000-0000-0000F13A0000}"/>
    <cellStyle name="Style 26 2 7" xfId="42071" xr:uid="{DD5AF95B-9692-4E35-80A2-0024EB9FA1FA}"/>
    <cellStyle name="Style 26 2 8" xfId="26859" xr:uid="{C59C6D52-36CA-4CA7-BD0B-7022F9B9FE38}"/>
    <cellStyle name="Style 26 3" xfId="3162" xr:uid="{00000000-0005-0000-0000-00005E0C0000}"/>
    <cellStyle name="Style 26 3 2" xfId="15093" xr:uid="{00000000-0005-0000-0000-0000F93A0000}"/>
    <cellStyle name="Style 26 3 2 2" xfId="15094" xr:uid="{00000000-0005-0000-0000-0000FA3A0000}"/>
    <cellStyle name="Style 26 3 2 3" xfId="45466" xr:uid="{6E2302AA-ACD2-4C86-B0CA-F6E4AFE2E013}"/>
    <cellStyle name="Style 26 3 2 4" xfId="38235" xr:uid="{95B79FB8-97BC-4FDF-90E5-89404F315D76}"/>
    <cellStyle name="Style 26 3 3" xfId="15095" xr:uid="{00000000-0005-0000-0000-0000FB3A0000}"/>
    <cellStyle name="Style 26 3 3 2" xfId="15096" xr:uid="{00000000-0005-0000-0000-0000FC3A0000}"/>
    <cellStyle name="Style 26 3 3 3" xfId="45467" xr:uid="{682F679D-5C46-4D83-82BC-21C10C9443C6}"/>
    <cellStyle name="Style 26 3 3 4" xfId="38236" xr:uid="{61006510-520F-411A-971A-2A767A37C93B}"/>
    <cellStyle name="Style 26 3 4" xfId="15097" xr:uid="{00000000-0005-0000-0000-0000FD3A0000}"/>
    <cellStyle name="Style 26 3 4 2" xfId="45468" xr:uid="{C2BE0B33-5F24-458B-8FE5-41552E514355}"/>
    <cellStyle name="Style 26 3 4 3" xfId="38237" xr:uid="{B3515FDA-CAE9-4DFE-B2E5-65AAE6CC5D52}"/>
    <cellStyle name="Style 26 3 5" xfId="15092" xr:uid="{00000000-0005-0000-0000-0000F83A0000}"/>
    <cellStyle name="Style 26 3 5 2" xfId="45465" xr:uid="{9EE60D00-B893-4B6D-897A-63DF1E616795}"/>
    <cellStyle name="Style 26 3 5 3" xfId="38238" xr:uid="{97BE1EED-AF63-4B21-B377-042F40A42FBC}"/>
    <cellStyle name="Style 26 3 6" xfId="42070" xr:uid="{A3A6C4E4-0BC2-4A98-9E9D-08CC5CFB7583}"/>
    <cellStyle name="Style 26 3 7" xfId="26860" xr:uid="{952026D1-304C-4BA5-990D-35283072EEF4}"/>
    <cellStyle name="Style 26 4" xfId="15098" xr:uid="{00000000-0005-0000-0000-0000FE3A0000}"/>
    <cellStyle name="Style 26 4 2" xfId="15099" xr:uid="{00000000-0005-0000-0000-0000FF3A0000}"/>
    <cellStyle name="Style 26 4 2 2" xfId="15100" xr:uid="{00000000-0005-0000-0000-0000003B0000}"/>
    <cellStyle name="Style 26 4 2 3" xfId="45470" xr:uid="{CC038868-2C02-4AEB-B625-CD821F7AF750}"/>
    <cellStyle name="Style 26 4 2 4" xfId="38239" xr:uid="{A56F1149-F2F7-4300-A997-6C3FEC94F475}"/>
    <cellStyle name="Style 26 4 3" xfId="15101" xr:uid="{00000000-0005-0000-0000-0000013B0000}"/>
    <cellStyle name="Style 26 4 3 2" xfId="15102" xr:uid="{00000000-0005-0000-0000-0000023B0000}"/>
    <cellStyle name="Style 26 4 4" xfId="15103" xr:uid="{00000000-0005-0000-0000-0000033B0000}"/>
    <cellStyle name="Style 26 4 5" xfId="45469" xr:uid="{C852A2BD-4AFA-44F8-A26F-73653C6B8C84}"/>
    <cellStyle name="Style 26 4 6" xfId="27417" xr:uid="{F9E2BE94-5C1F-4896-BAB4-1FB8BE824BD7}"/>
    <cellStyle name="Style 26 5" xfId="15104" xr:uid="{00000000-0005-0000-0000-0000043B0000}"/>
    <cellStyle name="Style 26 5 2" xfId="15105" xr:uid="{00000000-0005-0000-0000-0000053B0000}"/>
    <cellStyle name="Style 26 5 2 2" xfId="15106" xr:uid="{00000000-0005-0000-0000-0000063B0000}"/>
    <cellStyle name="Style 26 5 3" xfId="15107" xr:uid="{00000000-0005-0000-0000-0000073B0000}"/>
    <cellStyle name="Style 26 5 3 2" xfId="15108" xr:uid="{00000000-0005-0000-0000-0000083B0000}"/>
    <cellStyle name="Style 26 5 4" xfId="15109" xr:uid="{00000000-0005-0000-0000-0000093B0000}"/>
    <cellStyle name="Style 26 5 4 2" xfId="15110" xr:uid="{00000000-0005-0000-0000-00000A3B0000}"/>
    <cellStyle name="Style 26 5 5" xfId="15111" xr:uid="{00000000-0005-0000-0000-00000B3B0000}"/>
    <cellStyle name="Style 26 5 6" xfId="45471" xr:uid="{7B322630-17A1-42C1-B064-2A89C23A04C7}"/>
    <cellStyle name="Style 26 5 7" xfId="38240" xr:uid="{57024B22-645E-4A20-8D5D-9C400FF55A66}"/>
    <cellStyle name="Style 26 6" xfId="15112" xr:uid="{00000000-0005-0000-0000-00000C3B0000}"/>
    <cellStyle name="Style 26 6 2" xfId="15113" xr:uid="{00000000-0005-0000-0000-00000D3B0000}"/>
    <cellStyle name="Style 26 6 2 2" xfId="15114" xr:uid="{00000000-0005-0000-0000-00000E3B0000}"/>
    <cellStyle name="Style 26 6 3" xfId="15115" xr:uid="{00000000-0005-0000-0000-00000F3B0000}"/>
    <cellStyle name="Style 26 6 3 2" xfId="15116" xr:uid="{00000000-0005-0000-0000-0000103B0000}"/>
    <cellStyle name="Style 26 6 4" xfId="15117" xr:uid="{00000000-0005-0000-0000-0000113B0000}"/>
    <cellStyle name="Style 26 6 5" xfId="45472" xr:uid="{73432C9D-9F11-44DB-B186-5601072B7BC0}"/>
    <cellStyle name="Style 26 6 6" xfId="38241" xr:uid="{FA1BA75C-AC3E-4168-90E1-3C0AA011E8BE}"/>
    <cellStyle name="Style 26 7" xfId="15118" xr:uid="{00000000-0005-0000-0000-0000123B0000}"/>
    <cellStyle name="Style 26 7 2" xfId="15119" xr:uid="{00000000-0005-0000-0000-0000133B0000}"/>
    <cellStyle name="Style 26 7 3" xfId="45473" xr:uid="{5037A414-7390-42A9-A812-66729EEB3B40}"/>
    <cellStyle name="Style 26 7 4" xfId="38242" xr:uid="{291F705E-B029-409D-A614-ECF842122F19}"/>
    <cellStyle name="Style 26 8" xfId="15120" xr:uid="{00000000-0005-0000-0000-0000143B0000}"/>
    <cellStyle name="Style 26 8 2" xfId="15121" xr:uid="{00000000-0005-0000-0000-0000153B0000}"/>
    <cellStyle name="Style 26 8 3" xfId="45474" xr:uid="{423B321E-D019-491A-9635-6A8A358ED113}"/>
    <cellStyle name="Style 26 8 4" xfId="38243" xr:uid="{ECBED134-4EF6-45D6-9704-6CAB68F01B6B}"/>
    <cellStyle name="Style 26 9" xfId="15122" xr:uid="{00000000-0005-0000-0000-0000163B0000}"/>
    <cellStyle name="Style 26 9 2" xfId="15123" xr:uid="{00000000-0005-0000-0000-0000173B0000}"/>
    <cellStyle name="Style 26 9 3" xfId="45475" xr:uid="{E2AE67FD-7E1F-4091-AC06-9451426C9041}"/>
    <cellStyle name="Style 26 9 4" xfId="38244" xr:uid="{F68CBF27-E929-4F59-A816-12D0B64C8492}"/>
    <cellStyle name="Style 27" xfId="3164" xr:uid="{00000000-0005-0000-0000-0000600C0000}"/>
    <cellStyle name="Style 27 2" xfId="3165" xr:uid="{00000000-0005-0000-0000-0000610C0000}"/>
    <cellStyle name="Style 27 2 2" xfId="38245" xr:uid="{3940FF09-2ED0-498D-8304-E319DF42E446}"/>
    <cellStyle name="Style 27 2 3" xfId="38246" xr:uid="{5C96DD60-08B3-4C28-81AF-73750BAFCE66}"/>
    <cellStyle name="Style 27 2 4" xfId="38247" xr:uid="{D1A437AB-B856-43DB-9A81-D923B5A6B9AA}"/>
    <cellStyle name="Style 27 2 5" xfId="38248" xr:uid="{1A29A377-9E07-48E0-8CC3-D011633AB4F0}"/>
    <cellStyle name="Style 27 2 6" xfId="42073" xr:uid="{21838DEA-8910-46A0-A527-23CEF19155AD}"/>
    <cellStyle name="Style 27 2 7" xfId="26862" xr:uid="{B6AE9244-F123-418B-9FE1-4DA2CF02498A}"/>
    <cellStyle name="Style 27 3" xfId="38249" xr:uid="{FEE72BFA-C10F-4135-9D1A-3FA322FEE66C}"/>
    <cellStyle name="Style 27 4" xfId="38250" xr:uid="{3AC12A2F-E66B-45E3-88D0-C71CEA93E525}"/>
    <cellStyle name="Style 27 5" xfId="38251" xr:uid="{F899C1FF-14F8-4B5D-A479-7AB2396D093F}"/>
    <cellStyle name="Style 27 6" xfId="38252" xr:uid="{5F7E7411-554A-43DF-AA49-4224849D3522}"/>
    <cellStyle name="Style 27 7" xfId="42072" xr:uid="{BE4A73FE-2849-4536-BC12-68A81B8FEF90}"/>
    <cellStyle name="Style 27 8" xfId="26861" xr:uid="{9AAD8EAD-6FF1-452E-BF8B-12096ADE8ED0}"/>
    <cellStyle name="Style 35" xfId="3166" xr:uid="{00000000-0005-0000-0000-0000620C0000}"/>
    <cellStyle name="Style 35 2" xfId="3167" xr:uid="{00000000-0005-0000-0000-0000630C0000}"/>
    <cellStyle name="Style 35 2 2" xfId="38253" xr:uid="{96BD1080-5AAA-408E-A0F8-14920885CB58}"/>
    <cellStyle name="Style 35 2 3" xfId="38254" xr:uid="{C0ED1383-A303-4A37-AEFC-9819CD5FD997}"/>
    <cellStyle name="Style 35 2 4" xfId="38255" xr:uid="{00BC491B-2988-4993-9F7A-34707136F25E}"/>
    <cellStyle name="Style 35 2 5" xfId="38256" xr:uid="{F07CBAA0-F4DD-441D-88B3-2CDC022D35BB}"/>
    <cellStyle name="Style 35 2 6" xfId="42075" xr:uid="{3A4246BB-557C-4654-9626-BCACFDD88679}"/>
    <cellStyle name="Style 35 2 7" xfId="26864" xr:uid="{4031257D-7F9B-4EFE-93DD-CFF3E75082EB}"/>
    <cellStyle name="Style 35 3" xfId="3168" xr:uid="{00000000-0005-0000-0000-0000640C0000}"/>
    <cellStyle name="Style 35 3 2" xfId="38257" xr:uid="{9ED1705E-2469-436A-B41C-E510C3E454C5}"/>
    <cellStyle name="Style 35 3 3" xfId="38258" xr:uid="{D82675EC-7955-46CC-A9A9-A216FE284CC3}"/>
    <cellStyle name="Style 35 3 4" xfId="38259" xr:uid="{8218827F-9740-4EA2-8C2A-633C6D582D2A}"/>
    <cellStyle name="Style 35 3 5" xfId="38260" xr:uid="{5306BD46-5C32-4D71-B4B7-D1CA9D1F41AE}"/>
    <cellStyle name="Style 35 3 6" xfId="42076" xr:uid="{86603B92-70EF-4D37-8A16-3C5B6203B863}"/>
    <cellStyle name="Style 35 3 7" xfId="26865" xr:uid="{972F4C36-7978-48E5-B63B-3F0606E6E4AD}"/>
    <cellStyle name="Style 35 4" xfId="38261" xr:uid="{29EAFEFF-4020-4C88-A04F-76F5C7E20C03}"/>
    <cellStyle name="Style 35 5" xfId="38262" xr:uid="{45EB9150-E339-4BC0-BEDE-999CE6DE44B7}"/>
    <cellStyle name="Style 35 6" xfId="38263" xr:uid="{E9104E9A-DCFF-40E7-99E5-E07B2DAC0A37}"/>
    <cellStyle name="Style 35 7" xfId="38264" xr:uid="{F77E0CAA-4B5F-466C-A983-62461AF6B236}"/>
    <cellStyle name="Style 35 8" xfId="42074" xr:uid="{9C2A77AA-5D45-439B-BE73-CA7E1887E40B}"/>
    <cellStyle name="Style 35 9" xfId="26863" xr:uid="{04B4F71B-4F22-413C-9D53-E53F886395DD}"/>
    <cellStyle name="Style 36" xfId="3169" xr:uid="{00000000-0005-0000-0000-0000650C0000}"/>
    <cellStyle name="Style 36 2" xfId="3170" xr:uid="{00000000-0005-0000-0000-0000660C0000}"/>
    <cellStyle name="Style 36 2 2" xfId="38265" xr:uid="{43AB6F61-EF2A-4B87-BF1E-6424D4ED9149}"/>
    <cellStyle name="Style 36 2 3" xfId="38266" xr:uid="{B977D6AE-F6F9-4A54-A528-D15A353FEA7A}"/>
    <cellStyle name="Style 36 2 4" xfId="38267" xr:uid="{0635F4E0-D799-4EE7-BD4D-41EDB10CE142}"/>
    <cellStyle name="Style 36 2 5" xfId="38268" xr:uid="{5B3D289D-35D0-4E4C-87F3-8DBA2E494231}"/>
    <cellStyle name="Style 36 2 6" xfId="42078" xr:uid="{BA072CA0-FEBD-4856-BA2E-ED46C8F68758}"/>
    <cellStyle name="Style 36 2 7" xfId="26867" xr:uid="{CB14803F-9D65-4540-B12E-ACB0D569B631}"/>
    <cellStyle name="Style 36 3" xfId="38269" xr:uid="{C7F22592-C858-45BB-A1F9-00FB784BF482}"/>
    <cellStyle name="Style 36 4" xfId="38270" xr:uid="{FD640D1E-CF5F-47F3-AF39-EAFFDAEB3659}"/>
    <cellStyle name="Style 36 5" xfId="38271" xr:uid="{4F4DDEC3-314E-4CD7-BE84-8C1546E93EF4}"/>
    <cellStyle name="Style 36 6" xfId="38272" xr:uid="{B8FF5BE3-326D-42E1-ADE8-FEC23EDF55EA}"/>
    <cellStyle name="Style 36 7" xfId="42077" xr:uid="{F66ADD6A-5391-4D76-A9B4-FB02B3849F46}"/>
    <cellStyle name="Style 36 8" xfId="26866" xr:uid="{860827D3-6F17-458E-9903-D983CDCAB24F}"/>
    <cellStyle name="Style 37" xfId="3171" xr:uid="{00000000-0005-0000-0000-0000670C0000}"/>
    <cellStyle name="Style 37 2" xfId="3172" xr:uid="{00000000-0005-0000-0000-0000680C0000}"/>
    <cellStyle name="Style 37 2 2" xfId="38273" xr:uid="{A453336D-7DC2-4327-A98E-FF7CA87CB662}"/>
    <cellStyle name="Style 37 2 3" xfId="38274" xr:uid="{91E47285-9246-414F-B60A-60052ABE9188}"/>
    <cellStyle name="Style 37 2 4" xfId="38275" xr:uid="{62B8F287-AC3D-468E-A1B0-1DD77A67109E}"/>
    <cellStyle name="Style 37 2 5" xfId="38276" xr:uid="{E289B8E3-9AF0-4716-BE95-B2EB45472E9F}"/>
    <cellStyle name="Style 37 2 6" xfId="42080" xr:uid="{C429D313-60D9-486E-A33B-6A7FA44C851E}"/>
    <cellStyle name="Style 37 2 7" xfId="26869" xr:uid="{D29BBC81-119C-4C2C-9A2C-96CB40C0F445}"/>
    <cellStyle name="Style 37 3" xfId="38277" xr:uid="{0A913B49-AB71-4C37-A735-37DF423A7BBB}"/>
    <cellStyle name="Style 37 4" xfId="38278" xr:uid="{A7266CC2-4725-4864-A60E-D7F471CD4C54}"/>
    <cellStyle name="Style 37 5" xfId="38279" xr:uid="{ADE83B97-7C68-4AE5-9EC0-46F61351EA92}"/>
    <cellStyle name="Style 37 6" xfId="38280" xr:uid="{E6ECA25D-3321-49A5-8FA2-E2D22002DC75}"/>
    <cellStyle name="Style 37 7" xfId="42079" xr:uid="{8D94D6D9-5AFE-42BF-B3B6-633D2F230FA8}"/>
    <cellStyle name="Style 37 8" xfId="26868" xr:uid="{487C85D2-DDDB-4A02-8BFF-8EC62ABEEA4A}"/>
    <cellStyle name="Style 38" xfId="3173" xr:uid="{00000000-0005-0000-0000-0000690C0000}"/>
    <cellStyle name="Style 38 2" xfId="3174" xr:uid="{00000000-0005-0000-0000-00006A0C0000}"/>
    <cellStyle name="Style 38 2 2" xfId="38281" xr:uid="{E8176AE9-F46C-4F61-B1F4-D2D72C3EF29A}"/>
    <cellStyle name="Style 38 2 3" xfId="38282" xr:uid="{CE8E1263-25B7-4284-9CD5-A899CE4EA831}"/>
    <cellStyle name="Style 38 2 4" xfId="38283" xr:uid="{7D57DF53-8E7D-4EB9-8153-34B021CEE948}"/>
    <cellStyle name="Style 38 2 5" xfId="38284" xr:uid="{91AE966F-A1F8-4B53-AFF3-E3F792EB2EE4}"/>
    <cellStyle name="Style 38 2 6" xfId="42082" xr:uid="{74E27912-4788-4065-B7D1-B48C6F4B64EF}"/>
    <cellStyle name="Style 38 2 7" xfId="26871" xr:uid="{39F639E7-C56E-45B3-8037-91A2608982C3}"/>
    <cellStyle name="Style 38 3" xfId="38285" xr:uid="{80B3E119-93F8-4140-87ED-976FEDFA8327}"/>
    <cellStyle name="Style 38 4" xfId="38286" xr:uid="{A42FAFFD-4B30-4A68-B9FB-46ABAE386297}"/>
    <cellStyle name="Style 38 5" xfId="38287" xr:uid="{0AD0B2E3-CF3D-464E-A9BB-A8C52959A267}"/>
    <cellStyle name="Style 38 6" xfId="38288" xr:uid="{3832C730-8585-4E89-A540-125FE9F03821}"/>
    <cellStyle name="Style 38 7" xfId="42081" xr:uid="{82568349-5407-4328-9C60-39D1A805571D}"/>
    <cellStyle name="Style 38 8" xfId="26870" xr:uid="{3A863AF9-057E-4E5E-9AB1-9BD3C4A67D58}"/>
    <cellStyle name="Style 39" xfId="3175" xr:uid="{00000000-0005-0000-0000-00006B0C0000}"/>
    <cellStyle name="Style 39 2" xfId="3176" xr:uid="{00000000-0005-0000-0000-00006C0C0000}"/>
    <cellStyle name="Style 39 2 2" xfId="38289" xr:uid="{F96E28A3-2497-4E23-8851-FB0DF4B6F1D1}"/>
    <cellStyle name="Style 39 2 3" xfId="38290" xr:uid="{C0728893-C35D-457C-AD16-E23045289FE2}"/>
    <cellStyle name="Style 39 2 4" xfId="38291" xr:uid="{08359EBD-FAE9-44BD-A8D2-848FFD7D7A9D}"/>
    <cellStyle name="Style 39 2 5" xfId="38292" xr:uid="{38853893-480C-4F5D-B8C5-B0A526D8F767}"/>
    <cellStyle name="Style 39 2 6" xfId="42084" xr:uid="{B9817BB0-81F4-47F3-8AE7-7B80B1286397}"/>
    <cellStyle name="Style 39 2 7" xfId="26873" xr:uid="{06F1F942-9F39-4059-B660-888FDC1CF706}"/>
    <cellStyle name="Style 39 3" xfId="3177" xr:uid="{00000000-0005-0000-0000-00006D0C0000}"/>
    <cellStyle name="Style 39 3 2" xfId="38293" xr:uid="{693F7C86-7D71-49C2-A85B-A3702FDB2F47}"/>
    <cellStyle name="Style 39 3 3" xfId="38294" xr:uid="{9640F099-5E06-4702-B6E5-AEF3B0F4E4BF}"/>
    <cellStyle name="Style 39 3 4" xfId="38295" xr:uid="{3E15407B-BB25-4FA4-9467-63E1E59BA082}"/>
    <cellStyle name="Style 39 3 5" xfId="38296" xr:uid="{9865339F-8C81-4E8F-BF26-9EC3D826D5FF}"/>
    <cellStyle name="Style 39 3 6" xfId="42085" xr:uid="{74135C17-AC5B-44D8-84A0-EEDFEC07C1D6}"/>
    <cellStyle name="Style 39 3 7" xfId="26874" xr:uid="{4EB4D675-EE4B-4819-B278-CAA6B835281E}"/>
    <cellStyle name="Style 39 4" xfId="38297" xr:uid="{27F5D99F-26FC-4F0F-8699-7C3F48C591FD}"/>
    <cellStyle name="Style 39 5" xfId="38298" xr:uid="{B10FA974-D4D7-46E8-9752-FF2245864068}"/>
    <cellStyle name="Style 39 6" xfId="38299" xr:uid="{8498F9F4-819D-4FB0-BAD3-91DAE3895834}"/>
    <cellStyle name="Style 39 7" xfId="38300" xr:uid="{DF6C3110-B337-4CCA-ACE4-88F5D3E7E03D}"/>
    <cellStyle name="Style 39 8" xfId="42083" xr:uid="{F4EFFE35-5A59-4E41-A801-528CD948BAB4}"/>
    <cellStyle name="Style 39 9" xfId="26872" xr:uid="{18929092-FCB6-4E00-9AF9-FC9F5AC434EE}"/>
    <cellStyle name="Style 40" xfId="3178" xr:uid="{00000000-0005-0000-0000-00006E0C0000}"/>
    <cellStyle name="Style 40 2" xfId="3179" xr:uid="{00000000-0005-0000-0000-00006F0C0000}"/>
    <cellStyle name="Style 40 2 2" xfId="38301" xr:uid="{5820049E-44A7-4AE6-BF41-4BF8896C80C2}"/>
    <cellStyle name="Style 40 2 3" xfId="38302" xr:uid="{C5FBC91F-47C5-423E-9442-3FF4EC1A0D49}"/>
    <cellStyle name="Style 40 2 4" xfId="38303" xr:uid="{BABDE18D-E51F-4824-89C8-66417C057F3C}"/>
    <cellStyle name="Style 40 2 5" xfId="38304" xr:uid="{B7F79FB8-A518-42DD-BD6C-602BAF2A9C4F}"/>
    <cellStyle name="Style 40 2 6" xfId="42087" xr:uid="{8A124218-ABD5-499B-ADCD-C6A723E86E04}"/>
    <cellStyle name="Style 40 2 7" xfId="26876" xr:uid="{42516117-5FEC-49D4-94CD-CC8AACF52038}"/>
    <cellStyle name="Style 40 3" xfId="38305" xr:uid="{13CA3A95-1C4F-458F-9018-D745816C4972}"/>
    <cellStyle name="Style 40 4" xfId="38306" xr:uid="{0C3C687C-472D-4942-BA3D-6BA69F8152A0}"/>
    <cellStyle name="Style 40 5" xfId="38307" xr:uid="{D65F9525-6B82-487A-8DB4-B535A0E06350}"/>
    <cellStyle name="Style 40 6" xfId="38308" xr:uid="{8A71275D-B3D9-4C07-BC9A-21249025C3CB}"/>
    <cellStyle name="Style 40 7" xfId="42086" xr:uid="{D8746614-16F1-40AB-A333-CC872B21F12F}"/>
    <cellStyle name="Style 40 8" xfId="26875" xr:uid="{AF371018-7025-4195-8033-87AFC5854D4E}"/>
    <cellStyle name="Style 41" xfId="3180" xr:uid="{00000000-0005-0000-0000-0000700C0000}"/>
    <cellStyle name="Style 41 2" xfId="3181" xr:uid="{00000000-0005-0000-0000-0000710C0000}"/>
    <cellStyle name="Style 41 2 2" xfId="38309" xr:uid="{02AB512C-2182-4A3D-9C93-867E465103A3}"/>
    <cellStyle name="Style 41 2 3" xfId="38310" xr:uid="{33B69721-CEDE-4EB0-8237-A743386DE1C8}"/>
    <cellStyle name="Style 41 2 4" xfId="38311" xr:uid="{51D3B8D3-0588-40F1-BF97-A9EBB870AE3C}"/>
    <cellStyle name="Style 41 2 5" xfId="38312" xr:uid="{D8C541A9-A58E-4F33-90EB-7DE4797B4C6F}"/>
    <cellStyle name="Style 41 2 6" xfId="42089" xr:uid="{A5C43713-046F-4964-BD7D-A2B2ECE23E56}"/>
    <cellStyle name="Style 41 2 7" xfId="26878" xr:uid="{222F7183-E3F4-4A60-8DDD-57FBB6BF3E6A}"/>
    <cellStyle name="Style 41 3" xfId="38313" xr:uid="{84D9A429-45EE-4C30-B202-33C20F78C23B}"/>
    <cellStyle name="Style 41 4" xfId="38314" xr:uid="{D2E4BBAA-401B-48F9-929C-94F98D30D99C}"/>
    <cellStyle name="Style 41 5" xfId="38315" xr:uid="{0D7B9F49-F74F-4000-8D12-96B1A0E02E12}"/>
    <cellStyle name="Style 41 6" xfId="38316" xr:uid="{9D8CD9FD-EA61-4140-AAE2-1F569D0FB34E}"/>
    <cellStyle name="Style 41 7" xfId="42088" xr:uid="{87BF8284-E2E0-45DC-8185-145994F65EE9}"/>
    <cellStyle name="Style 41 8" xfId="26877" xr:uid="{3AEF07C9-2088-4B0E-A043-367E3CBDD719}"/>
    <cellStyle name="Style 46" xfId="3182" xr:uid="{00000000-0005-0000-0000-0000720C0000}"/>
    <cellStyle name="Style 46 2" xfId="3183" xr:uid="{00000000-0005-0000-0000-0000730C0000}"/>
    <cellStyle name="Style 46 2 2" xfId="38317" xr:uid="{1E2AB542-8695-4515-8A0D-BA6F7A477F97}"/>
    <cellStyle name="Style 46 2 3" xfId="38318" xr:uid="{BFF98A23-E433-4C0B-82BE-3981113D3DBF}"/>
    <cellStyle name="Style 46 2 4" xfId="38319" xr:uid="{9A863795-DB22-4A16-8D28-E08AC880A0EE}"/>
    <cellStyle name="Style 46 2 5" xfId="38320" xr:uid="{C6813390-2DEA-45DF-A66A-156BE0C34764}"/>
    <cellStyle name="Style 46 2 6" xfId="42091" xr:uid="{6CA7C119-F276-4B03-B1D8-0ED201E9E442}"/>
    <cellStyle name="Style 46 2 7" xfId="26880" xr:uid="{7050B45E-4D72-47D1-B28E-5ACDD6C91921}"/>
    <cellStyle name="Style 46 3" xfId="3184" xr:uid="{00000000-0005-0000-0000-0000740C0000}"/>
    <cellStyle name="Style 46 3 2" xfId="38321" xr:uid="{224ED26D-387F-45A1-9E78-EF1B79109FA2}"/>
    <cellStyle name="Style 46 3 3" xfId="38322" xr:uid="{2C0D7D9D-6BB0-42C9-A7F8-962DC7339576}"/>
    <cellStyle name="Style 46 3 4" xfId="38323" xr:uid="{C3CBFC1A-CD51-473C-BBF5-3C8BCC354767}"/>
    <cellStyle name="Style 46 3 5" xfId="38324" xr:uid="{9354C5E8-2FF8-4100-BA96-DA90B740BF0B}"/>
    <cellStyle name="Style 46 3 6" xfId="42092" xr:uid="{69647310-0680-4560-BB2A-5C3C34C8BD91}"/>
    <cellStyle name="Style 46 3 7" xfId="26881" xr:uid="{732B5B98-5A72-450D-AFF6-D37F36830A89}"/>
    <cellStyle name="Style 46 4" xfId="38325" xr:uid="{15EC77A8-1A3A-427E-BEFE-219D9AF459DF}"/>
    <cellStyle name="Style 46 5" xfId="38326" xr:uid="{256C952C-A491-4F3E-91AC-B756F402AC88}"/>
    <cellStyle name="Style 46 6" xfId="38327" xr:uid="{CA6D8316-6028-4BF8-BE8D-C0B472D26E85}"/>
    <cellStyle name="Style 46 7" xfId="38328" xr:uid="{C6E0E35D-86D9-48B7-9F15-0B8996F73294}"/>
    <cellStyle name="Style 46 8" xfId="42090" xr:uid="{419BC658-C561-49AA-9964-95BD48FA4CD6}"/>
    <cellStyle name="Style 46 9" xfId="26879" xr:uid="{103CFA92-3342-4E49-BC5F-6EA6E8BAD418}"/>
    <cellStyle name="Style 47" xfId="3185" xr:uid="{00000000-0005-0000-0000-0000750C0000}"/>
    <cellStyle name="Style 47 2" xfId="3186" xr:uid="{00000000-0005-0000-0000-0000760C0000}"/>
    <cellStyle name="Style 47 2 2" xfId="38329" xr:uid="{50F9B45A-35E6-4327-A503-4EE959A00455}"/>
    <cellStyle name="Style 47 2 3" xfId="38330" xr:uid="{55A2BE08-E5CF-4901-B472-EEAE420765C5}"/>
    <cellStyle name="Style 47 2 4" xfId="38331" xr:uid="{2785FEA6-5A4A-4326-B430-4DC0E8866E16}"/>
    <cellStyle name="Style 47 2 5" xfId="38332" xr:uid="{E2B4CBFC-83EB-49FA-96A3-873457552092}"/>
    <cellStyle name="Style 47 2 6" xfId="42094" xr:uid="{3EB54061-2F4F-4C2A-8194-F24143A1C327}"/>
    <cellStyle name="Style 47 2 7" xfId="26883" xr:uid="{5315D549-AB57-43F1-AFF3-F17DC1F1327E}"/>
    <cellStyle name="Style 47 3" xfId="38333" xr:uid="{A45E2169-37AB-430A-AA13-96DAA59AE615}"/>
    <cellStyle name="Style 47 4" xfId="38334" xr:uid="{250257CE-EAC1-4172-A9C1-BCD07FE251F8}"/>
    <cellStyle name="Style 47 5" xfId="38335" xr:uid="{A3E53E98-AC20-4FB8-ADAE-B1D716DB616B}"/>
    <cellStyle name="Style 47 6" xfId="38336" xr:uid="{755C6FAB-7F0F-43A2-9390-677AABD2FB6C}"/>
    <cellStyle name="Style 47 7" xfId="42093" xr:uid="{12AF2C0F-8BED-4868-B468-C96A7808CCAD}"/>
    <cellStyle name="Style 47 8" xfId="26882" xr:uid="{00D23ECE-51E1-4477-BA53-36E5073C8810}"/>
    <cellStyle name="Style 48" xfId="3187" xr:uid="{00000000-0005-0000-0000-0000770C0000}"/>
    <cellStyle name="Style 48 2" xfId="3188" xr:uid="{00000000-0005-0000-0000-0000780C0000}"/>
    <cellStyle name="Style 48 2 2" xfId="38337" xr:uid="{F3946024-500A-43FD-8A26-F0EE879CEAAE}"/>
    <cellStyle name="Style 48 2 3" xfId="38338" xr:uid="{FAD26B6C-5E8A-4DF6-9F3D-1DE64E9D626B}"/>
    <cellStyle name="Style 48 2 4" xfId="38339" xr:uid="{2BDF26A7-2375-4644-BC0A-CD088DEF8BD3}"/>
    <cellStyle name="Style 48 2 5" xfId="38340" xr:uid="{F1A40A8C-BD2B-42AB-91D2-EF997E97C65B}"/>
    <cellStyle name="Style 48 2 6" xfId="42096" xr:uid="{B8260A0C-540A-4CE6-8F1B-D131ED366C8B}"/>
    <cellStyle name="Style 48 2 7" xfId="26885" xr:uid="{0EB94263-20E0-4C9D-94B1-DEECCD3AB571}"/>
    <cellStyle name="Style 48 3" xfId="38341" xr:uid="{FB786684-4FE9-428C-AFBA-449FD54FC3B7}"/>
    <cellStyle name="Style 48 4" xfId="38342" xr:uid="{4BDCFB79-1394-4F25-BA17-B9DA2305AD0A}"/>
    <cellStyle name="Style 48 5" xfId="38343" xr:uid="{BB16FF60-B909-4D4D-B7D2-B96F6AC7A00A}"/>
    <cellStyle name="Style 48 6" xfId="38344" xr:uid="{413D18AD-1F43-4696-A383-98096848E1E6}"/>
    <cellStyle name="Style 48 7" xfId="42095" xr:uid="{DD39E064-28A5-49DB-B99E-371E85FFFB14}"/>
    <cellStyle name="Style 48 8" xfId="26884" xr:uid="{AACD03F2-C320-41B0-9F96-8CB308CC6BA2}"/>
    <cellStyle name="Style 49" xfId="3189" xr:uid="{00000000-0005-0000-0000-0000790C0000}"/>
    <cellStyle name="Style 49 2" xfId="3190" xr:uid="{00000000-0005-0000-0000-00007A0C0000}"/>
    <cellStyle name="Style 49 2 2" xfId="38345" xr:uid="{4D99C897-BA91-4872-8138-908B24C8F278}"/>
    <cellStyle name="Style 49 2 3" xfId="38346" xr:uid="{6F24891F-C470-475F-A53E-9843D418233D}"/>
    <cellStyle name="Style 49 2 4" xfId="38347" xr:uid="{36A6E2FB-FE01-4E4B-ACB1-DB7BEA414458}"/>
    <cellStyle name="Style 49 2 5" xfId="38348" xr:uid="{C2A60C6E-3652-4E02-92B1-D3930915C1CD}"/>
    <cellStyle name="Style 49 2 6" xfId="42098" xr:uid="{DC69CCD2-FB33-4262-997C-DF4B84E7933C}"/>
    <cellStyle name="Style 49 2 7" xfId="26887" xr:uid="{EC729A68-B77B-4BFD-8C88-E38A488ED435}"/>
    <cellStyle name="Style 49 3" xfId="38349" xr:uid="{0D9F394A-9670-46AF-8FEA-489F353A85D4}"/>
    <cellStyle name="Style 49 4" xfId="38350" xr:uid="{19D78602-D837-4DBE-909D-10CA287D6DB5}"/>
    <cellStyle name="Style 49 5" xfId="38351" xr:uid="{FC37CBD6-D599-42CF-861E-AF88970D3935}"/>
    <cellStyle name="Style 49 6" xfId="38352" xr:uid="{B59D3688-6EA4-40DD-B3FD-C2BC1A0A0E92}"/>
    <cellStyle name="Style 49 7" xfId="42097" xr:uid="{A7F2EC7D-AEA2-4002-BAC8-10643F30C8B4}"/>
    <cellStyle name="Style 49 8" xfId="26886" xr:uid="{B99B252C-8731-4DB3-8E51-AF478D2CDED9}"/>
    <cellStyle name="Style 50" xfId="3191" xr:uid="{00000000-0005-0000-0000-00007B0C0000}"/>
    <cellStyle name="Style 50 2" xfId="3192" xr:uid="{00000000-0005-0000-0000-00007C0C0000}"/>
    <cellStyle name="Style 50 2 2" xfId="38353" xr:uid="{8D2827D5-F83A-4D90-AE50-351F43F4945A}"/>
    <cellStyle name="Style 50 2 3" xfId="38354" xr:uid="{40CE1202-B69E-43E3-9B09-497E411BACD9}"/>
    <cellStyle name="Style 50 2 4" xfId="38355" xr:uid="{3DEE172B-457C-4514-A91C-9D1240368624}"/>
    <cellStyle name="Style 50 2 5" xfId="38356" xr:uid="{16E305F5-A1E2-4EEE-8E73-BE4BFCA76225}"/>
    <cellStyle name="Style 50 2 6" xfId="42100" xr:uid="{FB0289A9-3CCB-431E-A1BC-47CFB85C12B9}"/>
    <cellStyle name="Style 50 2 7" xfId="26889" xr:uid="{315ACAB3-92CC-4967-87D8-CD052A2D31D9}"/>
    <cellStyle name="Style 50 3" xfId="3193" xr:uid="{00000000-0005-0000-0000-00007D0C0000}"/>
    <cellStyle name="Style 50 3 2" xfId="38357" xr:uid="{F920898E-C5DF-49C8-BE28-19635F1D74D2}"/>
    <cellStyle name="Style 50 3 3" xfId="38358" xr:uid="{4BBBC11B-12B0-4940-ACFA-14C662EB2D9A}"/>
    <cellStyle name="Style 50 3 4" xfId="38359" xr:uid="{0440B9E4-387A-440A-A47A-458B40B0EAA2}"/>
    <cellStyle name="Style 50 3 5" xfId="38360" xr:uid="{D3665F44-BAE2-4E82-877A-A0FE80E84540}"/>
    <cellStyle name="Style 50 3 6" xfId="42101" xr:uid="{F823836F-1AFC-47E5-8377-E9870A261F8E}"/>
    <cellStyle name="Style 50 3 7" xfId="26890" xr:uid="{31952B46-16C6-4A1D-93FC-DBB47560AFE9}"/>
    <cellStyle name="Style 50 4" xfId="38361" xr:uid="{3BE88B0C-99E9-435D-AD12-489494BA835B}"/>
    <cellStyle name="Style 50 5" xfId="38362" xr:uid="{EFC605AF-68D7-47CC-B3F0-9ABC4A5E32A2}"/>
    <cellStyle name="Style 50 6" xfId="38363" xr:uid="{5402B9FE-9FEF-45C6-899D-2947447F49A0}"/>
    <cellStyle name="Style 50 7" xfId="38364" xr:uid="{4989B411-1267-4B4F-93A4-8E01B2DCBF09}"/>
    <cellStyle name="Style 50 8" xfId="42099" xr:uid="{7E5017AF-8904-481C-A6B6-C2191CFC699E}"/>
    <cellStyle name="Style 50 9" xfId="26888" xr:uid="{14A06B71-220B-4CDB-93A2-8D62E7A61F80}"/>
    <cellStyle name="Style 51" xfId="3194" xr:uid="{00000000-0005-0000-0000-00007E0C0000}"/>
    <cellStyle name="Style 51 2" xfId="3195" xr:uid="{00000000-0005-0000-0000-00007F0C0000}"/>
    <cellStyle name="Style 51 2 2" xfId="38365" xr:uid="{141801E8-11F8-4E86-BD2D-5F31FA7CC73C}"/>
    <cellStyle name="Style 51 2 3" xfId="38366" xr:uid="{3C5AE6E0-AF00-495E-B646-2FAADE8066DA}"/>
    <cellStyle name="Style 51 2 4" xfId="38367" xr:uid="{F23AAF6C-B6FF-4574-B500-A81167196E64}"/>
    <cellStyle name="Style 51 2 5" xfId="38368" xr:uid="{F8262A5F-0E29-40B1-B4E1-64B0387A97B9}"/>
    <cellStyle name="Style 51 2 6" xfId="42103" xr:uid="{26BD464A-80EB-40F7-AE2D-9D4C63B2417F}"/>
    <cellStyle name="Style 51 2 7" xfId="26892" xr:uid="{800227AD-3A5A-42ED-BA67-BA9BCCF83793}"/>
    <cellStyle name="Style 51 3" xfId="38369" xr:uid="{805E3388-EEE9-401A-9A9D-F70B54456E87}"/>
    <cellStyle name="Style 51 4" xfId="38370" xr:uid="{3123F61B-2D92-43B3-9489-F6AED507091A}"/>
    <cellStyle name="Style 51 5" xfId="38371" xr:uid="{C61E7BAF-1239-46FB-AAAC-7971D84A6C32}"/>
    <cellStyle name="Style 51 6" xfId="38372" xr:uid="{39A9864F-EE50-47C6-98A2-FFAA7266020D}"/>
    <cellStyle name="Style 51 7" xfId="42102" xr:uid="{5DFECAF3-87A0-41F0-B5F0-A27E516FB19C}"/>
    <cellStyle name="Style 51 8" xfId="26891" xr:uid="{82470A68-81BA-485D-A03D-DEFE1E4248F9}"/>
    <cellStyle name="Style 52" xfId="3196" xr:uid="{00000000-0005-0000-0000-0000800C0000}"/>
    <cellStyle name="Style 52 2" xfId="3197" xr:uid="{00000000-0005-0000-0000-0000810C0000}"/>
    <cellStyle name="Style 52 2 2" xfId="38373" xr:uid="{BEDB8FBF-59F4-459B-B091-37BF6EC1F750}"/>
    <cellStyle name="Style 52 2 3" xfId="38374" xr:uid="{26640F9E-1D51-4612-B391-8968CB2FD4F6}"/>
    <cellStyle name="Style 52 2 4" xfId="38375" xr:uid="{9DD221E7-75A9-4BCD-8367-D8FD90D9AEBE}"/>
    <cellStyle name="Style 52 2 5" xfId="38376" xr:uid="{E9A24053-4748-4A49-8739-BF0ECC30BC55}"/>
    <cellStyle name="Style 52 2 6" xfId="42105" xr:uid="{9199E818-E22B-48FA-93B2-5ACC387F8ED4}"/>
    <cellStyle name="Style 52 2 7" xfId="26894" xr:uid="{FF572D7C-F56E-44B2-92EE-FC1BF4790FF3}"/>
    <cellStyle name="Style 52 3" xfId="38377" xr:uid="{7E9F32FA-2EDE-45C0-AE5A-79CB886EDDEA}"/>
    <cellStyle name="Style 52 4" xfId="38378" xr:uid="{378F6A8E-1759-4551-8521-C19DD8597D1F}"/>
    <cellStyle name="Style 52 5" xfId="38379" xr:uid="{D9CB815F-7A84-4FE2-8D04-407E4F6D4790}"/>
    <cellStyle name="Style 52 6" xfId="38380" xr:uid="{2BD14439-0E98-4F28-B978-968DB4162978}"/>
    <cellStyle name="Style 52 7" xfId="42104" xr:uid="{F944FE3D-DEA7-4CDE-ABC8-05B371988478}"/>
    <cellStyle name="Style 52 8" xfId="26893" xr:uid="{38488D33-7B9F-461D-A2F1-A6CE3F07C976}"/>
    <cellStyle name="Style 58" xfId="3198" xr:uid="{00000000-0005-0000-0000-0000820C0000}"/>
    <cellStyle name="Style 58 2" xfId="3199" xr:uid="{00000000-0005-0000-0000-0000830C0000}"/>
    <cellStyle name="Style 58 2 2" xfId="38381" xr:uid="{DC107FC8-1F12-4E5C-9548-DFC963E51A23}"/>
    <cellStyle name="Style 58 2 3" xfId="38382" xr:uid="{F3C109B3-EBCD-49B9-B400-2312064471D0}"/>
    <cellStyle name="Style 58 2 4" xfId="38383" xr:uid="{CE80D219-ADE1-4A95-943D-8680EE575E4D}"/>
    <cellStyle name="Style 58 2 5" xfId="38384" xr:uid="{88E3B576-2E47-4384-9760-E4A27643D8A8}"/>
    <cellStyle name="Style 58 2 6" xfId="42107" xr:uid="{DAD4E240-A1BD-48BD-A3DC-17DC69A8ADCB}"/>
    <cellStyle name="Style 58 2 7" xfId="26896" xr:uid="{7626150E-A187-43B6-8DAA-18F95E5CFF03}"/>
    <cellStyle name="Style 58 3" xfId="3200" xr:uid="{00000000-0005-0000-0000-0000840C0000}"/>
    <cellStyle name="Style 58 3 2" xfId="38385" xr:uid="{B5029AB1-4236-4203-9D89-813CBF165B7E}"/>
    <cellStyle name="Style 58 3 3" xfId="38386" xr:uid="{6E72D38F-8114-452E-8952-F293FE8F8B99}"/>
    <cellStyle name="Style 58 3 4" xfId="38387" xr:uid="{023DD703-4910-4BAD-AF56-3FDF97CD4D20}"/>
    <cellStyle name="Style 58 3 5" xfId="38388" xr:uid="{130168BF-6C04-4620-8D19-6E3D0307FF17}"/>
    <cellStyle name="Style 58 3 6" xfId="42108" xr:uid="{659A81D3-E80F-45E6-A733-89F78DC10F4B}"/>
    <cellStyle name="Style 58 3 7" xfId="26897" xr:uid="{D1AC163C-01EA-4C1E-B02B-EADA8A188444}"/>
    <cellStyle name="Style 58 4" xfId="38389" xr:uid="{2ED6218A-0EF5-4241-9331-444C2856589E}"/>
    <cellStyle name="Style 58 5" xfId="38390" xr:uid="{E566BB71-384B-4E62-A5A6-00B39CDEA988}"/>
    <cellStyle name="Style 58 6" xfId="38391" xr:uid="{6A80336F-E302-4C60-B053-191B6BB7570D}"/>
    <cellStyle name="Style 58 7" xfId="38392" xr:uid="{7846227B-49AB-44C7-9E88-DD1AB15F3732}"/>
    <cellStyle name="Style 58 8" xfId="42106" xr:uid="{73854790-969A-4E5F-BD8A-16CB4DFCC3DB}"/>
    <cellStyle name="Style 58 9" xfId="26895" xr:uid="{CAA83BBD-7AFD-4DC6-B704-47B7C2CA7613}"/>
    <cellStyle name="Style 59" xfId="3201" xr:uid="{00000000-0005-0000-0000-0000850C0000}"/>
    <cellStyle name="Style 59 2" xfId="3202" xr:uid="{00000000-0005-0000-0000-0000860C0000}"/>
    <cellStyle name="Style 59 2 2" xfId="38393" xr:uid="{5F10D866-4C13-43CD-BB53-7D7F18B9E7FF}"/>
    <cellStyle name="Style 59 2 3" xfId="38394" xr:uid="{C5691824-4F5E-4B6B-9EF5-4630D4FF837F}"/>
    <cellStyle name="Style 59 2 4" xfId="38395" xr:uid="{12FAA3DA-0047-44E9-BF05-C44762D99091}"/>
    <cellStyle name="Style 59 2 5" xfId="38396" xr:uid="{6D452648-D911-4195-B9E0-96B95C3F0844}"/>
    <cellStyle name="Style 59 2 6" xfId="42110" xr:uid="{9EBAE048-E4EE-46B2-B490-A2CB236A8175}"/>
    <cellStyle name="Style 59 2 7" xfId="26899" xr:uid="{67078105-5192-4422-8ADC-D5521EEDFBBB}"/>
    <cellStyle name="Style 59 3" xfId="38397" xr:uid="{B032AB0B-216E-4629-A5B2-FF0E4FC71BFA}"/>
    <cellStyle name="Style 59 4" xfId="38398" xr:uid="{2D5F6E51-9C5F-410A-A0BA-A6E28A3D70FD}"/>
    <cellStyle name="Style 59 5" xfId="38399" xr:uid="{6C46A34A-BD35-4F42-BA5B-1C53DC92B1D0}"/>
    <cellStyle name="Style 59 6" xfId="38400" xr:uid="{89FD24D7-3D06-42E7-9B25-9DCB0C0005C6}"/>
    <cellStyle name="Style 59 7" xfId="42109" xr:uid="{AC81548C-E6A4-4BBD-A901-4409DB92BB80}"/>
    <cellStyle name="Style 59 8" xfId="26898" xr:uid="{24006780-2576-4E72-B0D9-1963DE77BA1D}"/>
    <cellStyle name="Style 60" xfId="3203" xr:uid="{00000000-0005-0000-0000-0000870C0000}"/>
    <cellStyle name="Style 60 2" xfId="3204" xr:uid="{00000000-0005-0000-0000-0000880C0000}"/>
    <cellStyle name="Style 60 2 2" xfId="38401" xr:uid="{E54A7D70-1F06-49B3-ADE2-CB09DD17FE86}"/>
    <cellStyle name="Style 60 2 3" xfId="38402" xr:uid="{F4AA0D0B-5514-4F60-95CA-58C1CFECDE2D}"/>
    <cellStyle name="Style 60 2 4" xfId="38403" xr:uid="{8C103010-4FDF-40E0-BCC9-627E5C538FA9}"/>
    <cellStyle name="Style 60 2 5" xfId="38404" xr:uid="{5922E35A-FE33-48DC-A84E-39C5CB57CCCC}"/>
    <cellStyle name="Style 60 2 6" xfId="42112" xr:uid="{E88DAC9F-CD7C-4EC1-8911-279557E7BEE2}"/>
    <cellStyle name="Style 60 2 7" xfId="26901" xr:uid="{43679080-9C0E-40B4-A398-47321B538B2C}"/>
    <cellStyle name="Style 60 3" xfId="38405" xr:uid="{3029BD01-50E7-47C7-862A-FC8D26DDA911}"/>
    <cellStyle name="Style 60 4" xfId="38406" xr:uid="{28AD9732-9D52-4E4C-8881-98B9B9F80585}"/>
    <cellStyle name="Style 60 5" xfId="38407" xr:uid="{4A54AA73-DF38-4474-BE93-EB887DABA82D}"/>
    <cellStyle name="Style 60 6" xfId="38408" xr:uid="{6F179635-F735-4CC0-8418-62698C5FF29D}"/>
    <cellStyle name="Style 60 7" xfId="42111" xr:uid="{E8C29946-CC01-44A0-B6B5-8B8D982DB202}"/>
    <cellStyle name="Style 60 8" xfId="26900" xr:uid="{BD7CF4EF-BFA6-4E38-A082-D75E29F52C28}"/>
    <cellStyle name="Style 61" xfId="3205" xr:uid="{00000000-0005-0000-0000-0000890C0000}"/>
    <cellStyle name="Style 61 2" xfId="3206" xr:uid="{00000000-0005-0000-0000-00008A0C0000}"/>
    <cellStyle name="Style 61 2 2" xfId="38409" xr:uid="{1300B628-6074-41B1-B58D-920259E7371E}"/>
    <cellStyle name="Style 61 2 3" xfId="38410" xr:uid="{AADA9428-19CF-4DB5-9F1F-B87A4C3D0981}"/>
    <cellStyle name="Style 61 2 4" xfId="38411" xr:uid="{A04F488E-A94E-435C-903A-AA900090E8E9}"/>
    <cellStyle name="Style 61 2 5" xfId="38412" xr:uid="{5874312C-B638-4712-81C3-FD6B6B2F90B0}"/>
    <cellStyle name="Style 61 2 6" xfId="42114" xr:uid="{ECEE47BB-D9F0-49CE-9A37-D2FEA6D8E220}"/>
    <cellStyle name="Style 61 2 7" xfId="26903" xr:uid="{E5E36C1D-B081-4923-9ED6-0D1D4EA9003E}"/>
    <cellStyle name="Style 61 3" xfId="38413" xr:uid="{3287DBE1-ACC2-438B-AC96-744764679859}"/>
    <cellStyle name="Style 61 4" xfId="38414" xr:uid="{8AA96FAA-3E9D-4CF4-B736-73750DE64927}"/>
    <cellStyle name="Style 61 5" xfId="38415" xr:uid="{8B0D01E5-049B-4308-82F5-3619978859D4}"/>
    <cellStyle name="Style 61 6" xfId="38416" xr:uid="{99720B78-76BB-4F43-8BB5-5D1801891A8A}"/>
    <cellStyle name="Style 61 7" xfId="42113" xr:uid="{AE818260-498C-4566-9219-B14B8F30A949}"/>
    <cellStyle name="Style 61 8" xfId="26902" xr:uid="{719B6EA3-503B-434B-936B-D4F17AC79B46}"/>
    <cellStyle name="Style 62" xfId="3207" xr:uid="{00000000-0005-0000-0000-00008B0C0000}"/>
    <cellStyle name="Style 62 2" xfId="3208" xr:uid="{00000000-0005-0000-0000-00008C0C0000}"/>
    <cellStyle name="Style 62 2 2" xfId="38417" xr:uid="{CFD6087D-2AD2-44E1-8F78-AF841DC95B93}"/>
    <cellStyle name="Style 62 2 3" xfId="38418" xr:uid="{6F3E463E-954E-4C43-BC7F-A3087973DA91}"/>
    <cellStyle name="Style 62 2 4" xfId="38419" xr:uid="{16B845BE-0860-41C1-8936-FF939B8799B6}"/>
    <cellStyle name="Style 62 2 5" xfId="38420" xr:uid="{935D0038-93C2-4940-85FF-A55E69F5A871}"/>
    <cellStyle name="Style 62 2 6" xfId="42116" xr:uid="{47A7E044-C05A-473E-88BA-38CBB1863BED}"/>
    <cellStyle name="Style 62 2 7" xfId="26905" xr:uid="{797A57FD-A9BC-4588-9402-C9EC8BADB423}"/>
    <cellStyle name="Style 62 3" xfId="3209" xr:uid="{00000000-0005-0000-0000-00008D0C0000}"/>
    <cellStyle name="Style 62 3 2" xfId="38421" xr:uid="{6FB14E49-8793-461A-B96E-8E3CD915E2FC}"/>
    <cellStyle name="Style 62 3 3" xfId="38422" xr:uid="{4C920871-7CB0-49EB-AA30-C29187BD3C96}"/>
    <cellStyle name="Style 62 3 4" xfId="38423" xr:uid="{7DE5D93F-9C41-43FB-B9F9-2C198CD94DD7}"/>
    <cellStyle name="Style 62 3 5" xfId="38424" xr:uid="{05044AE7-B644-406D-A40F-ECCA0ED645AE}"/>
    <cellStyle name="Style 62 3 6" xfId="42117" xr:uid="{D0279108-7F91-4D3B-85E1-1AF9A1FDB000}"/>
    <cellStyle name="Style 62 3 7" xfId="26906" xr:uid="{82BD0582-7EAF-4DCF-A3C9-5A51CEB27C2E}"/>
    <cellStyle name="Style 62 4" xfId="38425" xr:uid="{3C61EA90-EA5B-4A6B-B1E8-B48A48238351}"/>
    <cellStyle name="Style 62 5" xfId="38426" xr:uid="{3106341F-89E5-434C-9EA7-FB3AF56A8B8B}"/>
    <cellStyle name="Style 62 6" xfId="38427" xr:uid="{0B750968-4EE2-4CEF-914A-BCB9EC3DC0AB}"/>
    <cellStyle name="Style 62 7" xfId="38428" xr:uid="{0AA0F061-02F3-4324-97C4-D20A96701068}"/>
    <cellStyle name="Style 62 8" xfId="42115" xr:uid="{6918EAB7-717D-4935-A434-057343AED164}"/>
    <cellStyle name="Style 62 9" xfId="26904" xr:uid="{1C706A25-0E43-4955-95F8-BAF1E2008D30}"/>
    <cellStyle name="Style 63" xfId="3210" xr:uid="{00000000-0005-0000-0000-00008E0C0000}"/>
    <cellStyle name="Style 63 2" xfId="3211" xr:uid="{00000000-0005-0000-0000-00008F0C0000}"/>
    <cellStyle name="Style 63 2 2" xfId="38429" xr:uid="{8A534079-C9B7-40F9-A96A-E402A1FD7381}"/>
    <cellStyle name="Style 63 2 3" xfId="38430" xr:uid="{B17420A2-3FBA-4DA9-ABFE-AE4AC0048A52}"/>
    <cellStyle name="Style 63 2 4" xfId="38431" xr:uid="{4E71B4F0-CCD8-4626-B852-87FD894711C0}"/>
    <cellStyle name="Style 63 2 5" xfId="38432" xr:uid="{A2D96380-C459-434D-B7B7-B3E5E73D5F60}"/>
    <cellStyle name="Style 63 2 6" xfId="42119" xr:uid="{1DEFB182-90BB-43A8-9728-E30AF21B6F74}"/>
    <cellStyle name="Style 63 2 7" xfId="26908" xr:uid="{AFE02F29-BE9E-4198-A481-4033D581E32F}"/>
    <cellStyle name="Style 63 3" xfId="38433" xr:uid="{774EB92B-540E-4320-870E-F31756B43673}"/>
    <cellStyle name="Style 63 4" xfId="38434" xr:uid="{65CF2E78-F60E-4A79-A6BF-6198894E76F7}"/>
    <cellStyle name="Style 63 5" xfId="38435" xr:uid="{ABD720B1-45CB-41CB-8F9F-65B29807A6C6}"/>
    <cellStyle name="Style 63 6" xfId="38436" xr:uid="{C36250C3-83CB-462D-B4AD-176D8C3F1577}"/>
    <cellStyle name="Style 63 7" xfId="42118" xr:uid="{7F89FDCC-8CE8-4F7F-B56B-61E9B51895BD}"/>
    <cellStyle name="Style 63 8" xfId="26907" xr:uid="{6419D028-290A-4878-BB9D-7FB9F0CCE388}"/>
    <cellStyle name="Style 64" xfId="3212" xr:uid="{00000000-0005-0000-0000-0000900C0000}"/>
    <cellStyle name="Style 64 2" xfId="3213" xr:uid="{00000000-0005-0000-0000-0000910C0000}"/>
    <cellStyle name="Style 64 2 2" xfId="38437" xr:uid="{F85B8BFF-0A32-47F7-B631-812DF62A5D09}"/>
    <cellStyle name="Style 64 2 3" xfId="38438" xr:uid="{9066BECF-39CA-4FB9-9715-76FC3DE9D36F}"/>
    <cellStyle name="Style 64 2 4" xfId="38439" xr:uid="{B7B05023-3D08-4A8F-A68A-4DE01F3E9A1C}"/>
    <cellStyle name="Style 64 2 5" xfId="38440" xr:uid="{2848A27C-4CE3-4773-9A70-C14412487C10}"/>
    <cellStyle name="Style 64 2 6" xfId="42121" xr:uid="{19418387-6467-4FD4-B42F-777E26A729C4}"/>
    <cellStyle name="Style 64 2 7" xfId="26910" xr:uid="{7E97F8F4-9CA8-429B-8C3A-DC850605FF26}"/>
    <cellStyle name="Style 64 3" xfId="38441" xr:uid="{959BE970-44A7-401B-B0DD-0E38549F2521}"/>
    <cellStyle name="Style 64 4" xfId="38442" xr:uid="{3ADEA87B-F7AF-4A2E-B046-F9A633F7A877}"/>
    <cellStyle name="Style 64 5" xfId="38443" xr:uid="{5234CC00-BFC9-4C3C-ACCC-E75E4C2F78FD}"/>
    <cellStyle name="Style 64 6" xfId="38444" xr:uid="{A81A73CA-DC3B-4CFA-87D1-ABDDEED74FD5}"/>
    <cellStyle name="Style 64 7" xfId="42120" xr:uid="{FC790DDB-1C56-45B4-A248-4F69038F6F03}"/>
    <cellStyle name="Style 64 8" xfId="26909" xr:uid="{5E8CED97-E827-4DAE-ADDE-E9B8D80507C7}"/>
    <cellStyle name="Style 69" xfId="3214" xr:uid="{00000000-0005-0000-0000-0000920C0000}"/>
    <cellStyle name="Style 69 2" xfId="3215" xr:uid="{00000000-0005-0000-0000-0000930C0000}"/>
    <cellStyle name="Style 69 2 2" xfId="38445" xr:uid="{D7CFE766-A3A1-44CB-8AF6-AAA9CEF28361}"/>
    <cellStyle name="Style 69 2 3" xfId="38446" xr:uid="{60311E87-1CA2-4C10-8EE9-D35D8BEFBDF5}"/>
    <cellStyle name="Style 69 2 4" xfId="38447" xr:uid="{DAAE7B2D-1991-4706-A262-6E6D17EDC04F}"/>
    <cellStyle name="Style 69 2 5" xfId="38448" xr:uid="{A8CEFD71-17DA-45F3-BF79-B075946AF42F}"/>
    <cellStyle name="Style 69 2 6" xfId="42123" xr:uid="{4A944A8E-0139-456F-BD36-E30BBB93F94E}"/>
    <cellStyle name="Style 69 2 7" xfId="26912" xr:uid="{39BBB917-11DC-4C66-8908-9827494434E3}"/>
    <cellStyle name="Style 69 3" xfId="3216" xr:uid="{00000000-0005-0000-0000-0000940C0000}"/>
    <cellStyle name="Style 69 3 2" xfId="38449" xr:uid="{3A216716-23C5-4387-8E09-7F245353E128}"/>
    <cellStyle name="Style 69 3 3" xfId="38450" xr:uid="{342F282C-8377-47AC-AE40-E933659D0FD4}"/>
    <cellStyle name="Style 69 3 4" xfId="38451" xr:uid="{9C5571CD-D40B-4292-83B5-EEFA8DA5C04F}"/>
    <cellStyle name="Style 69 3 5" xfId="38452" xr:uid="{9370674F-FD3B-4BC1-A32D-1F49F153074A}"/>
    <cellStyle name="Style 69 3 6" xfId="42124" xr:uid="{02E1A2BB-EF1B-4CA7-AC93-DF02E53AABF3}"/>
    <cellStyle name="Style 69 3 7" xfId="26913" xr:uid="{F5077FBE-4309-471B-8267-405D4F0A704F}"/>
    <cellStyle name="Style 69 4" xfId="38453" xr:uid="{B34116FE-DA4A-4248-8F5D-A974D900AAA9}"/>
    <cellStyle name="Style 69 5" xfId="38454" xr:uid="{76DC6BDE-64D3-44E3-B25A-EC122B7075C0}"/>
    <cellStyle name="Style 69 6" xfId="38455" xr:uid="{94758804-B725-45F2-B476-0AE5A20AFDA3}"/>
    <cellStyle name="Style 69 7" xfId="38456" xr:uid="{EA10AD48-FFAF-487D-8EA0-F6984CACA2E3}"/>
    <cellStyle name="Style 69 8" xfId="42122" xr:uid="{57F82ED6-DCBB-4509-8BE2-1ADADAC7C54C}"/>
    <cellStyle name="Style 69 9" xfId="26911" xr:uid="{6AE89031-F4BC-4D95-91E8-4F43E01E1303}"/>
    <cellStyle name="Style 70" xfId="3217" xr:uid="{00000000-0005-0000-0000-0000950C0000}"/>
    <cellStyle name="Style 70 2" xfId="3218" xr:uid="{00000000-0005-0000-0000-0000960C0000}"/>
    <cellStyle name="Style 70 2 2" xfId="38457" xr:uid="{FDEC52EB-5D1B-4385-A904-63697B834CA8}"/>
    <cellStyle name="Style 70 2 3" xfId="38458" xr:uid="{77F27CA4-3E57-4C91-AED9-9FB262FCE8A3}"/>
    <cellStyle name="Style 70 2 4" xfId="38459" xr:uid="{39F1056D-3AC5-4FF6-8A50-A55DF3555A2C}"/>
    <cellStyle name="Style 70 2 5" xfId="38460" xr:uid="{FDF8F40D-4AFA-4DAC-B80F-EBC353442DC2}"/>
    <cellStyle name="Style 70 2 6" xfId="42126" xr:uid="{C6248135-93AF-4550-BE3A-0E3F0111E553}"/>
    <cellStyle name="Style 70 2 7" xfId="26915" xr:uid="{1D64E0F0-6530-434D-B630-84D9416F51B0}"/>
    <cellStyle name="Style 70 3" xfId="38461" xr:uid="{47F994AF-971B-4594-924F-BEB10277FD77}"/>
    <cellStyle name="Style 70 4" xfId="38462" xr:uid="{0336BB46-83C5-49D6-B9E4-5A0E9FB50A6A}"/>
    <cellStyle name="Style 70 5" xfId="38463" xr:uid="{06D4385D-4625-4355-A5EF-93F9AAEFFA81}"/>
    <cellStyle name="Style 70 6" xfId="38464" xr:uid="{8D0AF57F-8934-4082-8C28-EE338B212B16}"/>
    <cellStyle name="Style 70 7" xfId="42125" xr:uid="{94001E71-DE82-44E1-938B-4C1216532AEA}"/>
    <cellStyle name="Style 70 8" xfId="26914" xr:uid="{A7ECD105-67FB-4D21-84FD-E6315FD097B1}"/>
    <cellStyle name="Style 71" xfId="3219" xr:uid="{00000000-0005-0000-0000-0000970C0000}"/>
    <cellStyle name="Style 71 2" xfId="3220" xr:uid="{00000000-0005-0000-0000-0000980C0000}"/>
    <cellStyle name="Style 71 2 2" xfId="38465" xr:uid="{0AACAA22-B42A-4B90-9A42-BE46786C4EB2}"/>
    <cellStyle name="Style 71 2 3" xfId="38466" xr:uid="{6FD2B425-98D5-4612-930A-4B72B5AF27A2}"/>
    <cellStyle name="Style 71 2 4" xfId="38467" xr:uid="{CBC569EE-7F5E-4436-9E24-E5CEED1C5CF0}"/>
    <cellStyle name="Style 71 2 5" xfId="38468" xr:uid="{B2A9ACA2-433C-4FA7-8554-4F237EDC3107}"/>
    <cellStyle name="Style 71 2 6" xfId="42128" xr:uid="{938FD62E-861F-4082-BC24-C9DA91FA1503}"/>
    <cellStyle name="Style 71 2 7" xfId="26917" xr:uid="{373FAD08-37E2-4BC7-9466-75A5B232680A}"/>
    <cellStyle name="Style 71 3" xfId="38469" xr:uid="{A1AA44A7-4D1A-45C4-A98F-25F87D555D21}"/>
    <cellStyle name="Style 71 4" xfId="38470" xr:uid="{C78F29E7-4D7A-4572-8A6D-65EE61CD4CDB}"/>
    <cellStyle name="Style 71 5" xfId="38471" xr:uid="{191293EF-28A2-4A34-A1C6-1B92B96E0364}"/>
    <cellStyle name="Style 71 6" xfId="38472" xr:uid="{71A3999F-AB19-48DA-BC52-4B69A6321166}"/>
    <cellStyle name="Style 71 7" xfId="42127" xr:uid="{A54B417B-C6C1-41E8-B6CD-207BBC02923C}"/>
    <cellStyle name="Style 71 8" xfId="26916" xr:uid="{F7727F36-323C-47EE-8B95-7EBA56712F84}"/>
    <cellStyle name="Style 72" xfId="3221" xr:uid="{00000000-0005-0000-0000-0000990C0000}"/>
    <cellStyle name="Style 72 2" xfId="3222" xr:uid="{00000000-0005-0000-0000-00009A0C0000}"/>
    <cellStyle name="Style 72 2 2" xfId="38473" xr:uid="{FF3C10F4-26E6-451B-9929-CF7BB69ADDD8}"/>
    <cellStyle name="Style 72 2 3" xfId="38474" xr:uid="{D8047CEF-0514-47E4-AD5D-9F51CCCF2951}"/>
    <cellStyle name="Style 72 2 4" xfId="38475" xr:uid="{DC3C9472-8B6D-4583-B756-0A831F320FCD}"/>
    <cellStyle name="Style 72 2 5" xfId="38476" xr:uid="{DE66C74E-0C79-4A72-AD6D-2EFD5E5C07B0}"/>
    <cellStyle name="Style 72 2 6" xfId="42130" xr:uid="{2DA71A71-90DE-45DC-8252-BA3D2151AFFB}"/>
    <cellStyle name="Style 72 2 7" xfId="26919" xr:uid="{37E8DBAA-BF88-4F1E-8977-775E8BD5D08C}"/>
    <cellStyle name="Style 72 3" xfId="38477" xr:uid="{2F38D5D0-5CC5-4B84-886D-09290CB44B15}"/>
    <cellStyle name="Style 72 4" xfId="38478" xr:uid="{25215E14-46E1-47C3-AE11-048204D9A606}"/>
    <cellStyle name="Style 72 5" xfId="38479" xr:uid="{D5F44BDB-59E0-45DF-A5EC-AC9318E87556}"/>
    <cellStyle name="Style 72 6" xfId="38480" xr:uid="{5BAE2363-7CFB-4787-A2D2-FAB14EF1E33C}"/>
    <cellStyle name="Style 72 7" xfId="42129" xr:uid="{38AC5F3E-7771-41A5-B7B9-AA36B4EC3037}"/>
    <cellStyle name="Style 72 8" xfId="26918" xr:uid="{D1883DF5-3928-4084-96F8-7E4D69291E27}"/>
    <cellStyle name="Style 73" xfId="3223" xr:uid="{00000000-0005-0000-0000-00009B0C0000}"/>
    <cellStyle name="Style 73 2" xfId="3224" xr:uid="{00000000-0005-0000-0000-00009C0C0000}"/>
    <cellStyle name="Style 73 2 2" xfId="38481" xr:uid="{5C09EA80-DD75-4B86-9A7C-A0D85777C89E}"/>
    <cellStyle name="Style 73 2 3" xfId="38482" xr:uid="{4D51120B-10BF-42A9-B408-6519DE60033B}"/>
    <cellStyle name="Style 73 2 4" xfId="38483" xr:uid="{CFCD5EB5-07ED-4A6F-BA95-3C08EBBE759B}"/>
    <cellStyle name="Style 73 2 5" xfId="38484" xr:uid="{EA69F79C-027D-4D2C-8D17-AC7BFDFB6F76}"/>
    <cellStyle name="Style 73 2 6" xfId="42132" xr:uid="{ABF1BC28-8FDD-4E47-904D-72526D98C0F5}"/>
    <cellStyle name="Style 73 2 7" xfId="26921" xr:uid="{1195E135-9316-4618-8780-B67E4D43E6F3}"/>
    <cellStyle name="Style 73 3" xfId="3225" xr:uid="{00000000-0005-0000-0000-00009D0C0000}"/>
    <cellStyle name="Style 73 3 2" xfId="38485" xr:uid="{59060A16-3C0B-43D1-B885-2E93A55CA24E}"/>
    <cellStyle name="Style 73 3 3" xfId="38486" xr:uid="{A77CD8CC-9BA7-4EB3-BA1D-076E59C4EFA9}"/>
    <cellStyle name="Style 73 3 4" xfId="38487" xr:uid="{1226132B-62BF-4235-8DBB-98896352F6A0}"/>
    <cellStyle name="Style 73 3 5" xfId="38488" xr:uid="{AB555ED5-C25F-4BFA-832E-24AE7C08C229}"/>
    <cellStyle name="Style 73 3 6" xfId="42133" xr:uid="{0E94A29F-A583-464F-B1EE-4791535C6A8C}"/>
    <cellStyle name="Style 73 3 7" xfId="26922" xr:uid="{3745F028-2D82-4C0D-8B90-56244077697B}"/>
    <cellStyle name="Style 73 4" xfId="38489" xr:uid="{A61B42B3-2BB0-431B-9F4A-466DAF715D39}"/>
    <cellStyle name="Style 73 5" xfId="38490" xr:uid="{40F2C478-B48D-40EE-B7CA-AA620C85E9CA}"/>
    <cellStyle name="Style 73 6" xfId="38491" xr:uid="{E1C066AD-560E-4276-8E29-044F1DC6E73E}"/>
    <cellStyle name="Style 73 7" xfId="38492" xr:uid="{52828304-7BC1-4B02-86EE-DDAF2CB0C4B2}"/>
    <cellStyle name="Style 73 8" xfId="42131" xr:uid="{147A919D-41F8-46FC-910C-E02D7F42BFA5}"/>
    <cellStyle name="Style 73 9" xfId="26920" xr:uid="{1CC44DA2-9CBC-4883-92DF-E42FCF97DE46}"/>
    <cellStyle name="Style 74" xfId="3226" xr:uid="{00000000-0005-0000-0000-00009E0C0000}"/>
    <cellStyle name="Style 74 2" xfId="3227" xr:uid="{00000000-0005-0000-0000-00009F0C0000}"/>
    <cellStyle name="Style 74 2 2" xfId="38493" xr:uid="{185C8375-BC6C-4AE6-B0EC-DF8E62E52761}"/>
    <cellStyle name="Style 74 2 3" xfId="38494" xr:uid="{82F5E962-3035-4219-90F2-717C84928461}"/>
    <cellStyle name="Style 74 2 4" xfId="38495" xr:uid="{2FFBF526-1F66-4175-B634-5F4D24269EC0}"/>
    <cellStyle name="Style 74 2 5" xfId="38496" xr:uid="{30E721AB-2243-4D3E-BA0A-6B58869E9612}"/>
    <cellStyle name="Style 74 2 6" xfId="42135" xr:uid="{1214AF63-9DB9-43B0-BCF8-48C2B55023ED}"/>
    <cellStyle name="Style 74 2 7" xfId="26924" xr:uid="{C6724D43-D339-4C8A-9DDA-DBEE39662C63}"/>
    <cellStyle name="Style 74 3" xfId="38497" xr:uid="{EA64E153-7D94-4E42-8649-D5CA1633E594}"/>
    <cellStyle name="Style 74 4" xfId="38498" xr:uid="{62D8D9C0-8E96-4DF6-8843-EEB1DD709B8A}"/>
    <cellStyle name="Style 74 5" xfId="38499" xr:uid="{4A38E6C2-269E-443C-B128-3598385A8466}"/>
    <cellStyle name="Style 74 6" xfId="38500" xr:uid="{C6A52F4C-4F7E-4D63-8B7B-3834C3158374}"/>
    <cellStyle name="Style 74 7" xfId="42134" xr:uid="{7873661D-E88E-4DDE-A6B1-9150A1251AF0}"/>
    <cellStyle name="Style 74 8" xfId="26923" xr:uid="{118527B8-41D9-406A-AC27-B1339ABD261A}"/>
    <cellStyle name="Style 75" xfId="3228" xr:uid="{00000000-0005-0000-0000-0000A00C0000}"/>
    <cellStyle name="Style 75 2" xfId="3229" xr:uid="{00000000-0005-0000-0000-0000A10C0000}"/>
    <cellStyle name="Style 75 2 2" xfId="38501" xr:uid="{69882DBE-609D-40E4-ADCD-B41E8400ABB5}"/>
    <cellStyle name="Style 75 2 3" xfId="38502" xr:uid="{064A4BFF-0D73-459A-BE3A-29C9B832B2DF}"/>
    <cellStyle name="Style 75 2 4" xfId="38503" xr:uid="{96A49E4E-E18B-4BAC-8BB4-8EE7B747C1C9}"/>
    <cellStyle name="Style 75 2 5" xfId="38504" xr:uid="{161663F7-B59C-497D-A19D-53C6171A5B2B}"/>
    <cellStyle name="Style 75 2 6" xfId="42137" xr:uid="{F8C8CBB1-0FBB-4D77-B687-95DAEBE63316}"/>
    <cellStyle name="Style 75 2 7" xfId="26926" xr:uid="{EC501152-A1CC-4C12-AADD-930C17212322}"/>
    <cellStyle name="Style 75 3" xfId="38505" xr:uid="{3B9662BD-F3E3-41B7-8FA6-71470E2CB48D}"/>
    <cellStyle name="Style 75 4" xfId="38506" xr:uid="{3D923706-477B-40F4-BBAF-192602A23189}"/>
    <cellStyle name="Style 75 5" xfId="38507" xr:uid="{1D6F5159-63E4-4698-B927-515A17C04B36}"/>
    <cellStyle name="Style 75 6" xfId="38508" xr:uid="{A8BFC951-E648-4576-9CDB-BCC22F2A89C2}"/>
    <cellStyle name="Style 75 7" xfId="42136" xr:uid="{EFA8AB5A-FE44-45FF-AD25-E3043DF4B9E4}"/>
    <cellStyle name="Style 75 8" xfId="26925" xr:uid="{D493E78F-990F-47C5-ACCD-2939E4B38939}"/>
    <cellStyle name="Style 80" xfId="3230" xr:uid="{00000000-0005-0000-0000-0000A20C0000}"/>
    <cellStyle name="Style 80 2" xfId="3231" xr:uid="{00000000-0005-0000-0000-0000A30C0000}"/>
    <cellStyle name="Style 80 2 2" xfId="38509" xr:uid="{57BEE6F5-8EDD-4E47-A419-AC851F476724}"/>
    <cellStyle name="Style 80 2 3" xfId="38510" xr:uid="{1D39DB92-AFA2-4ABE-9393-356587F56131}"/>
    <cellStyle name="Style 80 2 4" xfId="38511" xr:uid="{48EBBE06-AE95-4C12-A04D-0110F3E9BE31}"/>
    <cellStyle name="Style 80 2 5" xfId="38512" xr:uid="{2F9A6365-8C0D-4D46-BB0E-D4241BB4D11F}"/>
    <cellStyle name="Style 80 2 6" xfId="42139" xr:uid="{4B683DC2-D542-446F-ADE7-3757DA28C794}"/>
    <cellStyle name="Style 80 2 7" xfId="26928" xr:uid="{F2396F49-6B12-421C-9084-A73078CA0D8C}"/>
    <cellStyle name="Style 80 3" xfId="3232" xr:uid="{00000000-0005-0000-0000-0000A40C0000}"/>
    <cellStyle name="Style 80 3 2" xfId="38513" xr:uid="{11079430-E112-47DD-A1FB-A4BACCCAB16F}"/>
    <cellStyle name="Style 80 3 3" xfId="38514" xr:uid="{3EE75854-8E14-439F-B2D0-E00E2A3E2C18}"/>
    <cellStyle name="Style 80 3 4" xfId="38515" xr:uid="{BCAFC1D3-F976-498A-85C7-EE7FBF105D75}"/>
    <cellStyle name="Style 80 3 5" xfId="38516" xr:uid="{4213C588-E03D-4601-9C32-D2525687E8F4}"/>
    <cellStyle name="Style 80 3 6" xfId="42140" xr:uid="{C3A4A4F1-D2AF-4A4A-8F9B-99771C224A88}"/>
    <cellStyle name="Style 80 3 7" xfId="26929" xr:uid="{A45CAE95-DB86-42A1-8A9F-79818A79A37C}"/>
    <cellStyle name="Style 80 4" xfId="38517" xr:uid="{B27146B1-6BFC-49D7-BA6F-6694E40786F1}"/>
    <cellStyle name="Style 80 5" xfId="38518" xr:uid="{85CB62CA-98C3-4DD1-B57B-07D0DF08EA78}"/>
    <cellStyle name="Style 80 6" xfId="38519" xr:uid="{B352C713-BEA3-40D5-B3E8-E39AEDEF5593}"/>
    <cellStyle name="Style 80 7" xfId="38520" xr:uid="{A78A52DE-4827-445C-BDF8-78E20136E8A0}"/>
    <cellStyle name="Style 80 8" xfId="42138" xr:uid="{37E183C3-9E6B-4D87-9B11-CC4A3294B5A7}"/>
    <cellStyle name="Style 80 9" xfId="26927" xr:uid="{F616F8F5-095E-40E9-87E6-A64D7D1818FA}"/>
    <cellStyle name="Style 81" xfId="3233" xr:uid="{00000000-0005-0000-0000-0000A50C0000}"/>
    <cellStyle name="Style 81 2" xfId="3234" xr:uid="{00000000-0005-0000-0000-0000A60C0000}"/>
    <cellStyle name="Style 81 2 2" xfId="38521" xr:uid="{74E688D4-7EA3-4086-9C32-839CA0027276}"/>
    <cellStyle name="Style 81 2 3" xfId="38522" xr:uid="{AAA1D994-7640-4D18-889E-20D7D723D8C6}"/>
    <cellStyle name="Style 81 2 4" xfId="38523" xr:uid="{AD042488-9DC5-41FB-BAC9-CBC844A38B0C}"/>
    <cellStyle name="Style 81 2 5" xfId="38524" xr:uid="{94D5E0CF-1F25-4C1C-AF40-EAED906E7198}"/>
    <cellStyle name="Style 81 2 6" xfId="42142" xr:uid="{967062E4-6BF1-4B03-918B-8EB8424958CE}"/>
    <cellStyle name="Style 81 2 7" xfId="26931" xr:uid="{BEE16E1D-70AB-4AB6-8D8D-C57D2BAD7A0E}"/>
    <cellStyle name="Style 81 3" xfId="3235" xr:uid="{00000000-0005-0000-0000-0000A70C0000}"/>
    <cellStyle name="Style 81 3 2" xfId="38525" xr:uid="{89EE0580-A613-4A1B-AE00-46C1BB79517C}"/>
    <cellStyle name="Style 81 3 3" xfId="38526" xr:uid="{9198E0BE-29F8-480A-9876-DF3BABBB4E6C}"/>
    <cellStyle name="Style 81 3 4" xfId="38527" xr:uid="{C2B299BD-25B7-43D5-8C09-AD23CB2E0F45}"/>
    <cellStyle name="Style 81 3 5" xfId="38528" xr:uid="{159DAE1A-CA00-4213-9950-DCA74012BD38}"/>
    <cellStyle name="Style 81 3 6" xfId="42143" xr:uid="{28054A5E-3D20-4A32-ABD3-A9BF68916BE2}"/>
    <cellStyle name="Style 81 3 7" xfId="26932" xr:uid="{1D16B35F-3E2C-422E-8C36-D76F494CA1F6}"/>
    <cellStyle name="Style 81 4" xfId="38529" xr:uid="{66EC9E85-7850-44E5-97BF-896A7099701C}"/>
    <cellStyle name="Style 81 5" xfId="38530" xr:uid="{7EA1117A-1D0E-4541-8FB3-19FF2E1CDE6B}"/>
    <cellStyle name="Style 81 6" xfId="38531" xr:uid="{1E164660-9112-4475-BE57-7AD95BEB74A7}"/>
    <cellStyle name="Style 81 7" xfId="38532" xr:uid="{92130E5F-EFF0-4A64-A7C8-1A9CE19F5D6C}"/>
    <cellStyle name="Style 81 8" xfId="42141" xr:uid="{894DAECB-C786-4319-B61C-112387C5A47C}"/>
    <cellStyle name="Style 81 9" xfId="26930" xr:uid="{1A276C6C-9D95-4898-BB86-3541E1D21FB9}"/>
    <cellStyle name="Style 82" xfId="3236" xr:uid="{00000000-0005-0000-0000-0000A80C0000}"/>
    <cellStyle name="Style 82 2" xfId="3237" xr:uid="{00000000-0005-0000-0000-0000A90C0000}"/>
    <cellStyle name="Style 82 2 2" xfId="38533" xr:uid="{08747DCF-81CF-457D-8FC1-F68292153289}"/>
    <cellStyle name="Style 82 2 3" xfId="38534" xr:uid="{E3CDFE61-FE7B-40D2-A316-6CF822AE5ED2}"/>
    <cellStyle name="Style 82 2 4" xfId="38535" xr:uid="{1D10489E-018A-4374-A90C-747AC8553C0F}"/>
    <cellStyle name="Style 82 2 5" xfId="38536" xr:uid="{FDE62D4B-CEF6-4E0B-BE76-031F3257320F}"/>
    <cellStyle name="Style 82 2 6" xfId="42145" xr:uid="{F42E8043-0AAE-453A-BA38-BE4055776928}"/>
    <cellStyle name="Style 82 2 7" xfId="26934" xr:uid="{5FAEC1F0-A6EA-407A-8048-E689A339E04C}"/>
    <cellStyle name="Style 82 3" xfId="38537" xr:uid="{0A83131F-6EB9-4565-AFC1-4D0F39FB7872}"/>
    <cellStyle name="Style 82 4" xfId="38538" xr:uid="{E7E9CDB0-459D-4DBB-9D18-EF06F93E858F}"/>
    <cellStyle name="Style 82 5" xfId="38539" xr:uid="{6E2A78A7-463E-4DB0-B785-E798D41FD9A8}"/>
    <cellStyle name="Style 82 6" xfId="38540" xr:uid="{B333CCAE-DDF2-4FA1-BE98-9F2BBFA419F1}"/>
    <cellStyle name="Style 82 7" xfId="42144" xr:uid="{BEC9DA72-0291-4ED9-83B0-5BE6A55B6AB2}"/>
    <cellStyle name="Style 82 8" xfId="26933" xr:uid="{1DD444D9-2A2A-41BF-BB38-1C073423A36B}"/>
    <cellStyle name="Style 83" xfId="3238" xr:uid="{00000000-0005-0000-0000-0000AA0C0000}"/>
    <cellStyle name="Style 83 2" xfId="3239" xr:uid="{00000000-0005-0000-0000-0000AB0C0000}"/>
    <cellStyle name="Style 83 2 2" xfId="38541" xr:uid="{146F8ED9-6E71-4AC4-ADB7-E1226F4E5CFD}"/>
    <cellStyle name="Style 83 2 3" xfId="38542" xr:uid="{06F69651-0FD4-43B8-97A7-429AA3ED364F}"/>
    <cellStyle name="Style 83 2 4" xfId="38543" xr:uid="{1CF39129-39E3-4385-836D-8DB188C76177}"/>
    <cellStyle name="Style 83 2 5" xfId="38544" xr:uid="{D75F5B2B-B611-40D8-A755-5A36C3A884A4}"/>
    <cellStyle name="Style 83 2 6" xfId="42147" xr:uid="{C757E269-D5E6-4E22-BFBE-427505DEE615}"/>
    <cellStyle name="Style 83 2 7" xfId="26936" xr:uid="{BD217208-A6B0-470B-BE5F-6F3996D2A95A}"/>
    <cellStyle name="Style 83 3" xfId="38545" xr:uid="{4A076839-6431-4C09-A67D-9CAF863112D8}"/>
    <cellStyle name="Style 83 4" xfId="38546" xr:uid="{2941F69F-CCC5-4FB6-A25F-C8AB43E639D5}"/>
    <cellStyle name="Style 83 5" xfId="38547" xr:uid="{7CB79F71-3283-4530-AA35-C80468683EE2}"/>
    <cellStyle name="Style 83 6" xfId="38548" xr:uid="{883B1E3B-151A-449B-849E-F84A2830BFA8}"/>
    <cellStyle name="Style 83 7" xfId="42146" xr:uid="{FD1B2D5F-E407-485A-BF8E-50450F641E3C}"/>
    <cellStyle name="Style 83 8" xfId="26935" xr:uid="{A7518C0C-0B04-4ED8-9232-D387E2A13065}"/>
    <cellStyle name="Style 84" xfId="3240" xr:uid="{00000000-0005-0000-0000-0000AC0C0000}"/>
    <cellStyle name="Style 84 2" xfId="3241" xr:uid="{00000000-0005-0000-0000-0000AD0C0000}"/>
    <cellStyle name="Style 84 2 2" xfId="38549" xr:uid="{19E4CB2D-13A5-4D32-B7B5-9557B89B3FFA}"/>
    <cellStyle name="Style 84 2 3" xfId="38550" xr:uid="{4B06D32E-7A77-4032-9640-97B5AA76EC77}"/>
    <cellStyle name="Style 84 2 4" xfId="38551" xr:uid="{4CCB9FEC-A785-4F08-B9A7-E233EC76EB77}"/>
    <cellStyle name="Style 84 2 5" xfId="38552" xr:uid="{EF8EEEDC-3856-4AFD-88ED-923A8E6F307C}"/>
    <cellStyle name="Style 84 2 6" xfId="42149" xr:uid="{29F74292-A12D-4695-A9BD-BED59BAEE6A1}"/>
    <cellStyle name="Style 84 2 7" xfId="26938" xr:uid="{95988F9C-3779-48FA-862A-436E18645EF5}"/>
    <cellStyle name="Style 84 3" xfId="38553" xr:uid="{58C45974-26F5-4B99-83BA-24D05D700FA8}"/>
    <cellStyle name="Style 84 4" xfId="38554" xr:uid="{FFE4B492-9E2F-48FE-BB90-65896B8033EC}"/>
    <cellStyle name="Style 84 5" xfId="38555" xr:uid="{0A537C5F-5E49-4076-AE6A-ADC74FC58A17}"/>
    <cellStyle name="Style 84 6" xfId="38556" xr:uid="{167855B3-79B6-4F9A-901C-1F378E2BB821}"/>
    <cellStyle name="Style 84 7" xfId="42148" xr:uid="{411F3C64-C51D-4BA4-9861-19A0E399C3C6}"/>
    <cellStyle name="Style 84 8" xfId="26937" xr:uid="{4A711437-026F-4238-BF25-AE4A59E1A7AD}"/>
    <cellStyle name="Style 85" xfId="3242" xr:uid="{00000000-0005-0000-0000-0000AE0C0000}"/>
    <cellStyle name="Style 85 2" xfId="3243" xr:uid="{00000000-0005-0000-0000-0000AF0C0000}"/>
    <cellStyle name="Style 85 2 2" xfId="38557" xr:uid="{AEC0F098-FD8B-4DF6-B2A6-DDD0552B3B63}"/>
    <cellStyle name="Style 85 2 3" xfId="38558" xr:uid="{63C9B501-FF33-4577-8ECA-D834CA06D595}"/>
    <cellStyle name="Style 85 2 4" xfId="38559" xr:uid="{2EB82F54-AC5C-4174-94F2-9CCC56DA572F}"/>
    <cellStyle name="Style 85 2 5" xfId="38560" xr:uid="{5E279015-5928-4E04-83CC-1A347F0B15BF}"/>
    <cellStyle name="Style 85 2 6" xfId="42151" xr:uid="{674DC4CE-B21B-4212-938B-578D35395FA1}"/>
    <cellStyle name="Style 85 2 7" xfId="26940" xr:uid="{C483D731-2FED-4312-9B29-005E4DD65C42}"/>
    <cellStyle name="Style 85 3" xfId="3244" xr:uid="{00000000-0005-0000-0000-0000B00C0000}"/>
    <cellStyle name="Style 85 3 2" xfId="38561" xr:uid="{39028E2B-3B22-4321-8545-DC3AF526FE2D}"/>
    <cellStyle name="Style 85 3 3" xfId="38562" xr:uid="{15380678-1437-46FA-B128-297C044A4BAD}"/>
    <cellStyle name="Style 85 3 4" xfId="38563" xr:uid="{36589DB4-312A-4CD0-86B3-5AAF6B246972}"/>
    <cellStyle name="Style 85 3 5" xfId="38564" xr:uid="{D0721614-49D8-4B37-AD36-7FEC3CEA5471}"/>
    <cellStyle name="Style 85 3 6" xfId="42152" xr:uid="{2C94BE9B-6A8B-4FD5-9982-00B90081A6DD}"/>
    <cellStyle name="Style 85 3 7" xfId="26941" xr:uid="{59B5D725-4EE2-4FBE-A54B-FF85AB35D347}"/>
    <cellStyle name="Style 85 4" xfId="38565" xr:uid="{81C2C558-DA18-4A00-86E1-42EF253453AE}"/>
    <cellStyle name="Style 85 5" xfId="38566" xr:uid="{FD7F7B2C-A7C3-44A0-A3BC-3844899A7CCB}"/>
    <cellStyle name="Style 85 6" xfId="38567" xr:uid="{6436A278-8548-4946-B1B4-8CD54CAFEE35}"/>
    <cellStyle name="Style 85 7" xfId="38568" xr:uid="{EA740F4B-E521-4FFC-8A89-42BEBCB0E290}"/>
    <cellStyle name="Style 85 8" xfId="42150" xr:uid="{DDB68EC7-2835-46BB-BE89-F6A29986FD4A}"/>
    <cellStyle name="Style 85 9" xfId="26939" xr:uid="{4C60C0C4-4721-41A2-9B3A-960F22B9253C}"/>
    <cellStyle name="Style 86" xfId="3245" xr:uid="{00000000-0005-0000-0000-0000B10C0000}"/>
    <cellStyle name="Style 86 2" xfId="3246" xr:uid="{00000000-0005-0000-0000-0000B20C0000}"/>
    <cellStyle name="Style 86 2 2" xfId="38569" xr:uid="{C3C87D4E-F72D-4C90-A50B-D986AF4B673B}"/>
    <cellStyle name="Style 86 2 3" xfId="38570" xr:uid="{7D4F55D5-8552-4499-B0D5-94E6110065E0}"/>
    <cellStyle name="Style 86 2 4" xfId="38571" xr:uid="{D4E54A3E-43F4-4761-B4BC-9FFFA169F6E3}"/>
    <cellStyle name="Style 86 2 5" xfId="38572" xr:uid="{8F859553-9383-4E48-ADAE-01174BFF7F7F}"/>
    <cellStyle name="Style 86 2 6" xfId="42154" xr:uid="{1FFD66A3-423D-4890-AEDC-54CB4E13D0A0}"/>
    <cellStyle name="Style 86 2 7" xfId="26943" xr:uid="{3C56CE3E-5F02-44B7-ADA8-13AA2158F4DF}"/>
    <cellStyle name="Style 86 3" xfId="38573" xr:uid="{89C6ABB9-054A-451B-B9D7-0B1840970FC7}"/>
    <cellStyle name="Style 86 4" xfId="38574" xr:uid="{70CF2B73-0D3C-4B12-9673-1543B482EA63}"/>
    <cellStyle name="Style 86 5" xfId="38575" xr:uid="{B641FFB6-3437-4B60-9C43-52AA4B9A1F64}"/>
    <cellStyle name="Style 86 6" xfId="38576" xr:uid="{BD40B1C6-4295-4518-AE5D-E05866A75531}"/>
    <cellStyle name="Style 86 7" xfId="42153" xr:uid="{0E5E08BF-23BC-4DDD-A3D1-941A2EF96BC6}"/>
    <cellStyle name="Style 86 8" xfId="26942" xr:uid="{BB62D552-F42F-4018-980B-7B7D8ED8298F}"/>
    <cellStyle name="Style 87" xfId="3247" xr:uid="{00000000-0005-0000-0000-0000B30C0000}"/>
    <cellStyle name="Style 87 2" xfId="3248" xr:uid="{00000000-0005-0000-0000-0000B40C0000}"/>
    <cellStyle name="Style 87 2 2" xfId="38577" xr:uid="{3AA07A1F-0749-4C14-8DCC-94A790CAE1DD}"/>
    <cellStyle name="Style 87 2 3" xfId="38578" xr:uid="{9FD92E97-C833-42B1-B505-37DF7A15B3C7}"/>
    <cellStyle name="Style 87 2 4" xfId="38579" xr:uid="{5FAA3D6A-1722-4F12-8002-E5C9A01A2D35}"/>
    <cellStyle name="Style 87 2 5" xfId="38580" xr:uid="{57FCB904-889A-4347-B992-232CFDDDF93F}"/>
    <cellStyle name="Style 87 2 6" xfId="42156" xr:uid="{0C10AC86-D0AB-4E10-B262-B570674594BE}"/>
    <cellStyle name="Style 87 2 7" xfId="26945" xr:uid="{F35A5537-D315-4301-8CB5-191DAF3051EC}"/>
    <cellStyle name="Style 87 3" xfId="38581" xr:uid="{1BE2EFE6-CA2C-45E4-8032-4CA8ECF1B535}"/>
    <cellStyle name="Style 87 4" xfId="38582" xr:uid="{23C16EF8-079B-4268-A95E-165597891D4A}"/>
    <cellStyle name="Style 87 5" xfId="38583" xr:uid="{1AC828CE-AA9C-4E96-83CF-B02065CA25EF}"/>
    <cellStyle name="Style 87 6" xfId="38584" xr:uid="{2BDF28CB-CDBB-4D64-B81E-12BB4DB21762}"/>
    <cellStyle name="Style 87 7" xfId="42155" xr:uid="{C33DF4D2-7943-4133-B1F5-121DC3EB8A8F}"/>
    <cellStyle name="Style 87 8" xfId="26944" xr:uid="{925ECB04-745B-4065-8704-FAB34D0B12CA}"/>
    <cellStyle name="Style 93" xfId="3249" xr:uid="{00000000-0005-0000-0000-0000B50C0000}"/>
    <cellStyle name="Style 93 2" xfId="3250" xr:uid="{00000000-0005-0000-0000-0000B60C0000}"/>
    <cellStyle name="Style 93 2 2" xfId="38585" xr:uid="{182389F7-BAB6-4D11-B866-7109F5171F0F}"/>
    <cellStyle name="Style 93 2 3" xfId="38586" xr:uid="{EF2383AD-33FF-44FD-87F1-712A882DD492}"/>
    <cellStyle name="Style 93 2 4" xfId="38587" xr:uid="{6C222F5A-07B9-4FCB-B1DE-460C343E6D57}"/>
    <cellStyle name="Style 93 2 5" xfId="38588" xr:uid="{C64C9D67-892B-4352-A87A-EBFA9DCF762D}"/>
    <cellStyle name="Style 93 2 6" xfId="42158" xr:uid="{0B8B1165-8C4D-4517-A2C4-9F09D26B3BB6}"/>
    <cellStyle name="Style 93 2 7" xfId="26947" xr:uid="{8C1A9510-667C-4888-9365-9364BD25CCD7}"/>
    <cellStyle name="Style 93 3" xfId="3251" xr:uid="{00000000-0005-0000-0000-0000B70C0000}"/>
    <cellStyle name="Style 93 3 2" xfId="38589" xr:uid="{12223AB2-DC73-4946-AAD3-FA9AC907FBCD}"/>
    <cellStyle name="Style 93 3 3" xfId="38590" xr:uid="{DCA9CDD5-D941-424B-81DD-16A25E3881F0}"/>
    <cellStyle name="Style 93 3 4" xfId="38591" xr:uid="{255AF3C7-33D5-4CA4-AC47-F104322F0C49}"/>
    <cellStyle name="Style 93 3 5" xfId="38592" xr:uid="{CBCFBE97-62DE-46DA-A44C-3FBAEBFC40BC}"/>
    <cellStyle name="Style 93 3 6" xfId="42159" xr:uid="{AA8F5CA8-61A5-4F40-97D5-54DBB79517B7}"/>
    <cellStyle name="Style 93 3 7" xfId="26948" xr:uid="{17190B6B-D366-4C5B-8AB5-55968851912A}"/>
    <cellStyle name="Style 93 4" xfId="38593" xr:uid="{CF411FE7-9B7A-44FC-B6B9-08957A887F50}"/>
    <cellStyle name="Style 93 5" xfId="38594" xr:uid="{A4AC13F5-F437-43D2-BF8B-A35656EFB079}"/>
    <cellStyle name="Style 93 6" xfId="38595" xr:uid="{D2CD1BE5-8188-4327-A731-1F0D2FBFCCD5}"/>
    <cellStyle name="Style 93 7" xfId="38596" xr:uid="{961BD26B-D970-42AD-94BD-8B935F4B210C}"/>
    <cellStyle name="Style 93 8" xfId="42157" xr:uid="{690FF48F-E6B9-4B4F-937B-FC0DE96C4280}"/>
    <cellStyle name="Style 93 9" xfId="26946" xr:uid="{D93E1112-CE4E-4D54-894A-A773F2813F0F}"/>
    <cellStyle name="Style 94" xfId="3252" xr:uid="{00000000-0005-0000-0000-0000B80C0000}"/>
    <cellStyle name="Style 94 2" xfId="3253" xr:uid="{00000000-0005-0000-0000-0000B90C0000}"/>
    <cellStyle name="Style 94 2 2" xfId="38597" xr:uid="{907D1076-D686-45DB-BC38-F589467A086F}"/>
    <cellStyle name="Style 94 2 3" xfId="38598" xr:uid="{C26BD45B-0DEF-4C57-92F3-825767BBED40}"/>
    <cellStyle name="Style 94 2 4" xfId="38599" xr:uid="{CE678C5C-F553-40D6-8383-CE4E27B90BBB}"/>
    <cellStyle name="Style 94 2 5" xfId="38600" xr:uid="{1EE337DA-7CAF-4E7C-8270-8853084B3CB1}"/>
    <cellStyle name="Style 94 2 6" xfId="42161" xr:uid="{8E23201B-503C-4615-9656-882FDE44A9DA}"/>
    <cellStyle name="Style 94 2 7" xfId="26950" xr:uid="{ED7543BB-B5E3-4532-A04A-1C188F395069}"/>
    <cellStyle name="Style 94 3" xfId="38601" xr:uid="{0CA535B0-009B-4D15-BF9F-7CB4B8036E0B}"/>
    <cellStyle name="Style 94 4" xfId="38602" xr:uid="{378C24E0-594A-413D-AC68-219920B16745}"/>
    <cellStyle name="Style 94 5" xfId="38603" xr:uid="{C9CFECBF-9EA4-4DF8-AFC3-B2AF4AE95046}"/>
    <cellStyle name="Style 94 6" xfId="38604" xr:uid="{B42B13AB-B85A-42F4-8C88-3792C095CECF}"/>
    <cellStyle name="Style 94 7" xfId="42160" xr:uid="{8D315241-C019-4FFF-B9FE-901F83500D41}"/>
    <cellStyle name="Style 94 8" xfId="26949" xr:uid="{4F57D8BA-544A-4F1E-BDA5-5716FEB7A92E}"/>
    <cellStyle name="Style 95" xfId="3254" xr:uid="{00000000-0005-0000-0000-0000BA0C0000}"/>
    <cellStyle name="Style 95 2" xfId="3255" xr:uid="{00000000-0005-0000-0000-0000BB0C0000}"/>
    <cellStyle name="Style 95 2 2" xfId="38605" xr:uid="{5323E58E-1C53-4384-A5E9-8465C0D05724}"/>
    <cellStyle name="Style 95 2 3" xfId="38606" xr:uid="{02460B3D-C030-4BBF-A45E-062646B786B3}"/>
    <cellStyle name="Style 95 2 4" xfId="38607" xr:uid="{A0FFD1CE-65FA-466A-98AB-0AB45AE69F0E}"/>
    <cellStyle name="Style 95 2 5" xfId="38608" xr:uid="{5E885FE2-83CA-4D9D-B911-EAD9ABC38F55}"/>
    <cellStyle name="Style 95 2 6" xfId="42163" xr:uid="{2ED81D76-6148-41F9-BF6A-4A5B65C4A26D}"/>
    <cellStyle name="Style 95 2 7" xfId="26952" xr:uid="{8E797A3D-7F7D-4D73-BDA9-698E2ED4BA06}"/>
    <cellStyle name="Style 95 3" xfId="38609" xr:uid="{7933A4A3-11BB-46E4-A773-340322B26138}"/>
    <cellStyle name="Style 95 4" xfId="38610" xr:uid="{A53E5C1F-BC1E-4F3A-8575-68FA55D6DC88}"/>
    <cellStyle name="Style 95 5" xfId="38611" xr:uid="{470A551B-4FE4-485E-8B5B-903E42F86B71}"/>
    <cellStyle name="Style 95 6" xfId="38612" xr:uid="{7C580D5D-9FA9-485F-B67E-440CE703908D}"/>
    <cellStyle name="Style 95 7" xfId="42162" xr:uid="{5FDE687D-1724-4686-AEFF-45765284C25A}"/>
    <cellStyle name="Style 95 8" xfId="26951" xr:uid="{D7AB8EC7-981E-4466-8D30-5287F7789D34}"/>
    <cellStyle name="Style 96" xfId="3256" xr:uid="{00000000-0005-0000-0000-0000BC0C0000}"/>
    <cellStyle name="Style 96 2" xfId="3257" xr:uid="{00000000-0005-0000-0000-0000BD0C0000}"/>
    <cellStyle name="Style 96 2 2" xfId="38613" xr:uid="{A67CBEA6-2B2F-48BF-8C73-9036985E49AF}"/>
    <cellStyle name="Style 96 2 3" xfId="38614" xr:uid="{2CFC2642-39DE-421E-8923-DF61F52E6D2F}"/>
    <cellStyle name="Style 96 2 4" xfId="38615" xr:uid="{8A43EFBC-220C-4628-8480-0F5F14B8FFB6}"/>
    <cellStyle name="Style 96 2 5" xfId="38616" xr:uid="{A459E7DE-F6F6-4FA6-81F3-6AE53F3C5DB7}"/>
    <cellStyle name="Style 96 2 6" xfId="42165" xr:uid="{4B5BF391-2938-41BB-A28E-F05DAD20F0ED}"/>
    <cellStyle name="Style 96 2 7" xfId="26954" xr:uid="{FC233892-1456-4624-967D-3CB48B31C6DD}"/>
    <cellStyle name="Style 96 3" xfId="38617" xr:uid="{BF21CAD1-EC01-4299-ACDC-2D4DD7CC3044}"/>
    <cellStyle name="Style 96 4" xfId="38618" xr:uid="{2F2726DC-6D0A-492B-BB22-1713D07FFF81}"/>
    <cellStyle name="Style 96 5" xfId="38619" xr:uid="{CFC66316-F13E-465F-9D4F-1F2F4077E1E5}"/>
    <cellStyle name="Style 96 6" xfId="38620" xr:uid="{E7B80DDF-3CB8-4792-876B-F2309FBBB104}"/>
    <cellStyle name="Style 96 7" xfId="42164" xr:uid="{7341B901-9675-4727-95EA-31B7EF04A43A}"/>
    <cellStyle name="Style 96 8" xfId="26953" xr:uid="{BE6B9E70-90D7-472B-9003-F611E745BA32}"/>
    <cellStyle name="Style 97" xfId="3258" xr:uid="{00000000-0005-0000-0000-0000BE0C0000}"/>
    <cellStyle name="Style 97 2" xfId="3259" xr:uid="{00000000-0005-0000-0000-0000BF0C0000}"/>
    <cellStyle name="Style 97 2 2" xfId="38621" xr:uid="{A9BE2546-CF7E-45A3-974F-A07B83F9E670}"/>
    <cellStyle name="Style 97 2 3" xfId="38622" xr:uid="{D8E71CC5-A30E-48F6-8B0B-4404ECBCDD13}"/>
    <cellStyle name="Style 97 2 4" xfId="38623" xr:uid="{79F67691-CE4E-4F38-8E02-0304C64D6323}"/>
    <cellStyle name="Style 97 2 5" xfId="38624" xr:uid="{27E8280A-A939-4706-A563-3B86594A4A62}"/>
    <cellStyle name="Style 97 2 6" xfId="42167" xr:uid="{5B41D41F-7AC5-4823-9238-42D748DC7AA6}"/>
    <cellStyle name="Style 97 2 7" xfId="26956" xr:uid="{861D0FD9-0D9E-4799-8068-8A3FD7C9031C}"/>
    <cellStyle name="Style 97 3" xfId="3260" xr:uid="{00000000-0005-0000-0000-0000C00C0000}"/>
    <cellStyle name="Style 97 3 2" xfId="38625" xr:uid="{77A8A7F3-C374-42E2-8BEC-B3394F7C4282}"/>
    <cellStyle name="Style 97 3 3" xfId="38626" xr:uid="{32093129-38D8-4B51-A5CF-5841C5243D5C}"/>
    <cellStyle name="Style 97 3 4" xfId="38627" xr:uid="{8FD44B60-B086-4A05-B38B-31A7DA774DE0}"/>
    <cellStyle name="Style 97 3 5" xfId="38628" xr:uid="{AC18A643-310F-4358-B83C-90F232664C51}"/>
    <cellStyle name="Style 97 3 6" xfId="42168" xr:uid="{E2C724DC-E06F-4215-9D16-8E0A28BBECCD}"/>
    <cellStyle name="Style 97 3 7" xfId="26957" xr:uid="{900F04ED-3A34-4934-994E-332DE9C30CB5}"/>
    <cellStyle name="Style 97 4" xfId="38629" xr:uid="{C4A235A5-4BC8-4E19-8DD3-750DA2C6353F}"/>
    <cellStyle name="Style 97 5" xfId="38630" xr:uid="{4A21627B-D9E6-4FAE-8E6F-21C397661E43}"/>
    <cellStyle name="Style 97 6" xfId="38631" xr:uid="{DB6A408B-55A3-433F-8B46-DC6208078E66}"/>
    <cellStyle name="Style 97 7" xfId="38632" xr:uid="{F8953ED1-1C83-41FC-A4DE-8EEB6D4816F9}"/>
    <cellStyle name="Style 97 8" xfId="42166" xr:uid="{EDB5764E-91B5-44A3-A142-73B7897D15B8}"/>
    <cellStyle name="Style 97 9" xfId="26955" xr:uid="{8F2EB7B7-AE27-40D3-A026-393841E62FC3}"/>
    <cellStyle name="Style 98" xfId="3261" xr:uid="{00000000-0005-0000-0000-0000C10C0000}"/>
    <cellStyle name="Style 98 2" xfId="3262" xr:uid="{00000000-0005-0000-0000-0000C20C0000}"/>
    <cellStyle name="Style 98 2 2" xfId="38633" xr:uid="{AF2DFEDD-7803-4E0E-9629-C880C8EB2AC3}"/>
    <cellStyle name="Style 98 2 3" xfId="38634" xr:uid="{ABE3181B-595D-4EE6-8370-FDB7190A3B0E}"/>
    <cellStyle name="Style 98 2 4" xfId="38635" xr:uid="{A56B3B59-4E9A-4EA4-B476-87730620793D}"/>
    <cellStyle name="Style 98 2 5" xfId="38636" xr:uid="{A9585EC2-B0C5-4D69-AF5D-DCA0A48F971C}"/>
    <cellStyle name="Style 98 2 6" xfId="42170" xr:uid="{C1C009F0-6C92-4256-A259-976BAB221DC4}"/>
    <cellStyle name="Style 98 2 7" xfId="26959" xr:uid="{CB5C9900-5578-43D1-8A64-A0124481FE52}"/>
    <cellStyle name="Style 98 3" xfId="38637" xr:uid="{FC18874D-B73B-437D-953E-BBDC046F2746}"/>
    <cellStyle name="Style 98 4" xfId="38638" xr:uid="{7131B8A4-B138-4398-AD03-C6BE1B601EB3}"/>
    <cellStyle name="Style 98 5" xfId="38639" xr:uid="{3715106C-8998-4BA8-B8B7-F3F9F6F70140}"/>
    <cellStyle name="Style 98 6" xfId="38640" xr:uid="{C717AA8A-6A94-405B-BEA0-630608E43BD7}"/>
    <cellStyle name="Style 98 7" xfId="42169" xr:uid="{AF4A113B-7FF4-4773-BD99-144E545ADE94}"/>
    <cellStyle name="Style 98 8" xfId="26958" xr:uid="{D2D77983-B717-45E4-A13F-EAE71A4DB3D7}"/>
    <cellStyle name="Style 99" xfId="3263" xr:uid="{00000000-0005-0000-0000-0000C30C0000}"/>
    <cellStyle name="Style 99 2" xfId="3264" xr:uid="{00000000-0005-0000-0000-0000C40C0000}"/>
    <cellStyle name="Style 99 2 2" xfId="38641" xr:uid="{2BF7BF6A-19AC-47A5-9A6A-DE6ADF98249F}"/>
    <cellStyle name="Style 99 2 3" xfId="38642" xr:uid="{5941B572-D4F5-4816-AFFB-8D1BD51B9381}"/>
    <cellStyle name="Style 99 2 4" xfId="38643" xr:uid="{57E1EE2D-8DDD-457E-8648-AC293E498C85}"/>
    <cellStyle name="Style 99 2 5" xfId="38644" xr:uid="{44C57C03-14DF-445B-AD6F-CD146608FA06}"/>
    <cellStyle name="Style 99 2 6" xfId="42172" xr:uid="{6F625ADE-57B9-4651-9541-A5D68C67AF4B}"/>
    <cellStyle name="Style 99 2 7" xfId="26961" xr:uid="{052B04CA-EA76-4CB3-A21A-269BC5BC9AAC}"/>
    <cellStyle name="Style 99 3" xfId="38645" xr:uid="{A360D444-321D-4250-88F8-92A5FA99F4AA}"/>
    <cellStyle name="Style 99 4" xfId="38646" xr:uid="{E9C44C85-B4EC-4279-8E20-07E63C42A405}"/>
    <cellStyle name="Style 99 5" xfId="38647" xr:uid="{61A47BDD-D11A-4F35-BC74-2ADBE9F21C7C}"/>
    <cellStyle name="Style 99 6" xfId="38648" xr:uid="{BD43ECDC-6C82-4F70-8AD4-62D1EF6C3CF2}"/>
    <cellStyle name="Style 99 7" xfId="42171" xr:uid="{B56F7608-18CC-4D2B-90EA-764D352BBA36}"/>
    <cellStyle name="Style 99 8" xfId="26960" xr:uid="{B2C1E989-3AF5-4C67-86E2-C576C02E0BF4}"/>
    <cellStyle name="Table" xfId="27418" xr:uid="{22713BEF-0789-4EEE-B37B-C941D17FBB54}"/>
    <cellStyle name="Table heading" xfId="27419" xr:uid="{F809CDAD-54A1-4009-A59D-64040FC838B9}"/>
    <cellStyle name="tableau | cellule | normal | decimal 1" xfId="328" xr:uid="{00000000-0005-0000-0000-00004C010000}"/>
    <cellStyle name="tableau | cellule | normal | decimal 1 10" xfId="15125" xr:uid="{00000000-0005-0000-0000-0000193B0000}"/>
    <cellStyle name="tableau | cellule | normal | decimal 1 10 2" xfId="45476" xr:uid="{95929FBC-348E-418C-84A6-725D5E863839}"/>
    <cellStyle name="tableau | cellule | normal | decimal 1 10 3" xfId="38649" xr:uid="{6F0456F4-24D6-4CA5-AD59-A48AB1363883}"/>
    <cellStyle name="tableau | cellule | normal | decimal 1 11" xfId="15126" xr:uid="{00000000-0005-0000-0000-00001A3B0000}"/>
    <cellStyle name="tableau | cellule | normal | decimal 1 12" xfId="15124" xr:uid="{00000000-0005-0000-0000-0000183B0000}"/>
    <cellStyle name="tableau | cellule | normal | decimal 1 13" xfId="41473" xr:uid="{DD415E87-7766-4B8F-93D0-65B6D578294C}"/>
    <cellStyle name="tableau | cellule | normal | decimal 1 14" xfId="26962" xr:uid="{357612CD-EA95-45E5-AE80-AC8A17B0C796}"/>
    <cellStyle name="tableau | cellule | normal | decimal 1 2" xfId="15127" xr:uid="{00000000-0005-0000-0000-00001B3B0000}"/>
    <cellStyle name="tableau | cellule | normal | decimal 1 2 2" xfId="15128" xr:uid="{00000000-0005-0000-0000-00001C3B0000}"/>
    <cellStyle name="tableau | cellule | normal | decimal 1 2 2 2" xfId="15129" xr:uid="{00000000-0005-0000-0000-00001D3B0000}"/>
    <cellStyle name="tableau | cellule | normal | decimal 1 2 3" xfId="15130" xr:uid="{00000000-0005-0000-0000-00001E3B0000}"/>
    <cellStyle name="tableau | cellule | normal | decimal 1 2 3 2" xfId="15131" xr:uid="{00000000-0005-0000-0000-00001F3B0000}"/>
    <cellStyle name="tableau | cellule | normal | decimal 1 2 4" xfId="15132" xr:uid="{00000000-0005-0000-0000-0000203B0000}"/>
    <cellStyle name="tableau | cellule | normal | decimal 1 2 5" xfId="15133" xr:uid="{00000000-0005-0000-0000-0000213B0000}"/>
    <cellStyle name="tableau | cellule | normal | decimal 1 2 6" xfId="45477" xr:uid="{248615D9-4D83-4018-AB33-5189802AFEEA}"/>
    <cellStyle name="tableau | cellule | normal | decimal 1 2 7" xfId="38650" xr:uid="{05D249D9-40E5-4AA8-BF3F-B157D784DF46}"/>
    <cellStyle name="tableau | cellule | normal | decimal 1 3" xfId="15134" xr:uid="{00000000-0005-0000-0000-0000223B0000}"/>
    <cellStyle name="tableau | cellule | normal | decimal 1 3 2" xfId="15135" xr:uid="{00000000-0005-0000-0000-0000233B0000}"/>
    <cellStyle name="tableau | cellule | normal | decimal 1 3 2 2" xfId="15136" xr:uid="{00000000-0005-0000-0000-0000243B0000}"/>
    <cellStyle name="tableau | cellule | normal | decimal 1 3 3" xfId="15137" xr:uid="{00000000-0005-0000-0000-0000253B0000}"/>
    <cellStyle name="tableau | cellule | normal | decimal 1 3 3 2" xfId="15138" xr:uid="{00000000-0005-0000-0000-0000263B0000}"/>
    <cellStyle name="tableau | cellule | normal | decimal 1 3 4" xfId="15139" xr:uid="{00000000-0005-0000-0000-0000273B0000}"/>
    <cellStyle name="tableau | cellule | normal | decimal 1 3 5" xfId="45478" xr:uid="{83E7DD31-B443-49EA-A5EF-5DF9C91876B0}"/>
    <cellStyle name="tableau | cellule | normal | decimal 1 3 6" xfId="38651" xr:uid="{D434C1E3-5F3B-4788-824B-9D101620E48C}"/>
    <cellStyle name="tableau | cellule | normal | decimal 1 4" xfId="15140" xr:uid="{00000000-0005-0000-0000-0000283B0000}"/>
    <cellStyle name="tableau | cellule | normal | decimal 1 4 2" xfId="15141" xr:uid="{00000000-0005-0000-0000-0000293B0000}"/>
    <cellStyle name="tableau | cellule | normal | decimal 1 4 2 2" xfId="15142" xr:uid="{00000000-0005-0000-0000-00002A3B0000}"/>
    <cellStyle name="tableau | cellule | normal | decimal 1 4 3" xfId="15143" xr:uid="{00000000-0005-0000-0000-00002B3B0000}"/>
    <cellStyle name="tableau | cellule | normal | decimal 1 4 3 2" xfId="15144" xr:uid="{00000000-0005-0000-0000-00002C3B0000}"/>
    <cellStyle name="tableau | cellule | normal | decimal 1 4 4" xfId="15145" xr:uid="{00000000-0005-0000-0000-00002D3B0000}"/>
    <cellStyle name="tableau | cellule | normal | decimal 1 4 5" xfId="45479" xr:uid="{7C296970-18DE-4905-9726-1BD6320CF62C}"/>
    <cellStyle name="tableau | cellule | normal | decimal 1 4 6" xfId="38652" xr:uid="{9199BCB4-863A-484D-8BE7-03CC4C9543CF}"/>
    <cellStyle name="tableau | cellule | normal | decimal 1 5" xfId="15146" xr:uid="{00000000-0005-0000-0000-00002E3B0000}"/>
    <cellStyle name="tableau | cellule | normal | decimal 1 5 2" xfId="15147" xr:uid="{00000000-0005-0000-0000-00002F3B0000}"/>
    <cellStyle name="tableau | cellule | normal | decimal 1 5 2 2" xfId="15148" xr:uid="{00000000-0005-0000-0000-0000303B0000}"/>
    <cellStyle name="tableau | cellule | normal | decimal 1 5 3" xfId="15149" xr:uid="{00000000-0005-0000-0000-0000313B0000}"/>
    <cellStyle name="tableau | cellule | normal | decimal 1 5 3 2" xfId="15150" xr:uid="{00000000-0005-0000-0000-0000323B0000}"/>
    <cellStyle name="tableau | cellule | normal | decimal 1 5 4" xfId="15151" xr:uid="{00000000-0005-0000-0000-0000333B0000}"/>
    <cellStyle name="tableau | cellule | normal | decimal 1 5 4 2" xfId="15152" xr:uid="{00000000-0005-0000-0000-0000343B0000}"/>
    <cellStyle name="tableau | cellule | normal | decimal 1 5 5" xfId="15153" xr:uid="{00000000-0005-0000-0000-0000353B0000}"/>
    <cellStyle name="tableau | cellule | normal | decimal 1 5 6" xfId="45480" xr:uid="{D6D8B85E-507D-4EC4-BEE8-2019D603E495}"/>
    <cellStyle name="tableau | cellule | normal | decimal 1 5 7" xfId="38653" xr:uid="{8BC1A708-25B0-4ACD-A91E-0C8DF3FF0B15}"/>
    <cellStyle name="tableau | cellule | normal | decimal 1 6" xfId="15154" xr:uid="{00000000-0005-0000-0000-0000363B0000}"/>
    <cellStyle name="tableau | cellule | normal | decimal 1 6 2" xfId="15155" xr:uid="{00000000-0005-0000-0000-0000373B0000}"/>
    <cellStyle name="tableau | cellule | normal | decimal 1 6 2 2" xfId="15156" xr:uid="{00000000-0005-0000-0000-0000383B0000}"/>
    <cellStyle name="tableau | cellule | normal | decimal 1 6 3" xfId="15157" xr:uid="{00000000-0005-0000-0000-0000393B0000}"/>
    <cellStyle name="tableau | cellule | normal | decimal 1 6 3 2" xfId="15158" xr:uid="{00000000-0005-0000-0000-00003A3B0000}"/>
    <cellStyle name="tableau | cellule | normal | decimal 1 6 4" xfId="15159" xr:uid="{00000000-0005-0000-0000-00003B3B0000}"/>
    <cellStyle name="tableau | cellule | normal | decimal 1 6 5" xfId="45481" xr:uid="{012DA2FF-C833-4C6D-9569-B23DD75F65CD}"/>
    <cellStyle name="tableau | cellule | normal | decimal 1 6 6" xfId="38654" xr:uid="{241283B5-B611-4F8E-9312-C020AEE0ADCB}"/>
    <cellStyle name="tableau | cellule | normal | decimal 1 7" xfId="15160" xr:uid="{00000000-0005-0000-0000-00003C3B0000}"/>
    <cellStyle name="tableau | cellule | normal | decimal 1 7 2" xfId="15161" xr:uid="{00000000-0005-0000-0000-00003D3B0000}"/>
    <cellStyle name="tableau | cellule | normal | decimal 1 7 3" xfId="45482" xr:uid="{52CF26A3-58F4-4163-9BF8-F40F66B2EB2E}"/>
    <cellStyle name="tableau | cellule | normal | decimal 1 7 4" xfId="38655" xr:uid="{8C300917-4AC6-46C3-B4D3-6556EB0C3F40}"/>
    <cellStyle name="tableau | cellule | normal | decimal 1 8" xfId="15162" xr:uid="{00000000-0005-0000-0000-00003E3B0000}"/>
    <cellStyle name="tableau | cellule | normal | decimal 1 8 2" xfId="15163" xr:uid="{00000000-0005-0000-0000-00003F3B0000}"/>
    <cellStyle name="tableau | cellule | normal | decimal 1 8 3" xfId="45483" xr:uid="{F780382C-0329-4741-B5DC-4220710D8D4C}"/>
    <cellStyle name="tableau | cellule | normal | decimal 1 8 4" xfId="38656" xr:uid="{649E81A2-F8EA-4550-9CA9-2F9A56490742}"/>
    <cellStyle name="tableau | cellule | normal | decimal 1 9" xfId="15164" xr:uid="{00000000-0005-0000-0000-0000403B0000}"/>
    <cellStyle name="tableau | cellule | normal | decimal 1 9 2" xfId="15165" xr:uid="{00000000-0005-0000-0000-0000413B0000}"/>
    <cellStyle name="tableau | cellule | normal | decimal 1 9 3" xfId="45484" xr:uid="{285C91B5-2537-4A86-A0E1-488F42EE4743}"/>
    <cellStyle name="tableau | cellule | normal | decimal 1 9 4" xfId="38657" xr:uid="{F52E74A6-D635-4B24-B0F8-9FD0F20405EF}"/>
    <cellStyle name="tableau | cellule | normal | pourcentage | decimal 1" xfId="329" xr:uid="{00000000-0005-0000-0000-00004D010000}"/>
    <cellStyle name="tableau | cellule | normal | pourcentage | decimal 1 10" xfId="15167" xr:uid="{00000000-0005-0000-0000-0000433B0000}"/>
    <cellStyle name="tableau | cellule | normal | pourcentage | decimal 1 10 2" xfId="45485" xr:uid="{7CA7CD98-85AB-4256-9F96-CDF3FEEB1B6A}"/>
    <cellStyle name="tableau | cellule | normal | pourcentage | decimal 1 10 3" xfId="38658" xr:uid="{6EC65ADC-E0AF-40A9-BEB1-A201528F85A3}"/>
    <cellStyle name="tableau | cellule | normal | pourcentage | decimal 1 11" xfId="15168" xr:uid="{00000000-0005-0000-0000-0000443B0000}"/>
    <cellStyle name="tableau | cellule | normal | pourcentage | decimal 1 12" xfId="15166" xr:uid="{00000000-0005-0000-0000-0000423B0000}"/>
    <cellStyle name="tableau | cellule | normal | pourcentage | decimal 1 13" xfId="41474" xr:uid="{3FF2634E-1EB7-43A4-9381-77AECC236177}"/>
    <cellStyle name="tableau | cellule | normal | pourcentage | decimal 1 14" xfId="26963" xr:uid="{4E677E7C-0B7D-4F86-94E6-B558651568A0}"/>
    <cellStyle name="tableau | cellule | normal | pourcentage | decimal 1 2" xfId="15169" xr:uid="{00000000-0005-0000-0000-0000453B0000}"/>
    <cellStyle name="tableau | cellule | normal | pourcentage | decimal 1 2 2" xfId="15170" xr:uid="{00000000-0005-0000-0000-0000463B0000}"/>
    <cellStyle name="tableau | cellule | normal | pourcentage | decimal 1 2 2 2" xfId="15171" xr:uid="{00000000-0005-0000-0000-0000473B0000}"/>
    <cellStyle name="tableau | cellule | normal | pourcentage | decimal 1 2 3" xfId="15172" xr:uid="{00000000-0005-0000-0000-0000483B0000}"/>
    <cellStyle name="tableau | cellule | normal | pourcentage | decimal 1 2 3 2" xfId="15173" xr:uid="{00000000-0005-0000-0000-0000493B0000}"/>
    <cellStyle name="tableau | cellule | normal | pourcentage | decimal 1 2 4" xfId="15174" xr:uid="{00000000-0005-0000-0000-00004A3B0000}"/>
    <cellStyle name="tableau | cellule | normal | pourcentage | decimal 1 2 5" xfId="15175" xr:uid="{00000000-0005-0000-0000-00004B3B0000}"/>
    <cellStyle name="tableau | cellule | normal | pourcentage | decimal 1 2 6" xfId="45486" xr:uid="{EB92D184-52AF-4968-AD1C-D59C2DD91BB0}"/>
    <cellStyle name="tableau | cellule | normal | pourcentage | decimal 1 2 7" xfId="38659" xr:uid="{FB035AFA-6296-4353-9083-57ECF24DE93C}"/>
    <cellStyle name="tableau | cellule | normal | pourcentage | decimal 1 3" xfId="15176" xr:uid="{00000000-0005-0000-0000-00004C3B0000}"/>
    <cellStyle name="tableau | cellule | normal | pourcentage | decimal 1 3 2" xfId="15177" xr:uid="{00000000-0005-0000-0000-00004D3B0000}"/>
    <cellStyle name="tableau | cellule | normal | pourcentage | decimal 1 3 2 2" xfId="15178" xr:uid="{00000000-0005-0000-0000-00004E3B0000}"/>
    <cellStyle name="tableau | cellule | normal | pourcentage | decimal 1 3 3" xfId="15179" xr:uid="{00000000-0005-0000-0000-00004F3B0000}"/>
    <cellStyle name="tableau | cellule | normal | pourcentage | decimal 1 3 3 2" xfId="15180" xr:uid="{00000000-0005-0000-0000-0000503B0000}"/>
    <cellStyle name="tableau | cellule | normal | pourcentage | decimal 1 3 4" xfId="15181" xr:uid="{00000000-0005-0000-0000-0000513B0000}"/>
    <cellStyle name="tableau | cellule | normal | pourcentage | decimal 1 3 5" xfId="45487" xr:uid="{8C759985-EB8A-4AAA-B06F-2553B5E35596}"/>
    <cellStyle name="tableau | cellule | normal | pourcentage | decimal 1 3 6" xfId="38660" xr:uid="{E37CF389-F791-46D7-B264-1505330C7EE8}"/>
    <cellStyle name="tableau | cellule | normal | pourcentage | decimal 1 4" xfId="15182" xr:uid="{00000000-0005-0000-0000-0000523B0000}"/>
    <cellStyle name="tableau | cellule | normal | pourcentage | decimal 1 4 2" xfId="15183" xr:uid="{00000000-0005-0000-0000-0000533B0000}"/>
    <cellStyle name="tableau | cellule | normal | pourcentage | decimal 1 4 2 2" xfId="15184" xr:uid="{00000000-0005-0000-0000-0000543B0000}"/>
    <cellStyle name="tableau | cellule | normal | pourcentage | decimal 1 4 3" xfId="15185" xr:uid="{00000000-0005-0000-0000-0000553B0000}"/>
    <cellStyle name="tableau | cellule | normal | pourcentage | decimal 1 4 3 2" xfId="15186" xr:uid="{00000000-0005-0000-0000-0000563B0000}"/>
    <cellStyle name="tableau | cellule | normal | pourcentage | decimal 1 4 4" xfId="15187" xr:uid="{00000000-0005-0000-0000-0000573B0000}"/>
    <cellStyle name="tableau | cellule | normal | pourcentage | decimal 1 4 5" xfId="45488" xr:uid="{CC07E677-1E47-4AA1-810C-E2A95237BF49}"/>
    <cellStyle name="tableau | cellule | normal | pourcentage | decimal 1 4 6" xfId="38661" xr:uid="{F751C25C-F7FD-46D8-9B3D-50E1D8502F05}"/>
    <cellStyle name="tableau | cellule | normal | pourcentage | decimal 1 5" xfId="15188" xr:uid="{00000000-0005-0000-0000-0000583B0000}"/>
    <cellStyle name="tableau | cellule | normal | pourcentage | decimal 1 5 2" xfId="15189" xr:uid="{00000000-0005-0000-0000-0000593B0000}"/>
    <cellStyle name="tableau | cellule | normal | pourcentage | decimal 1 5 2 2" xfId="15190" xr:uid="{00000000-0005-0000-0000-00005A3B0000}"/>
    <cellStyle name="tableau | cellule | normal | pourcentage | decimal 1 5 3" xfId="15191" xr:uid="{00000000-0005-0000-0000-00005B3B0000}"/>
    <cellStyle name="tableau | cellule | normal | pourcentage | decimal 1 5 3 2" xfId="15192" xr:uid="{00000000-0005-0000-0000-00005C3B0000}"/>
    <cellStyle name="tableau | cellule | normal | pourcentage | decimal 1 5 4" xfId="15193" xr:uid="{00000000-0005-0000-0000-00005D3B0000}"/>
    <cellStyle name="tableau | cellule | normal | pourcentage | decimal 1 5 4 2" xfId="15194" xr:uid="{00000000-0005-0000-0000-00005E3B0000}"/>
    <cellStyle name="tableau | cellule | normal | pourcentage | decimal 1 5 5" xfId="15195" xr:uid="{00000000-0005-0000-0000-00005F3B0000}"/>
    <cellStyle name="tableau | cellule | normal | pourcentage | decimal 1 5 6" xfId="45489" xr:uid="{B6861CD9-7E9E-4DA3-A64E-A0180C892C4F}"/>
    <cellStyle name="tableau | cellule | normal | pourcentage | decimal 1 5 7" xfId="38662" xr:uid="{EBD1404D-924F-4F86-BDAB-DFB90CC8F177}"/>
    <cellStyle name="tableau | cellule | normal | pourcentage | decimal 1 6" xfId="15196" xr:uid="{00000000-0005-0000-0000-0000603B0000}"/>
    <cellStyle name="tableau | cellule | normal | pourcentage | decimal 1 6 2" xfId="15197" xr:uid="{00000000-0005-0000-0000-0000613B0000}"/>
    <cellStyle name="tableau | cellule | normal | pourcentage | decimal 1 6 2 2" xfId="15198" xr:uid="{00000000-0005-0000-0000-0000623B0000}"/>
    <cellStyle name="tableau | cellule | normal | pourcentage | decimal 1 6 3" xfId="15199" xr:uid="{00000000-0005-0000-0000-0000633B0000}"/>
    <cellStyle name="tableau | cellule | normal | pourcentage | decimal 1 6 3 2" xfId="15200" xr:uid="{00000000-0005-0000-0000-0000643B0000}"/>
    <cellStyle name="tableau | cellule | normal | pourcentage | decimal 1 6 4" xfId="15201" xr:uid="{00000000-0005-0000-0000-0000653B0000}"/>
    <cellStyle name="tableau | cellule | normal | pourcentage | decimal 1 6 5" xfId="45490" xr:uid="{73E4D3D5-2C09-474E-AF9C-FB53B1F645FA}"/>
    <cellStyle name="tableau | cellule | normal | pourcentage | decimal 1 6 6" xfId="38663" xr:uid="{BE3D8B9B-9EF9-47D2-8F46-B63EB87BB5C7}"/>
    <cellStyle name="tableau | cellule | normal | pourcentage | decimal 1 7" xfId="15202" xr:uid="{00000000-0005-0000-0000-0000663B0000}"/>
    <cellStyle name="tableau | cellule | normal | pourcentage | decimal 1 7 2" xfId="15203" xr:uid="{00000000-0005-0000-0000-0000673B0000}"/>
    <cellStyle name="tableau | cellule | normal | pourcentage | decimal 1 7 3" xfId="45491" xr:uid="{38AE141B-4338-430C-A5E1-197B3C270C08}"/>
    <cellStyle name="tableau | cellule | normal | pourcentage | decimal 1 7 4" xfId="38664" xr:uid="{D59CD498-DDE1-46EA-ACA2-11B1FD771467}"/>
    <cellStyle name="tableau | cellule | normal | pourcentage | decimal 1 8" xfId="15204" xr:uid="{00000000-0005-0000-0000-0000683B0000}"/>
    <cellStyle name="tableau | cellule | normal | pourcentage | decimal 1 8 2" xfId="15205" xr:uid="{00000000-0005-0000-0000-0000693B0000}"/>
    <cellStyle name="tableau | cellule | normal | pourcentage | decimal 1 8 3" xfId="45492" xr:uid="{3B8E4FE7-B650-4144-A6E0-E86AABE034BB}"/>
    <cellStyle name="tableau | cellule | normal | pourcentage | decimal 1 8 4" xfId="38665" xr:uid="{668AB2EC-840E-41B3-9F65-F8A1454AAD81}"/>
    <cellStyle name="tableau | cellule | normal | pourcentage | decimal 1 9" xfId="15206" xr:uid="{00000000-0005-0000-0000-00006A3B0000}"/>
    <cellStyle name="tableau | cellule | normal | pourcentage | decimal 1 9 2" xfId="15207" xr:uid="{00000000-0005-0000-0000-00006B3B0000}"/>
    <cellStyle name="tableau | cellule | normal | pourcentage | decimal 1 9 3" xfId="45493" xr:uid="{17935F27-2490-40AC-AFB6-0612C7FFC3E2}"/>
    <cellStyle name="tableau | cellule | normal | pourcentage | decimal 1 9 4" xfId="38666" xr:uid="{79D6586A-3B0D-42C1-9375-BECCC5611CAF}"/>
    <cellStyle name="tableau | cellule | total | decimal 1" xfId="330" xr:uid="{00000000-0005-0000-0000-00004E010000}"/>
    <cellStyle name="tableau | cellule | total | decimal 1 10" xfId="15209" xr:uid="{00000000-0005-0000-0000-00006D3B0000}"/>
    <cellStyle name="tableau | cellule | total | decimal 1 10 2" xfId="45494" xr:uid="{0557A8A4-3271-4CA4-8C29-67D1E3D26F52}"/>
    <cellStyle name="tableau | cellule | total | decimal 1 10 3" xfId="38667" xr:uid="{A8485B65-F215-410B-9EF6-17A45A87A933}"/>
    <cellStyle name="tableau | cellule | total | decimal 1 11" xfId="15210" xr:uid="{00000000-0005-0000-0000-00006E3B0000}"/>
    <cellStyle name="tableau | cellule | total | decimal 1 12" xfId="15208" xr:uid="{00000000-0005-0000-0000-00006C3B0000}"/>
    <cellStyle name="tableau | cellule | total | decimal 1 13" xfId="41475" xr:uid="{FF248B23-B373-47C8-AF50-6389C6C7C35B}"/>
    <cellStyle name="tableau | cellule | total | decimal 1 14" xfId="26964" xr:uid="{C8B21B70-8487-47B1-9411-226982F8731E}"/>
    <cellStyle name="tableau | cellule | total | decimal 1 2" xfId="15211" xr:uid="{00000000-0005-0000-0000-00006F3B0000}"/>
    <cellStyle name="tableau | cellule | total | decimal 1 2 2" xfId="15212" xr:uid="{00000000-0005-0000-0000-0000703B0000}"/>
    <cellStyle name="tableau | cellule | total | decimal 1 2 2 2" xfId="15213" xr:uid="{00000000-0005-0000-0000-0000713B0000}"/>
    <cellStyle name="tableau | cellule | total | decimal 1 2 3" xfId="15214" xr:uid="{00000000-0005-0000-0000-0000723B0000}"/>
    <cellStyle name="tableau | cellule | total | decimal 1 2 3 2" xfId="15215" xr:uid="{00000000-0005-0000-0000-0000733B0000}"/>
    <cellStyle name="tableau | cellule | total | decimal 1 2 4" xfId="15216" xr:uid="{00000000-0005-0000-0000-0000743B0000}"/>
    <cellStyle name="tableau | cellule | total | decimal 1 2 5" xfId="15217" xr:uid="{00000000-0005-0000-0000-0000753B0000}"/>
    <cellStyle name="tableau | cellule | total | decimal 1 2 6" xfId="45495" xr:uid="{6DA82E49-575F-4011-9E7D-2A31B8AEF759}"/>
    <cellStyle name="tableau | cellule | total | decimal 1 2 7" xfId="38668" xr:uid="{A1CE0A14-520A-4972-9C15-6B9F6D08A32C}"/>
    <cellStyle name="tableau | cellule | total | decimal 1 3" xfId="15218" xr:uid="{00000000-0005-0000-0000-0000763B0000}"/>
    <cellStyle name="tableau | cellule | total | decimal 1 3 2" xfId="15219" xr:uid="{00000000-0005-0000-0000-0000773B0000}"/>
    <cellStyle name="tableau | cellule | total | decimal 1 3 2 2" xfId="15220" xr:uid="{00000000-0005-0000-0000-0000783B0000}"/>
    <cellStyle name="tableau | cellule | total | decimal 1 3 3" xfId="15221" xr:uid="{00000000-0005-0000-0000-0000793B0000}"/>
    <cellStyle name="tableau | cellule | total | decimal 1 3 3 2" xfId="15222" xr:uid="{00000000-0005-0000-0000-00007A3B0000}"/>
    <cellStyle name="tableau | cellule | total | decimal 1 3 4" xfId="15223" xr:uid="{00000000-0005-0000-0000-00007B3B0000}"/>
    <cellStyle name="tableau | cellule | total | decimal 1 3 5" xfId="45496" xr:uid="{94B231BB-3FA1-484B-B1F5-3952F80FFFA1}"/>
    <cellStyle name="tableau | cellule | total | decimal 1 3 6" xfId="38669" xr:uid="{8B32D6D0-3544-47B9-906E-292ABC66C2E9}"/>
    <cellStyle name="tableau | cellule | total | decimal 1 4" xfId="15224" xr:uid="{00000000-0005-0000-0000-00007C3B0000}"/>
    <cellStyle name="tableau | cellule | total | decimal 1 4 2" xfId="15225" xr:uid="{00000000-0005-0000-0000-00007D3B0000}"/>
    <cellStyle name="tableau | cellule | total | decimal 1 4 2 2" xfId="15226" xr:uid="{00000000-0005-0000-0000-00007E3B0000}"/>
    <cellStyle name="tableau | cellule | total | decimal 1 4 3" xfId="15227" xr:uid="{00000000-0005-0000-0000-00007F3B0000}"/>
    <cellStyle name="tableau | cellule | total | decimal 1 4 3 2" xfId="15228" xr:uid="{00000000-0005-0000-0000-0000803B0000}"/>
    <cellStyle name="tableau | cellule | total | decimal 1 4 4" xfId="15229" xr:uid="{00000000-0005-0000-0000-0000813B0000}"/>
    <cellStyle name="tableau | cellule | total | decimal 1 4 5" xfId="45497" xr:uid="{AE9059D0-C6BE-4A9C-A28B-51946FF87535}"/>
    <cellStyle name="tableau | cellule | total | decimal 1 4 6" xfId="38670" xr:uid="{1C8B75B0-D0DB-44FD-A022-AFB3256AF8BC}"/>
    <cellStyle name="tableau | cellule | total | decimal 1 5" xfId="15230" xr:uid="{00000000-0005-0000-0000-0000823B0000}"/>
    <cellStyle name="tableau | cellule | total | decimal 1 5 2" xfId="15231" xr:uid="{00000000-0005-0000-0000-0000833B0000}"/>
    <cellStyle name="tableau | cellule | total | decimal 1 5 2 2" xfId="15232" xr:uid="{00000000-0005-0000-0000-0000843B0000}"/>
    <cellStyle name="tableau | cellule | total | decimal 1 5 3" xfId="15233" xr:uid="{00000000-0005-0000-0000-0000853B0000}"/>
    <cellStyle name="tableau | cellule | total | decimal 1 5 3 2" xfId="15234" xr:uid="{00000000-0005-0000-0000-0000863B0000}"/>
    <cellStyle name="tableau | cellule | total | decimal 1 5 4" xfId="15235" xr:uid="{00000000-0005-0000-0000-0000873B0000}"/>
    <cellStyle name="tableau | cellule | total | decimal 1 5 4 2" xfId="15236" xr:uid="{00000000-0005-0000-0000-0000883B0000}"/>
    <cellStyle name="tableau | cellule | total | decimal 1 5 5" xfId="15237" xr:uid="{00000000-0005-0000-0000-0000893B0000}"/>
    <cellStyle name="tableau | cellule | total | decimal 1 5 6" xfId="45498" xr:uid="{07C2C304-6C3E-4DEC-9C1E-EA9C19C9623F}"/>
    <cellStyle name="tableau | cellule | total | decimal 1 5 7" xfId="38671" xr:uid="{D13C9BE3-2256-4444-85C5-D3ED7708AFE0}"/>
    <cellStyle name="tableau | cellule | total | decimal 1 6" xfId="15238" xr:uid="{00000000-0005-0000-0000-00008A3B0000}"/>
    <cellStyle name="tableau | cellule | total | decimal 1 6 2" xfId="15239" xr:uid="{00000000-0005-0000-0000-00008B3B0000}"/>
    <cellStyle name="tableau | cellule | total | decimal 1 6 2 2" xfId="15240" xr:uid="{00000000-0005-0000-0000-00008C3B0000}"/>
    <cellStyle name="tableau | cellule | total | decimal 1 6 3" xfId="15241" xr:uid="{00000000-0005-0000-0000-00008D3B0000}"/>
    <cellStyle name="tableau | cellule | total | decimal 1 6 3 2" xfId="15242" xr:uid="{00000000-0005-0000-0000-00008E3B0000}"/>
    <cellStyle name="tableau | cellule | total | decimal 1 6 4" xfId="15243" xr:uid="{00000000-0005-0000-0000-00008F3B0000}"/>
    <cellStyle name="tableau | cellule | total | decimal 1 6 5" xfId="45499" xr:uid="{C55ECFCD-7D69-4696-B7A4-834A9787E6B9}"/>
    <cellStyle name="tableau | cellule | total | decimal 1 6 6" xfId="38672" xr:uid="{DEDFAA36-5DE9-43AC-8556-8DEEC810EC1A}"/>
    <cellStyle name="tableau | cellule | total | decimal 1 7" xfId="15244" xr:uid="{00000000-0005-0000-0000-0000903B0000}"/>
    <cellStyle name="tableau | cellule | total | decimal 1 7 2" xfId="15245" xr:uid="{00000000-0005-0000-0000-0000913B0000}"/>
    <cellStyle name="tableau | cellule | total | decimal 1 7 3" xfId="45500" xr:uid="{4EDB14A7-7EAC-4A4A-A604-A14036F80966}"/>
    <cellStyle name="tableau | cellule | total | decimal 1 7 4" xfId="38673" xr:uid="{AF80A126-D73D-4A96-806B-C5D6E425DE77}"/>
    <cellStyle name="tableau | cellule | total | decimal 1 8" xfId="15246" xr:uid="{00000000-0005-0000-0000-0000923B0000}"/>
    <cellStyle name="tableau | cellule | total | decimal 1 8 2" xfId="15247" xr:uid="{00000000-0005-0000-0000-0000933B0000}"/>
    <cellStyle name="tableau | cellule | total | decimal 1 8 3" xfId="45501" xr:uid="{541CDB1F-E49C-4A32-B9CC-871934FEE4C0}"/>
    <cellStyle name="tableau | cellule | total | decimal 1 8 4" xfId="38674" xr:uid="{D97679FB-40DC-4420-B19F-65CE5F55BACF}"/>
    <cellStyle name="tableau | cellule | total | decimal 1 9" xfId="15248" xr:uid="{00000000-0005-0000-0000-0000943B0000}"/>
    <cellStyle name="tableau | cellule | total | decimal 1 9 2" xfId="15249" xr:uid="{00000000-0005-0000-0000-0000953B0000}"/>
    <cellStyle name="tableau | cellule | total | decimal 1 9 3" xfId="45502" xr:uid="{AE4441F6-9C96-42B8-B0E6-F6C25541DFBA}"/>
    <cellStyle name="tableau | cellule | total | decimal 1 9 4" xfId="38675" xr:uid="{E787766B-7967-49D7-9B9A-BF064632F519}"/>
    <cellStyle name="tableau | coin superieur gauche" xfId="331" xr:uid="{00000000-0005-0000-0000-00004F010000}"/>
    <cellStyle name="tableau | coin superieur gauche 10" xfId="15251" xr:uid="{00000000-0005-0000-0000-0000973B0000}"/>
    <cellStyle name="tableau | coin superieur gauche 10 2" xfId="45503" xr:uid="{8F557A9C-A91B-4013-B56A-C12D9C9BC156}"/>
    <cellStyle name="tableau | coin superieur gauche 10 3" xfId="38676" xr:uid="{CF440A94-FF5D-47BF-888F-512FCA072DDD}"/>
    <cellStyle name="tableau | coin superieur gauche 11" xfId="15252" xr:uid="{00000000-0005-0000-0000-0000983B0000}"/>
    <cellStyle name="tableau | coin superieur gauche 12" xfId="15250" xr:uid="{00000000-0005-0000-0000-0000963B0000}"/>
    <cellStyle name="tableau | coin superieur gauche 13" xfId="41476" xr:uid="{85F081D3-E80A-43B2-B27C-161C15AB1745}"/>
    <cellStyle name="tableau | coin superieur gauche 14" xfId="26965" xr:uid="{DA0381EE-B879-429E-AA27-C8ED01CD7C37}"/>
    <cellStyle name="tableau | coin superieur gauche 2" xfId="15253" xr:uid="{00000000-0005-0000-0000-0000993B0000}"/>
    <cellStyle name="tableau | coin superieur gauche 2 2" xfId="15254" xr:uid="{00000000-0005-0000-0000-00009A3B0000}"/>
    <cellStyle name="tableau | coin superieur gauche 2 2 2" xfId="15255" xr:uid="{00000000-0005-0000-0000-00009B3B0000}"/>
    <cellStyle name="tableau | coin superieur gauche 2 3" xfId="15256" xr:uid="{00000000-0005-0000-0000-00009C3B0000}"/>
    <cellStyle name="tableau | coin superieur gauche 2 3 2" xfId="15257" xr:uid="{00000000-0005-0000-0000-00009D3B0000}"/>
    <cellStyle name="tableau | coin superieur gauche 2 4" xfId="15258" xr:uid="{00000000-0005-0000-0000-00009E3B0000}"/>
    <cellStyle name="tableau | coin superieur gauche 2 5" xfId="15259" xr:uid="{00000000-0005-0000-0000-00009F3B0000}"/>
    <cellStyle name="tableau | coin superieur gauche 2 6" xfId="45504" xr:uid="{3ABF2800-8593-4FE9-AD71-DD4AD14A2EB2}"/>
    <cellStyle name="tableau | coin superieur gauche 2 7" xfId="38677" xr:uid="{CD361E78-72E7-4BB0-B922-6EA546E56831}"/>
    <cellStyle name="tableau | coin superieur gauche 3" xfId="15260" xr:uid="{00000000-0005-0000-0000-0000A03B0000}"/>
    <cellStyle name="tableau | coin superieur gauche 3 2" xfId="15261" xr:uid="{00000000-0005-0000-0000-0000A13B0000}"/>
    <cellStyle name="tableau | coin superieur gauche 3 2 2" xfId="15262" xr:uid="{00000000-0005-0000-0000-0000A23B0000}"/>
    <cellStyle name="tableau | coin superieur gauche 3 3" xfId="15263" xr:uid="{00000000-0005-0000-0000-0000A33B0000}"/>
    <cellStyle name="tableau | coin superieur gauche 3 3 2" xfId="15264" xr:uid="{00000000-0005-0000-0000-0000A43B0000}"/>
    <cellStyle name="tableau | coin superieur gauche 3 4" xfId="15265" xr:uid="{00000000-0005-0000-0000-0000A53B0000}"/>
    <cellStyle name="tableau | coin superieur gauche 3 5" xfId="45505" xr:uid="{86451565-452B-44DB-A8E6-ECEFEC6AEB0A}"/>
    <cellStyle name="tableau | coin superieur gauche 3 6" xfId="38678" xr:uid="{7FE2E23A-A13B-4A37-B714-184CEBB2BE9A}"/>
    <cellStyle name="tableau | coin superieur gauche 4" xfId="15266" xr:uid="{00000000-0005-0000-0000-0000A63B0000}"/>
    <cellStyle name="tableau | coin superieur gauche 4 2" xfId="15267" xr:uid="{00000000-0005-0000-0000-0000A73B0000}"/>
    <cellStyle name="tableau | coin superieur gauche 4 2 2" xfId="15268" xr:uid="{00000000-0005-0000-0000-0000A83B0000}"/>
    <cellStyle name="tableau | coin superieur gauche 4 3" xfId="15269" xr:uid="{00000000-0005-0000-0000-0000A93B0000}"/>
    <cellStyle name="tableau | coin superieur gauche 4 3 2" xfId="15270" xr:uid="{00000000-0005-0000-0000-0000AA3B0000}"/>
    <cellStyle name="tableau | coin superieur gauche 4 4" xfId="15271" xr:uid="{00000000-0005-0000-0000-0000AB3B0000}"/>
    <cellStyle name="tableau | coin superieur gauche 4 5" xfId="45506" xr:uid="{A5036141-C384-4FB3-A685-72B27AE1EB15}"/>
    <cellStyle name="tableau | coin superieur gauche 4 6" xfId="38679" xr:uid="{35B180F5-B5D7-4BF5-8F87-E0F5A0190164}"/>
    <cellStyle name="tableau | coin superieur gauche 5" xfId="15272" xr:uid="{00000000-0005-0000-0000-0000AC3B0000}"/>
    <cellStyle name="tableau | coin superieur gauche 5 2" xfId="15273" xr:uid="{00000000-0005-0000-0000-0000AD3B0000}"/>
    <cellStyle name="tableau | coin superieur gauche 5 2 2" xfId="15274" xr:uid="{00000000-0005-0000-0000-0000AE3B0000}"/>
    <cellStyle name="tableau | coin superieur gauche 5 3" xfId="15275" xr:uid="{00000000-0005-0000-0000-0000AF3B0000}"/>
    <cellStyle name="tableau | coin superieur gauche 5 3 2" xfId="15276" xr:uid="{00000000-0005-0000-0000-0000B03B0000}"/>
    <cellStyle name="tableau | coin superieur gauche 5 4" xfId="15277" xr:uid="{00000000-0005-0000-0000-0000B13B0000}"/>
    <cellStyle name="tableau | coin superieur gauche 5 4 2" xfId="15278" xr:uid="{00000000-0005-0000-0000-0000B23B0000}"/>
    <cellStyle name="tableau | coin superieur gauche 5 5" xfId="15279" xr:uid="{00000000-0005-0000-0000-0000B33B0000}"/>
    <cellStyle name="tableau | coin superieur gauche 5 6" xfId="45507" xr:uid="{E3AF0F06-ACB0-46A2-9F12-A0E302D22527}"/>
    <cellStyle name="tableau | coin superieur gauche 5 7" xfId="38680" xr:uid="{BB0B0A8B-F062-438B-839B-137747E33432}"/>
    <cellStyle name="tableau | coin superieur gauche 6" xfId="15280" xr:uid="{00000000-0005-0000-0000-0000B43B0000}"/>
    <cellStyle name="tableau | coin superieur gauche 6 2" xfId="15281" xr:uid="{00000000-0005-0000-0000-0000B53B0000}"/>
    <cellStyle name="tableau | coin superieur gauche 6 2 2" xfId="15282" xr:uid="{00000000-0005-0000-0000-0000B63B0000}"/>
    <cellStyle name="tableau | coin superieur gauche 6 3" xfId="15283" xr:uid="{00000000-0005-0000-0000-0000B73B0000}"/>
    <cellStyle name="tableau | coin superieur gauche 6 3 2" xfId="15284" xr:uid="{00000000-0005-0000-0000-0000B83B0000}"/>
    <cellStyle name="tableau | coin superieur gauche 6 4" xfId="15285" xr:uid="{00000000-0005-0000-0000-0000B93B0000}"/>
    <cellStyle name="tableau | coin superieur gauche 6 5" xfId="45508" xr:uid="{1D0F6377-72A8-40B5-AFD3-3DA23FBE779E}"/>
    <cellStyle name="tableau | coin superieur gauche 6 6" xfId="38681" xr:uid="{88E54318-9B26-4C17-845F-B1AFD0AD2AB5}"/>
    <cellStyle name="tableau | coin superieur gauche 7" xfId="15286" xr:uid="{00000000-0005-0000-0000-0000BA3B0000}"/>
    <cellStyle name="tableau | coin superieur gauche 7 2" xfId="15287" xr:uid="{00000000-0005-0000-0000-0000BB3B0000}"/>
    <cellStyle name="tableau | coin superieur gauche 7 3" xfId="45509" xr:uid="{A9B76426-E39E-4A14-8451-3B1344494148}"/>
    <cellStyle name="tableau | coin superieur gauche 7 4" xfId="38682" xr:uid="{F1128B92-B669-435D-A743-139309E35592}"/>
    <cellStyle name="tableau | coin superieur gauche 8" xfId="15288" xr:uid="{00000000-0005-0000-0000-0000BC3B0000}"/>
    <cellStyle name="tableau | coin superieur gauche 8 2" xfId="15289" xr:uid="{00000000-0005-0000-0000-0000BD3B0000}"/>
    <cellStyle name="tableau | coin superieur gauche 8 3" xfId="45510" xr:uid="{10DF79CE-7C51-40BC-B42D-C86E4B57D111}"/>
    <cellStyle name="tableau | coin superieur gauche 8 4" xfId="38683" xr:uid="{E0E9CBE5-274D-4ED1-A027-384C4BA89E8A}"/>
    <cellStyle name="tableau | coin superieur gauche 9" xfId="15290" xr:uid="{00000000-0005-0000-0000-0000BE3B0000}"/>
    <cellStyle name="tableau | coin superieur gauche 9 2" xfId="15291" xr:uid="{00000000-0005-0000-0000-0000BF3B0000}"/>
    <cellStyle name="tableau | coin superieur gauche 9 3" xfId="45511" xr:uid="{D5F3FA88-37D4-4560-A184-4B9D3332F3E3}"/>
    <cellStyle name="tableau | coin superieur gauche 9 4" xfId="38684" xr:uid="{7BD5C536-4FFA-4D38-A900-C8F53FC0F5E7}"/>
    <cellStyle name="tableau | entete-colonne | series" xfId="332" xr:uid="{00000000-0005-0000-0000-000050010000}"/>
    <cellStyle name="tableau | entete-colonne | series 10" xfId="15293" xr:uid="{00000000-0005-0000-0000-0000C13B0000}"/>
    <cellStyle name="tableau | entete-colonne | series 10 2" xfId="45512" xr:uid="{ACA09A01-66F2-4457-A41E-BA4801D2DDE1}"/>
    <cellStyle name="tableau | entete-colonne | series 10 3" xfId="38685" xr:uid="{803C6C67-6543-4CBB-BE6F-D76D2699FEFF}"/>
    <cellStyle name="tableau | entete-colonne | series 11" xfId="15294" xr:uid="{00000000-0005-0000-0000-0000C23B0000}"/>
    <cellStyle name="tableau | entete-colonne | series 12" xfId="15292" xr:uid="{00000000-0005-0000-0000-0000C03B0000}"/>
    <cellStyle name="tableau | entete-colonne | series 13" xfId="41477" xr:uid="{8556F177-26EB-4BC2-B251-D4E5F98D094D}"/>
    <cellStyle name="tableau | entete-colonne | series 14" xfId="26966" xr:uid="{121D1A66-7BE0-46C0-9258-B4A3ADF8FFF3}"/>
    <cellStyle name="tableau | entete-colonne | series 2" xfId="15295" xr:uid="{00000000-0005-0000-0000-0000C33B0000}"/>
    <cellStyle name="tableau | entete-colonne | series 2 2" xfId="15296" xr:uid="{00000000-0005-0000-0000-0000C43B0000}"/>
    <cellStyle name="tableau | entete-colonne | series 2 2 2" xfId="15297" xr:uid="{00000000-0005-0000-0000-0000C53B0000}"/>
    <cellStyle name="tableau | entete-colonne | series 2 3" xfId="15298" xr:uid="{00000000-0005-0000-0000-0000C63B0000}"/>
    <cellStyle name="tableau | entete-colonne | series 2 3 2" xfId="15299" xr:uid="{00000000-0005-0000-0000-0000C73B0000}"/>
    <cellStyle name="tableau | entete-colonne | series 2 4" xfId="15300" xr:uid="{00000000-0005-0000-0000-0000C83B0000}"/>
    <cellStyle name="tableau | entete-colonne | series 2 5" xfId="15301" xr:uid="{00000000-0005-0000-0000-0000C93B0000}"/>
    <cellStyle name="tableau | entete-colonne | series 2 6" xfId="45513" xr:uid="{7B4B005A-A873-4E68-A09F-5B985BC2F1EF}"/>
    <cellStyle name="tableau | entete-colonne | series 2 7" xfId="38686" xr:uid="{F2ECFF9F-85E1-48F6-B7A5-5CC57B7B11A0}"/>
    <cellStyle name="tableau | entete-colonne | series 3" xfId="15302" xr:uid="{00000000-0005-0000-0000-0000CA3B0000}"/>
    <cellStyle name="tableau | entete-colonne | series 3 2" xfId="15303" xr:uid="{00000000-0005-0000-0000-0000CB3B0000}"/>
    <cellStyle name="tableau | entete-colonne | series 3 2 2" xfId="15304" xr:uid="{00000000-0005-0000-0000-0000CC3B0000}"/>
    <cellStyle name="tableau | entete-colonne | series 3 3" xfId="15305" xr:uid="{00000000-0005-0000-0000-0000CD3B0000}"/>
    <cellStyle name="tableau | entete-colonne | series 3 3 2" xfId="15306" xr:uid="{00000000-0005-0000-0000-0000CE3B0000}"/>
    <cellStyle name="tableau | entete-colonne | series 3 4" xfId="15307" xr:uid="{00000000-0005-0000-0000-0000CF3B0000}"/>
    <cellStyle name="tableau | entete-colonne | series 3 5" xfId="45514" xr:uid="{9D4D7BD7-F605-4985-A845-8BAC1537F700}"/>
    <cellStyle name="tableau | entete-colonne | series 3 6" xfId="38687" xr:uid="{D604129B-789D-4272-A324-13431ECD5F6B}"/>
    <cellStyle name="tableau | entete-colonne | series 4" xfId="15308" xr:uid="{00000000-0005-0000-0000-0000D03B0000}"/>
    <cellStyle name="tableau | entete-colonne | series 4 2" xfId="15309" xr:uid="{00000000-0005-0000-0000-0000D13B0000}"/>
    <cellStyle name="tableau | entete-colonne | series 4 2 2" xfId="15310" xr:uid="{00000000-0005-0000-0000-0000D23B0000}"/>
    <cellStyle name="tableau | entete-colonne | series 4 3" xfId="15311" xr:uid="{00000000-0005-0000-0000-0000D33B0000}"/>
    <cellStyle name="tableau | entete-colonne | series 4 3 2" xfId="15312" xr:uid="{00000000-0005-0000-0000-0000D43B0000}"/>
    <cellStyle name="tableau | entete-colonne | series 4 4" xfId="15313" xr:uid="{00000000-0005-0000-0000-0000D53B0000}"/>
    <cellStyle name="tableau | entete-colonne | series 4 5" xfId="45515" xr:uid="{E8CE3ADE-1298-4EBA-94F0-1928ECF6DE81}"/>
    <cellStyle name="tableau | entete-colonne | series 4 6" xfId="38688" xr:uid="{20A1A4C4-AAE3-4CCC-A0A3-55C18E787014}"/>
    <cellStyle name="tableau | entete-colonne | series 5" xfId="15314" xr:uid="{00000000-0005-0000-0000-0000D63B0000}"/>
    <cellStyle name="tableau | entete-colonne | series 5 2" xfId="15315" xr:uid="{00000000-0005-0000-0000-0000D73B0000}"/>
    <cellStyle name="tableau | entete-colonne | series 5 2 2" xfId="15316" xr:uid="{00000000-0005-0000-0000-0000D83B0000}"/>
    <cellStyle name="tableau | entete-colonne | series 5 3" xfId="15317" xr:uid="{00000000-0005-0000-0000-0000D93B0000}"/>
    <cellStyle name="tableau | entete-colonne | series 5 3 2" xfId="15318" xr:uid="{00000000-0005-0000-0000-0000DA3B0000}"/>
    <cellStyle name="tableau | entete-colonne | series 5 4" xfId="15319" xr:uid="{00000000-0005-0000-0000-0000DB3B0000}"/>
    <cellStyle name="tableau | entete-colonne | series 5 4 2" xfId="15320" xr:uid="{00000000-0005-0000-0000-0000DC3B0000}"/>
    <cellStyle name="tableau | entete-colonne | series 5 5" xfId="15321" xr:uid="{00000000-0005-0000-0000-0000DD3B0000}"/>
    <cellStyle name="tableau | entete-colonne | series 5 6" xfId="45516" xr:uid="{29A64568-53D6-42F1-ACE6-D13CFD070DF7}"/>
    <cellStyle name="tableau | entete-colonne | series 5 7" xfId="38689" xr:uid="{493F4098-AC9A-404B-BC2A-F90640421A82}"/>
    <cellStyle name="tableau | entete-colonne | series 6" xfId="15322" xr:uid="{00000000-0005-0000-0000-0000DE3B0000}"/>
    <cellStyle name="tableau | entete-colonne | series 6 2" xfId="15323" xr:uid="{00000000-0005-0000-0000-0000DF3B0000}"/>
    <cellStyle name="tableau | entete-colonne | series 6 2 2" xfId="15324" xr:uid="{00000000-0005-0000-0000-0000E03B0000}"/>
    <cellStyle name="tableau | entete-colonne | series 6 3" xfId="15325" xr:uid="{00000000-0005-0000-0000-0000E13B0000}"/>
    <cellStyle name="tableau | entete-colonne | series 6 3 2" xfId="15326" xr:uid="{00000000-0005-0000-0000-0000E23B0000}"/>
    <cellStyle name="tableau | entete-colonne | series 6 4" xfId="15327" xr:uid="{00000000-0005-0000-0000-0000E33B0000}"/>
    <cellStyle name="tableau | entete-colonne | series 6 5" xfId="45517" xr:uid="{27572D38-4E56-4917-ADCC-6C118ABC5A91}"/>
    <cellStyle name="tableau | entete-colonne | series 6 6" xfId="38690" xr:uid="{5432EBEC-E91E-46D5-9258-487AD852E8BD}"/>
    <cellStyle name="tableau | entete-colonne | series 7" xfId="15328" xr:uid="{00000000-0005-0000-0000-0000E43B0000}"/>
    <cellStyle name="tableau | entete-colonne | series 7 2" xfId="15329" xr:uid="{00000000-0005-0000-0000-0000E53B0000}"/>
    <cellStyle name="tableau | entete-colonne | series 7 3" xfId="45518" xr:uid="{8C4C442D-2DF1-4AE4-83F6-68B0EEFC4611}"/>
    <cellStyle name="tableau | entete-colonne | series 7 4" xfId="38691" xr:uid="{90B41B35-24DF-4AF2-B147-5D25F28C77E3}"/>
    <cellStyle name="tableau | entete-colonne | series 8" xfId="15330" xr:uid="{00000000-0005-0000-0000-0000E63B0000}"/>
    <cellStyle name="tableau | entete-colonne | series 8 2" xfId="15331" xr:uid="{00000000-0005-0000-0000-0000E73B0000}"/>
    <cellStyle name="tableau | entete-colonne | series 8 3" xfId="45519" xr:uid="{512F83A0-BFC4-458B-9B71-E9E012BDEDB0}"/>
    <cellStyle name="tableau | entete-colonne | series 8 4" xfId="38692" xr:uid="{AB42C0A4-922F-433B-8EDD-D024F9291649}"/>
    <cellStyle name="tableau | entete-colonne | series 9" xfId="15332" xr:uid="{00000000-0005-0000-0000-0000E83B0000}"/>
    <cellStyle name="tableau | entete-colonne | series 9 2" xfId="15333" xr:uid="{00000000-0005-0000-0000-0000E93B0000}"/>
    <cellStyle name="tableau | entete-colonne | series 9 3" xfId="45520" xr:uid="{C041D9DB-2D25-442E-BB8B-4E747A1BE4FD}"/>
    <cellStyle name="tableau | entete-colonne | series 9 4" xfId="38693" xr:uid="{BDCE829B-4FE1-4E4D-BFB5-93ED3F853867}"/>
    <cellStyle name="tableau | entete-ligne | normal" xfId="333" xr:uid="{00000000-0005-0000-0000-000051010000}"/>
    <cellStyle name="tableau | entete-ligne | normal 10" xfId="15335" xr:uid="{00000000-0005-0000-0000-0000EB3B0000}"/>
    <cellStyle name="tableau | entete-ligne | normal 10 2" xfId="45521" xr:uid="{2B206502-371D-4EF0-8DDF-6DF90FCC43F8}"/>
    <cellStyle name="tableau | entete-ligne | normal 10 3" xfId="38694" xr:uid="{5EB7CED4-AA87-4CE8-8BE9-84AE52D2578B}"/>
    <cellStyle name="tableau | entete-ligne | normal 11" xfId="15336" xr:uid="{00000000-0005-0000-0000-0000EC3B0000}"/>
    <cellStyle name="tableau | entete-ligne | normal 12" xfId="15334" xr:uid="{00000000-0005-0000-0000-0000EA3B0000}"/>
    <cellStyle name="tableau | entete-ligne | normal 13" xfId="41478" xr:uid="{89E2AA9C-155C-43A5-A346-B2CEBC93FAB3}"/>
    <cellStyle name="tableau | entete-ligne | normal 14" xfId="26967" xr:uid="{C1C1B68B-2B2F-49E8-B316-DF661869D15C}"/>
    <cellStyle name="tableau | entete-ligne | normal 2" xfId="15337" xr:uid="{00000000-0005-0000-0000-0000ED3B0000}"/>
    <cellStyle name="tableau | entete-ligne | normal 2 2" xfId="15338" xr:uid="{00000000-0005-0000-0000-0000EE3B0000}"/>
    <cellStyle name="tableau | entete-ligne | normal 2 2 2" xfId="15339" xr:uid="{00000000-0005-0000-0000-0000EF3B0000}"/>
    <cellStyle name="tableau | entete-ligne | normal 2 3" xfId="15340" xr:uid="{00000000-0005-0000-0000-0000F03B0000}"/>
    <cellStyle name="tableau | entete-ligne | normal 2 3 2" xfId="15341" xr:uid="{00000000-0005-0000-0000-0000F13B0000}"/>
    <cellStyle name="tableau | entete-ligne | normal 2 4" xfId="15342" xr:uid="{00000000-0005-0000-0000-0000F23B0000}"/>
    <cellStyle name="tableau | entete-ligne | normal 2 5" xfId="15343" xr:uid="{00000000-0005-0000-0000-0000F33B0000}"/>
    <cellStyle name="tableau | entete-ligne | normal 2 6" xfId="45522" xr:uid="{D5868838-4838-493E-ACDE-94485700E70F}"/>
    <cellStyle name="tableau | entete-ligne | normal 2 7" xfId="38695" xr:uid="{54A26A3E-F926-4C2D-BF3A-D29109016271}"/>
    <cellStyle name="tableau | entete-ligne | normal 3" xfId="15344" xr:uid="{00000000-0005-0000-0000-0000F43B0000}"/>
    <cellStyle name="tableau | entete-ligne | normal 3 2" xfId="15345" xr:uid="{00000000-0005-0000-0000-0000F53B0000}"/>
    <cellStyle name="tableau | entete-ligne | normal 3 2 2" xfId="15346" xr:uid="{00000000-0005-0000-0000-0000F63B0000}"/>
    <cellStyle name="tableau | entete-ligne | normal 3 3" xfId="15347" xr:uid="{00000000-0005-0000-0000-0000F73B0000}"/>
    <cellStyle name="tableau | entete-ligne | normal 3 3 2" xfId="15348" xr:uid="{00000000-0005-0000-0000-0000F83B0000}"/>
    <cellStyle name="tableau | entete-ligne | normal 3 4" xfId="15349" xr:uid="{00000000-0005-0000-0000-0000F93B0000}"/>
    <cellStyle name="tableau | entete-ligne | normal 3 5" xfId="45523" xr:uid="{A58313B4-5221-4095-AF9C-D8E2AF9D91D7}"/>
    <cellStyle name="tableau | entete-ligne | normal 3 6" xfId="38696" xr:uid="{BE5CCA87-3177-4183-BD89-2BEBAA1C3673}"/>
    <cellStyle name="tableau | entete-ligne | normal 4" xfId="15350" xr:uid="{00000000-0005-0000-0000-0000FA3B0000}"/>
    <cellStyle name="tableau | entete-ligne | normal 4 2" xfId="15351" xr:uid="{00000000-0005-0000-0000-0000FB3B0000}"/>
    <cellStyle name="tableau | entete-ligne | normal 4 2 2" xfId="15352" xr:uid="{00000000-0005-0000-0000-0000FC3B0000}"/>
    <cellStyle name="tableau | entete-ligne | normal 4 3" xfId="15353" xr:uid="{00000000-0005-0000-0000-0000FD3B0000}"/>
    <cellStyle name="tableau | entete-ligne | normal 4 3 2" xfId="15354" xr:uid="{00000000-0005-0000-0000-0000FE3B0000}"/>
    <cellStyle name="tableau | entete-ligne | normal 4 4" xfId="15355" xr:uid="{00000000-0005-0000-0000-0000FF3B0000}"/>
    <cellStyle name="tableau | entete-ligne | normal 4 5" xfId="45524" xr:uid="{B6C2E492-E5C2-4062-8E1E-E39966651BCA}"/>
    <cellStyle name="tableau | entete-ligne | normal 4 6" xfId="38697" xr:uid="{71312D1D-FCE1-4A17-A742-55D9762AAB11}"/>
    <cellStyle name="tableau | entete-ligne | normal 5" xfId="15356" xr:uid="{00000000-0005-0000-0000-0000003C0000}"/>
    <cellStyle name="tableau | entete-ligne | normal 5 2" xfId="15357" xr:uid="{00000000-0005-0000-0000-0000013C0000}"/>
    <cellStyle name="tableau | entete-ligne | normal 5 2 2" xfId="15358" xr:uid="{00000000-0005-0000-0000-0000023C0000}"/>
    <cellStyle name="tableau | entete-ligne | normal 5 3" xfId="15359" xr:uid="{00000000-0005-0000-0000-0000033C0000}"/>
    <cellStyle name="tableau | entete-ligne | normal 5 3 2" xfId="15360" xr:uid="{00000000-0005-0000-0000-0000043C0000}"/>
    <cellStyle name="tableau | entete-ligne | normal 5 4" xfId="15361" xr:uid="{00000000-0005-0000-0000-0000053C0000}"/>
    <cellStyle name="tableau | entete-ligne | normal 5 4 2" xfId="15362" xr:uid="{00000000-0005-0000-0000-0000063C0000}"/>
    <cellStyle name="tableau | entete-ligne | normal 5 5" xfId="15363" xr:uid="{00000000-0005-0000-0000-0000073C0000}"/>
    <cellStyle name="tableau | entete-ligne | normal 5 6" xfId="45525" xr:uid="{355266B9-7EAF-4C79-8D59-D9E767131BBD}"/>
    <cellStyle name="tableau | entete-ligne | normal 5 7" xfId="38698" xr:uid="{39DF5EC9-C00E-48FA-834D-97D90975C509}"/>
    <cellStyle name="tableau | entete-ligne | normal 6" xfId="15364" xr:uid="{00000000-0005-0000-0000-0000083C0000}"/>
    <cellStyle name="tableau | entete-ligne | normal 6 2" xfId="15365" xr:uid="{00000000-0005-0000-0000-0000093C0000}"/>
    <cellStyle name="tableau | entete-ligne | normal 6 2 2" xfId="15366" xr:uid="{00000000-0005-0000-0000-00000A3C0000}"/>
    <cellStyle name="tableau | entete-ligne | normal 6 3" xfId="15367" xr:uid="{00000000-0005-0000-0000-00000B3C0000}"/>
    <cellStyle name="tableau | entete-ligne | normal 6 3 2" xfId="15368" xr:uid="{00000000-0005-0000-0000-00000C3C0000}"/>
    <cellStyle name="tableau | entete-ligne | normal 6 4" xfId="15369" xr:uid="{00000000-0005-0000-0000-00000D3C0000}"/>
    <cellStyle name="tableau | entete-ligne | normal 6 5" xfId="45526" xr:uid="{509F7351-A1EF-4661-B920-69D9203AE01D}"/>
    <cellStyle name="tableau | entete-ligne | normal 6 6" xfId="38699" xr:uid="{A6142C96-7653-468F-8A24-1BDD84EF0D6C}"/>
    <cellStyle name="tableau | entete-ligne | normal 7" xfId="15370" xr:uid="{00000000-0005-0000-0000-00000E3C0000}"/>
    <cellStyle name="tableau | entete-ligne | normal 7 2" xfId="15371" xr:uid="{00000000-0005-0000-0000-00000F3C0000}"/>
    <cellStyle name="tableau | entete-ligne | normal 7 3" xfId="45527" xr:uid="{A13FED7F-49F3-4E4B-A8BB-91374824A620}"/>
    <cellStyle name="tableau | entete-ligne | normal 7 4" xfId="38700" xr:uid="{54C1BEFF-89B3-47C5-AC46-72A80A436C34}"/>
    <cellStyle name="tableau | entete-ligne | normal 8" xfId="15372" xr:uid="{00000000-0005-0000-0000-0000103C0000}"/>
    <cellStyle name="tableau | entete-ligne | normal 8 2" xfId="15373" xr:uid="{00000000-0005-0000-0000-0000113C0000}"/>
    <cellStyle name="tableau | entete-ligne | normal 8 3" xfId="45528" xr:uid="{2851143D-A94C-4269-BA68-E021D8731D72}"/>
    <cellStyle name="tableau | entete-ligne | normal 8 4" xfId="38701" xr:uid="{D5A13AE9-B714-4866-B534-4D7446BF5800}"/>
    <cellStyle name="tableau | entete-ligne | normal 9" xfId="15374" xr:uid="{00000000-0005-0000-0000-0000123C0000}"/>
    <cellStyle name="tableau | entete-ligne | normal 9 2" xfId="15375" xr:uid="{00000000-0005-0000-0000-0000133C0000}"/>
    <cellStyle name="tableau | entete-ligne | normal 9 3" xfId="45529" xr:uid="{4DE743E0-635C-4C9C-A491-D3A93E4BE8E2}"/>
    <cellStyle name="tableau | entete-ligne | normal 9 4" xfId="38702" xr:uid="{C74CB976-DB08-4283-B60D-F42ED25EC265}"/>
    <cellStyle name="tableau | entete-ligne | total" xfId="334" xr:uid="{00000000-0005-0000-0000-000052010000}"/>
    <cellStyle name="tableau | entete-ligne | total 10" xfId="15377" xr:uid="{00000000-0005-0000-0000-0000153C0000}"/>
    <cellStyle name="tableau | entete-ligne | total 10 2" xfId="45530" xr:uid="{10C831AA-7BDA-4F30-A8EC-15D223844F8F}"/>
    <cellStyle name="tableau | entete-ligne | total 10 3" xfId="38703" xr:uid="{3DE2EB08-3D8B-4607-AF4B-F54B9B3FEA94}"/>
    <cellStyle name="tableau | entete-ligne | total 11" xfId="15378" xr:uid="{00000000-0005-0000-0000-0000163C0000}"/>
    <cellStyle name="tableau | entete-ligne | total 12" xfId="15376" xr:uid="{00000000-0005-0000-0000-0000143C0000}"/>
    <cellStyle name="tableau | entete-ligne | total 13" xfId="41479" xr:uid="{A54A33D3-6E9A-498A-8137-75CEA32C5712}"/>
    <cellStyle name="tableau | entete-ligne | total 14" xfId="26968" xr:uid="{F4FE5D1E-812D-4FF0-AA9D-C723937F31D3}"/>
    <cellStyle name="tableau | entete-ligne | total 2" xfId="15379" xr:uid="{00000000-0005-0000-0000-0000173C0000}"/>
    <cellStyle name="tableau | entete-ligne | total 2 2" xfId="15380" xr:uid="{00000000-0005-0000-0000-0000183C0000}"/>
    <cellStyle name="tableau | entete-ligne | total 2 2 2" xfId="15381" xr:uid="{00000000-0005-0000-0000-0000193C0000}"/>
    <cellStyle name="tableau | entete-ligne | total 2 3" xfId="15382" xr:uid="{00000000-0005-0000-0000-00001A3C0000}"/>
    <cellStyle name="tableau | entete-ligne | total 2 3 2" xfId="15383" xr:uid="{00000000-0005-0000-0000-00001B3C0000}"/>
    <cellStyle name="tableau | entete-ligne | total 2 4" xfId="15384" xr:uid="{00000000-0005-0000-0000-00001C3C0000}"/>
    <cellStyle name="tableau | entete-ligne | total 2 5" xfId="15385" xr:uid="{00000000-0005-0000-0000-00001D3C0000}"/>
    <cellStyle name="tableau | entete-ligne | total 2 6" xfId="45531" xr:uid="{B3A25B17-8D10-460E-85B0-BB6898453913}"/>
    <cellStyle name="tableau | entete-ligne | total 2 7" xfId="38704" xr:uid="{64AFA55A-53DF-4F66-B3D5-BB4102389A38}"/>
    <cellStyle name="tableau | entete-ligne | total 3" xfId="15386" xr:uid="{00000000-0005-0000-0000-00001E3C0000}"/>
    <cellStyle name="tableau | entete-ligne | total 3 2" xfId="15387" xr:uid="{00000000-0005-0000-0000-00001F3C0000}"/>
    <cellStyle name="tableau | entete-ligne | total 3 2 2" xfId="15388" xr:uid="{00000000-0005-0000-0000-0000203C0000}"/>
    <cellStyle name="tableau | entete-ligne | total 3 3" xfId="15389" xr:uid="{00000000-0005-0000-0000-0000213C0000}"/>
    <cellStyle name="tableau | entete-ligne | total 3 3 2" xfId="15390" xr:uid="{00000000-0005-0000-0000-0000223C0000}"/>
    <cellStyle name="tableau | entete-ligne | total 3 4" xfId="15391" xr:uid="{00000000-0005-0000-0000-0000233C0000}"/>
    <cellStyle name="tableau | entete-ligne | total 3 5" xfId="45532" xr:uid="{F09E5433-D532-4E94-920B-2B1525640666}"/>
    <cellStyle name="tableau | entete-ligne | total 3 6" xfId="38705" xr:uid="{0889E840-DE02-434E-A392-BAFDC7377EAF}"/>
    <cellStyle name="tableau | entete-ligne | total 4" xfId="15392" xr:uid="{00000000-0005-0000-0000-0000243C0000}"/>
    <cellStyle name="tableau | entete-ligne | total 4 2" xfId="15393" xr:uid="{00000000-0005-0000-0000-0000253C0000}"/>
    <cellStyle name="tableau | entete-ligne | total 4 2 2" xfId="15394" xr:uid="{00000000-0005-0000-0000-0000263C0000}"/>
    <cellStyle name="tableau | entete-ligne | total 4 3" xfId="15395" xr:uid="{00000000-0005-0000-0000-0000273C0000}"/>
    <cellStyle name="tableau | entete-ligne | total 4 3 2" xfId="15396" xr:uid="{00000000-0005-0000-0000-0000283C0000}"/>
    <cellStyle name="tableau | entete-ligne | total 4 4" xfId="15397" xr:uid="{00000000-0005-0000-0000-0000293C0000}"/>
    <cellStyle name="tableau | entete-ligne | total 4 5" xfId="45533" xr:uid="{95141DDA-3F00-4A8C-9A3C-6F45BABF0DF7}"/>
    <cellStyle name="tableau | entete-ligne | total 4 6" xfId="38706" xr:uid="{882E0CA6-9A73-4293-92E6-8147C65FA4DA}"/>
    <cellStyle name="tableau | entete-ligne | total 5" xfId="15398" xr:uid="{00000000-0005-0000-0000-00002A3C0000}"/>
    <cellStyle name="tableau | entete-ligne | total 5 2" xfId="15399" xr:uid="{00000000-0005-0000-0000-00002B3C0000}"/>
    <cellStyle name="tableau | entete-ligne | total 5 2 2" xfId="15400" xr:uid="{00000000-0005-0000-0000-00002C3C0000}"/>
    <cellStyle name="tableau | entete-ligne | total 5 3" xfId="15401" xr:uid="{00000000-0005-0000-0000-00002D3C0000}"/>
    <cellStyle name="tableau | entete-ligne | total 5 3 2" xfId="15402" xr:uid="{00000000-0005-0000-0000-00002E3C0000}"/>
    <cellStyle name="tableau | entete-ligne | total 5 4" xfId="15403" xr:uid="{00000000-0005-0000-0000-00002F3C0000}"/>
    <cellStyle name="tableau | entete-ligne | total 5 4 2" xfId="15404" xr:uid="{00000000-0005-0000-0000-0000303C0000}"/>
    <cellStyle name="tableau | entete-ligne | total 5 5" xfId="15405" xr:uid="{00000000-0005-0000-0000-0000313C0000}"/>
    <cellStyle name="tableau | entete-ligne | total 5 6" xfId="45534" xr:uid="{F7D3A0AD-488E-47BD-8EC7-A8DA8658B9AA}"/>
    <cellStyle name="tableau | entete-ligne | total 5 7" xfId="38707" xr:uid="{A4D438F6-D4F1-4A59-847B-8EE6277B0F7A}"/>
    <cellStyle name="tableau | entete-ligne | total 6" xfId="15406" xr:uid="{00000000-0005-0000-0000-0000323C0000}"/>
    <cellStyle name="tableau | entete-ligne | total 6 2" xfId="15407" xr:uid="{00000000-0005-0000-0000-0000333C0000}"/>
    <cellStyle name="tableau | entete-ligne | total 6 2 2" xfId="15408" xr:uid="{00000000-0005-0000-0000-0000343C0000}"/>
    <cellStyle name="tableau | entete-ligne | total 6 3" xfId="15409" xr:uid="{00000000-0005-0000-0000-0000353C0000}"/>
    <cellStyle name="tableau | entete-ligne | total 6 3 2" xfId="15410" xr:uid="{00000000-0005-0000-0000-0000363C0000}"/>
    <cellStyle name="tableau | entete-ligne | total 6 4" xfId="15411" xr:uid="{00000000-0005-0000-0000-0000373C0000}"/>
    <cellStyle name="tableau | entete-ligne | total 6 5" xfId="45535" xr:uid="{B58C8407-305A-40C0-9206-994F16A3F5A2}"/>
    <cellStyle name="tableau | entete-ligne | total 6 6" xfId="38708" xr:uid="{816E1EA4-A12D-4BBB-9CCA-94B4B59ED644}"/>
    <cellStyle name="tableau | entete-ligne | total 7" xfId="15412" xr:uid="{00000000-0005-0000-0000-0000383C0000}"/>
    <cellStyle name="tableau | entete-ligne | total 7 2" xfId="15413" xr:uid="{00000000-0005-0000-0000-0000393C0000}"/>
    <cellStyle name="tableau | entete-ligne | total 7 3" xfId="45536" xr:uid="{60515D84-8E23-4B73-B68C-6170A59703FB}"/>
    <cellStyle name="tableau | entete-ligne | total 7 4" xfId="38709" xr:uid="{3C305AAA-3D14-4AAE-9C80-ED33E278A7EB}"/>
    <cellStyle name="tableau | entete-ligne | total 8" xfId="15414" xr:uid="{00000000-0005-0000-0000-00003A3C0000}"/>
    <cellStyle name="tableau | entete-ligne | total 8 2" xfId="15415" xr:uid="{00000000-0005-0000-0000-00003B3C0000}"/>
    <cellStyle name="tableau | entete-ligne | total 8 3" xfId="45537" xr:uid="{37880236-FCB9-46B3-A887-FCE0BD188E65}"/>
    <cellStyle name="tableau | entete-ligne | total 8 4" xfId="38710" xr:uid="{2F3863AB-8133-47E9-8AE2-8748163672E4}"/>
    <cellStyle name="tableau | entete-ligne | total 9" xfId="15416" xr:uid="{00000000-0005-0000-0000-00003C3C0000}"/>
    <cellStyle name="tableau | entete-ligne | total 9 2" xfId="15417" xr:uid="{00000000-0005-0000-0000-00003D3C0000}"/>
    <cellStyle name="tableau | entete-ligne | total 9 3" xfId="45538" xr:uid="{F1A99823-2B36-4294-9108-DE4A8BCAB46C}"/>
    <cellStyle name="tableau | entete-ligne | total 9 4" xfId="38711" xr:uid="{C0D54BCA-4C83-423B-A26C-20611F33EF20}"/>
    <cellStyle name="tableau | ligne-titre | niveau1" xfId="335" xr:uid="{00000000-0005-0000-0000-000053010000}"/>
    <cellStyle name="tableau | ligne-titre | niveau1 10" xfId="15419" xr:uid="{00000000-0005-0000-0000-00003F3C0000}"/>
    <cellStyle name="tableau | ligne-titre | niveau1 10 2" xfId="45539" xr:uid="{11092A97-E83F-4DBB-A1BA-5F911C129E04}"/>
    <cellStyle name="tableau | ligne-titre | niveau1 10 3" xfId="38712" xr:uid="{81B8EA7A-AFCB-4C53-9798-6B0889193DE4}"/>
    <cellStyle name="tableau | ligne-titre | niveau1 11" xfId="15420" xr:uid="{00000000-0005-0000-0000-0000403C0000}"/>
    <cellStyle name="tableau | ligne-titre | niveau1 12" xfId="15418" xr:uid="{00000000-0005-0000-0000-00003E3C0000}"/>
    <cellStyle name="tableau | ligne-titre | niveau1 13" xfId="41480" xr:uid="{A46496B7-6CCB-4AD9-96DA-A26365873EEB}"/>
    <cellStyle name="tableau | ligne-titre | niveau1 14" xfId="26969" xr:uid="{A69CB5E0-23EE-4B20-8A1A-54BEDB1FA2ED}"/>
    <cellStyle name="tableau | ligne-titre | niveau1 2" xfId="15421" xr:uid="{00000000-0005-0000-0000-0000413C0000}"/>
    <cellStyle name="tableau | ligne-titre | niveau1 2 2" xfId="15422" xr:uid="{00000000-0005-0000-0000-0000423C0000}"/>
    <cellStyle name="tableau | ligne-titre | niveau1 2 2 2" xfId="15423" xr:uid="{00000000-0005-0000-0000-0000433C0000}"/>
    <cellStyle name="tableau | ligne-titre | niveau1 2 3" xfId="15424" xr:uid="{00000000-0005-0000-0000-0000443C0000}"/>
    <cellStyle name="tableau | ligne-titre | niveau1 2 3 2" xfId="15425" xr:uid="{00000000-0005-0000-0000-0000453C0000}"/>
    <cellStyle name="tableau | ligne-titre | niveau1 2 4" xfId="15426" xr:uid="{00000000-0005-0000-0000-0000463C0000}"/>
    <cellStyle name="tableau | ligne-titre | niveau1 2 5" xfId="15427" xr:uid="{00000000-0005-0000-0000-0000473C0000}"/>
    <cellStyle name="tableau | ligne-titre | niveau1 2 6" xfId="45540" xr:uid="{0DFB7A49-7EAE-4522-885F-4C4EDB52093C}"/>
    <cellStyle name="tableau | ligne-titre | niveau1 2 7" xfId="38713" xr:uid="{59277BEB-AAB1-4964-AC6A-E326E79C3DC9}"/>
    <cellStyle name="tableau | ligne-titre | niveau1 3" xfId="15428" xr:uid="{00000000-0005-0000-0000-0000483C0000}"/>
    <cellStyle name="tableau | ligne-titre | niveau1 3 2" xfId="15429" xr:uid="{00000000-0005-0000-0000-0000493C0000}"/>
    <cellStyle name="tableau | ligne-titre | niveau1 3 2 2" xfId="15430" xr:uid="{00000000-0005-0000-0000-00004A3C0000}"/>
    <cellStyle name="tableau | ligne-titre | niveau1 3 3" xfId="15431" xr:uid="{00000000-0005-0000-0000-00004B3C0000}"/>
    <cellStyle name="tableau | ligne-titre | niveau1 3 3 2" xfId="15432" xr:uid="{00000000-0005-0000-0000-00004C3C0000}"/>
    <cellStyle name="tableau | ligne-titre | niveau1 3 4" xfId="15433" xr:uid="{00000000-0005-0000-0000-00004D3C0000}"/>
    <cellStyle name="tableau | ligne-titre | niveau1 3 5" xfId="45541" xr:uid="{614F1717-C23C-4FB0-8396-11AF0AB114C5}"/>
    <cellStyle name="tableau | ligne-titre | niveau1 3 6" xfId="38714" xr:uid="{898E3B32-0B57-4433-9E1A-48CA29BB753F}"/>
    <cellStyle name="tableau | ligne-titre | niveau1 4" xfId="15434" xr:uid="{00000000-0005-0000-0000-00004E3C0000}"/>
    <cellStyle name="tableau | ligne-titre | niveau1 4 2" xfId="15435" xr:uid="{00000000-0005-0000-0000-00004F3C0000}"/>
    <cellStyle name="tableau | ligne-titre | niveau1 4 2 2" xfId="15436" xr:uid="{00000000-0005-0000-0000-0000503C0000}"/>
    <cellStyle name="tableau | ligne-titre | niveau1 4 3" xfId="15437" xr:uid="{00000000-0005-0000-0000-0000513C0000}"/>
    <cellStyle name="tableau | ligne-titre | niveau1 4 3 2" xfId="15438" xr:uid="{00000000-0005-0000-0000-0000523C0000}"/>
    <cellStyle name="tableau | ligne-titre | niveau1 4 4" xfId="15439" xr:uid="{00000000-0005-0000-0000-0000533C0000}"/>
    <cellStyle name="tableau | ligne-titre | niveau1 4 5" xfId="45542" xr:uid="{49E3F83A-0341-4A8A-8AD3-36EFA85CEA7C}"/>
    <cellStyle name="tableau | ligne-titre | niveau1 4 6" xfId="38715" xr:uid="{048A2744-DE7F-48C3-871B-B1DAEC4B4F08}"/>
    <cellStyle name="tableau | ligne-titre | niveau1 5" xfId="15440" xr:uid="{00000000-0005-0000-0000-0000543C0000}"/>
    <cellStyle name="tableau | ligne-titre | niveau1 5 2" xfId="15441" xr:uid="{00000000-0005-0000-0000-0000553C0000}"/>
    <cellStyle name="tableau | ligne-titre | niveau1 5 2 2" xfId="15442" xr:uid="{00000000-0005-0000-0000-0000563C0000}"/>
    <cellStyle name="tableau | ligne-titre | niveau1 5 3" xfId="15443" xr:uid="{00000000-0005-0000-0000-0000573C0000}"/>
    <cellStyle name="tableau | ligne-titre | niveau1 5 3 2" xfId="15444" xr:uid="{00000000-0005-0000-0000-0000583C0000}"/>
    <cellStyle name="tableau | ligne-titre | niveau1 5 4" xfId="15445" xr:uid="{00000000-0005-0000-0000-0000593C0000}"/>
    <cellStyle name="tableau | ligne-titre | niveau1 5 4 2" xfId="15446" xr:uid="{00000000-0005-0000-0000-00005A3C0000}"/>
    <cellStyle name="tableau | ligne-titre | niveau1 5 5" xfId="15447" xr:uid="{00000000-0005-0000-0000-00005B3C0000}"/>
    <cellStyle name="tableau | ligne-titre | niveau1 5 6" xfId="45543" xr:uid="{C342A75D-48DC-486D-B97F-1F95928E1438}"/>
    <cellStyle name="tableau | ligne-titre | niveau1 5 7" xfId="38716" xr:uid="{B2EA2816-4654-4EC4-B3D8-A6EBC02D6FF5}"/>
    <cellStyle name="tableau | ligne-titre | niveau1 6" xfId="15448" xr:uid="{00000000-0005-0000-0000-00005C3C0000}"/>
    <cellStyle name="tableau | ligne-titre | niveau1 6 2" xfId="15449" xr:uid="{00000000-0005-0000-0000-00005D3C0000}"/>
    <cellStyle name="tableau | ligne-titre | niveau1 6 2 2" xfId="15450" xr:uid="{00000000-0005-0000-0000-00005E3C0000}"/>
    <cellStyle name="tableau | ligne-titre | niveau1 6 3" xfId="15451" xr:uid="{00000000-0005-0000-0000-00005F3C0000}"/>
    <cellStyle name="tableau | ligne-titre | niveau1 6 3 2" xfId="15452" xr:uid="{00000000-0005-0000-0000-0000603C0000}"/>
    <cellStyle name="tableau | ligne-titre | niveau1 6 4" xfId="15453" xr:uid="{00000000-0005-0000-0000-0000613C0000}"/>
    <cellStyle name="tableau | ligne-titre | niveau1 6 5" xfId="45544" xr:uid="{F492DF6C-03AE-48DC-98D0-95732CA8E8DB}"/>
    <cellStyle name="tableau | ligne-titre | niveau1 6 6" xfId="38717" xr:uid="{03B56653-61B4-42F5-9FB6-B0D55DB46257}"/>
    <cellStyle name="tableau | ligne-titre | niveau1 7" xfId="15454" xr:uid="{00000000-0005-0000-0000-0000623C0000}"/>
    <cellStyle name="tableau | ligne-titre | niveau1 7 2" xfId="15455" xr:uid="{00000000-0005-0000-0000-0000633C0000}"/>
    <cellStyle name="tableau | ligne-titre | niveau1 7 3" xfId="45545" xr:uid="{6EE73322-74A6-46A6-9421-8AC1B82E7665}"/>
    <cellStyle name="tableau | ligne-titre | niveau1 7 4" xfId="38718" xr:uid="{BB73F6E8-5848-495C-BD97-6987406DA866}"/>
    <cellStyle name="tableau | ligne-titre | niveau1 8" xfId="15456" xr:uid="{00000000-0005-0000-0000-0000643C0000}"/>
    <cellStyle name="tableau | ligne-titre | niveau1 8 2" xfId="15457" xr:uid="{00000000-0005-0000-0000-0000653C0000}"/>
    <cellStyle name="tableau | ligne-titre | niveau1 8 3" xfId="45546" xr:uid="{29C92D52-1064-45DA-A159-42A66ECBBCA1}"/>
    <cellStyle name="tableau | ligne-titre | niveau1 8 4" xfId="38719" xr:uid="{B0AA4453-42C3-46EF-A18A-2B3DAE412AE6}"/>
    <cellStyle name="tableau | ligne-titre | niveau1 9" xfId="15458" xr:uid="{00000000-0005-0000-0000-0000663C0000}"/>
    <cellStyle name="tableau | ligne-titre | niveau1 9 2" xfId="15459" xr:uid="{00000000-0005-0000-0000-0000673C0000}"/>
    <cellStyle name="tableau | ligne-titre | niveau1 9 3" xfId="45547" xr:uid="{1C289EEB-3C58-4684-99BE-DC2C7BC6F841}"/>
    <cellStyle name="tableau | ligne-titre | niveau1 9 4" xfId="38720" xr:uid="{87B86A96-9D29-4D1F-9951-FDE1783683DB}"/>
    <cellStyle name="tableau | ligne-titre | niveau2" xfId="336" xr:uid="{00000000-0005-0000-0000-000054010000}"/>
    <cellStyle name="tableau | ligne-titre | niveau2 10" xfId="15461" xr:uid="{00000000-0005-0000-0000-0000693C0000}"/>
    <cellStyle name="tableau | ligne-titre | niveau2 10 2" xfId="45548" xr:uid="{8C6E8BDB-FF43-4188-885C-B0C06FBFC86A}"/>
    <cellStyle name="tableau | ligne-titre | niveau2 10 3" xfId="38721" xr:uid="{388D6CEE-9DFC-4DBE-AECC-49B3926904A6}"/>
    <cellStyle name="tableau | ligne-titre | niveau2 11" xfId="15462" xr:uid="{00000000-0005-0000-0000-00006A3C0000}"/>
    <cellStyle name="tableau | ligne-titre | niveau2 12" xfId="15460" xr:uid="{00000000-0005-0000-0000-0000683C0000}"/>
    <cellStyle name="tableau | ligne-titre | niveau2 13" xfId="41481" xr:uid="{86958775-0403-4986-AB9B-348E9C6A8DD2}"/>
    <cellStyle name="tableau | ligne-titre | niveau2 14" xfId="26970" xr:uid="{7EA602FA-C1FB-4933-91C4-1E137A030624}"/>
    <cellStyle name="tableau | ligne-titre | niveau2 2" xfId="15463" xr:uid="{00000000-0005-0000-0000-00006B3C0000}"/>
    <cellStyle name="tableau | ligne-titre | niveau2 2 2" xfId="15464" xr:uid="{00000000-0005-0000-0000-00006C3C0000}"/>
    <cellStyle name="tableau | ligne-titre | niveau2 2 2 2" xfId="15465" xr:uid="{00000000-0005-0000-0000-00006D3C0000}"/>
    <cellStyle name="tableau | ligne-titre | niveau2 2 3" xfId="15466" xr:uid="{00000000-0005-0000-0000-00006E3C0000}"/>
    <cellStyle name="tableau | ligne-titre | niveau2 2 3 2" xfId="15467" xr:uid="{00000000-0005-0000-0000-00006F3C0000}"/>
    <cellStyle name="tableau | ligne-titre | niveau2 2 4" xfId="15468" xr:uid="{00000000-0005-0000-0000-0000703C0000}"/>
    <cellStyle name="tableau | ligne-titre | niveau2 2 5" xfId="15469" xr:uid="{00000000-0005-0000-0000-0000713C0000}"/>
    <cellStyle name="tableau | ligne-titre | niveau2 2 6" xfId="45549" xr:uid="{C7444BB8-2429-44D9-A1AF-3A6CF7EFE398}"/>
    <cellStyle name="tableau | ligne-titre | niveau2 2 7" xfId="38722" xr:uid="{578C8627-0650-480A-8687-D18BA177C083}"/>
    <cellStyle name="tableau | ligne-titre | niveau2 3" xfId="15470" xr:uid="{00000000-0005-0000-0000-0000723C0000}"/>
    <cellStyle name="tableau | ligne-titre | niveau2 3 2" xfId="15471" xr:uid="{00000000-0005-0000-0000-0000733C0000}"/>
    <cellStyle name="tableau | ligne-titre | niveau2 3 2 2" xfId="15472" xr:uid="{00000000-0005-0000-0000-0000743C0000}"/>
    <cellStyle name="tableau | ligne-titre | niveau2 3 3" xfId="15473" xr:uid="{00000000-0005-0000-0000-0000753C0000}"/>
    <cellStyle name="tableau | ligne-titre | niveau2 3 3 2" xfId="15474" xr:uid="{00000000-0005-0000-0000-0000763C0000}"/>
    <cellStyle name="tableau | ligne-titre | niveau2 3 4" xfId="15475" xr:uid="{00000000-0005-0000-0000-0000773C0000}"/>
    <cellStyle name="tableau | ligne-titre | niveau2 3 5" xfId="45550" xr:uid="{CB2981AF-79E8-49F7-8861-E3A0CCEE4BAB}"/>
    <cellStyle name="tableau | ligne-titre | niveau2 3 6" xfId="38723" xr:uid="{2206DE00-BED7-4E44-962A-4D79463F48AA}"/>
    <cellStyle name="tableau | ligne-titre | niveau2 4" xfId="15476" xr:uid="{00000000-0005-0000-0000-0000783C0000}"/>
    <cellStyle name="tableau | ligne-titre | niveau2 4 2" xfId="15477" xr:uid="{00000000-0005-0000-0000-0000793C0000}"/>
    <cellStyle name="tableau | ligne-titre | niveau2 4 2 2" xfId="15478" xr:uid="{00000000-0005-0000-0000-00007A3C0000}"/>
    <cellStyle name="tableau | ligne-titre | niveau2 4 3" xfId="15479" xr:uid="{00000000-0005-0000-0000-00007B3C0000}"/>
    <cellStyle name="tableau | ligne-titre | niveau2 4 3 2" xfId="15480" xr:uid="{00000000-0005-0000-0000-00007C3C0000}"/>
    <cellStyle name="tableau | ligne-titre | niveau2 4 4" xfId="15481" xr:uid="{00000000-0005-0000-0000-00007D3C0000}"/>
    <cellStyle name="tableau | ligne-titre | niveau2 4 5" xfId="45551" xr:uid="{266497AC-580C-4CE5-B818-D98BC545C42B}"/>
    <cellStyle name="tableau | ligne-titre | niveau2 4 6" xfId="38724" xr:uid="{F3494757-07F7-48C6-BA77-B2C711AB1ACF}"/>
    <cellStyle name="tableau | ligne-titre | niveau2 5" xfId="15482" xr:uid="{00000000-0005-0000-0000-00007E3C0000}"/>
    <cellStyle name="tableau | ligne-titre | niveau2 5 2" xfId="15483" xr:uid="{00000000-0005-0000-0000-00007F3C0000}"/>
    <cellStyle name="tableau | ligne-titre | niveau2 5 2 2" xfId="15484" xr:uid="{00000000-0005-0000-0000-0000803C0000}"/>
    <cellStyle name="tableau | ligne-titre | niveau2 5 3" xfId="15485" xr:uid="{00000000-0005-0000-0000-0000813C0000}"/>
    <cellStyle name="tableau | ligne-titre | niveau2 5 3 2" xfId="15486" xr:uid="{00000000-0005-0000-0000-0000823C0000}"/>
    <cellStyle name="tableau | ligne-titre | niveau2 5 4" xfId="15487" xr:uid="{00000000-0005-0000-0000-0000833C0000}"/>
    <cellStyle name="tableau | ligne-titre | niveau2 5 4 2" xfId="15488" xr:uid="{00000000-0005-0000-0000-0000843C0000}"/>
    <cellStyle name="tableau | ligne-titre | niveau2 5 5" xfId="15489" xr:uid="{00000000-0005-0000-0000-0000853C0000}"/>
    <cellStyle name="tableau | ligne-titre | niveau2 5 6" xfId="45552" xr:uid="{E4A0F590-BCC6-49FD-A99C-149126BE16DF}"/>
    <cellStyle name="tableau | ligne-titre | niveau2 5 7" xfId="38725" xr:uid="{25D07302-02B8-467C-B814-AE972794C4F2}"/>
    <cellStyle name="tableau | ligne-titre | niveau2 6" xfId="15490" xr:uid="{00000000-0005-0000-0000-0000863C0000}"/>
    <cellStyle name="tableau | ligne-titre | niveau2 6 2" xfId="15491" xr:uid="{00000000-0005-0000-0000-0000873C0000}"/>
    <cellStyle name="tableau | ligne-titre | niveau2 6 2 2" xfId="15492" xr:uid="{00000000-0005-0000-0000-0000883C0000}"/>
    <cellStyle name="tableau | ligne-titre | niveau2 6 3" xfId="15493" xr:uid="{00000000-0005-0000-0000-0000893C0000}"/>
    <cellStyle name="tableau | ligne-titre | niveau2 6 3 2" xfId="15494" xr:uid="{00000000-0005-0000-0000-00008A3C0000}"/>
    <cellStyle name="tableau | ligne-titre | niveau2 6 4" xfId="15495" xr:uid="{00000000-0005-0000-0000-00008B3C0000}"/>
    <cellStyle name="tableau | ligne-titre | niveau2 6 5" xfId="45553" xr:uid="{8CD8887A-2BAE-4EA6-A82B-8CAF3BCE8E16}"/>
    <cellStyle name="tableau | ligne-titre | niveau2 6 6" xfId="38726" xr:uid="{051225C3-85E8-40ED-A19F-ECCBF4AC6698}"/>
    <cellStyle name="tableau | ligne-titre | niveau2 7" xfId="15496" xr:uid="{00000000-0005-0000-0000-00008C3C0000}"/>
    <cellStyle name="tableau | ligne-titre | niveau2 7 2" xfId="15497" xr:uid="{00000000-0005-0000-0000-00008D3C0000}"/>
    <cellStyle name="tableau | ligne-titre | niveau2 7 3" xfId="45554" xr:uid="{F63B7EBB-2B7B-4F84-BD82-7403F6ACD9B4}"/>
    <cellStyle name="tableau | ligne-titre | niveau2 7 4" xfId="38727" xr:uid="{E9DD0041-777F-4C8E-B852-EDEB728096D1}"/>
    <cellStyle name="tableau | ligne-titre | niveau2 8" xfId="15498" xr:uid="{00000000-0005-0000-0000-00008E3C0000}"/>
    <cellStyle name="tableau | ligne-titre | niveau2 8 2" xfId="15499" xr:uid="{00000000-0005-0000-0000-00008F3C0000}"/>
    <cellStyle name="tableau | ligne-titre | niveau2 8 3" xfId="45555" xr:uid="{99ACCCA5-24C4-406F-9496-D2A29CA08539}"/>
    <cellStyle name="tableau | ligne-titre | niveau2 8 4" xfId="38728" xr:uid="{D6B6EEC0-7C00-4EF7-B54C-459ADE064F04}"/>
    <cellStyle name="tableau | ligne-titre | niveau2 9" xfId="15500" xr:uid="{00000000-0005-0000-0000-0000903C0000}"/>
    <cellStyle name="tableau | ligne-titre | niveau2 9 2" xfId="15501" xr:uid="{00000000-0005-0000-0000-0000913C0000}"/>
    <cellStyle name="tableau | ligne-titre | niveau2 9 3" xfId="45556" xr:uid="{DBABBCFE-09EB-4F9A-9DC3-8039E8904122}"/>
    <cellStyle name="tableau | ligne-titre | niveau2 9 4" xfId="38729" xr:uid="{4B2CE920-0B82-42CD-AD7A-0100D8D85478}"/>
    <cellStyle name="Title" xfId="22490" builtinId="15" customBuiltin="1"/>
    <cellStyle name="Title 10" xfId="3265" xr:uid="{00000000-0005-0000-0000-0000C50C0000}"/>
    <cellStyle name="Title 10 10" xfId="15503" xr:uid="{00000000-0005-0000-0000-0000933C0000}"/>
    <cellStyle name="Title 10 10 2" xfId="45557" xr:uid="{3C86E03D-0924-458E-A058-030DF8D2395D}"/>
    <cellStyle name="Title 10 10 3" xfId="38730" xr:uid="{2EE14E7C-C570-46C7-BC65-DDAE0C3925B0}"/>
    <cellStyle name="Title 10 11" xfId="15504" xr:uid="{00000000-0005-0000-0000-0000943C0000}"/>
    <cellStyle name="Title 10 12" xfId="15502" xr:uid="{00000000-0005-0000-0000-0000923C0000}"/>
    <cellStyle name="Title 10 13" xfId="42173" xr:uid="{C54D7E27-41F9-425C-AFF2-421252DEE6AB}"/>
    <cellStyle name="Title 10 14" xfId="26971" xr:uid="{EB87CD04-032A-456B-8583-BB42470CBA06}"/>
    <cellStyle name="Title 10 2" xfId="15505" xr:uid="{00000000-0005-0000-0000-0000953C0000}"/>
    <cellStyle name="Title 10 2 2" xfId="15506" xr:uid="{00000000-0005-0000-0000-0000963C0000}"/>
    <cellStyle name="Title 10 2 2 2" xfId="15507" xr:uid="{00000000-0005-0000-0000-0000973C0000}"/>
    <cellStyle name="Title 10 2 3" xfId="15508" xr:uid="{00000000-0005-0000-0000-0000983C0000}"/>
    <cellStyle name="Title 10 2 3 2" xfId="15509" xr:uid="{00000000-0005-0000-0000-0000993C0000}"/>
    <cellStyle name="Title 10 2 4" xfId="15510" xr:uid="{00000000-0005-0000-0000-00009A3C0000}"/>
    <cellStyle name="Title 10 2 5" xfId="15511" xr:uid="{00000000-0005-0000-0000-00009B3C0000}"/>
    <cellStyle name="Title 10 2 6" xfId="45558" xr:uid="{AC16E19C-C8AE-4CBC-9008-91B70F952A7B}"/>
    <cellStyle name="Title 10 2 7" xfId="38731" xr:uid="{B759C031-27D4-4F98-8725-F70E79B7A7F3}"/>
    <cellStyle name="Title 10 3" xfId="15512" xr:uid="{00000000-0005-0000-0000-00009C3C0000}"/>
    <cellStyle name="Title 10 3 2" xfId="15513" xr:uid="{00000000-0005-0000-0000-00009D3C0000}"/>
    <cellStyle name="Title 10 3 2 2" xfId="15514" xr:uid="{00000000-0005-0000-0000-00009E3C0000}"/>
    <cellStyle name="Title 10 3 3" xfId="15515" xr:uid="{00000000-0005-0000-0000-00009F3C0000}"/>
    <cellStyle name="Title 10 3 3 2" xfId="15516" xr:uid="{00000000-0005-0000-0000-0000A03C0000}"/>
    <cellStyle name="Title 10 3 4" xfId="15517" xr:uid="{00000000-0005-0000-0000-0000A13C0000}"/>
    <cellStyle name="Title 10 3 5" xfId="45559" xr:uid="{6E7E8B52-7C4E-4D56-91DB-AB9B36156F59}"/>
    <cellStyle name="Title 10 3 6" xfId="38732" xr:uid="{BCE3381A-0055-49FE-8478-6F32C2E8F337}"/>
    <cellStyle name="Title 10 4" xfId="15518" xr:uid="{00000000-0005-0000-0000-0000A23C0000}"/>
    <cellStyle name="Title 10 4 2" xfId="15519" xr:uid="{00000000-0005-0000-0000-0000A33C0000}"/>
    <cellStyle name="Title 10 4 2 2" xfId="15520" xr:uid="{00000000-0005-0000-0000-0000A43C0000}"/>
    <cellStyle name="Title 10 4 3" xfId="15521" xr:uid="{00000000-0005-0000-0000-0000A53C0000}"/>
    <cellStyle name="Title 10 4 3 2" xfId="15522" xr:uid="{00000000-0005-0000-0000-0000A63C0000}"/>
    <cellStyle name="Title 10 4 4" xfId="15523" xr:uid="{00000000-0005-0000-0000-0000A73C0000}"/>
    <cellStyle name="Title 10 4 5" xfId="45560" xr:uid="{65E10EFD-3336-4B49-8665-85902F0D5E27}"/>
    <cellStyle name="Title 10 4 6" xfId="38733" xr:uid="{4380C3A8-F5A0-4D5D-9F18-EE8F7325948C}"/>
    <cellStyle name="Title 10 5" xfId="15524" xr:uid="{00000000-0005-0000-0000-0000A83C0000}"/>
    <cellStyle name="Title 10 5 2" xfId="15525" xr:uid="{00000000-0005-0000-0000-0000A93C0000}"/>
    <cellStyle name="Title 10 5 2 2" xfId="15526" xr:uid="{00000000-0005-0000-0000-0000AA3C0000}"/>
    <cellStyle name="Title 10 5 3" xfId="15527" xr:uid="{00000000-0005-0000-0000-0000AB3C0000}"/>
    <cellStyle name="Title 10 5 3 2" xfId="15528" xr:uid="{00000000-0005-0000-0000-0000AC3C0000}"/>
    <cellStyle name="Title 10 5 4" xfId="15529" xr:uid="{00000000-0005-0000-0000-0000AD3C0000}"/>
    <cellStyle name="Title 10 5 4 2" xfId="15530" xr:uid="{00000000-0005-0000-0000-0000AE3C0000}"/>
    <cellStyle name="Title 10 5 5" xfId="15531" xr:uid="{00000000-0005-0000-0000-0000AF3C0000}"/>
    <cellStyle name="Title 10 5 6" xfId="45561" xr:uid="{63715110-6298-4981-BBA6-83BF1ADDF53F}"/>
    <cellStyle name="Title 10 5 7" xfId="38734" xr:uid="{6F87146E-A98B-416A-AF8C-9D2756B0065D}"/>
    <cellStyle name="Title 10 6" xfId="15532" xr:uid="{00000000-0005-0000-0000-0000B03C0000}"/>
    <cellStyle name="Title 10 6 2" xfId="15533" xr:uid="{00000000-0005-0000-0000-0000B13C0000}"/>
    <cellStyle name="Title 10 6 2 2" xfId="15534" xr:uid="{00000000-0005-0000-0000-0000B23C0000}"/>
    <cellStyle name="Title 10 6 3" xfId="15535" xr:uid="{00000000-0005-0000-0000-0000B33C0000}"/>
    <cellStyle name="Title 10 6 3 2" xfId="15536" xr:uid="{00000000-0005-0000-0000-0000B43C0000}"/>
    <cellStyle name="Title 10 6 4" xfId="15537" xr:uid="{00000000-0005-0000-0000-0000B53C0000}"/>
    <cellStyle name="Title 10 6 5" xfId="45562" xr:uid="{42A97D91-89CB-4AB4-81EC-994C0294E6F9}"/>
    <cellStyle name="Title 10 6 6" xfId="38735" xr:uid="{799727E2-111D-4543-95A9-F57B946A29D5}"/>
    <cellStyle name="Title 10 7" xfId="15538" xr:uid="{00000000-0005-0000-0000-0000B63C0000}"/>
    <cellStyle name="Title 10 7 2" xfId="15539" xr:uid="{00000000-0005-0000-0000-0000B73C0000}"/>
    <cellStyle name="Title 10 7 3" xfId="45563" xr:uid="{2C622814-2C1E-49EE-9ED2-1543062355AD}"/>
    <cellStyle name="Title 10 7 4" xfId="38736" xr:uid="{37625C8A-E551-4B38-B50C-5011FDBD0F64}"/>
    <cellStyle name="Title 10 8" xfId="15540" xr:uid="{00000000-0005-0000-0000-0000B83C0000}"/>
    <cellStyle name="Title 10 8 2" xfId="15541" xr:uid="{00000000-0005-0000-0000-0000B93C0000}"/>
    <cellStyle name="Title 10 8 3" xfId="45564" xr:uid="{08594042-29DD-49C7-9098-C3BC17F0113A}"/>
    <cellStyle name="Title 10 8 4" xfId="38737" xr:uid="{0C88F3F1-1453-4191-A61E-249C4EB14D1F}"/>
    <cellStyle name="Title 10 9" xfId="15542" xr:uid="{00000000-0005-0000-0000-0000BA3C0000}"/>
    <cellStyle name="Title 10 9 2" xfId="15543" xr:uid="{00000000-0005-0000-0000-0000BB3C0000}"/>
    <cellStyle name="Title 10 9 3" xfId="45565" xr:uid="{A7D2B252-7C39-402D-9F22-DBA33E3E6502}"/>
    <cellStyle name="Title 10 9 4" xfId="38738" xr:uid="{584E3D97-9DDF-4873-B8A3-DB16D1AFBD7D}"/>
    <cellStyle name="Title 11" xfId="3266" xr:uid="{00000000-0005-0000-0000-0000C60C0000}"/>
    <cellStyle name="Title 11 10" xfId="15545" xr:uid="{00000000-0005-0000-0000-0000BD3C0000}"/>
    <cellStyle name="Title 11 10 2" xfId="45566" xr:uid="{B1ACE73F-D2DD-4E82-8A20-4B676D806E3A}"/>
    <cellStyle name="Title 11 10 3" xfId="38739" xr:uid="{E932ABE1-2EDC-40F5-92B6-4E116B9DAB36}"/>
    <cellStyle name="Title 11 11" xfId="15546" xr:uid="{00000000-0005-0000-0000-0000BE3C0000}"/>
    <cellStyle name="Title 11 12" xfId="15544" xr:uid="{00000000-0005-0000-0000-0000BC3C0000}"/>
    <cellStyle name="Title 11 13" xfId="42174" xr:uid="{938BD28A-7693-46A6-940E-938B3D5BF572}"/>
    <cellStyle name="Title 11 14" xfId="26972" xr:uid="{5592F66D-0461-4A6B-8C1D-B527C20AB791}"/>
    <cellStyle name="Title 11 2" xfId="15547" xr:uid="{00000000-0005-0000-0000-0000BF3C0000}"/>
    <cellStyle name="Title 11 2 2" xfId="15548" xr:uid="{00000000-0005-0000-0000-0000C03C0000}"/>
    <cellStyle name="Title 11 2 2 2" xfId="15549" xr:uid="{00000000-0005-0000-0000-0000C13C0000}"/>
    <cellStyle name="Title 11 2 3" xfId="15550" xr:uid="{00000000-0005-0000-0000-0000C23C0000}"/>
    <cellStyle name="Title 11 2 3 2" xfId="15551" xr:uid="{00000000-0005-0000-0000-0000C33C0000}"/>
    <cellStyle name="Title 11 2 4" xfId="15552" xr:uid="{00000000-0005-0000-0000-0000C43C0000}"/>
    <cellStyle name="Title 11 2 5" xfId="15553" xr:uid="{00000000-0005-0000-0000-0000C53C0000}"/>
    <cellStyle name="Title 11 2 6" xfId="45567" xr:uid="{73C3A4B2-CE9E-41CA-BF29-2890D662F07E}"/>
    <cellStyle name="Title 11 2 7" xfId="38740" xr:uid="{A07A65C8-7CFB-456A-A7F4-09F518C3E95F}"/>
    <cellStyle name="Title 11 3" xfId="15554" xr:uid="{00000000-0005-0000-0000-0000C63C0000}"/>
    <cellStyle name="Title 11 3 2" xfId="15555" xr:uid="{00000000-0005-0000-0000-0000C73C0000}"/>
    <cellStyle name="Title 11 3 2 2" xfId="15556" xr:uid="{00000000-0005-0000-0000-0000C83C0000}"/>
    <cellStyle name="Title 11 3 3" xfId="15557" xr:uid="{00000000-0005-0000-0000-0000C93C0000}"/>
    <cellStyle name="Title 11 3 3 2" xfId="15558" xr:uid="{00000000-0005-0000-0000-0000CA3C0000}"/>
    <cellStyle name="Title 11 3 4" xfId="15559" xr:uid="{00000000-0005-0000-0000-0000CB3C0000}"/>
    <cellStyle name="Title 11 3 5" xfId="45568" xr:uid="{1D7BF664-5BBA-409B-BB68-3C4BD73E0973}"/>
    <cellStyle name="Title 11 3 6" xfId="38741" xr:uid="{6490306D-63D5-40F5-BC8A-D2F28F715CD2}"/>
    <cellStyle name="Title 11 4" xfId="15560" xr:uid="{00000000-0005-0000-0000-0000CC3C0000}"/>
    <cellStyle name="Title 11 4 2" xfId="15561" xr:uid="{00000000-0005-0000-0000-0000CD3C0000}"/>
    <cellStyle name="Title 11 4 2 2" xfId="15562" xr:uid="{00000000-0005-0000-0000-0000CE3C0000}"/>
    <cellStyle name="Title 11 4 3" xfId="15563" xr:uid="{00000000-0005-0000-0000-0000CF3C0000}"/>
    <cellStyle name="Title 11 4 3 2" xfId="15564" xr:uid="{00000000-0005-0000-0000-0000D03C0000}"/>
    <cellStyle name="Title 11 4 4" xfId="15565" xr:uid="{00000000-0005-0000-0000-0000D13C0000}"/>
    <cellStyle name="Title 11 4 5" xfId="45569" xr:uid="{81B983D0-6A6A-43FA-AF15-6F9A417E6976}"/>
    <cellStyle name="Title 11 4 6" xfId="38742" xr:uid="{C6F71631-75BD-45DC-A920-4183990B6DDF}"/>
    <cellStyle name="Title 11 5" xfId="15566" xr:uid="{00000000-0005-0000-0000-0000D23C0000}"/>
    <cellStyle name="Title 11 5 2" xfId="15567" xr:uid="{00000000-0005-0000-0000-0000D33C0000}"/>
    <cellStyle name="Title 11 5 2 2" xfId="15568" xr:uid="{00000000-0005-0000-0000-0000D43C0000}"/>
    <cellStyle name="Title 11 5 3" xfId="15569" xr:uid="{00000000-0005-0000-0000-0000D53C0000}"/>
    <cellStyle name="Title 11 5 3 2" xfId="15570" xr:uid="{00000000-0005-0000-0000-0000D63C0000}"/>
    <cellStyle name="Title 11 5 4" xfId="15571" xr:uid="{00000000-0005-0000-0000-0000D73C0000}"/>
    <cellStyle name="Title 11 5 4 2" xfId="15572" xr:uid="{00000000-0005-0000-0000-0000D83C0000}"/>
    <cellStyle name="Title 11 5 5" xfId="15573" xr:uid="{00000000-0005-0000-0000-0000D93C0000}"/>
    <cellStyle name="Title 11 5 6" xfId="45570" xr:uid="{71E10595-06CB-41A2-A937-281BDEE291E2}"/>
    <cellStyle name="Title 11 5 7" xfId="38743" xr:uid="{678D34C3-2D7F-49CE-A4EF-EC62B7626283}"/>
    <cellStyle name="Title 11 6" xfId="15574" xr:uid="{00000000-0005-0000-0000-0000DA3C0000}"/>
    <cellStyle name="Title 11 6 2" xfId="15575" xr:uid="{00000000-0005-0000-0000-0000DB3C0000}"/>
    <cellStyle name="Title 11 6 2 2" xfId="15576" xr:uid="{00000000-0005-0000-0000-0000DC3C0000}"/>
    <cellStyle name="Title 11 6 3" xfId="15577" xr:uid="{00000000-0005-0000-0000-0000DD3C0000}"/>
    <cellStyle name="Title 11 6 3 2" xfId="15578" xr:uid="{00000000-0005-0000-0000-0000DE3C0000}"/>
    <cellStyle name="Title 11 6 4" xfId="15579" xr:uid="{00000000-0005-0000-0000-0000DF3C0000}"/>
    <cellStyle name="Title 11 6 5" xfId="45571" xr:uid="{46AED3EE-DB60-4B28-902C-5876D1D54B3B}"/>
    <cellStyle name="Title 11 6 6" xfId="38744" xr:uid="{A0CBE620-C0BC-40ED-89E1-2650647100CF}"/>
    <cellStyle name="Title 11 7" xfId="15580" xr:uid="{00000000-0005-0000-0000-0000E03C0000}"/>
    <cellStyle name="Title 11 7 2" xfId="15581" xr:uid="{00000000-0005-0000-0000-0000E13C0000}"/>
    <cellStyle name="Title 11 7 3" xfId="45572" xr:uid="{0D61EDF3-309B-4CA1-9A73-4CA3FA499C27}"/>
    <cellStyle name="Title 11 7 4" xfId="38745" xr:uid="{CF478D4F-7653-4D3F-9CC0-6142581FA7F6}"/>
    <cellStyle name="Title 11 8" xfId="15582" xr:uid="{00000000-0005-0000-0000-0000E23C0000}"/>
    <cellStyle name="Title 11 8 2" xfId="15583" xr:uid="{00000000-0005-0000-0000-0000E33C0000}"/>
    <cellStyle name="Title 11 8 3" xfId="45573" xr:uid="{80C5A8E0-8DDF-45AC-878E-22E83279FE9D}"/>
    <cellStyle name="Title 11 8 4" xfId="38746" xr:uid="{C5ACB3B6-4BF0-416B-A157-ADEE6E3CC368}"/>
    <cellStyle name="Title 11 9" xfId="15584" xr:uid="{00000000-0005-0000-0000-0000E43C0000}"/>
    <cellStyle name="Title 11 9 2" xfId="15585" xr:uid="{00000000-0005-0000-0000-0000E53C0000}"/>
    <cellStyle name="Title 11 9 3" xfId="45574" xr:uid="{B69C9929-D855-47AC-9E27-5FBC53FAFDED}"/>
    <cellStyle name="Title 11 9 4" xfId="38747" xr:uid="{46D302F6-2227-4DBF-82D1-3FA61DCA9751}"/>
    <cellStyle name="Title 12" xfId="3267" xr:uid="{00000000-0005-0000-0000-0000C70C0000}"/>
    <cellStyle name="Title 12 10" xfId="15587" xr:uid="{00000000-0005-0000-0000-0000E73C0000}"/>
    <cellStyle name="Title 12 10 2" xfId="45575" xr:uid="{C17E0505-824E-4F43-9467-89AF12EEAA2A}"/>
    <cellStyle name="Title 12 10 3" xfId="38748" xr:uid="{1F078742-6442-469D-9188-77535C4DA012}"/>
    <cellStyle name="Title 12 11" xfId="15588" xr:uid="{00000000-0005-0000-0000-0000E83C0000}"/>
    <cellStyle name="Title 12 12" xfId="15586" xr:uid="{00000000-0005-0000-0000-0000E63C0000}"/>
    <cellStyle name="Title 12 13" xfId="42175" xr:uid="{BDABAD9A-3B28-4205-9E07-D51E4973F936}"/>
    <cellStyle name="Title 12 14" xfId="26973" xr:uid="{F050D55E-BA3B-46B0-A7E9-B516F414A776}"/>
    <cellStyle name="Title 12 2" xfId="15589" xr:uid="{00000000-0005-0000-0000-0000E93C0000}"/>
    <cellStyle name="Title 12 2 2" xfId="15590" xr:uid="{00000000-0005-0000-0000-0000EA3C0000}"/>
    <cellStyle name="Title 12 2 2 2" xfId="15591" xr:uid="{00000000-0005-0000-0000-0000EB3C0000}"/>
    <cellStyle name="Title 12 2 3" xfId="15592" xr:uid="{00000000-0005-0000-0000-0000EC3C0000}"/>
    <cellStyle name="Title 12 2 3 2" xfId="15593" xr:uid="{00000000-0005-0000-0000-0000ED3C0000}"/>
    <cellStyle name="Title 12 2 4" xfId="15594" xr:uid="{00000000-0005-0000-0000-0000EE3C0000}"/>
    <cellStyle name="Title 12 2 5" xfId="15595" xr:uid="{00000000-0005-0000-0000-0000EF3C0000}"/>
    <cellStyle name="Title 12 2 6" xfId="45576" xr:uid="{FD112805-2586-4A94-9C67-66654D3CB643}"/>
    <cellStyle name="Title 12 2 7" xfId="38749" xr:uid="{B83F9718-3893-4CC0-A29B-BF968FD6A517}"/>
    <cellStyle name="Title 12 3" xfId="15596" xr:uid="{00000000-0005-0000-0000-0000F03C0000}"/>
    <cellStyle name="Title 12 3 2" xfId="15597" xr:uid="{00000000-0005-0000-0000-0000F13C0000}"/>
    <cellStyle name="Title 12 3 2 2" xfId="15598" xr:uid="{00000000-0005-0000-0000-0000F23C0000}"/>
    <cellStyle name="Title 12 3 3" xfId="15599" xr:uid="{00000000-0005-0000-0000-0000F33C0000}"/>
    <cellStyle name="Title 12 3 3 2" xfId="15600" xr:uid="{00000000-0005-0000-0000-0000F43C0000}"/>
    <cellStyle name="Title 12 3 4" xfId="15601" xr:uid="{00000000-0005-0000-0000-0000F53C0000}"/>
    <cellStyle name="Title 12 3 5" xfId="45577" xr:uid="{263824BD-3C53-43D3-A074-8D0ADD7ADD7B}"/>
    <cellStyle name="Title 12 3 6" xfId="38750" xr:uid="{9377DC1D-C933-42E8-9CE2-368BF2C50802}"/>
    <cellStyle name="Title 12 4" xfId="15602" xr:uid="{00000000-0005-0000-0000-0000F63C0000}"/>
    <cellStyle name="Title 12 4 2" xfId="15603" xr:uid="{00000000-0005-0000-0000-0000F73C0000}"/>
    <cellStyle name="Title 12 4 2 2" xfId="15604" xr:uid="{00000000-0005-0000-0000-0000F83C0000}"/>
    <cellStyle name="Title 12 4 3" xfId="15605" xr:uid="{00000000-0005-0000-0000-0000F93C0000}"/>
    <cellStyle name="Title 12 4 3 2" xfId="15606" xr:uid="{00000000-0005-0000-0000-0000FA3C0000}"/>
    <cellStyle name="Title 12 4 4" xfId="15607" xr:uid="{00000000-0005-0000-0000-0000FB3C0000}"/>
    <cellStyle name="Title 12 4 5" xfId="45578" xr:uid="{7DA77699-8A50-4FBB-A4B5-63934702FEFD}"/>
    <cellStyle name="Title 12 4 6" xfId="38751" xr:uid="{F44BE54E-4980-40B4-9158-BBC1A59AD471}"/>
    <cellStyle name="Title 12 5" xfId="15608" xr:uid="{00000000-0005-0000-0000-0000FC3C0000}"/>
    <cellStyle name="Title 12 5 2" xfId="15609" xr:uid="{00000000-0005-0000-0000-0000FD3C0000}"/>
    <cellStyle name="Title 12 5 2 2" xfId="15610" xr:uid="{00000000-0005-0000-0000-0000FE3C0000}"/>
    <cellStyle name="Title 12 5 3" xfId="15611" xr:uid="{00000000-0005-0000-0000-0000FF3C0000}"/>
    <cellStyle name="Title 12 5 3 2" xfId="15612" xr:uid="{00000000-0005-0000-0000-0000003D0000}"/>
    <cellStyle name="Title 12 5 4" xfId="15613" xr:uid="{00000000-0005-0000-0000-0000013D0000}"/>
    <cellStyle name="Title 12 5 4 2" xfId="15614" xr:uid="{00000000-0005-0000-0000-0000023D0000}"/>
    <cellStyle name="Title 12 5 5" xfId="15615" xr:uid="{00000000-0005-0000-0000-0000033D0000}"/>
    <cellStyle name="Title 12 5 6" xfId="45579" xr:uid="{3E99CAFA-8A86-414D-B420-3E2AAB418A75}"/>
    <cellStyle name="Title 12 5 7" xfId="38752" xr:uid="{A92FA85D-14AD-4DA6-9178-6450E20D7AFA}"/>
    <cellStyle name="Title 12 6" xfId="15616" xr:uid="{00000000-0005-0000-0000-0000043D0000}"/>
    <cellStyle name="Title 12 6 2" xfId="15617" xr:uid="{00000000-0005-0000-0000-0000053D0000}"/>
    <cellStyle name="Title 12 6 2 2" xfId="15618" xr:uid="{00000000-0005-0000-0000-0000063D0000}"/>
    <cellStyle name="Title 12 6 3" xfId="15619" xr:uid="{00000000-0005-0000-0000-0000073D0000}"/>
    <cellStyle name="Title 12 6 3 2" xfId="15620" xr:uid="{00000000-0005-0000-0000-0000083D0000}"/>
    <cellStyle name="Title 12 6 4" xfId="15621" xr:uid="{00000000-0005-0000-0000-0000093D0000}"/>
    <cellStyle name="Title 12 6 5" xfId="45580" xr:uid="{9472140C-49C8-4F16-80E7-20CDC946C5C6}"/>
    <cellStyle name="Title 12 6 6" xfId="38753" xr:uid="{06FDDEA2-9297-48EB-B169-2D6F1D983880}"/>
    <cellStyle name="Title 12 7" xfId="15622" xr:uid="{00000000-0005-0000-0000-00000A3D0000}"/>
    <cellStyle name="Title 12 7 2" xfId="15623" xr:uid="{00000000-0005-0000-0000-00000B3D0000}"/>
    <cellStyle name="Title 12 7 3" xfId="45581" xr:uid="{F86CA271-FB7D-4158-ABF0-8E3D1D5D9150}"/>
    <cellStyle name="Title 12 7 4" xfId="38754" xr:uid="{6C26E61A-C5FC-4110-BD77-4282575DC000}"/>
    <cellStyle name="Title 12 8" xfId="15624" xr:uid="{00000000-0005-0000-0000-00000C3D0000}"/>
    <cellStyle name="Title 12 8 2" xfId="15625" xr:uid="{00000000-0005-0000-0000-00000D3D0000}"/>
    <cellStyle name="Title 12 8 3" xfId="45582" xr:uid="{837F889B-0D7B-44BD-A4B7-D413083176DE}"/>
    <cellStyle name="Title 12 8 4" xfId="38755" xr:uid="{103A7FA1-F918-443F-9279-458434C8ED85}"/>
    <cellStyle name="Title 12 9" xfId="15626" xr:uid="{00000000-0005-0000-0000-00000E3D0000}"/>
    <cellStyle name="Title 12 9 2" xfId="15627" xr:uid="{00000000-0005-0000-0000-00000F3D0000}"/>
    <cellStyle name="Title 12 9 3" xfId="45583" xr:uid="{74DE0995-A0F9-4028-93B7-42BE5A1DAD96}"/>
    <cellStyle name="Title 12 9 4" xfId="38756" xr:uid="{31832517-6121-4CC5-8743-68F70305EA95}"/>
    <cellStyle name="Title 13" xfId="3268" xr:uid="{00000000-0005-0000-0000-0000C80C0000}"/>
    <cellStyle name="Title 13 10" xfId="15629" xr:uid="{00000000-0005-0000-0000-0000113D0000}"/>
    <cellStyle name="Title 13 10 2" xfId="45584" xr:uid="{3A99215F-F73D-42B7-BA81-7DC15229B61F}"/>
    <cellStyle name="Title 13 10 3" xfId="38757" xr:uid="{64509B29-AD23-4D4B-96F5-3B4037F40883}"/>
    <cellStyle name="Title 13 11" xfId="15630" xr:uid="{00000000-0005-0000-0000-0000123D0000}"/>
    <cellStyle name="Title 13 12" xfId="15628" xr:uid="{00000000-0005-0000-0000-0000103D0000}"/>
    <cellStyle name="Title 13 13" xfId="42176" xr:uid="{5683434D-42C5-4607-8F8D-3791D5F8E72C}"/>
    <cellStyle name="Title 13 14" xfId="26974" xr:uid="{570AE396-B5F4-4D20-848E-0A9EF4A4DF58}"/>
    <cellStyle name="Title 13 2" xfId="15631" xr:uid="{00000000-0005-0000-0000-0000133D0000}"/>
    <cellStyle name="Title 13 2 2" xfId="15632" xr:uid="{00000000-0005-0000-0000-0000143D0000}"/>
    <cellStyle name="Title 13 2 2 2" xfId="15633" xr:uid="{00000000-0005-0000-0000-0000153D0000}"/>
    <cellStyle name="Title 13 2 3" xfId="15634" xr:uid="{00000000-0005-0000-0000-0000163D0000}"/>
    <cellStyle name="Title 13 2 3 2" xfId="15635" xr:uid="{00000000-0005-0000-0000-0000173D0000}"/>
    <cellStyle name="Title 13 2 4" xfId="15636" xr:uid="{00000000-0005-0000-0000-0000183D0000}"/>
    <cellStyle name="Title 13 2 5" xfId="15637" xr:uid="{00000000-0005-0000-0000-0000193D0000}"/>
    <cellStyle name="Title 13 2 6" xfId="45585" xr:uid="{898812E2-855D-415C-902E-0CEC2A91BCB1}"/>
    <cellStyle name="Title 13 2 7" xfId="38758" xr:uid="{919537DA-2B23-4D2B-ACB3-99F0C23481E7}"/>
    <cellStyle name="Title 13 3" xfId="15638" xr:uid="{00000000-0005-0000-0000-00001A3D0000}"/>
    <cellStyle name="Title 13 3 2" xfId="15639" xr:uid="{00000000-0005-0000-0000-00001B3D0000}"/>
    <cellStyle name="Title 13 3 2 2" xfId="15640" xr:uid="{00000000-0005-0000-0000-00001C3D0000}"/>
    <cellStyle name="Title 13 3 3" xfId="15641" xr:uid="{00000000-0005-0000-0000-00001D3D0000}"/>
    <cellStyle name="Title 13 3 3 2" xfId="15642" xr:uid="{00000000-0005-0000-0000-00001E3D0000}"/>
    <cellStyle name="Title 13 3 4" xfId="15643" xr:uid="{00000000-0005-0000-0000-00001F3D0000}"/>
    <cellStyle name="Title 13 3 5" xfId="45586" xr:uid="{D8D23502-052D-45F5-B8D7-E48297EA1F53}"/>
    <cellStyle name="Title 13 3 6" xfId="38759" xr:uid="{4ACB66BD-4DAE-4ED3-933F-D42F0A3ACF6B}"/>
    <cellStyle name="Title 13 4" xfId="15644" xr:uid="{00000000-0005-0000-0000-0000203D0000}"/>
    <cellStyle name="Title 13 4 2" xfId="15645" xr:uid="{00000000-0005-0000-0000-0000213D0000}"/>
    <cellStyle name="Title 13 4 2 2" xfId="15646" xr:uid="{00000000-0005-0000-0000-0000223D0000}"/>
    <cellStyle name="Title 13 4 3" xfId="15647" xr:uid="{00000000-0005-0000-0000-0000233D0000}"/>
    <cellStyle name="Title 13 4 3 2" xfId="15648" xr:uid="{00000000-0005-0000-0000-0000243D0000}"/>
    <cellStyle name="Title 13 4 4" xfId="15649" xr:uid="{00000000-0005-0000-0000-0000253D0000}"/>
    <cellStyle name="Title 13 4 5" xfId="45587" xr:uid="{D446D43B-0315-4A8A-8527-13C8D4BD6E01}"/>
    <cellStyle name="Title 13 4 6" xfId="38760" xr:uid="{A019A99E-D241-4E5B-B65D-FEFCBF71E738}"/>
    <cellStyle name="Title 13 5" xfId="15650" xr:uid="{00000000-0005-0000-0000-0000263D0000}"/>
    <cellStyle name="Title 13 5 2" xfId="15651" xr:uid="{00000000-0005-0000-0000-0000273D0000}"/>
    <cellStyle name="Title 13 5 2 2" xfId="15652" xr:uid="{00000000-0005-0000-0000-0000283D0000}"/>
    <cellStyle name="Title 13 5 3" xfId="15653" xr:uid="{00000000-0005-0000-0000-0000293D0000}"/>
    <cellStyle name="Title 13 5 3 2" xfId="15654" xr:uid="{00000000-0005-0000-0000-00002A3D0000}"/>
    <cellStyle name="Title 13 5 4" xfId="15655" xr:uid="{00000000-0005-0000-0000-00002B3D0000}"/>
    <cellStyle name="Title 13 5 4 2" xfId="15656" xr:uid="{00000000-0005-0000-0000-00002C3D0000}"/>
    <cellStyle name="Title 13 5 5" xfId="15657" xr:uid="{00000000-0005-0000-0000-00002D3D0000}"/>
    <cellStyle name="Title 13 5 6" xfId="45588" xr:uid="{95E9EB7D-4850-4AB7-9615-0107AEDF535C}"/>
    <cellStyle name="Title 13 5 7" xfId="38761" xr:uid="{C6C3DF0C-77C1-48D9-8657-DAF6709B2723}"/>
    <cellStyle name="Title 13 6" xfId="15658" xr:uid="{00000000-0005-0000-0000-00002E3D0000}"/>
    <cellStyle name="Title 13 6 2" xfId="15659" xr:uid="{00000000-0005-0000-0000-00002F3D0000}"/>
    <cellStyle name="Title 13 6 2 2" xfId="15660" xr:uid="{00000000-0005-0000-0000-0000303D0000}"/>
    <cellStyle name="Title 13 6 3" xfId="15661" xr:uid="{00000000-0005-0000-0000-0000313D0000}"/>
    <cellStyle name="Title 13 6 3 2" xfId="15662" xr:uid="{00000000-0005-0000-0000-0000323D0000}"/>
    <cellStyle name="Title 13 6 4" xfId="15663" xr:uid="{00000000-0005-0000-0000-0000333D0000}"/>
    <cellStyle name="Title 13 6 5" xfId="45589" xr:uid="{DED4CDD8-6326-42B3-B242-6AF0B789F6A3}"/>
    <cellStyle name="Title 13 6 6" xfId="38762" xr:uid="{D21D7084-D72E-401E-800A-B87983097EB4}"/>
    <cellStyle name="Title 13 7" xfId="15664" xr:uid="{00000000-0005-0000-0000-0000343D0000}"/>
    <cellStyle name="Title 13 7 2" xfId="15665" xr:uid="{00000000-0005-0000-0000-0000353D0000}"/>
    <cellStyle name="Title 13 7 3" xfId="45590" xr:uid="{6A68EE08-FC79-47D0-BCCE-AEF4CC5EC9A2}"/>
    <cellStyle name="Title 13 7 4" xfId="38763" xr:uid="{B4ED97F2-FC01-438F-BC04-F05585A1AD68}"/>
    <cellStyle name="Title 13 8" xfId="15666" xr:uid="{00000000-0005-0000-0000-0000363D0000}"/>
    <cellStyle name="Title 13 8 2" xfId="15667" xr:uid="{00000000-0005-0000-0000-0000373D0000}"/>
    <cellStyle name="Title 13 8 3" xfId="45591" xr:uid="{7AFBDED1-B620-44B8-B438-DA02D5370493}"/>
    <cellStyle name="Title 13 8 4" xfId="38764" xr:uid="{098BACCE-8168-4F33-95C2-1D562F0C9E1E}"/>
    <cellStyle name="Title 13 9" xfId="15668" xr:uid="{00000000-0005-0000-0000-0000383D0000}"/>
    <cellStyle name="Title 13 9 2" xfId="15669" xr:uid="{00000000-0005-0000-0000-0000393D0000}"/>
    <cellStyle name="Title 13 9 3" xfId="45592" xr:uid="{F5AAAA58-61B2-4A9B-9A00-71188C423584}"/>
    <cellStyle name="Title 13 9 4" xfId="38765" xr:uid="{FAC78101-780A-436D-8E3D-B92BDA2A45D1}"/>
    <cellStyle name="Title 14" xfId="3269" xr:uid="{00000000-0005-0000-0000-0000C90C0000}"/>
    <cellStyle name="Title 14 10" xfId="15671" xr:uid="{00000000-0005-0000-0000-00003B3D0000}"/>
    <cellStyle name="Title 14 10 2" xfId="45593" xr:uid="{4B4888E1-EAE9-446B-B1AA-8BFED588893F}"/>
    <cellStyle name="Title 14 10 3" xfId="38766" xr:uid="{0DFF32B6-FF5B-40ED-8101-A8A1EBB62C6D}"/>
    <cellStyle name="Title 14 11" xfId="15672" xr:uid="{00000000-0005-0000-0000-00003C3D0000}"/>
    <cellStyle name="Title 14 12" xfId="15670" xr:uid="{00000000-0005-0000-0000-00003A3D0000}"/>
    <cellStyle name="Title 14 13" xfId="42177" xr:uid="{AE621CB1-57D7-4666-8D5B-E96A88C560E8}"/>
    <cellStyle name="Title 14 14" xfId="26975" xr:uid="{25508F7E-F35D-402A-8D7A-E20FB45C9945}"/>
    <cellStyle name="Title 14 2" xfId="15673" xr:uid="{00000000-0005-0000-0000-00003D3D0000}"/>
    <cellStyle name="Title 14 2 2" xfId="15674" xr:uid="{00000000-0005-0000-0000-00003E3D0000}"/>
    <cellStyle name="Title 14 2 2 2" xfId="15675" xr:uid="{00000000-0005-0000-0000-00003F3D0000}"/>
    <cellStyle name="Title 14 2 3" xfId="15676" xr:uid="{00000000-0005-0000-0000-0000403D0000}"/>
    <cellStyle name="Title 14 2 3 2" xfId="15677" xr:uid="{00000000-0005-0000-0000-0000413D0000}"/>
    <cellStyle name="Title 14 2 4" xfId="15678" xr:uid="{00000000-0005-0000-0000-0000423D0000}"/>
    <cellStyle name="Title 14 2 5" xfId="15679" xr:uid="{00000000-0005-0000-0000-0000433D0000}"/>
    <cellStyle name="Title 14 2 6" xfId="45594" xr:uid="{1426E7FC-9619-42DA-9310-8321D5352DDC}"/>
    <cellStyle name="Title 14 2 7" xfId="38767" xr:uid="{807E4D1A-E248-492F-950E-CBB2FF2901B8}"/>
    <cellStyle name="Title 14 3" xfId="15680" xr:uid="{00000000-0005-0000-0000-0000443D0000}"/>
    <cellStyle name="Title 14 3 2" xfId="15681" xr:uid="{00000000-0005-0000-0000-0000453D0000}"/>
    <cellStyle name="Title 14 3 2 2" xfId="15682" xr:uid="{00000000-0005-0000-0000-0000463D0000}"/>
    <cellStyle name="Title 14 3 3" xfId="15683" xr:uid="{00000000-0005-0000-0000-0000473D0000}"/>
    <cellStyle name="Title 14 3 3 2" xfId="15684" xr:uid="{00000000-0005-0000-0000-0000483D0000}"/>
    <cellStyle name="Title 14 3 4" xfId="15685" xr:uid="{00000000-0005-0000-0000-0000493D0000}"/>
    <cellStyle name="Title 14 3 5" xfId="45595" xr:uid="{1C23F1CE-B8CC-441D-900D-84147837380E}"/>
    <cellStyle name="Title 14 3 6" xfId="38768" xr:uid="{FF6243E7-E703-41A0-A144-796CF2FCE331}"/>
    <cellStyle name="Title 14 4" xfId="15686" xr:uid="{00000000-0005-0000-0000-00004A3D0000}"/>
    <cellStyle name="Title 14 4 2" xfId="15687" xr:uid="{00000000-0005-0000-0000-00004B3D0000}"/>
    <cellStyle name="Title 14 4 2 2" xfId="15688" xr:uid="{00000000-0005-0000-0000-00004C3D0000}"/>
    <cellStyle name="Title 14 4 3" xfId="15689" xr:uid="{00000000-0005-0000-0000-00004D3D0000}"/>
    <cellStyle name="Title 14 4 3 2" xfId="15690" xr:uid="{00000000-0005-0000-0000-00004E3D0000}"/>
    <cellStyle name="Title 14 4 4" xfId="15691" xr:uid="{00000000-0005-0000-0000-00004F3D0000}"/>
    <cellStyle name="Title 14 4 5" xfId="45596" xr:uid="{3A58D378-7F63-4610-9A99-A8B3E9B45BE3}"/>
    <cellStyle name="Title 14 4 6" xfId="38769" xr:uid="{FB1CD644-0CF2-421E-8C60-0E2FCF173D53}"/>
    <cellStyle name="Title 14 5" xfId="15692" xr:uid="{00000000-0005-0000-0000-0000503D0000}"/>
    <cellStyle name="Title 14 5 2" xfId="15693" xr:uid="{00000000-0005-0000-0000-0000513D0000}"/>
    <cellStyle name="Title 14 5 2 2" xfId="15694" xr:uid="{00000000-0005-0000-0000-0000523D0000}"/>
    <cellStyle name="Title 14 5 3" xfId="15695" xr:uid="{00000000-0005-0000-0000-0000533D0000}"/>
    <cellStyle name="Title 14 5 3 2" xfId="15696" xr:uid="{00000000-0005-0000-0000-0000543D0000}"/>
    <cellStyle name="Title 14 5 4" xfId="15697" xr:uid="{00000000-0005-0000-0000-0000553D0000}"/>
    <cellStyle name="Title 14 5 4 2" xfId="15698" xr:uid="{00000000-0005-0000-0000-0000563D0000}"/>
    <cellStyle name="Title 14 5 5" xfId="15699" xr:uid="{00000000-0005-0000-0000-0000573D0000}"/>
    <cellStyle name="Title 14 5 6" xfId="45597" xr:uid="{F0860F28-AABA-439B-A34C-D8F9AE78A655}"/>
    <cellStyle name="Title 14 5 7" xfId="38770" xr:uid="{43CD33BF-C10C-486B-BE0B-A65CDDEEF43D}"/>
    <cellStyle name="Title 14 6" xfId="15700" xr:uid="{00000000-0005-0000-0000-0000583D0000}"/>
    <cellStyle name="Title 14 6 2" xfId="15701" xr:uid="{00000000-0005-0000-0000-0000593D0000}"/>
    <cellStyle name="Title 14 6 2 2" xfId="15702" xr:uid="{00000000-0005-0000-0000-00005A3D0000}"/>
    <cellStyle name="Title 14 6 3" xfId="15703" xr:uid="{00000000-0005-0000-0000-00005B3D0000}"/>
    <cellStyle name="Title 14 6 3 2" xfId="15704" xr:uid="{00000000-0005-0000-0000-00005C3D0000}"/>
    <cellStyle name="Title 14 6 4" xfId="15705" xr:uid="{00000000-0005-0000-0000-00005D3D0000}"/>
    <cellStyle name="Title 14 6 5" xfId="45598" xr:uid="{EDB077AF-B923-40BA-812D-35E0CC1FE09D}"/>
    <cellStyle name="Title 14 6 6" xfId="38771" xr:uid="{05E6A04C-5A1A-428B-B164-C3FF6074FE82}"/>
    <cellStyle name="Title 14 7" xfId="15706" xr:uid="{00000000-0005-0000-0000-00005E3D0000}"/>
    <cellStyle name="Title 14 7 2" xfId="15707" xr:uid="{00000000-0005-0000-0000-00005F3D0000}"/>
    <cellStyle name="Title 14 7 3" xfId="45599" xr:uid="{4BC3838F-8EF3-44EA-BD1C-5E2FA03CC39E}"/>
    <cellStyle name="Title 14 7 4" xfId="38772" xr:uid="{C2CC6747-B117-421B-9468-88C24CE61592}"/>
    <cellStyle name="Title 14 8" xfId="15708" xr:uid="{00000000-0005-0000-0000-0000603D0000}"/>
    <cellStyle name="Title 14 8 2" xfId="15709" xr:uid="{00000000-0005-0000-0000-0000613D0000}"/>
    <cellStyle name="Title 14 8 3" xfId="45600" xr:uid="{5864BF02-2078-4721-88AE-BFE6392C7EF2}"/>
    <cellStyle name="Title 14 8 4" xfId="38773" xr:uid="{FC64DEDD-7366-47B1-B85A-61E6CA55306D}"/>
    <cellStyle name="Title 14 9" xfId="15710" xr:uid="{00000000-0005-0000-0000-0000623D0000}"/>
    <cellStyle name="Title 14 9 2" xfId="15711" xr:uid="{00000000-0005-0000-0000-0000633D0000}"/>
    <cellStyle name="Title 14 9 3" xfId="45601" xr:uid="{DC5B3D64-A699-4B85-9882-DD9372B220A7}"/>
    <cellStyle name="Title 14 9 4" xfId="38774" xr:uid="{17F117F1-C458-42FF-834A-0BD5C49F7292}"/>
    <cellStyle name="Title 15" xfId="3270" xr:uid="{00000000-0005-0000-0000-0000CA0C0000}"/>
    <cellStyle name="Title 15 10" xfId="15713" xr:uid="{00000000-0005-0000-0000-0000653D0000}"/>
    <cellStyle name="Title 15 10 2" xfId="45602" xr:uid="{4CF8AEA7-A04A-4646-BC2F-069EFB735259}"/>
    <cellStyle name="Title 15 10 3" xfId="38775" xr:uid="{F14A5DBA-8536-4020-BAE2-530DDC673FD8}"/>
    <cellStyle name="Title 15 11" xfId="15714" xr:uid="{00000000-0005-0000-0000-0000663D0000}"/>
    <cellStyle name="Title 15 12" xfId="15712" xr:uid="{00000000-0005-0000-0000-0000643D0000}"/>
    <cellStyle name="Title 15 13" xfId="42178" xr:uid="{8399F9D0-678F-468A-8DBA-570EE5D9BA29}"/>
    <cellStyle name="Title 15 14" xfId="26976" xr:uid="{00516B18-29BE-434E-8412-7D55B7F7F4BF}"/>
    <cellStyle name="Title 15 2" xfId="15715" xr:uid="{00000000-0005-0000-0000-0000673D0000}"/>
    <cellStyle name="Title 15 2 2" xfId="15716" xr:uid="{00000000-0005-0000-0000-0000683D0000}"/>
    <cellStyle name="Title 15 2 2 2" xfId="15717" xr:uid="{00000000-0005-0000-0000-0000693D0000}"/>
    <cellStyle name="Title 15 2 3" xfId="15718" xr:uid="{00000000-0005-0000-0000-00006A3D0000}"/>
    <cellStyle name="Title 15 2 3 2" xfId="15719" xr:uid="{00000000-0005-0000-0000-00006B3D0000}"/>
    <cellStyle name="Title 15 2 4" xfId="15720" xr:uid="{00000000-0005-0000-0000-00006C3D0000}"/>
    <cellStyle name="Title 15 2 5" xfId="15721" xr:uid="{00000000-0005-0000-0000-00006D3D0000}"/>
    <cellStyle name="Title 15 2 6" xfId="45603" xr:uid="{ADDFF057-E0F2-40A2-90D7-9867CAA9C1E1}"/>
    <cellStyle name="Title 15 2 7" xfId="38776" xr:uid="{3FF4DFF5-128B-40FA-9230-3D5A32BEED0D}"/>
    <cellStyle name="Title 15 3" xfId="15722" xr:uid="{00000000-0005-0000-0000-00006E3D0000}"/>
    <cellStyle name="Title 15 3 2" xfId="15723" xr:uid="{00000000-0005-0000-0000-00006F3D0000}"/>
    <cellStyle name="Title 15 3 2 2" xfId="15724" xr:uid="{00000000-0005-0000-0000-0000703D0000}"/>
    <cellStyle name="Title 15 3 3" xfId="15725" xr:uid="{00000000-0005-0000-0000-0000713D0000}"/>
    <cellStyle name="Title 15 3 3 2" xfId="15726" xr:uid="{00000000-0005-0000-0000-0000723D0000}"/>
    <cellStyle name="Title 15 3 4" xfId="15727" xr:uid="{00000000-0005-0000-0000-0000733D0000}"/>
    <cellStyle name="Title 15 3 5" xfId="45604" xr:uid="{54939937-489E-40E8-995A-F9E50905656F}"/>
    <cellStyle name="Title 15 3 6" xfId="38777" xr:uid="{7F39A171-6A2F-4558-9E59-302ECC670B04}"/>
    <cellStyle name="Title 15 4" xfId="15728" xr:uid="{00000000-0005-0000-0000-0000743D0000}"/>
    <cellStyle name="Title 15 4 2" xfId="15729" xr:uid="{00000000-0005-0000-0000-0000753D0000}"/>
    <cellStyle name="Title 15 4 2 2" xfId="15730" xr:uid="{00000000-0005-0000-0000-0000763D0000}"/>
    <cellStyle name="Title 15 4 3" xfId="15731" xr:uid="{00000000-0005-0000-0000-0000773D0000}"/>
    <cellStyle name="Title 15 4 3 2" xfId="15732" xr:uid="{00000000-0005-0000-0000-0000783D0000}"/>
    <cellStyle name="Title 15 4 4" xfId="15733" xr:uid="{00000000-0005-0000-0000-0000793D0000}"/>
    <cellStyle name="Title 15 4 5" xfId="45605" xr:uid="{66F698C9-DCC7-4190-B636-4722D6F25E00}"/>
    <cellStyle name="Title 15 4 6" xfId="38778" xr:uid="{D14F28E4-121F-48E1-A5B3-252C80CC6190}"/>
    <cellStyle name="Title 15 5" xfId="15734" xr:uid="{00000000-0005-0000-0000-00007A3D0000}"/>
    <cellStyle name="Title 15 5 2" xfId="15735" xr:uid="{00000000-0005-0000-0000-00007B3D0000}"/>
    <cellStyle name="Title 15 5 2 2" xfId="15736" xr:uid="{00000000-0005-0000-0000-00007C3D0000}"/>
    <cellStyle name="Title 15 5 3" xfId="15737" xr:uid="{00000000-0005-0000-0000-00007D3D0000}"/>
    <cellStyle name="Title 15 5 3 2" xfId="15738" xr:uid="{00000000-0005-0000-0000-00007E3D0000}"/>
    <cellStyle name="Title 15 5 4" xfId="15739" xr:uid="{00000000-0005-0000-0000-00007F3D0000}"/>
    <cellStyle name="Title 15 5 4 2" xfId="15740" xr:uid="{00000000-0005-0000-0000-0000803D0000}"/>
    <cellStyle name="Title 15 5 5" xfId="15741" xr:uid="{00000000-0005-0000-0000-0000813D0000}"/>
    <cellStyle name="Title 15 5 6" xfId="45606" xr:uid="{107846C7-AACE-41CE-AE9E-DCA4C03D1FC7}"/>
    <cellStyle name="Title 15 5 7" xfId="38779" xr:uid="{0A99815D-3982-4B3C-8171-2C75F99A98E5}"/>
    <cellStyle name="Title 15 6" xfId="15742" xr:uid="{00000000-0005-0000-0000-0000823D0000}"/>
    <cellStyle name="Title 15 6 2" xfId="15743" xr:uid="{00000000-0005-0000-0000-0000833D0000}"/>
    <cellStyle name="Title 15 6 2 2" xfId="15744" xr:uid="{00000000-0005-0000-0000-0000843D0000}"/>
    <cellStyle name="Title 15 6 3" xfId="15745" xr:uid="{00000000-0005-0000-0000-0000853D0000}"/>
    <cellStyle name="Title 15 6 3 2" xfId="15746" xr:uid="{00000000-0005-0000-0000-0000863D0000}"/>
    <cellStyle name="Title 15 6 4" xfId="15747" xr:uid="{00000000-0005-0000-0000-0000873D0000}"/>
    <cellStyle name="Title 15 6 5" xfId="45607" xr:uid="{30EC7E31-6393-4DC0-BA47-DABACAD6B6BF}"/>
    <cellStyle name="Title 15 6 6" xfId="38780" xr:uid="{414726E2-7E96-4D96-9C8E-F8F0A6366475}"/>
    <cellStyle name="Title 15 7" xfId="15748" xr:uid="{00000000-0005-0000-0000-0000883D0000}"/>
    <cellStyle name="Title 15 7 2" xfId="15749" xr:uid="{00000000-0005-0000-0000-0000893D0000}"/>
    <cellStyle name="Title 15 7 3" xfId="45608" xr:uid="{FC46EDC8-C463-433A-8870-82F364810422}"/>
    <cellStyle name="Title 15 7 4" xfId="38781" xr:uid="{509CF7D0-D909-4AF9-BCAC-B568E9194F87}"/>
    <cellStyle name="Title 15 8" xfId="15750" xr:uid="{00000000-0005-0000-0000-00008A3D0000}"/>
    <cellStyle name="Title 15 8 2" xfId="15751" xr:uid="{00000000-0005-0000-0000-00008B3D0000}"/>
    <cellStyle name="Title 15 8 3" xfId="45609" xr:uid="{7D879BA0-5681-435B-A9FA-63EAB44C96C3}"/>
    <cellStyle name="Title 15 8 4" xfId="38782" xr:uid="{B598521E-E6FC-48F2-8977-3D15065A37B1}"/>
    <cellStyle name="Title 15 9" xfId="15752" xr:uid="{00000000-0005-0000-0000-00008C3D0000}"/>
    <cellStyle name="Title 15 9 2" xfId="15753" xr:uid="{00000000-0005-0000-0000-00008D3D0000}"/>
    <cellStyle name="Title 15 9 3" xfId="45610" xr:uid="{F94F07C9-561C-4ADD-9998-533F5B5E1742}"/>
    <cellStyle name="Title 15 9 4" xfId="38783" xr:uid="{39A1F8A0-3863-4DF6-B8C9-E0845BB7BCA0}"/>
    <cellStyle name="Title 16" xfId="3271" xr:uid="{00000000-0005-0000-0000-0000CB0C0000}"/>
    <cellStyle name="Title 16 10" xfId="15755" xr:uid="{00000000-0005-0000-0000-00008F3D0000}"/>
    <cellStyle name="Title 16 10 2" xfId="45611" xr:uid="{7E37F324-2E0F-4FA3-8BF8-87F697B50FB5}"/>
    <cellStyle name="Title 16 10 3" xfId="38784" xr:uid="{2F8A5893-FFF7-478D-9ABA-C123D60E3A76}"/>
    <cellStyle name="Title 16 11" xfId="15756" xr:uid="{00000000-0005-0000-0000-0000903D0000}"/>
    <cellStyle name="Title 16 12" xfId="15754" xr:uid="{00000000-0005-0000-0000-00008E3D0000}"/>
    <cellStyle name="Title 16 13" xfId="42179" xr:uid="{415120D8-4216-4E8C-BEB8-3F51D755C82A}"/>
    <cellStyle name="Title 16 14" xfId="26977" xr:uid="{83DF9B4E-4D6C-4868-BD65-9A448B7FEAC5}"/>
    <cellStyle name="Title 16 2" xfId="15757" xr:uid="{00000000-0005-0000-0000-0000913D0000}"/>
    <cellStyle name="Title 16 2 2" xfId="15758" xr:uid="{00000000-0005-0000-0000-0000923D0000}"/>
    <cellStyle name="Title 16 2 2 2" xfId="15759" xr:uid="{00000000-0005-0000-0000-0000933D0000}"/>
    <cellStyle name="Title 16 2 3" xfId="15760" xr:uid="{00000000-0005-0000-0000-0000943D0000}"/>
    <cellStyle name="Title 16 2 3 2" xfId="15761" xr:uid="{00000000-0005-0000-0000-0000953D0000}"/>
    <cellStyle name="Title 16 2 4" xfId="15762" xr:uid="{00000000-0005-0000-0000-0000963D0000}"/>
    <cellStyle name="Title 16 2 5" xfId="15763" xr:uid="{00000000-0005-0000-0000-0000973D0000}"/>
    <cellStyle name="Title 16 2 6" xfId="45612" xr:uid="{B65BC932-8868-4BC6-8CA5-BF1388BF8301}"/>
    <cellStyle name="Title 16 2 7" xfId="38785" xr:uid="{92CC3BE4-EBEA-4138-8338-A5D11B605FEA}"/>
    <cellStyle name="Title 16 3" xfId="15764" xr:uid="{00000000-0005-0000-0000-0000983D0000}"/>
    <cellStyle name="Title 16 3 2" xfId="15765" xr:uid="{00000000-0005-0000-0000-0000993D0000}"/>
    <cellStyle name="Title 16 3 2 2" xfId="15766" xr:uid="{00000000-0005-0000-0000-00009A3D0000}"/>
    <cellStyle name="Title 16 3 3" xfId="15767" xr:uid="{00000000-0005-0000-0000-00009B3D0000}"/>
    <cellStyle name="Title 16 3 3 2" xfId="15768" xr:uid="{00000000-0005-0000-0000-00009C3D0000}"/>
    <cellStyle name="Title 16 3 4" xfId="15769" xr:uid="{00000000-0005-0000-0000-00009D3D0000}"/>
    <cellStyle name="Title 16 3 5" xfId="45613" xr:uid="{32515436-B4AE-4D4A-BF85-B63B95D917DC}"/>
    <cellStyle name="Title 16 3 6" xfId="38786" xr:uid="{F2CF46C8-AD1C-4040-9051-5F749950E71B}"/>
    <cellStyle name="Title 16 4" xfId="15770" xr:uid="{00000000-0005-0000-0000-00009E3D0000}"/>
    <cellStyle name="Title 16 4 2" xfId="15771" xr:uid="{00000000-0005-0000-0000-00009F3D0000}"/>
    <cellStyle name="Title 16 4 2 2" xfId="15772" xr:uid="{00000000-0005-0000-0000-0000A03D0000}"/>
    <cellStyle name="Title 16 4 3" xfId="15773" xr:uid="{00000000-0005-0000-0000-0000A13D0000}"/>
    <cellStyle name="Title 16 4 3 2" xfId="15774" xr:uid="{00000000-0005-0000-0000-0000A23D0000}"/>
    <cellStyle name="Title 16 4 4" xfId="15775" xr:uid="{00000000-0005-0000-0000-0000A33D0000}"/>
    <cellStyle name="Title 16 4 5" xfId="45614" xr:uid="{C82859C1-7092-4726-AC98-E45BFAA82B74}"/>
    <cellStyle name="Title 16 4 6" xfId="38787" xr:uid="{2AEEB0F9-188C-4BE8-83C8-6C25E2A7E42E}"/>
    <cellStyle name="Title 16 5" xfId="15776" xr:uid="{00000000-0005-0000-0000-0000A43D0000}"/>
    <cellStyle name="Title 16 5 2" xfId="15777" xr:uid="{00000000-0005-0000-0000-0000A53D0000}"/>
    <cellStyle name="Title 16 5 2 2" xfId="15778" xr:uid="{00000000-0005-0000-0000-0000A63D0000}"/>
    <cellStyle name="Title 16 5 3" xfId="15779" xr:uid="{00000000-0005-0000-0000-0000A73D0000}"/>
    <cellStyle name="Title 16 5 3 2" xfId="15780" xr:uid="{00000000-0005-0000-0000-0000A83D0000}"/>
    <cellStyle name="Title 16 5 4" xfId="15781" xr:uid="{00000000-0005-0000-0000-0000A93D0000}"/>
    <cellStyle name="Title 16 5 4 2" xfId="15782" xr:uid="{00000000-0005-0000-0000-0000AA3D0000}"/>
    <cellStyle name="Title 16 5 5" xfId="15783" xr:uid="{00000000-0005-0000-0000-0000AB3D0000}"/>
    <cellStyle name="Title 16 5 6" xfId="45615" xr:uid="{BC195912-4E49-4287-B7C6-D17A9810A137}"/>
    <cellStyle name="Title 16 5 7" xfId="38788" xr:uid="{36EE2484-4698-492F-801B-E45432ECCD1E}"/>
    <cellStyle name="Title 16 6" xfId="15784" xr:uid="{00000000-0005-0000-0000-0000AC3D0000}"/>
    <cellStyle name="Title 16 6 2" xfId="15785" xr:uid="{00000000-0005-0000-0000-0000AD3D0000}"/>
    <cellStyle name="Title 16 6 2 2" xfId="15786" xr:uid="{00000000-0005-0000-0000-0000AE3D0000}"/>
    <cellStyle name="Title 16 6 3" xfId="15787" xr:uid="{00000000-0005-0000-0000-0000AF3D0000}"/>
    <cellStyle name="Title 16 6 3 2" xfId="15788" xr:uid="{00000000-0005-0000-0000-0000B03D0000}"/>
    <cellStyle name="Title 16 6 4" xfId="15789" xr:uid="{00000000-0005-0000-0000-0000B13D0000}"/>
    <cellStyle name="Title 16 6 5" xfId="45616" xr:uid="{AF4C75B3-5EAC-47F0-92F9-5061F133C628}"/>
    <cellStyle name="Title 16 6 6" xfId="38789" xr:uid="{C68D8E7D-1AC9-4C09-AAFB-F343C99480FD}"/>
    <cellStyle name="Title 16 7" xfId="15790" xr:uid="{00000000-0005-0000-0000-0000B23D0000}"/>
    <cellStyle name="Title 16 7 2" xfId="15791" xr:uid="{00000000-0005-0000-0000-0000B33D0000}"/>
    <cellStyle name="Title 16 7 3" xfId="45617" xr:uid="{3022ABBA-15FD-4809-AB6C-62BAB2A05F02}"/>
    <cellStyle name="Title 16 7 4" xfId="38790" xr:uid="{18909093-6270-4043-B54D-4A8F03CCE8A8}"/>
    <cellStyle name="Title 16 8" xfId="15792" xr:uid="{00000000-0005-0000-0000-0000B43D0000}"/>
    <cellStyle name="Title 16 8 2" xfId="15793" xr:uid="{00000000-0005-0000-0000-0000B53D0000}"/>
    <cellStyle name="Title 16 8 3" xfId="45618" xr:uid="{2F13DD4F-7E6F-47FB-9AF9-A2B258872D79}"/>
    <cellStyle name="Title 16 8 4" xfId="38791" xr:uid="{722B0E7F-4DCE-4B42-80EA-E46C7763AE2C}"/>
    <cellStyle name="Title 16 9" xfId="15794" xr:uid="{00000000-0005-0000-0000-0000B63D0000}"/>
    <cellStyle name="Title 16 9 2" xfId="15795" xr:uid="{00000000-0005-0000-0000-0000B73D0000}"/>
    <cellStyle name="Title 16 9 3" xfId="45619" xr:uid="{4AAAE761-C511-478F-B9EF-CD4673ACDDAC}"/>
    <cellStyle name="Title 16 9 4" xfId="38792" xr:uid="{CF3D1849-36C5-4ED4-A422-76042CA04118}"/>
    <cellStyle name="Title 17" xfId="3272" xr:uid="{00000000-0005-0000-0000-0000CC0C0000}"/>
    <cellStyle name="Title 17 10" xfId="15797" xr:uid="{00000000-0005-0000-0000-0000B93D0000}"/>
    <cellStyle name="Title 17 10 2" xfId="45620" xr:uid="{302B7273-105C-4B57-9B43-9D9DF1019436}"/>
    <cellStyle name="Title 17 10 3" xfId="38793" xr:uid="{420A7EF6-0C0B-4CCC-AEC6-9AD115A9A575}"/>
    <cellStyle name="Title 17 11" xfId="15798" xr:uid="{00000000-0005-0000-0000-0000BA3D0000}"/>
    <cellStyle name="Title 17 12" xfId="15796" xr:uid="{00000000-0005-0000-0000-0000B83D0000}"/>
    <cellStyle name="Title 17 13" xfId="42180" xr:uid="{CEBCEAFE-4C45-47F4-9FBB-2AB2EA81D7A6}"/>
    <cellStyle name="Title 17 14" xfId="26978" xr:uid="{73B239E2-B07A-4890-AC98-6F96A6829B01}"/>
    <cellStyle name="Title 17 2" xfId="15799" xr:uid="{00000000-0005-0000-0000-0000BB3D0000}"/>
    <cellStyle name="Title 17 2 2" xfId="15800" xr:uid="{00000000-0005-0000-0000-0000BC3D0000}"/>
    <cellStyle name="Title 17 2 2 2" xfId="15801" xr:uid="{00000000-0005-0000-0000-0000BD3D0000}"/>
    <cellStyle name="Title 17 2 3" xfId="15802" xr:uid="{00000000-0005-0000-0000-0000BE3D0000}"/>
    <cellStyle name="Title 17 2 3 2" xfId="15803" xr:uid="{00000000-0005-0000-0000-0000BF3D0000}"/>
    <cellStyle name="Title 17 2 4" xfId="15804" xr:uid="{00000000-0005-0000-0000-0000C03D0000}"/>
    <cellStyle name="Title 17 2 5" xfId="15805" xr:uid="{00000000-0005-0000-0000-0000C13D0000}"/>
    <cellStyle name="Title 17 2 6" xfId="45621" xr:uid="{8035FB54-5D1B-4545-8136-5E0BDB51ECF3}"/>
    <cellStyle name="Title 17 2 7" xfId="38794" xr:uid="{E5CFF510-577A-41A3-A1FA-8707DF2F49DD}"/>
    <cellStyle name="Title 17 3" xfId="15806" xr:uid="{00000000-0005-0000-0000-0000C23D0000}"/>
    <cellStyle name="Title 17 3 2" xfId="15807" xr:uid="{00000000-0005-0000-0000-0000C33D0000}"/>
    <cellStyle name="Title 17 3 2 2" xfId="15808" xr:uid="{00000000-0005-0000-0000-0000C43D0000}"/>
    <cellStyle name="Title 17 3 3" xfId="15809" xr:uid="{00000000-0005-0000-0000-0000C53D0000}"/>
    <cellStyle name="Title 17 3 3 2" xfId="15810" xr:uid="{00000000-0005-0000-0000-0000C63D0000}"/>
    <cellStyle name="Title 17 3 4" xfId="15811" xr:uid="{00000000-0005-0000-0000-0000C73D0000}"/>
    <cellStyle name="Title 17 3 5" xfId="45622" xr:uid="{30E77709-2B3A-4C23-AA33-CAE7583C7B6C}"/>
    <cellStyle name="Title 17 3 6" xfId="38795" xr:uid="{1A1B26B8-9765-4B05-B469-21A39814C503}"/>
    <cellStyle name="Title 17 4" xfId="15812" xr:uid="{00000000-0005-0000-0000-0000C83D0000}"/>
    <cellStyle name="Title 17 4 2" xfId="15813" xr:uid="{00000000-0005-0000-0000-0000C93D0000}"/>
    <cellStyle name="Title 17 4 2 2" xfId="15814" xr:uid="{00000000-0005-0000-0000-0000CA3D0000}"/>
    <cellStyle name="Title 17 4 3" xfId="15815" xr:uid="{00000000-0005-0000-0000-0000CB3D0000}"/>
    <cellStyle name="Title 17 4 3 2" xfId="15816" xr:uid="{00000000-0005-0000-0000-0000CC3D0000}"/>
    <cellStyle name="Title 17 4 4" xfId="15817" xr:uid="{00000000-0005-0000-0000-0000CD3D0000}"/>
    <cellStyle name="Title 17 4 5" xfId="45623" xr:uid="{F58ED934-E6FB-4EB2-A4F3-7F136E14A1B9}"/>
    <cellStyle name="Title 17 4 6" xfId="38796" xr:uid="{7891CF42-E168-4212-8BA1-3514EA03AA73}"/>
    <cellStyle name="Title 17 5" xfId="15818" xr:uid="{00000000-0005-0000-0000-0000CE3D0000}"/>
    <cellStyle name="Title 17 5 2" xfId="15819" xr:uid="{00000000-0005-0000-0000-0000CF3D0000}"/>
    <cellStyle name="Title 17 5 2 2" xfId="15820" xr:uid="{00000000-0005-0000-0000-0000D03D0000}"/>
    <cellStyle name="Title 17 5 3" xfId="15821" xr:uid="{00000000-0005-0000-0000-0000D13D0000}"/>
    <cellStyle name="Title 17 5 3 2" xfId="15822" xr:uid="{00000000-0005-0000-0000-0000D23D0000}"/>
    <cellStyle name="Title 17 5 4" xfId="15823" xr:uid="{00000000-0005-0000-0000-0000D33D0000}"/>
    <cellStyle name="Title 17 5 4 2" xfId="15824" xr:uid="{00000000-0005-0000-0000-0000D43D0000}"/>
    <cellStyle name="Title 17 5 5" xfId="15825" xr:uid="{00000000-0005-0000-0000-0000D53D0000}"/>
    <cellStyle name="Title 17 5 6" xfId="45624" xr:uid="{69B988C8-5AAE-493D-B6DA-9548E6BD99E1}"/>
    <cellStyle name="Title 17 5 7" xfId="38797" xr:uid="{F500EF79-DC17-454D-9E83-865ED3F0A1AC}"/>
    <cellStyle name="Title 17 6" xfId="15826" xr:uid="{00000000-0005-0000-0000-0000D63D0000}"/>
    <cellStyle name="Title 17 6 2" xfId="15827" xr:uid="{00000000-0005-0000-0000-0000D73D0000}"/>
    <cellStyle name="Title 17 6 2 2" xfId="15828" xr:uid="{00000000-0005-0000-0000-0000D83D0000}"/>
    <cellStyle name="Title 17 6 3" xfId="15829" xr:uid="{00000000-0005-0000-0000-0000D93D0000}"/>
    <cellStyle name="Title 17 6 3 2" xfId="15830" xr:uid="{00000000-0005-0000-0000-0000DA3D0000}"/>
    <cellStyle name="Title 17 6 4" xfId="15831" xr:uid="{00000000-0005-0000-0000-0000DB3D0000}"/>
    <cellStyle name="Title 17 6 5" xfId="45625" xr:uid="{39A59611-7A18-482E-896E-62A5000503A7}"/>
    <cellStyle name="Title 17 6 6" xfId="38798" xr:uid="{59A2320A-CE35-4E31-AF54-1304BE22BCB5}"/>
    <cellStyle name="Title 17 7" xfId="15832" xr:uid="{00000000-0005-0000-0000-0000DC3D0000}"/>
    <cellStyle name="Title 17 7 2" xfId="15833" xr:uid="{00000000-0005-0000-0000-0000DD3D0000}"/>
    <cellStyle name="Title 17 7 3" xfId="45626" xr:uid="{F1A8AE98-1F6D-4DB5-B1BF-06E8F3C19C46}"/>
    <cellStyle name="Title 17 7 4" xfId="38799" xr:uid="{BD69106F-7667-4195-9F42-8A80F99BA909}"/>
    <cellStyle name="Title 17 8" xfId="15834" xr:uid="{00000000-0005-0000-0000-0000DE3D0000}"/>
    <cellStyle name="Title 17 8 2" xfId="15835" xr:uid="{00000000-0005-0000-0000-0000DF3D0000}"/>
    <cellStyle name="Title 17 8 3" xfId="45627" xr:uid="{AC462242-B2A6-40F1-A288-268E82D08BDE}"/>
    <cellStyle name="Title 17 8 4" xfId="38800" xr:uid="{EEE26970-FDB1-4B11-80B6-0DAE6A0D8398}"/>
    <cellStyle name="Title 17 9" xfId="15836" xr:uid="{00000000-0005-0000-0000-0000E03D0000}"/>
    <cellStyle name="Title 17 9 2" xfId="15837" xr:uid="{00000000-0005-0000-0000-0000E13D0000}"/>
    <cellStyle name="Title 17 9 3" xfId="45628" xr:uid="{A2EF98B2-F902-4221-A2AD-17DAB13C644B}"/>
    <cellStyle name="Title 17 9 4" xfId="38801" xr:uid="{3FDDBE19-0EC5-4EFD-9B81-D239CC002308}"/>
    <cellStyle name="Title 18" xfId="3273" xr:uid="{00000000-0005-0000-0000-0000CD0C0000}"/>
    <cellStyle name="Title 18 10" xfId="15839" xr:uid="{00000000-0005-0000-0000-0000E33D0000}"/>
    <cellStyle name="Title 18 10 2" xfId="45629" xr:uid="{0004C8E7-D109-48A8-891C-BF8DD609A084}"/>
    <cellStyle name="Title 18 10 3" xfId="38802" xr:uid="{1B1E0067-3D3D-4BFB-B834-BC101F5619CA}"/>
    <cellStyle name="Title 18 11" xfId="15840" xr:uid="{00000000-0005-0000-0000-0000E43D0000}"/>
    <cellStyle name="Title 18 12" xfId="15838" xr:uid="{00000000-0005-0000-0000-0000E23D0000}"/>
    <cellStyle name="Title 18 13" xfId="42181" xr:uid="{7E9158CC-0BFC-4018-9ACA-91DA3A47D267}"/>
    <cellStyle name="Title 18 14" xfId="26979" xr:uid="{C91A6202-EEE6-4219-A327-DBB897D982F0}"/>
    <cellStyle name="Title 18 2" xfId="15841" xr:uid="{00000000-0005-0000-0000-0000E53D0000}"/>
    <cellStyle name="Title 18 2 2" xfId="15842" xr:uid="{00000000-0005-0000-0000-0000E63D0000}"/>
    <cellStyle name="Title 18 2 2 2" xfId="15843" xr:uid="{00000000-0005-0000-0000-0000E73D0000}"/>
    <cellStyle name="Title 18 2 3" xfId="15844" xr:uid="{00000000-0005-0000-0000-0000E83D0000}"/>
    <cellStyle name="Title 18 2 3 2" xfId="15845" xr:uid="{00000000-0005-0000-0000-0000E93D0000}"/>
    <cellStyle name="Title 18 2 4" xfId="15846" xr:uid="{00000000-0005-0000-0000-0000EA3D0000}"/>
    <cellStyle name="Title 18 2 5" xfId="15847" xr:uid="{00000000-0005-0000-0000-0000EB3D0000}"/>
    <cellStyle name="Title 18 2 6" xfId="45630" xr:uid="{794BBFCD-8332-40F7-9A91-42D0431890EC}"/>
    <cellStyle name="Title 18 2 7" xfId="38803" xr:uid="{C4D11E72-CFCA-4A86-9D73-10174990D9A9}"/>
    <cellStyle name="Title 18 3" xfId="15848" xr:uid="{00000000-0005-0000-0000-0000EC3D0000}"/>
    <cellStyle name="Title 18 3 2" xfId="15849" xr:uid="{00000000-0005-0000-0000-0000ED3D0000}"/>
    <cellStyle name="Title 18 3 2 2" xfId="15850" xr:uid="{00000000-0005-0000-0000-0000EE3D0000}"/>
    <cellStyle name="Title 18 3 3" xfId="15851" xr:uid="{00000000-0005-0000-0000-0000EF3D0000}"/>
    <cellStyle name="Title 18 3 3 2" xfId="15852" xr:uid="{00000000-0005-0000-0000-0000F03D0000}"/>
    <cellStyle name="Title 18 3 4" xfId="15853" xr:uid="{00000000-0005-0000-0000-0000F13D0000}"/>
    <cellStyle name="Title 18 3 5" xfId="45631" xr:uid="{8AFBE5BF-A947-4317-BB7E-AA9533392708}"/>
    <cellStyle name="Title 18 3 6" xfId="38804" xr:uid="{02278AD5-0503-4D80-AC7F-F9381E5D77B3}"/>
    <cellStyle name="Title 18 4" xfId="15854" xr:uid="{00000000-0005-0000-0000-0000F23D0000}"/>
    <cellStyle name="Title 18 4 2" xfId="15855" xr:uid="{00000000-0005-0000-0000-0000F33D0000}"/>
    <cellStyle name="Title 18 4 2 2" xfId="15856" xr:uid="{00000000-0005-0000-0000-0000F43D0000}"/>
    <cellStyle name="Title 18 4 3" xfId="15857" xr:uid="{00000000-0005-0000-0000-0000F53D0000}"/>
    <cellStyle name="Title 18 4 3 2" xfId="15858" xr:uid="{00000000-0005-0000-0000-0000F63D0000}"/>
    <cellStyle name="Title 18 4 4" xfId="15859" xr:uid="{00000000-0005-0000-0000-0000F73D0000}"/>
    <cellStyle name="Title 18 4 5" xfId="45632" xr:uid="{8E4F370C-6F92-4BC4-BD64-F0DE608F2A8D}"/>
    <cellStyle name="Title 18 4 6" xfId="38805" xr:uid="{E1CDB8D8-9E5A-4624-A9C8-46D81A7550BC}"/>
    <cellStyle name="Title 18 5" xfId="15860" xr:uid="{00000000-0005-0000-0000-0000F83D0000}"/>
    <cellStyle name="Title 18 5 2" xfId="15861" xr:uid="{00000000-0005-0000-0000-0000F93D0000}"/>
    <cellStyle name="Title 18 5 2 2" xfId="15862" xr:uid="{00000000-0005-0000-0000-0000FA3D0000}"/>
    <cellStyle name="Title 18 5 3" xfId="15863" xr:uid="{00000000-0005-0000-0000-0000FB3D0000}"/>
    <cellStyle name="Title 18 5 3 2" xfId="15864" xr:uid="{00000000-0005-0000-0000-0000FC3D0000}"/>
    <cellStyle name="Title 18 5 4" xfId="15865" xr:uid="{00000000-0005-0000-0000-0000FD3D0000}"/>
    <cellStyle name="Title 18 5 4 2" xfId="15866" xr:uid="{00000000-0005-0000-0000-0000FE3D0000}"/>
    <cellStyle name="Title 18 5 5" xfId="15867" xr:uid="{00000000-0005-0000-0000-0000FF3D0000}"/>
    <cellStyle name="Title 18 5 6" xfId="45633" xr:uid="{1608C718-91F0-4724-B633-237C3EA8F1FC}"/>
    <cellStyle name="Title 18 5 7" xfId="38806" xr:uid="{51FFE286-A62A-4C5A-840F-0F0AC7D627E1}"/>
    <cellStyle name="Title 18 6" xfId="15868" xr:uid="{00000000-0005-0000-0000-0000003E0000}"/>
    <cellStyle name="Title 18 6 2" xfId="15869" xr:uid="{00000000-0005-0000-0000-0000013E0000}"/>
    <cellStyle name="Title 18 6 2 2" xfId="15870" xr:uid="{00000000-0005-0000-0000-0000023E0000}"/>
    <cellStyle name="Title 18 6 3" xfId="15871" xr:uid="{00000000-0005-0000-0000-0000033E0000}"/>
    <cellStyle name="Title 18 6 3 2" xfId="15872" xr:uid="{00000000-0005-0000-0000-0000043E0000}"/>
    <cellStyle name="Title 18 6 4" xfId="15873" xr:uid="{00000000-0005-0000-0000-0000053E0000}"/>
    <cellStyle name="Title 18 6 5" xfId="45634" xr:uid="{6FCA788D-3CC1-47E5-9B35-7A9FFFB201B4}"/>
    <cellStyle name="Title 18 6 6" xfId="38807" xr:uid="{886C8F7E-68CD-4D38-A47A-0FB00C040D98}"/>
    <cellStyle name="Title 18 7" xfId="15874" xr:uid="{00000000-0005-0000-0000-0000063E0000}"/>
    <cellStyle name="Title 18 7 2" xfId="15875" xr:uid="{00000000-0005-0000-0000-0000073E0000}"/>
    <cellStyle name="Title 18 7 3" xfId="45635" xr:uid="{B72682F8-C24A-4D0D-B69E-1415A14A7CB2}"/>
    <cellStyle name="Title 18 7 4" xfId="38808" xr:uid="{8BA8B06C-25BE-4EE4-813E-3E2054F76EB9}"/>
    <cellStyle name="Title 18 8" xfId="15876" xr:uid="{00000000-0005-0000-0000-0000083E0000}"/>
    <cellStyle name="Title 18 8 2" xfId="15877" xr:uid="{00000000-0005-0000-0000-0000093E0000}"/>
    <cellStyle name="Title 18 8 3" xfId="45636" xr:uid="{08F40D12-7C16-42B9-9CAB-DC2085159F84}"/>
    <cellStyle name="Title 18 8 4" xfId="38809" xr:uid="{E927C0A0-DD6B-483F-A88D-12DBFD996800}"/>
    <cellStyle name="Title 18 9" xfId="15878" xr:uid="{00000000-0005-0000-0000-00000A3E0000}"/>
    <cellStyle name="Title 18 9 2" xfId="15879" xr:uid="{00000000-0005-0000-0000-00000B3E0000}"/>
    <cellStyle name="Title 18 9 3" xfId="45637" xr:uid="{DF5E9425-7A0F-45CB-918F-B16BCEDEBA55}"/>
    <cellStyle name="Title 18 9 4" xfId="38810" xr:uid="{228AD4E0-03EE-4610-8E7C-05E8CDD96B1A}"/>
    <cellStyle name="Title 19" xfId="3274" xr:uid="{00000000-0005-0000-0000-0000CE0C0000}"/>
    <cellStyle name="Title 19 10" xfId="15881" xr:uid="{00000000-0005-0000-0000-00000D3E0000}"/>
    <cellStyle name="Title 19 10 2" xfId="45638" xr:uid="{1096CD7E-A5E2-4286-B414-E15BE6235F10}"/>
    <cellStyle name="Title 19 10 3" xfId="38811" xr:uid="{E6B8A450-3449-419F-ABD1-25E75657DE44}"/>
    <cellStyle name="Title 19 11" xfId="15882" xr:uid="{00000000-0005-0000-0000-00000E3E0000}"/>
    <cellStyle name="Title 19 12" xfId="15880" xr:uid="{00000000-0005-0000-0000-00000C3E0000}"/>
    <cellStyle name="Title 19 13" xfId="42182" xr:uid="{8A3FEEA4-622B-4578-8F0F-BB3761D2213A}"/>
    <cellStyle name="Title 19 14" xfId="26980" xr:uid="{C8B7C151-44CB-4BEA-8D0B-4776A8A6D940}"/>
    <cellStyle name="Title 19 2" xfId="15883" xr:uid="{00000000-0005-0000-0000-00000F3E0000}"/>
    <cellStyle name="Title 19 2 2" xfId="15884" xr:uid="{00000000-0005-0000-0000-0000103E0000}"/>
    <cellStyle name="Title 19 2 2 2" xfId="15885" xr:uid="{00000000-0005-0000-0000-0000113E0000}"/>
    <cellStyle name="Title 19 2 3" xfId="15886" xr:uid="{00000000-0005-0000-0000-0000123E0000}"/>
    <cellStyle name="Title 19 2 3 2" xfId="15887" xr:uid="{00000000-0005-0000-0000-0000133E0000}"/>
    <cellStyle name="Title 19 2 4" xfId="15888" xr:uid="{00000000-0005-0000-0000-0000143E0000}"/>
    <cellStyle name="Title 19 2 5" xfId="15889" xr:uid="{00000000-0005-0000-0000-0000153E0000}"/>
    <cellStyle name="Title 19 2 6" xfId="45639" xr:uid="{ACC60FB3-7A4A-4854-8BE3-2164882A9318}"/>
    <cellStyle name="Title 19 2 7" xfId="38812" xr:uid="{9AAA7B5F-01A0-4B22-942E-4CDA684D72E6}"/>
    <cellStyle name="Title 19 3" xfId="15890" xr:uid="{00000000-0005-0000-0000-0000163E0000}"/>
    <cellStyle name="Title 19 3 2" xfId="15891" xr:uid="{00000000-0005-0000-0000-0000173E0000}"/>
    <cellStyle name="Title 19 3 2 2" xfId="15892" xr:uid="{00000000-0005-0000-0000-0000183E0000}"/>
    <cellStyle name="Title 19 3 3" xfId="15893" xr:uid="{00000000-0005-0000-0000-0000193E0000}"/>
    <cellStyle name="Title 19 3 3 2" xfId="15894" xr:uid="{00000000-0005-0000-0000-00001A3E0000}"/>
    <cellStyle name="Title 19 3 4" xfId="15895" xr:uid="{00000000-0005-0000-0000-00001B3E0000}"/>
    <cellStyle name="Title 19 3 5" xfId="45640" xr:uid="{59E01194-9730-4C58-AF6B-6C66F7A3E972}"/>
    <cellStyle name="Title 19 3 6" xfId="38813" xr:uid="{F7C4BB31-7468-4551-8718-457192A3D7FF}"/>
    <cellStyle name="Title 19 4" xfId="15896" xr:uid="{00000000-0005-0000-0000-00001C3E0000}"/>
    <cellStyle name="Title 19 4 2" xfId="15897" xr:uid="{00000000-0005-0000-0000-00001D3E0000}"/>
    <cellStyle name="Title 19 4 2 2" xfId="15898" xr:uid="{00000000-0005-0000-0000-00001E3E0000}"/>
    <cellStyle name="Title 19 4 3" xfId="15899" xr:uid="{00000000-0005-0000-0000-00001F3E0000}"/>
    <cellStyle name="Title 19 4 3 2" xfId="15900" xr:uid="{00000000-0005-0000-0000-0000203E0000}"/>
    <cellStyle name="Title 19 4 4" xfId="15901" xr:uid="{00000000-0005-0000-0000-0000213E0000}"/>
    <cellStyle name="Title 19 4 5" xfId="45641" xr:uid="{3D2E9B5C-7325-4E71-8E69-7B5B1FB5FC7D}"/>
    <cellStyle name="Title 19 4 6" xfId="38814" xr:uid="{948CF85F-D34E-46CE-A5C1-05BF19BC5E98}"/>
    <cellStyle name="Title 19 5" xfId="15902" xr:uid="{00000000-0005-0000-0000-0000223E0000}"/>
    <cellStyle name="Title 19 5 2" xfId="15903" xr:uid="{00000000-0005-0000-0000-0000233E0000}"/>
    <cellStyle name="Title 19 5 2 2" xfId="15904" xr:uid="{00000000-0005-0000-0000-0000243E0000}"/>
    <cellStyle name="Title 19 5 3" xfId="15905" xr:uid="{00000000-0005-0000-0000-0000253E0000}"/>
    <cellStyle name="Title 19 5 3 2" xfId="15906" xr:uid="{00000000-0005-0000-0000-0000263E0000}"/>
    <cellStyle name="Title 19 5 4" xfId="15907" xr:uid="{00000000-0005-0000-0000-0000273E0000}"/>
    <cellStyle name="Title 19 5 4 2" xfId="15908" xr:uid="{00000000-0005-0000-0000-0000283E0000}"/>
    <cellStyle name="Title 19 5 5" xfId="15909" xr:uid="{00000000-0005-0000-0000-0000293E0000}"/>
    <cellStyle name="Title 19 5 6" xfId="45642" xr:uid="{15581954-58A6-4F3E-B1C2-F30333620A89}"/>
    <cellStyle name="Title 19 5 7" xfId="38815" xr:uid="{F16CDE0F-1147-4CCC-9A15-4DCBDFADB7D6}"/>
    <cellStyle name="Title 19 6" xfId="15910" xr:uid="{00000000-0005-0000-0000-00002A3E0000}"/>
    <cellStyle name="Title 19 6 2" xfId="15911" xr:uid="{00000000-0005-0000-0000-00002B3E0000}"/>
    <cellStyle name="Title 19 6 2 2" xfId="15912" xr:uid="{00000000-0005-0000-0000-00002C3E0000}"/>
    <cellStyle name="Title 19 6 3" xfId="15913" xr:uid="{00000000-0005-0000-0000-00002D3E0000}"/>
    <cellStyle name="Title 19 6 3 2" xfId="15914" xr:uid="{00000000-0005-0000-0000-00002E3E0000}"/>
    <cellStyle name="Title 19 6 4" xfId="15915" xr:uid="{00000000-0005-0000-0000-00002F3E0000}"/>
    <cellStyle name="Title 19 6 5" xfId="45643" xr:uid="{9BAF9F28-E19E-4C38-9E02-4029DE0B62B8}"/>
    <cellStyle name="Title 19 6 6" xfId="38816" xr:uid="{2E981DA9-B616-4C14-9E19-CF295D55D966}"/>
    <cellStyle name="Title 19 7" xfId="15916" xr:uid="{00000000-0005-0000-0000-0000303E0000}"/>
    <cellStyle name="Title 19 7 2" xfId="15917" xr:uid="{00000000-0005-0000-0000-0000313E0000}"/>
    <cellStyle name="Title 19 7 3" xfId="45644" xr:uid="{5E232BDF-3E46-42BF-A183-B3548680873D}"/>
    <cellStyle name="Title 19 7 4" xfId="38817" xr:uid="{18A3FCD3-67E2-48B7-9838-DFD225C81666}"/>
    <cellStyle name="Title 19 8" xfId="15918" xr:uid="{00000000-0005-0000-0000-0000323E0000}"/>
    <cellStyle name="Title 19 8 2" xfId="15919" xr:uid="{00000000-0005-0000-0000-0000333E0000}"/>
    <cellStyle name="Title 19 8 3" xfId="45645" xr:uid="{1F7029EA-E333-44DE-BA6D-A2A408A59491}"/>
    <cellStyle name="Title 19 8 4" xfId="38818" xr:uid="{0E02F088-6B35-43EB-87E7-E0F176478094}"/>
    <cellStyle name="Title 19 9" xfId="15920" xr:uid="{00000000-0005-0000-0000-0000343E0000}"/>
    <cellStyle name="Title 19 9 2" xfId="15921" xr:uid="{00000000-0005-0000-0000-0000353E0000}"/>
    <cellStyle name="Title 19 9 3" xfId="45646" xr:uid="{C0E67C10-065B-4453-B60B-E118B696A0D2}"/>
    <cellStyle name="Title 19 9 4" xfId="38819" xr:uid="{1A4CA8FD-3A49-488C-A190-CCDE0EC0CCB7}"/>
    <cellStyle name="Title 2" xfId="337" xr:uid="{00000000-0005-0000-0000-000055010000}"/>
    <cellStyle name="Title 2 10" xfId="4800" xr:uid="{00000000-0005-0000-0000-0000C4120000}"/>
    <cellStyle name="Title 2 10 10" xfId="15924" xr:uid="{00000000-0005-0000-0000-0000383E0000}"/>
    <cellStyle name="Title 2 10 11" xfId="15923" xr:uid="{00000000-0005-0000-0000-0000373E0000}"/>
    <cellStyle name="Title 2 10 2" xfId="15925" xr:uid="{00000000-0005-0000-0000-0000393E0000}"/>
    <cellStyle name="Title 2 10 2 2" xfId="15926" xr:uid="{00000000-0005-0000-0000-00003A3E0000}"/>
    <cellStyle name="Title 2 10 2 2 2" xfId="15927" xr:uid="{00000000-0005-0000-0000-00003B3E0000}"/>
    <cellStyle name="Title 2 10 2 3" xfId="15928" xr:uid="{00000000-0005-0000-0000-00003C3E0000}"/>
    <cellStyle name="Title 2 10 2 3 2" xfId="15929" xr:uid="{00000000-0005-0000-0000-00003D3E0000}"/>
    <cellStyle name="Title 2 10 2 4" xfId="15930" xr:uid="{00000000-0005-0000-0000-00003E3E0000}"/>
    <cellStyle name="Title 2 10 2 5" xfId="45647" xr:uid="{48D8244D-1BF9-403A-BC4D-42F5B7C63226}"/>
    <cellStyle name="Title 2 10 2 6" xfId="26982" xr:uid="{B33745BB-3CF4-428C-B146-782885C59EB8}"/>
    <cellStyle name="Title 2 10 3" xfId="15931" xr:uid="{00000000-0005-0000-0000-00003F3E0000}"/>
    <cellStyle name="Title 2 10 3 2" xfId="15932" xr:uid="{00000000-0005-0000-0000-0000403E0000}"/>
    <cellStyle name="Title 2 10 3 2 2" xfId="15933" xr:uid="{00000000-0005-0000-0000-0000413E0000}"/>
    <cellStyle name="Title 2 10 3 3" xfId="15934" xr:uid="{00000000-0005-0000-0000-0000423E0000}"/>
    <cellStyle name="Title 2 10 3 3 2" xfId="15935" xr:uid="{00000000-0005-0000-0000-0000433E0000}"/>
    <cellStyle name="Title 2 10 3 4" xfId="15936" xr:uid="{00000000-0005-0000-0000-0000443E0000}"/>
    <cellStyle name="Title 2 10 3 5" xfId="45648" xr:uid="{062012AE-5349-4017-8ADF-BBCBA8125028}"/>
    <cellStyle name="Title 2 10 3 6" xfId="38820" xr:uid="{2BC46D75-344E-4E98-AA44-88A6B19F5E13}"/>
    <cellStyle name="Title 2 10 4" xfId="15937" xr:uid="{00000000-0005-0000-0000-0000453E0000}"/>
    <cellStyle name="Title 2 10 4 2" xfId="15938" xr:uid="{00000000-0005-0000-0000-0000463E0000}"/>
    <cellStyle name="Title 2 10 4 2 2" xfId="15939" xr:uid="{00000000-0005-0000-0000-0000473E0000}"/>
    <cellStyle name="Title 2 10 4 3" xfId="15940" xr:uid="{00000000-0005-0000-0000-0000483E0000}"/>
    <cellStyle name="Title 2 10 4 3 2" xfId="15941" xr:uid="{00000000-0005-0000-0000-0000493E0000}"/>
    <cellStyle name="Title 2 10 4 4" xfId="15942" xr:uid="{00000000-0005-0000-0000-00004A3E0000}"/>
    <cellStyle name="Title 2 10 4 4 2" xfId="15943" xr:uid="{00000000-0005-0000-0000-00004B3E0000}"/>
    <cellStyle name="Title 2 10 4 5" xfId="15944" xr:uid="{00000000-0005-0000-0000-00004C3E0000}"/>
    <cellStyle name="Title 2 10 4 6" xfId="45649" xr:uid="{AA564034-12C1-4B24-9E6F-2D10C3FC472F}"/>
    <cellStyle name="Title 2 10 4 7" xfId="38821" xr:uid="{849FC387-0478-46AE-9545-9904F70DB023}"/>
    <cellStyle name="Title 2 10 5" xfId="15945" xr:uid="{00000000-0005-0000-0000-00004D3E0000}"/>
    <cellStyle name="Title 2 10 5 2" xfId="15946" xr:uid="{00000000-0005-0000-0000-00004E3E0000}"/>
    <cellStyle name="Title 2 10 5 2 2" xfId="15947" xr:uid="{00000000-0005-0000-0000-00004F3E0000}"/>
    <cellStyle name="Title 2 10 5 3" xfId="15948" xr:uid="{00000000-0005-0000-0000-0000503E0000}"/>
    <cellStyle name="Title 2 10 5 3 2" xfId="15949" xr:uid="{00000000-0005-0000-0000-0000513E0000}"/>
    <cellStyle name="Title 2 10 5 4" xfId="15950" xr:uid="{00000000-0005-0000-0000-0000523E0000}"/>
    <cellStyle name="Title 2 10 5 5" xfId="45650" xr:uid="{5BCF116D-6D8B-46D7-AE01-AF9A78A5CA82}"/>
    <cellStyle name="Title 2 10 5 6" xfId="38822" xr:uid="{77C709A6-7838-41AF-B04C-AC786280B052}"/>
    <cellStyle name="Title 2 10 6" xfId="15951" xr:uid="{00000000-0005-0000-0000-0000533E0000}"/>
    <cellStyle name="Title 2 10 6 2" xfId="15952" xr:uid="{00000000-0005-0000-0000-0000543E0000}"/>
    <cellStyle name="Title 2 10 6 3" xfId="45651" xr:uid="{73C5DC51-2CF0-4338-9371-AC3147A3CB94}"/>
    <cellStyle name="Title 2 10 6 4" xfId="38823" xr:uid="{6DD4C125-31FB-4542-BECE-4A84934AF40C}"/>
    <cellStyle name="Title 2 10 7" xfId="15953" xr:uid="{00000000-0005-0000-0000-0000553E0000}"/>
    <cellStyle name="Title 2 10 7 2" xfId="15954" xr:uid="{00000000-0005-0000-0000-0000563E0000}"/>
    <cellStyle name="Title 2 10 7 3" xfId="45652" xr:uid="{550DADA5-FA3F-4854-802A-771AA62257B7}"/>
    <cellStyle name="Title 2 10 7 4" xfId="38824" xr:uid="{DEDEDC2A-6738-4AF1-BBAE-207CEE3DC1FB}"/>
    <cellStyle name="Title 2 10 8" xfId="15955" xr:uid="{00000000-0005-0000-0000-0000573E0000}"/>
    <cellStyle name="Title 2 10 8 2" xfId="15956" xr:uid="{00000000-0005-0000-0000-0000583E0000}"/>
    <cellStyle name="Title 2 10 8 3" xfId="45653" xr:uid="{24EC49EB-7125-4A03-9735-9E7455EE044E}"/>
    <cellStyle name="Title 2 10 8 4" xfId="38825" xr:uid="{FFCE2A8E-20A1-4373-A654-186325C5F730}"/>
    <cellStyle name="Title 2 10 9" xfId="15957" xr:uid="{00000000-0005-0000-0000-0000593E0000}"/>
    <cellStyle name="Title 2 10 9 2" xfId="45654" xr:uid="{D997A478-6900-4684-9BD4-3996C4CF0B03}"/>
    <cellStyle name="Title 2 10 9 3" xfId="38826" xr:uid="{D859BADF-7424-48BC-B63F-25536A640338}"/>
    <cellStyle name="Title 2 11" xfId="15958" xr:uid="{00000000-0005-0000-0000-00005A3E0000}"/>
    <cellStyle name="Title 2 11 10" xfId="15959" xr:uid="{00000000-0005-0000-0000-00005B3E0000}"/>
    <cellStyle name="Title 2 11 11" xfId="45655" xr:uid="{0770256F-9493-4372-ABE5-3307B2127138}"/>
    <cellStyle name="Title 2 11 12" xfId="27420" xr:uid="{63674FB2-BE81-4753-A858-D3D735F15940}"/>
    <cellStyle name="Title 2 11 2" xfId="15960" xr:uid="{00000000-0005-0000-0000-00005C3E0000}"/>
    <cellStyle name="Title 2 11 2 2" xfId="15961" xr:uid="{00000000-0005-0000-0000-00005D3E0000}"/>
    <cellStyle name="Title 2 11 2 2 2" xfId="15962" xr:uid="{00000000-0005-0000-0000-00005E3E0000}"/>
    <cellStyle name="Title 2 11 2 3" xfId="15963" xr:uid="{00000000-0005-0000-0000-00005F3E0000}"/>
    <cellStyle name="Title 2 11 2 3 2" xfId="15964" xr:uid="{00000000-0005-0000-0000-0000603E0000}"/>
    <cellStyle name="Title 2 11 2 4" xfId="15965" xr:uid="{00000000-0005-0000-0000-0000613E0000}"/>
    <cellStyle name="Title 2 11 2 5" xfId="45656" xr:uid="{5CFAC7EF-5097-400B-A8F2-63D1AEF1A832}"/>
    <cellStyle name="Title 2 11 2 6" xfId="38828" xr:uid="{2A169B09-D16E-4BDE-999B-35B4F2934A7E}"/>
    <cellStyle name="Title 2 11 3" xfId="15966" xr:uid="{00000000-0005-0000-0000-0000623E0000}"/>
    <cellStyle name="Title 2 11 3 2" xfId="15967" xr:uid="{00000000-0005-0000-0000-0000633E0000}"/>
    <cellStyle name="Title 2 11 3 2 2" xfId="15968" xr:uid="{00000000-0005-0000-0000-0000643E0000}"/>
    <cellStyle name="Title 2 11 3 3" xfId="15969" xr:uid="{00000000-0005-0000-0000-0000653E0000}"/>
    <cellStyle name="Title 2 11 3 3 2" xfId="15970" xr:uid="{00000000-0005-0000-0000-0000663E0000}"/>
    <cellStyle name="Title 2 11 3 4" xfId="15971" xr:uid="{00000000-0005-0000-0000-0000673E0000}"/>
    <cellStyle name="Title 2 11 3 5" xfId="45657" xr:uid="{9F2B18E3-F770-4077-BA49-BC83A412DC60}"/>
    <cellStyle name="Title 2 11 3 6" xfId="38829" xr:uid="{9B1E8645-1B32-4931-8317-DE86ED1F40A2}"/>
    <cellStyle name="Title 2 11 4" xfId="15972" xr:uid="{00000000-0005-0000-0000-0000683E0000}"/>
    <cellStyle name="Title 2 11 4 2" xfId="15973" xr:uid="{00000000-0005-0000-0000-0000693E0000}"/>
    <cellStyle name="Title 2 11 4 2 2" xfId="15974" xr:uid="{00000000-0005-0000-0000-00006A3E0000}"/>
    <cellStyle name="Title 2 11 4 3" xfId="15975" xr:uid="{00000000-0005-0000-0000-00006B3E0000}"/>
    <cellStyle name="Title 2 11 4 3 2" xfId="15976" xr:uid="{00000000-0005-0000-0000-00006C3E0000}"/>
    <cellStyle name="Title 2 11 4 4" xfId="15977" xr:uid="{00000000-0005-0000-0000-00006D3E0000}"/>
    <cellStyle name="Title 2 11 4 4 2" xfId="15978" xr:uid="{00000000-0005-0000-0000-00006E3E0000}"/>
    <cellStyle name="Title 2 11 4 5" xfId="15979" xr:uid="{00000000-0005-0000-0000-00006F3E0000}"/>
    <cellStyle name="Title 2 11 4 6" xfId="45658" xr:uid="{0D164AB9-B238-4AE1-BF14-64A18A871FF3}"/>
    <cellStyle name="Title 2 11 4 7" xfId="38830" xr:uid="{738AEEDF-5BB1-4112-9023-5AC24946C26C}"/>
    <cellStyle name="Title 2 11 5" xfId="15980" xr:uid="{00000000-0005-0000-0000-0000703E0000}"/>
    <cellStyle name="Title 2 11 5 2" xfId="15981" xr:uid="{00000000-0005-0000-0000-0000713E0000}"/>
    <cellStyle name="Title 2 11 5 2 2" xfId="15982" xr:uid="{00000000-0005-0000-0000-0000723E0000}"/>
    <cellStyle name="Title 2 11 5 3" xfId="15983" xr:uid="{00000000-0005-0000-0000-0000733E0000}"/>
    <cellStyle name="Title 2 11 5 3 2" xfId="15984" xr:uid="{00000000-0005-0000-0000-0000743E0000}"/>
    <cellStyle name="Title 2 11 5 4" xfId="15985" xr:uid="{00000000-0005-0000-0000-0000753E0000}"/>
    <cellStyle name="Title 2 11 5 5" xfId="45659" xr:uid="{F223BFA6-0BFC-484C-9DE9-D5718D162C2D}"/>
    <cellStyle name="Title 2 11 5 6" xfId="38831" xr:uid="{4C7FA232-8B17-4582-B22C-8C91E28B3438}"/>
    <cellStyle name="Title 2 11 6" xfId="15986" xr:uid="{00000000-0005-0000-0000-0000763E0000}"/>
    <cellStyle name="Title 2 11 6 2" xfId="15987" xr:uid="{00000000-0005-0000-0000-0000773E0000}"/>
    <cellStyle name="Title 2 11 6 3" xfId="45660" xr:uid="{8CE5A95E-53D4-4DAC-B2A3-BD32ABC983BB}"/>
    <cellStyle name="Title 2 11 6 4" xfId="38827" xr:uid="{EABEC9C5-DD15-4A81-A171-B9920AC385B1}"/>
    <cellStyle name="Title 2 11 7" xfId="15988" xr:uid="{00000000-0005-0000-0000-0000783E0000}"/>
    <cellStyle name="Title 2 11 7 2" xfId="15989" xr:uid="{00000000-0005-0000-0000-0000793E0000}"/>
    <cellStyle name="Title 2 11 8" xfId="15990" xr:uid="{00000000-0005-0000-0000-00007A3E0000}"/>
    <cellStyle name="Title 2 11 8 2" xfId="15991" xr:uid="{00000000-0005-0000-0000-00007B3E0000}"/>
    <cellStyle name="Title 2 11 9" xfId="15992" xr:uid="{00000000-0005-0000-0000-00007C3E0000}"/>
    <cellStyle name="Title 2 12" xfId="15993" xr:uid="{00000000-0005-0000-0000-00007D3E0000}"/>
    <cellStyle name="Title 2 12 2" xfId="15994" xr:uid="{00000000-0005-0000-0000-00007E3E0000}"/>
    <cellStyle name="Title 2 12 2 2" xfId="15995" xr:uid="{00000000-0005-0000-0000-00007F3E0000}"/>
    <cellStyle name="Title 2 12 3" xfId="15996" xr:uid="{00000000-0005-0000-0000-0000803E0000}"/>
    <cellStyle name="Title 2 12 3 2" xfId="15997" xr:uid="{00000000-0005-0000-0000-0000813E0000}"/>
    <cellStyle name="Title 2 12 4" xfId="15998" xr:uid="{00000000-0005-0000-0000-0000823E0000}"/>
    <cellStyle name="Title 2 12 5" xfId="15999" xr:uid="{00000000-0005-0000-0000-0000833E0000}"/>
    <cellStyle name="Title 2 12 6" xfId="45661" xr:uid="{F44F32D5-F202-49C5-AE47-C12CFA53F670}"/>
    <cellStyle name="Title 2 12 7" xfId="38832" xr:uid="{1775BE9C-9934-4901-A4EA-0B76A5CAA2B8}"/>
    <cellStyle name="Title 2 13" xfId="16000" xr:uid="{00000000-0005-0000-0000-0000843E0000}"/>
    <cellStyle name="Title 2 13 2" xfId="16001" xr:uid="{00000000-0005-0000-0000-0000853E0000}"/>
    <cellStyle name="Title 2 13 2 2" xfId="16002" xr:uid="{00000000-0005-0000-0000-0000863E0000}"/>
    <cellStyle name="Title 2 13 3" xfId="16003" xr:uid="{00000000-0005-0000-0000-0000873E0000}"/>
    <cellStyle name="Title 2 13 3 2" xfId="16004" xr:uid="{00000000-0005-0000-0000-0000883E0000}"/>
    <cellStyle name="Title 2 13 4" xfId="16005" xr:uid="{00000000-0005-0000-0000-0000893E0000}"/>
    <cellStyle name="Title 2 13 5" xfId="45662" xr:uid="{C891E9B6-17F6-433A-9055-B1AA5DA3AF1B}"/>
    <cellStyle name="Title 2 13 6" xfId="38833" xr:uid="{AE0D82CC-A786-4F83-A0A3-859D01846B11}"/>
    <cellStyle name="Title 2 14" xfId="16006" xr:uid="{00000000-0005-0000-0000-00008A3E0000}"/>
    <cellStyle name="Title 2 14 2" xfId="16007" xr:uid="{00000000-0005-0000-0000-00008B3E0000}"/>
    <cellStyle name="Title 2 14 2 2" xfId="16008" xr:uid="{00000000-0005-0000-0000-00008C3E0000}"/>
    <cellStyle name="Title 2 14 3" xfId="16009" xr:uid="{00000000-0005-0000-0000-00008D3E0000}"/>
    <cellStyle name="Title 2 14 3 2" xfId="16010" xr:uid="{00000000-0005-0000-0000-00008E3E0000}"/>
    <cellStyle name="Title 2 14 4" xfId="16011" xr:uid="{00000000-0005-0000-0000-00008F3E0000}"/>
    <cellStyle name="Title 2 14 5" xfId="45663" xr:uid="{E8FD0A5A-1AAF-4614-AC35-C32A6843FD55}"/>
    <cellStyle name="Title 2 14 6" xfId="38834" xr:uid="{A68A20CE-EA55-42AE-AF1E-EB44370451C3}"/>
    <cellStyle name="Title 2 15" xfId="16012" xr:uid="{00000000-0005-0000-0000-0000903E0000}"/>
    <cellStyle name="Title 2 15 2" xfId="16013" xr:uid="{00000000-0005-0000-0000-0000913E0000}"/>
    <cellStyle name="Title 2 15 2 2" xfId="16014" xr:uid="{00000000-0005-0000-0000-0000923E0000}"/>
    <cellStyle name="Title 2 15 3" xfId="16015" xr:uid="{00000000-0005-0000-0000-0000933E0000}"/>
    <cellStyle name="Title 2 15 3 2" xfId="16016" xr:uid="{00000000-0005-0000-0000-0000943E0000}"/>
    <cellStyle name="Title 2 15 4" xfId="16017" xr:uid="{00000000-0005-0000-0000-0000953E0000}"/>
    <cellStyle name="Title 2 15 4 2" xfId="16018" xr:uid="{00000000-0005-0000-0000-0000963E0000}"/>
    <cellStyle name="Title 2 15 5" xfId="16019" xr:uid="{00000000-0005-0000-0000-0000973E0000}"/>
    <cellStyle name="Title 2 15 6" xfId="45664" xr:uid="{24FE1917-8019-4497-BF6D-02B005D29DD9}"/>
    <cellStyle name="Title 2 15 7" xfId="38835" xr:uid="{3A0312EE-DD45-49A4-9E4C-880079AA82BA}"/>
    <cellStyle name="Title 2 16" xfId="16020" xr:uid="{00000000-0005-0000-0000-0000983E0000}"/>
    <cellStyle name="Title 2 16 2" xfId="16021" xr:uid="{00000000-0005-0000-0000-0000993E0000}"/>
    <cellStyle name="Title 2 16 2 2" xfId="16022" xr:uid="{00000000-0005-0000-0000-00009A3E0000}"/>
    <cellStyle name="Title 2 16 3" xfId="16023" xr:uid="{00000000-0005-0000-0000-00009B3E0000}"/>
    <cellStyle name="Title 2 16 3 2" xfId="16024" xr:uid="{00000000-0005-0000-0000-00009C3E0000}"/>
    <cellStyle name="Title 2 16 4" xfId="16025" xr:uid="{00000000-0005-0000-0000-00009D3E0000}"/>
    <cellStyle name="Title 2 16 5" xfId="45665" xr:uid="{0CA7A36A-98E6-4057-B676-92EA6E332E0A}"/>
    <cellStyle name="Title 2 16 6" xfId="38836" xr:uid="{A4D6302B-EA0C-40F8-9637-0661191E8EFA}"/>
    <cellStyle name="Title 2 17" xfId="16026" xr:uid="{00000000-0005-0000-0000-00009E3E0000}"/>
    <cellStyle name="Title 2 17 2" xfId="16027" xr:uid="{00000000-0005-0000-0000-00009F3E0000}"/>
    <cellStyle name="Title 2 17 3" xfId="45666" xr:uid="{858ADEB5-7275-4109-B477-1D0AB7C595A4}"/>
    <cellStyle name="Title 2 17 4" xfId="38837" xr:uid="{9162F006-D0E5-4AD2-88DE-D1D632FCC495}"/>
    <cellStyle name="Title 2 18" xfId="16028" xr:uid="{00000000-0005-0000-0000-0000A03E0000}"/>
    <cellStyle name="Title 2 18 2" xfId="16029" xr:uid="{00000000-0005-0000-0000-0000A13E0000}"/>
    <cellStyle name="Title 2 18 3" xfId="45667" xr:uid="{3A026B7E-A427-4401-8589-C36390075A98}"/>
    <cellStyle name="Title 2 18 4" xfId="38838" xr:uid="{0B836220-79DA-426E-8793-14C328083AD4}"/>
    <cellStyle name="Title 2 19" xfId="16030" xr:uid="{00000000-0005-0000-0000-0000A23E0000}"/>
    <cellStyle name="Title 2 19 2" xfId="16031" xr:uid="{00000000-0005-0000-0000-0000A33E0000}"/>
    <cellStyle name="Title 2 19 3" xfId="45668" xr:uid="{C834116F-B37B-4B95-AF77-E545AACE4163}"/>
    <cellStyle name="Title 2 19 4" xfId="38839" xr:uid="{FA0C8310-AFA9-47E4-BB88-CAA4C438F811}"/>
    <cellStyle name="Title 2 2" xfId="4801" xr:uid="{00000000-0005-0000-0000-0000C5120000}"/>
    <cellStyle name="Title 2 2 10" xfId="16033" xr:uid="{00000000-0005-0000-0000-0000A53E0000}"/>
    <cellStyle name="Title 2 2 11" xfId="16032" xr:uid="{00000000-0005-0000-0000-0000A43E0000}"/>
    <cellStyle name="Title 2 2 2" xfId="16034" xr:uid="{00000000-0005-0000-0000-0000A63E0000}"/>
    <cellStyle name="Title 2 2 2 2" xfId="16035" xr:uid="{00000000-0005-0000-0000-0000A73E0000}"/>
    <cellStyle name="Title 2 2 2 2 2" xfId="16036" xr:uid="{00000000-0005-0000-0000-0000A83E0000}"/>
    <cellStyle name="Title 2 2 2 3" xfId="16037" xr:uid="{00000000-0005-0000-0000-0000A93E0000}"/>
    <cellStyle name="Title 2 2 2 3 2" xfId="16038" xr:uid="{00000000-0005-0000-0000-0000AA3E0000}"/>
    <cellStyle name="Title 2 2 2 4" xfId="16039" xr:uid="{00000000-0005-0000-0000-0000AB3E0000}"/>
    <cellStyle name="Title 2 2 2 5" xfId="45669" xr:uid="{063D6FBB-36CE-4418-BD08-91A75E864AE4}"/>
    <cellStyle name="Title 2 2 2 6" xfId="26983" xr:uid="{7D43F55C-DF44-4E4F-86EB-56D45C7884D5}"/>
    <cellStyle name="Title 2 2 3" xfId="16040" xr:uid="{00000000-0005-0000-0000-0000AC3E0000}"/>
    <cellStyle name="Title 2 2 3 2" xfId="16041" xr:uid="{00000000-0005-0000-0000-0000AD3E0000}"/>
    <cellStyle name="Title 2 2 3 2 2" xfId="16042" xr:uid="{00000000-0005-0000-0000-0000AE3E0000}"/>
    <cellStyle name="Title 2 2 3 3" xfId="16043" xr:uid="{00000000-0005-0000-0000-0000AF3E0000}"/>
    <cellStyle name="Title 2 2 3 3 2" xfId="16044" xr:uid="{00000000-0005-0000-0000-0000B03E0000}"/>
    <cellStyle name="Title 2 2 3 4" xfId="16045" xr:uid="{00000000-0005-0000-0000-0000B13E0000}"/>
    <cellStyle name="Title 2 2 3 5" xfId="45670" xr:uid="{CF38CEF4-D7F8-4880-BECF-06BE4D41EA81}"/>
    <cellStyle name="Title 2 2 3 6" xfId="38840" xr:uid="{13187533-5C16-4DAE-B851-7E08CC62B4B6}"/>
    <cellStyle name="Title 2 2 4" xfId="16046" xr:uid="{00000000-0005-0000-0000-0000B23E0000}"/>
    <cellStyle name="Title 2 2 4 2" xfId="16047" xr:uid="{00000000-0005-0000-0000-0000B33E0000}"/>
    <cellStyle name="Title 2 2 4 2 2" xfId="16048" xr:uid="{00000000-0005-0000-0000-0000B43E0000}"/>
    <cellStyle name="Title 2 2 4 3" xfId="16049" xr:uid="{00000000-0005-0000-0000-0000B53E0000}"/>
    <cellStyle name="Title 2 2 4 3 2" xfId="16050" xr:uid="{00000000-0005-0000-0000-0000B63E0000}"/>
    <cellStyle name="Title 2 2 4 4" xfId="16051" xr:uid="{00000000-0005-0000-0000-0000B73E0000}"/>
    <cellStyle name="Title 2 2 4 4 2" xfId="16052" xr:uid="{00000000-0005-0000-0000-0000B83E0000}"/>
    <cellStyle name="Title 2 2 4 5" xfId="16053" xr:uid="{00000000-0005-0000-0000-0000B93E0000}"/>
    <cellStyle name="Title 2 2 4 6" xfId="45671" xr:uid="{97ECA55A-09CF-48C1-9DEF-2A08D2AE30E0}"/>
    <cellStyle name="Title 2 2 4 7" xfId="38841" xr:uid="{2FF4C073-7034-4F74-AFE1-8B5C2B9D9EC6}"/>
    <cellStyle name="Title 2 2 5" xfId="16054" xr:uid="{00000000-0005-0000-0000-0000BA3E0000}"/>
    <cellStyle name="Title 2 2 5 2" xfId="16055" xr:uid="{00000000-0005-0000-0000-0000BB3E0000}"/>
    <cellStyle name="Title 2 2 5 2 2" xfId="16056" xr:uid="{00000000-0005-0000-0000-0000BC3E0000}"/>
    <cellStyle name="Title 2 2 5 3" xfId="16057" xr:uid="{00000000-0005-0000-0000-0000BD3E0000}"/>
    <cellStyle name="Title 2 2 5 3 2" xfId="16058" xr:uid="{00000000-0005-0000-0000-0000BE3E0000}"/>
    <cellStyle name="Title 2 2 5 4" xfId="16059" xr:uid="{00000000-0005-0000-0000-0000BF3E0000}"/>
    <cellStyle name="Title 2 2 5 5" xfId="45672" xr:uid="{3A1B24D1-CB39-4844-ACD6-141DB138474C}"/>
    <cellStyle name="Title 2 2 5 6" xfId="38842" xr:uid="{7B1FCAC4-1C37-4343-BBA9-DFA975296DF4}"/>
    <cellStyle name="Title 2 2 6" xfId="16060" xr:uid="{00000000-0005-0000-0000-0000C03E0000}"/>
    <cellStyle name="Title 2 2 6 2" xfId="16061" xr:uid="{00000000-0005-0000-0000-0000C13E0000}"/>
    <cellStyle name="Title 2 2 6 3" xfId="45673" xr:uid="{B29DEB88-807B-4C76-A2F8-42E2E64F5D2E}"/>
    <cellStyle name="Title 2 2 6 4" xfId="38843" xr:uid="{08A22047-E971-439C-851A-E37339FB1756}"/>
    <cellStyle name="Title 2 2 7" xfId="16062" xr:uid="{00000000-0005-0000-0000-0000C23E0000}"/>
    <cellStyle name="Title 2 2 7 2" xfId="16063" xr:uid="{00000000-0005-0000-0000-0000C33E0000}"/>
    <cellStyle name="Title 2 2 7 3" xfId="45674" xr:uid="{FE1D279C-22D1-48EC-90AF-7CA35FAF1375}"/>
    <cellStyle name="Title 2 2 7 4" xfId="38844" xr:uid="{0E0983B0-3319-4AC9-A1B1-368EF6E91298}"/>
    <cellStyle name="Title 2 2 8" xfId="16064" xr:uid="{00000000-0005-0000-0000-0000C43E0000}"/>
    <cellStyle name="Title 2 2 8 2" xfId="16065" xr:uid="{00000000-0005-0000-0000-0000C53E0000}"/>
    <cellStyle name="Title 2 2 8 3" xfId="45675" xr:uid="{B02B0F18-3926-4F3E-B001-83C12B38FEC3}"/>
    <cellStyle name="Title 2 2 8 4" xfId="38845" xr:uid="{883507CE-AF2B-43E7-AEF2-D86FF7FF4B22}"/>
    <cellStyle name="Title 2 2 9" xfId="16066" xr:uid="{00000000-0005-0000-0000-0000C63E0000}"/>
    <cellStyle name="Title 2 2 9 2" xfId="45676" xr:uid="{6C9A4A05-ABAB-4857-A195-22A409DD88CE}"/>
    <cellStyle name="Title 2 2 9 3" xfId="38846" xr:uid="{1A786104-24DA-4549-A14F-1AB5B3DE2224}"/>
    <cellStyle name="Title 2 20" xfId="16067" xr:uid="{00000000-0005-0000-0000-0000C73E0000}"/>
    <cellStyle name="Title 2 20 2" xfId="45677" xr:uid="{A20A3909-60A2-46B0-8D49-A3050726C251}"/>
    <cellStyle name="Title 2 20 3" xfId="38847" xr:uid="{885CB1CD-C0A5-41D3-8BF1-ECD38DBEACFC}"/>
    <cellStyle name="Title 2 21" xfId="16068" xr:uid="{00000000-0005-0000-0000-0000C83E0000}"/>
    <cellStyle name="Title 2 22" xfId="15922" xr:uid="{00000000-0005-0000-0000-0000363E0000}"/>
    <cellStyle name="Title 2 23" xfId="41469" xr:uid="{DD054D51-4575-40DC-BC91-C402DD1C40AE}"/>
    <cellStyle name="Title 2 24" xfId="26981" xr:uid="{31E5BB9B-AC3E-40E6-A0FE-7B7F73FEE188}"/>
    <cellStyle name="Title 2 3" xfId="4802" xr:uid="{00000000-0005-0000-0000-0000C6120000}"/>
    <cellStyle name="Title 2 3 10" xfId="16070" xr:uid="{00000000-0005-0000-0000-0000CA3E0000}"/>
    <cellStyle name="Title 2 3 11" xfId="16069" xr:uid="{00000000-0005-0000-0000-0000C93E0000}"/>
    <cellStyle name="Title 2 3 2" xfId="16071" xr:uid="{00000000-0005-0000-0000-0000CB3E0000}"/>
    <cellStyle name="Title 2 3 2 2" xfId="16072" xr:uid="{00000000-0005-0000-0000-0000CC3E0000}"/>
    <cellStyle name="Title 2 3 2 2 2" xfId="16073" xr:uid="{00000000-0005-0000-0000-0000CD3E0000}"/>
    <cellStyle name="Title 2 3 2 3" xfId="16074" xr:uid="{00000000-0005-0000-0000-0000CE3E0000}"/>
    <cellStyle name="Title 2 3 2 3 2" xfId="16075" xr:uid="{00000000-0005-0000-0000-0000CF3E0000}"/>
    <cellStyle name="Title 2 3 2 4" xfId="16076" xr:uid="{00000000-0005-0000-0000-0000D03E0000}"/>
    <cellStyle name="Title 2 3 2 5" xfId="45678" xr:uid="{4CECF51C-3928-4162-B5D7-405CA7AD4B74}"/>
    <cellStyle name="Title 2 3 2 6" xfId="26984" xr:uid="{504C7D46-8E7B-46AE-91D4-152E4E114DFB}"/>
    <cellStyle name="Title 2 3 3" xfId="16077" xr:uid="{00000000-0005-0000-0000-0000D13E0000}"/>
    <cellStyle name="Title 2 3 3 2" xfId="16078" xr:uid="{00000000-0005-0000-0000-0000D23E0000}"/>
    <cellStyle name="Title 2 3 3 2 2" xfId="16079" xr:uid="{00000000-0005-0000-0000-0000D33E0000}"/>
    <cellStyle name="Title 2 3 3 3" xfId="16080" xr:uid="{00000000-0005-0000-0000-0000D43E0000}"/>
    <cellStyle name="Title 2 3 3 3 2" xfId="16081" xr:uid="{00000000-0005-0000-0000-0000D53E0000}"/>
    <cellStyle name="Title 2 3 3 4" xfId="16082" xr:uid="{00000000-0005-0000-0000-0000D63E0000}"/>
    <cellStyle name="Title 2 3 3 5" xfId="45679" xr:uid="{3193A37E-E4D5-418F-9E81-BCFB0DD021CA}"/>
    <cellStyle name="Title 2 3 3 6" xfId="38848" xr:uid="{A248A0CA-E0CE-4097-BF16-E809B44F6840}"/>
    <cellStyle name="Title 2 3 4" xfId="16083" xr:uid="{00000000-0005-0000-0000-0000D73E0000}"/>
    <cellStyle name="Title 2 3 4 2" xfId="16084" xr:uid="{00000000-0005-0000-0000-0000D83E0000}"/>
    <cellStyle name="Title 2 3 4 2 2" xfId="16085" xr:uid="{00000000-0005-0000-0000-0000D93E0000}"/>
    <cellStyle name="Title 2 3 4 3" xfId="16086" xr:uid="{00000000-0005-0000-0000-0000DA3E0000}"/>
    <cellStyle name="Title 2 3 4 3 2" xfId="16087" xr:uid="{00000000-0005-0000-0000-0000DB3E0000}"/>
    <cellStyle name="Title 2 3 4 4" xfId="16088" xr:uid="{00000000-0005-0000-0000-0000DC3E0000}"/>
    <cellStyle name="Title 2 3 4 4 2" xfId="16089" xr:uid="{00000000-0005-0000-0000-0000DD3E0000}"/>
    <cellStyle name="Title 2 3 4 5" xfId="16090" xr:uid="{00000000-0005-0000-0000-0000DE3E0000}"/>
    <cellStyle name="Title 2 3 4 6" xfId="45680" xr:uid="{AF95C14F-AAF2-4ED1-94F1-101C334637BB}"/>
    <cellStyle name="Title 2 3 4 7" xfId="38849" xr:uid="{2A109AD7-C1BF-464F-A021-503E211C5B7B}"/>
    <cellStyle name="Title 2 3 5" xfId="16091" xr:uid="{00000000-0005-0000-0000-0000DF3E0000}"/>
    <cellStyle name="Title 2 3 5 2" xfId="16092" xr:uid="{00000000-0005-0000-0000-0000E03E0000}"/>
    <cellStyle name="Title 2 3 5 2 2" xfId="16093" xr:uid="{00000000-0005-0000-0000-0000E13E0000}"/>
    <cellStyle name="Title 2 3 5 3" xfId="16094" xr:uid="{00000000-0005-0000-0000-0000E23E0000}"/>
    <cellStyle name="Title 2 3 5 3 2" xfId="16095" xr:uid="{00000000-0005-0000-0000-0000E33E0000}"/>
    <cellStyle name="Title 2 3 5 4" xfId="16096" xr:uid="{00000000-0005-0000-0000-0000E43E0000}"/>
    <cellStyle name="Title 2 3 5 5" xfId="45681" xr:uid="{C23187E9-3E0B-4D84-B4C3-D453931A1436}"/>
    <cellStyle name="Title 2 3 5 6" xfId="38850" xr:uid="{42ECAB08-471F-4BF9-BB78-8057C1DBB251}"/>
    <cellStyle name="Title 2 3 6" xfId="16097" xr:uid="{00000000-0005-0000-0000-0000E53E0000}"/>
    <cellStyle name="Title 2 3 6 2" xfId="16098" xr:uid="{00000000-0005-0000-0000-0000E63E0000}"/>
    <cellStyle name="Title 2 3 6 3" xfId="45682" xr:uid="{A955C9C5-C50D-4D9F-AF22-9605C97512E0}"/>
    <cellStyle name="Title 2 3 6 4" xfId="38851" xr:uid="{70ACBE4D-22BE-4EA6-8FE9-DB37F8FA3AA2}"/>
    <cellStyle name="Title 2 3 7" xfId="16099" xr:uid="{00000000-0005-0000-0000-0000E73E0000}"/>
    <cellStyle name="Title 2 3 7 2" xfId="16100" xr:uid="{00000000-0005-0000-0000-0000E83E0000}"/>
    <cellStyle name="Title 2 3 7 3" xfId="45683" xr:uid="{AA73E76F-F1BD-41AB-92DA-03D3CEE44E8D}"/>
    <cellStyle name="Title 2 3 7 4" xfId="38852" xr:uid="{D2FB62E3-C89B-43A5-AF69-0C41F15F1F21}"/>
    <cellStyle name="Title 2 3 8" xfId="16101" xr:uid="{00000000-0005-0000-0000-0000E93E0000}"/>
    <cellStyle name="Title 2 3 8 2" xfId="16102" xr:uid="{00000000-0005-0000-0000-0000EA3E0000}"/>
    <cellStyle name="Title 2 3 8 3" xfId="45684" xr:uid="{B9078B3C-19D0-47D0-9394-DB11B6DB2206}"/>
    <cellStyle name="Title 2 3 8 4" xfId="38853" xr:uid="{1D50E5B7-5201-45D4-B213-834EB230116F}"/>
    <cellStyle name="Title 2 3 9" xfId="16103" xr:uid="{00000000-0005-0000-0000-0000EB3E0000}"/>
    <cellStyle name="Title 2 3 9 2" xfId="45685" xr:uid="{8F990290-59A8-452D-8EA8-AE367A52661B}"/>
    <cellStyle name="Title 2 3 9 3" xfId="38854" xr:uid="{F5C8D80A-DDAF-4AC3-8DDD-F44CBE433346}"/>
    <cellStyle name="Title 2 4" xfId="4803" xr:uid="{00000000-0005-0000-0000-0000C7120000}"/>
    <cellStyle name="Title 2 4 10" xfId="16105" xr:uid="{00000000-0005-0000-0000-0000ED3E0000}"/>
    <cellStyle name="Title 2 4 11" xfId="16104" xr:uid="{00000000-0005-0000-0000-0000EC3E0000}"/>
    <cellStyle name="Title 2 4 2" xfId="16106" xr:uid="{00000000-0005-0000-0000-0000EE3E0000}"/>
    <cellStyle name="Title 2 4 2 2" xfId="16107" xr:uid="{00000000-0005-0000-0000-0000EF3E0000}"/>
    <cellStyle name="Title 2 4 2 2 2" xfId="16108" xr:uid="{00000000-0005-0000-0000-0000F03E0000}"/>
    <cellStyle name="Title 2 4 2 3" xfId="16109" xr:uid="{00000000-0005-0000-0000-0000F13E0000}"/>
    <cellStyle name="Title 2 4 2 3 2" xfId="16110" xr:uid="{00000000-0005-0000-0000-0000F23E0000}"/>
    <cellStyle name="Title 2 4 2 4" xfId="16111" xr:uid="{00000000-0005-0000-0000-0000F33E0000}"/>
    <cellStyle name="Title 2 4 2 5" xfId="45686" xr:uid="{A7CD649B-48D6-4D9C-BC01-0869BD735228}"/>
    <cellStyle name="Title 2 4 2 6" xfId="26985" xr:uid="{94BBF535-173F-4485-BA53-58F419D00012}"/>
    <cellStyle name="Title 2 4 3" xfId="16112" xr:uid="{00000000-0005-0000-0000-0000F43E0000}"/>
    <cellStyle name="Title 2 4 3 2" xfId="16113" xr:uid="{00000000-0005-0000-0000-0000F53E0000}"/>
    <cellStyle name="Title 2 4 3 2 2" xfId="16114" xr:uid="{00000000-0005-0000-0000-0000F63E0000}"/>
    <cellStyle name="Title 2 4 3 3" xfId="16115" xr:uid="{00000000-0005-0000-0000-0000F73E0000}"/>
    <cellStyle name="Title 2 4 3 3 2" xfId="16116" xr:uid="{00000000-0005-0000-0000-0000F83E0000}"/>
    <cellStyle name="Title 2 4 3 4" xfId="16117" xr:uid="{00000000-0005-0000-0000-0000F93E0000}"/>
    <cellStyle name="Title 2 4 3 5" xfId="45687" xr:uid="{FC5C7BFD-5BEE-4B04-A574-F9CA9A4E826A}"/>
    <cellStyle name="Title 2 4 3 6" xfId="38855" xr:uid="{9BF18383-7152-4E13-898F-C2AE16DD7CA7}"/>
    <cellStyle name="Title 2 4 4" xfId="16118" xr:uid="{00000000-0005-0000-0000-0000FA3E0000}"/>
    <cellStyle name="Title 2 4 4 2" xfId="16119" xr:uid="{00000000-0005-0000-0000-0000FB3E0000}"/>
    <cellStyle name="Title 2 4 4 2 2" xfId="16120" xr:uid="{00000000-0005-0000-0000-0000FC3E0000}"/>
    <cellStyle name="Title 2 4 4 3" xfId="16121" xr:uid="{00000000-0005-0000-0000-0000FD3E0000}"/>
    <cellStyle name="Title 2 4 4 3 2" xfId="16122" xr:uid="{00000000-0005-0000-0000-0000FE3E0000}"/>
    <cellStyle name="Title 2 4 4 4" xfId="16123" xr:uid="{00000000-0005-0000-0000-0000FF3E0000}"/>
    <cellStyle name="Title 2 4 4 4 2" xfId="16124" xr:uid="{00000000-0005-0000-0000-0000003F0000}"/>
    <cellStyle name="Title 2 4 4 5" xfId="16125" xr:uid="{00000000-0005-0000-0000-0000013F0000}"/>
    <cellStyle name="Title 2 4 4 6" xfId="45688" xr:uid="{46321191-5E2D-45A2-8972-E5ABA3C9BA74}"/>
    <cellStyle name="Title 2 4 4 7" xfId="38856" xr:uid="{C28A53F4-6C30-43D6-95FD-AF5037BBEE38}"/>
    <cellStyle name="Title 2 4 5" xfId="16126" xr:uid="{00000000-0005-0000-0000-0000023F0000}"/>
    <cellStyle name="Title 2 4 5 2" xfId="16127" xr:uid="{00000000-0005-0000-0000-0000033F0000}"/>
    <cellStyle name="Title 2 4 5 2 2" xfId="16128" xr:uid="{00000000-0005-0000-0000-0000043F0000}"/>
    <cellStyle name="Title 2 4 5 3" xfId="16129" xr:uid="{00000000-0005-0000-0000-0000053F0000}"/>
    <cellStyle name="Title 2 4 5 3 2" xfId="16130" xr:uid="{00000000-0005-0000-0000-0000063F0000}"/>
    <cellStyle name="Title 2 4 5 4" xfId="16131" xr:uid="{00000000-0005-0000-0000-0000073F0000}"/>
    <cellStyle name="Title 2 4 5 5" xfId="45689" xr:uid="{FCA73965-0DF1-49C9-9858-03FBAF892B0E}"/>
    <cellStyle name="Title 2 4 5 6" xfId="38857" xr:uid="{9D68133B-623B-4BAC-83B2-5877BFB0486E}"/>
    <cellStyle name="Title 2 4 6" xfId="16132" xr:uid="{00000000-0005-0000-0000-0000083F0000}"/>
    <cellStyle name="Title 2 4 6 2" xfId="16133" xr:uid="{00000000-0005-0000-0000-0000093F0000}"/>
    <cellStyle name="Title 2 4 6 3" xfId="45690" xr:uid="{3F263ADA-905F-4FC3-BC44-58AC88BEED29}"/>
    <cellStyle name="Title 2 4 6 4" xfId="38858" xr:uid="{B58CB1DC-184D-4D22-B0C1-0836C5A1E2C4}"/>
    <cellStyle name="Title 2 4 7" xfId="16134" xr:uid="{00000000-0005-0000-0000-00000A3F0000}"/>
    <cellStyle name="Title 2 4 7 2" xfId="16135" xr:uid="{00000000-0005-0000-0000-00000B3F0000}"/>
    <cellStyle name="Title 2 4 7 3" xfId="45691" xr:uid="{27BA99EE-A2FF-4186-986B-51C3C7AC9921}"/>
    <cellStyle name="Title 2 4 7 4" xfId="38859" xr:uid="{3135A0A0-8E43-4BAF-A182-645E932322C1}"/>
    <cellStyle name="Title 2 4 8" xfId="16136" xr:uid="{00000000-0005-0000-0000-00000C3F0000}"/>
    <cellStyle name="Title 2 4 8 2" xfId="16137" xr:uid="{00000000-0005-0000-0000-00000D3F0000}"/>
    <cellStyle name="Title 2 4 8 3" xfId="45692" xr:uid="{06D6FA77-5EEF-4B0A-B703-B438B9BABF83}"/>
    <cellStyle name="Title 2 4 8 4" xfId="38860" xr:uid="{36A97329-6D66-4451-82BF-2E18A8F531CA}"/>
    <cellStyle name="Title 2 4 9" xfId="16138" xr:uid="{00000000-0005-0000-0000-00000E3F0000}"/>
    <cellStyle name="Title 2 4 9 2" xfId="45693" xr:uid="{D46560FB-4366-49D1-992B-7F58F5AFE589}"/>
    <cellStyle name="Title 2 4 9 3" xfId="38861" xr:uid="{4C36D4B5-33C3-4CF2-A9AC-98475E7BD611}"/>
    <cellStyle name="Title 2 5" xfId="4804" xr:uid="{00000000-0005-0000-0000-0000C8120000}"/>
    <cellStyle name="Title 2 5 10" xfId="16140" xr:uid="{00000000-0005-0000-0000-0000103F0000}"/>
    <cellStyle name="Title 2 5 11" xfId="16139" xr:uid="{00000000-0005-0000-0000-00000F3F0000}"/>
    <cellStyle name="Title 2 5 2" xfId="16141" xr:uid="{00000000-0005-0000-0000-0000113F0000}"/>
    <cellStyle name="Title 2 5 2 2" xfId="16142" xr:uid="{00000000-0005-0000-0000-0000123F0000}"/>
    <cellStyle name="Title 2 5 2 2 2" xfId="16143" xr:uid="{00000000-0005-0000-0000-0000133F0000}"/>
    <cellStyle name="Title 2 5 2 3" xfId="16144" xr:uid="{00000000-0005-0000-0000-0000143F0000}"/>
    <cellStyle name="Title 2 5 2 3 2" xfId="16145" xr:uid="{00000000-0005-0000-0000-0000153F0000}"/>
    <cellStyle name="Title 2 5 2 4" xfId="16146" xr:uid="{00000000-0005-0000-0000-0000163F0000}"/>
    <cellStyle name="Title 2 5 2 5" xfId="45694" xr:uid="{71CE6D56-DF08-47F8-81DA-9DBEB9C8BB8E}"/>
    <cellStyle name="Title 2 5 2 6" xfId="26986" xr:uid="{2105751C-50F1-44B6-9AA3-2226E7B16593}"/>
    <cellStyle name="Title 2 5 3" xfId="16147" xr:uid="{00000000-0005-0000-0000-0000173F0000}"/>
    <cellStyle name="Title 2 5 3 2" xfId="16148" xr:uid="{00000000-0005-0000-0000-0000183F0000}"/>
    <cellStyle name="Title 2 5 3 2 2" xfId="16149" xr:uid="{00000000-0005-0000-0000-0000193F0000}"/>
    <cellStyle name="Title 2 5 3 3" xfId="16150" xr:uid="{00000000-0005-0000-0000-00001A3F0000}"/>
    <cellStyle name="Title 2 5 3 3 2" xfId="16151" xr:uid="{00000000-0005-0000-0000-00001B3F0000}"/>
    <cellStyle name="Title 2 5 3 4" xfId="16152" xr:uid="{00000000-0005-0000-0000-00001C3F0000}"/>
    <cellStyle name="Title 2 5 3 5" xfId="45695" xr:uid="{A0AC933C-25A4-4703-88B6-F73383D71963}"/>
    <cellStyle name="Title 2 5 3 6" xfId="38862" xr:uid="{8ED51ADF-531A-46E6-974F-568144CBE79B}"/>
    <cellStyle name="Title 2 5 4" xfId="16153" xr:uid="{00000000-0005-0000-0000-00001D3F0000}"/>
    <cellStyle name="Title 2 5 4 2" xfId="16154" xr:uid="{00000000-0005-0000-0000-00001E3F0000}"/>
    <cellStyle name="Title 2 5 4 2 2" xfId="16155" xr:uid="{00000000-0005-0000-0000-00001F3F0000}"/>
    <cellStyle name="Title 2 5 4 3" xfId="16156" xr:uid="{00000000-0005-0000-0000-0000203F0000}"/>
    <cellStyle name="Title 2 5 4 3 2" xfId="16157" xr:uid="{00000000-0005-0000-0000-0000213F0000}"/>
    <cellStyle name="Title 2 5 4 4" xfId="16158" xr:uid="{00000000-0005-0000-0000-0000223F0000}"/>
    <cellStyle name="Title 2 5 4 4 2" xfId="16159" xr:uid="{00000000-0005-0000-0000-0000233F0000}"/>
    <cellStyle name="Title 2 5 4 5" xfId="16160" xr:uid="{00000000-0005-0000-0000-0000243F0000}"/>
    <cellStyle name="Title 2 5 4 6" xfId="45696" xr:uid="{207ECCA4-D3BE-4C1A-804A-D2AF917E66AE}"/>
    <cellStyle name="Title 2 5 4 7" xfId="38863" xr:uid="{F6A31B43-15A6-4524-A509-6BFFE42B4EF6}"/>
    <cellStyle name="Title 2 5 5" xfId="16161" xr:uid="{00000000-0005-0000-0000-0000253F0000}"/>
    <cellStyle name="Title 2 5 5 2" xfId="16162" xr:uid="{00000000-0005-0000-0000-0000263F0000}"/>
    <cellStyle name="Title 2 5 5 2 2" xfId="16163" xr:uid="{00000000-0005-0000-0000-0000273F0000}"/>
    <cellStyle name="Title 2 5 5 3" xfId="16164" xr:uid="{00000000-0005-0000-0000-0000283F0000}"/>
    <cellStyle name="Title 2 5 5 3 2" xfId="16165" xr:uid="{00000000-0005-0000-0000-0000293F0000}"/>
    <cellStyle name="Title 2 5 5 4" xfId="16166" xr:uid="{00000000-0005-0000-0000-00002A3F0000}"/>
    <cellStyle name="Title 2 5 5 5" xfId="45697" xr:uid="{8EA4CB84-641E-420D-8D27-8DCC0E522686}"/>
    <cellStyle name="Title 2 5 5 6" xfId="38864" xr:uid="{0BCF85F6-8476-4AFF-B770-80FADABE4BDC}"/>
    <cellStyle name="Title 2 5 6" xfId="16167" xr:uid="{00000000-0005-0000-0000-00002B3F0000}"/>
    <cellStyle name="Title 2 5 6 2" xfId="16168" xr:uid="{00000000-0005-0000-0000-00002C3F0000}"/>
    <cellStyle name="Title 2 5 6 3" xfId="45698" xr:uid="{AA071DEF-9F71-4381-92B3-CFF3BC1B4CB8}"/>
    <cellStyle name="Title 2 5 6 4" xfId="38865" xr:uid="{FADC3884-6D8C-4226-AFAA-D480A3AF76E0}"/>
    <cellStyle name="Title 2 5 7" xfId="16169" xr:uid="{00000000-0005-0000-0000-00002D3F0000}"/>
    <cellStyle name="Title 2 5 7 2" xfId="16170" xr:uid="{00000000-0005-0000-0000-00002E3F0000}"/>
    <cellStyle name="Title 2 5 7 3" xfId="45699" xr:uid="{B9540925-DC90-4654-81B6-9FF092C45618}"/>
    <cellStyle name="Title 2 5 7 4" xfId="38866" xr:uid="{DD7ECF21-BE4E-4372-9494-A7925FF0B938}"/>
    <cellStyle name="Title 2 5 8" xfId="16171" xr:uid="{00000000-0005-0000-0000-00002F3F0000}"/>
    <cellStyle name="Title 2 5 8 2" xfId="16172" xr:uid="{00000000-0005-0000-0000-0000303F0000}"/>
    <cellStyle name="Title 2 5 8 3" xfId="45700" xr:uid="{1862531C-F868-43CF-9F67-C8D209B74A17}"/>
    <cellStyle name="Title 2 5 8 4" xfId="38867" xr:uid="{FDBFA88C-2FDE-4E60-89F2-D1146B30E15C}"/>
    <cellStyle name="Title 2 5 9" xfId="16173" xr:uid="{00000000-0005-0000-0000-0000313F0000}"/>
    <cellStyle name="Title 2 5 9 2" xfId="45701" xr:uid="{0FA60051-BD26-46C4-A730-FADE2D54F75F}"/>
    <cellStyle name="Title 2 5 9 3" xfId="38868" xr:uid="{438BC2F4-A683-4F78-A9E8-005C0D9D1E34}"/>
    <cellStyle name="Title 2 6" xfId="4805" xr:uid="{00000000-0005-0000-0000-0000C9120000}"/>
    <cellStyle name="Title 2 6 10" xfId="16175" xr:uid="{00000000-0005-0000-0000-0000333F0000}"/>
    <cellStyle name="Title 2 6 11" xfId="16174" xr:uid="{00000000-0005-0000-0000-0000323F0000}"/>
    <cellStyle name="Title 2 6 2" xfId="16176" xr:uid="{00000000-0005-0000-0000-0000343F0000}"/>
    <cellStyle name="Title 2 6 2 2" xfId="16177" xr:uid="{00000000-0005-0000-0000-0000353F0000}"/>
    <cellStyle name="Title 2 6 2 2 2" xfId="16178" xr:uid="{00000000-0005-0000-0000-0000363F0000}"/>
    <cellStyle name="Title 2 6 2 3" xfId="16179" xr:uid="{00000000-0005-0000-0000-0000373F0000}"/>
    <cellStyle name="Title 2 6 2 3 2" xfId="16180" xr:uid="{00000000-0005-0000-0000-0000383F0000}"/>
    <cellStyle name="Title 2 6 2 4" xfId="16181" xr:uid="{00000000-0005-0000-0000-0000393F0000}"/>
    <cellStyle name="Title 2 6 2 5" xfId="45702" xr:uid="{D050F0C5-AE39-4542-9DD7-0E3708107784}"/>
    <cellStyle name="Title 2 6 2 6" xfId="26987" xr:uid="{AD85CA4C-D450-4CFB-A1DA-E7086D48E16B}"/>
    <cellStyle name="Title 2 6 3" xfId="16182" xr:uid="{00000000-0005-0000-0000-00003A3F0000}"/>
    <cellStyle name="Title 2 6 3 2" xfId="16183" xr:uid="{00000000-0005-0000-0000-00003B3F0000}"/>
    <cellStyle name="Title 2 6 3 2 2" xfId="16184" xr:uid="{00000000-0005-0000-0000-00003C3F0000}"/>
    <cellStyle name="Title 2 6 3 3" xfId="16185" xr:uid="{00000000-0005-0000-0000-00003D3F0000}"/>
    <cellStyle name="Title 2 6 3 3 2" xfId="16186" xr:uid="{00000000-0005-0000-0000-00003E3F0000}"/>
    <cellStyle name="Title 2 6 3 4" xfId="16187" xr:uid="{00000000-0005-0000-0000-00003F3F0000}"/>
    <cellStyle name="Title 2 6 3 5" xfId="45703" xr:uid="{939485D2-EA8F-4BCB-8C33-5650B0AB695E}"/>
    <cellStyle name="Title 2 6 3 6" xfId="38869" xr:uid="{EF48F34F-2E6D-414E-ABDF-6B9ADA764D47}"/>
    <cellStyle name="Title 2 6 4" xfId="16188" xr:uid="{00000000-0005-0000-0000-0000403F0000}"/>
    <cellStyle name="Title 2 6 4 2" xfId="16189" xr:uid="{00000000-0005-0000-0000-0000413F0000}"/>
    <cellStyle name="Title 2 6 4 2 2" xfId="16190" xr:uid="{00000000-0005-0000-0000-0000423F0000}"/>
    <cellStyle name="Title 2 6 4 3" xfId="16191" xr:uid="{00000000-0005-0000-0000-0000433F0000}"/>
    <cellStyle name="Title 2 6 4 3 2" xfId="16192" xr:uid="{00000000-0005-0000-0000-0000443F0000}"/>
    <cellStyle name="Title 2 6 4 4" xfId="16193" xr:uid="{00000000-0005-0000-0000-0000453F0000}"/>
    <cellStyle name="Title 2 6 4 4 2" xfId="16194" xr:uid="{00000000-0005-0000-0000-0000463F0000}"/>
    <cellStyle name="Title 2 6 4 5" xfId="16195" xr:uid="{00000000-0005-0000-0000-0000473F0000}"/>
    <cellStyle name="Title 2 6 4 6" xfId="45704" xr:uid="{A2EEFFC2-0ED2-432C-92C4-14E828E3659C}"/>
    <cellStyle name="Title 2 6 4 7" xfId="38870" xr:uid="{C49AF127-AE5F-4982-BA17-A7D6FD1BAF27}"/>
    <cellStyle name="Title 2 6 5" xfId="16196" xr:uid="{00000000-0005-0000-0000-0000483F0000}"/>
    <cellStyle name="Title 2 6 5 2" xfId="16197" xr:uid="{00000000-0005-0000-0000-0000493F0000}"/>
    <cellStyle name="Title 2 6 5 2 2" xfId="16198" xr:uid="{00000000-0005-0000-0000-00004A3F0000}"/>
    <cellStyle name="Title 2 6 5 3" xfId="16199" xr:uid="{00000000-0005-0000-0000-00004B3F0000}"/>
    <cellStyle name="Title 2 6 5 3 2" xfId="16200" xr:uid="{00000000-0005-0000-0000-00004C3F0000}"/>
    <cellStyle name="Title 2 6 5 4" xfId="16201" xr:uid="{00000000-0005-0000-0000-00004D3F0000}"/>
    <cellStyle name="Title 2 6 5 5" xfId="45705" xr:uid="{0A37DDCA-E9A8-4BA2-80FD-0F21A3042B24}"/>
    <cellStyle name="Title 2 6 5 6" xfId="38871" xr:uid="{9123606C-7F66-4879-B76E-A02D23995A81}"/>
    <cellStyle name="Title 2 6 6" xfId="16202" xr:uid="{00000000-0005-0000-0000-00004E3F0000}"/>
    <cellStyle name="Title 2 6 6 2" xfId="16203" xr:uid="{00000000-0005-0000-0000-00004F3F0000}"/>
    <cellStyle name="Title 2 6 6 3" xfId="45706" xr:uid="{BBAC31EC-363D-43F0-B08E-9DA50A758598}"/>
    <cellStyle name="Title 2 6 6 4" xfId="38872" xr:uid="{FA251002-DDB1-48DB-965E-B42737199994}"/>
    <cellStyle name="Title 2 6 7" xfId="16204" xr:uid="{00000000-0005-0000-0000-0000503F0000}"/>
    <cellStyle name="Title 2 6 7 2" xfId="16205" xr:uid="{00000000-0005-0000-0000-0000513F0000}"/>
    <cellStyle name="Title 2 6 7 3" xfId="45707" xr:uid="{9176D4C5-CD32-4D40-AA08-C590175E4F3C}"/>
    <cellStyle name="Title 2 6 7 4" xfId="38873" xr:uid="{E656A1BB-BE5C-4536-BA0B-F5895D0620B3}"/>
    <cellStyle name="Title 2 6 8" xfId="16206" xr:uid="{00000000-0005-0000-0000-0000523F0000}"/>
    <cellStyle name="Title 2 6 8 2" xfId="16207" xr:uid="{00000000-0005-0000-0000-0000533F0000}"/>
    <cellStyle name="Title 2 6 8 3" xfId="45708" xr:uid="{30C49584-D73D-4EDB-984A-31F68E47979C}"/>
    <cellStyle name="Title 2 6 8 4" xfId="38874" xr:uid="{AA74C439-97AE-4010-80B5-31042360F7F7}"/>
    <cellStyle name="Title 2 6 9" xfId="16208" xr:uid="{00000000-0005-0000-0000-0000543F0000}"/>
    <cellStyle name="Title 2 6 9 2" xfId="45709" xr:uid="{27478453-B88E-43F4-9CD6-8C16E9E0A2C9}"/>
    <cellStyle name="Title 2 6 9 3" xfId="38875" xr:uid="{20D53B4B-F31C-4B06-8B74-AA1317DF64F6}"/>
    <cellStyle name="Title 2 7" xfId="4806" xr:uid="{00000000-0005-0000-0000-0000CA120000}"/>
    <cellStyle name="Title 2 7 10" xfId="16210" xr:uid="{00000000-0005-0000-0000-0000563F0000}"/>
    <cellStyle name="Title 2 7 11" xfId="16209" xr:uid="{00000000-0005-0000-0000-0000553F0000}"/>
    <cellStyle name="Title 2 7 2" xfId="16211" xr:uid="{00000000-0005-0000-0000-0000573F0000}"/>
    <cellStyle name="Title 2 7 2 2" xfId="16212" xr:uid="{00000000-0005-0000-0000-0000583F0000}"/>
    <cellStyle name="Title 2 7 2 2 2" xfId="16213" xr:uid="{00000000-0005-0000-0000-0000593F0000}"/>
    <cellStyle name="Title 2 7 2 3" xfId="16214" xr:uid="{00000000-0005-0000-0000-00005A3F0000}"/>
    <cellStyle name="Title 2 7 2 3 2" xfId="16215" xr:uid="{00000000-0005-0000-0000-00005B3F0000}"/>
    <cellStyle name="Title 2 7 2 4" xfId="16216" xr:uid="{00000000-0005-0000-0000-00005C3F0000}"/>
    <cellStyle name="Title 2 7 2 5" xfId="45710" xr:uid="{1BC9B0C5-D8D3-4D40-89A2-1F2E51622ADC}"/>
    <cellStyle name="Title 2 7 2 6" xfId="26988" xr:uid="{809CD90B-D847-4330-B592-A79A3E457221}"/>
    <cellStyle name="Title 2 7 3" xfId="16217" xr:uid="{00000000-0005-0000-0000-00005D3F0000}"/>
    <cellStyle name="Title 2 7 3 2" xfId="16218" xr:uid="{00000000-0005-0000-0000-00005E3F0000}"/>
    <cellStyle name="Title 2 7 3 2 2" xfId="16219" xr:uid="{00000000-0005-0000-0000-00005F3F0000}"/>
    <cellStyle name="Title 2 7 3 3" xfId="16220" xr:uid="{00000000-0005-0000-0000-0000603F0000}"/>
    <cellStyle name="Title 2 7 3 3 2" xfId="16221" xr:uid="{00000000-0005-0000-0000-0000613F0000}"/>
    <cellStyle name="Title 2 7 3 4" xfId="16222" xr:uid="{00000000-0005-0000-0000-0000623F0000}"/>
    <cellStyle name="Title 2 7 3 5" xfId="45711" xr:uid="{66F3568D-E126-4655-B8BE-84609A748470}"/>
    <cellStyle name="Title 2 7 3 6" xfId="38876" xr:uid="{BD3B60F0-0D0C-4AEF-8F1F-59069DAE7B47}"/>
    <cellStyle name="Title 2 7 4" xfId="16223" xr:uid="{00000000-0005-0000-0000-0000633F0000}"/>
    <cellStyle name="Title 2 7 4 2" xfId="16224" xr:uid="{00000000-0005-0000-0000-0000643F0000}"/>
    <cellStyle name="Title 2 7 4 2 2" xfId="16225" xr:uid="{00000000-0005-0000-0000-0000653F0000}"/>
    <cellStyle name="Title 2 7 4 3" xfId="16226" xr:uid="{00000000-0005-0000-0000-0000663F0000}"/>
    <cellStyle name="Title 2 7 4 3 2" xfId="16227" xr:uid="{00000000-0005-0000-0000-0000673F0000}"/>
    <cellStyle name="Title 2 7 4 4" xfId="16228" xr:uid="{00000000-0005-0000-0000-0000683F0000}"/>
    <cellStyle name="Title 2 7 4 4 2" xfId="16229" xr:uid="{00000000-0005-0000-0000-0000693F0000}"/>
    <cellStyle name="Title 2 7 4 5" xfId="16230" xr:uid="{00000000-0005-0000-0000-00006A3F0000}"/>
    <cellStyle name="Title 2 7 4 6" xfId="45712" xr:uid="{AC26B406-4397-4812-8CC7-BD2ABBBEEC91}"/>
    <cellStyle name="Title 2 7 4 7" xfId="38877" xr:uid="{BE6C834E-4E72-4A73-B371-36E695A35687}"/>
    <cellStyle name="Title 2 7 5" xfId="16231" xr:uid="{00000000-0005-0000-0000-00006B3F0000}"/>
    <cellStyle name="Title 2 7 5 2" xfId="16232" xr:uid="{00000000-0005-0000-0000-00006C3F0000}"/>
    <cellStyle name="Title 2 7 5 2 2" xfId="16233" xr:uid="{00000000-0005-0000-0000-00006D3F0000}"/>
    <cellStyle name="Title 2 7 5 3" xfId="16234" xr:uid="{00000000-0005-0000-0000-00006E3F0000}"/>
    <cellStyle name="Title 2 7 5 3 2" xfId="16235" xr:uid="{00000000-0005-0000-0000-00006F3F0000}"/>
    <cellStyle name="Title 2 7 5 4" xfId="16236" xr:uid="{00000000-0005-0000-0000-0000703F0000}"/>
    <cellStyle name="Title 2 7 5 5" xfId="45713" xr:uid="{913359D9-5C05-4045-AA79-440A6ADC7826}"/>
    <cellStyle name="Title 2 7 5 6" xfId="38878" xr:uid="{1E76EA45-3006-4FC7-A352-A153497BD6B4}"/>
    <cellStyle name="Title 2 7 6" xfId="16237" xr:uid="{00000000-0005-0000-0000-0000713F0000}"/>
    <cellStyle name="Title 2 7 6 2" xfId="16238" xr:uid="{00000000-0005-0000-0000-0000723F0000}"/>
    <cellStyle name="Title 2 7 6 3" xfId="45714" xr:uid="{54AA3704-9F5B-423A-889B-2C0A3BC8C446}"/>
    <cellStyle name="Title 2 7 6 4" xfId="38879" xr:uid="{54A8A8ED-893D-4722-B0A6-9FCD279E526A}"/>
    <cellStyle name="Title 2 7 7" xfId="16239" xr:uid="{00000000-0005-0000-0000-0000733F0000}"/>
    <cellStyle name="Title 2 7 7 2" xfId="16240" xr:uid="{00000000-0005-0000-0000-0000743F0000}"/>
    <cellStyle name="Title 2 7 7 3" xfId="45715" xr:uid="{429B2707-DD19-4EF5-9AF0-1C7E1DA647D3}"/>
    <cellStyle name="Title 2 7 7 4" xfId="38880" xr:uid="{37BF0F22-17BE-4279-B61D-B10E8951AF92}"/>
    <cellStyle name="Title 2 7 8" xfId="16241" xr:uid="{00000000-0005-0000-0000-0000753F0000}"/>
    <cellStyle name="Title 2 7 8 2" xfId="16242" xr:uid="{00000000-0005-0000-0000-0000763F0000}"/>
    <cellStyle name="Title 2 7 8 3" xfId="45716" xr:uid="{7FAB6AA8-509A-4EFE-8CA8-1E1E5099A6AB}"/>
    <cellStyle name="Title 2 7 8 4" xfId="38881" xr:uid="{3C7D7A26-0B54-4FFA-A4DC-D231296DEAF7}"/>
    <cellStyle name="Title 2 7 9" xfId="16243" xr:uid="{00000000-0005-0000-0000-0000773F0000}"/>
    <cellStyle name="Title 2 7 9 2" xfId="45717" xr:uid="{29F866B9-46C7-44B7-AEBE-AB76F70C645F}"/>
    <cellStyle name="Title 2 7 9 3" xfId="38882" xr:uid="{153B6121-8CF6-4770-A626-BC57C7A156D0}"/>
    <cellStyle name="Title 2 8" xfId="4807" xr:uid="{00000000-0005-0000-0000-0000CB120000}"/>
    <cellStyle name="Title 2 8 10" xfId="16245" xr:uid="{00000000-0005-0000-0000-0000793F0000}"/>
    <cellStyle name="Title 2 8 11" xfId="16244" xr:uid="{00000000-0005-0000-0000-0000783F0000}"/>
    <cellStyle name="Title 2 8 2" xfId="16246" xr:uid="{00000000-0005-0000-0000-00007A3F0000}"/>
    <cellStyle name="Title 2 8 2 2" xfId="16247" xr:uid="{00000000-0005-0000-0000-00007B3F0000}"/>
    <cellStyle name="Title 2 8 2 2 2" xfId="16248" xr:uid="{00000000-0005-0000-0000-00007C3F0000}"/>
    <cellStyle name="Title 2 8 2 3" xfId="16249" xr:uid="{00000000-0005-0000-0000-00007D3F0000}"/>
    <cellStyle name="Title 2 8 2 3 2" xfId="16250" xr:uid="{00000000-0005-0000-0000-00007E3F0000}"/>
    <cellStyle name="Title 2 8 2 4" xfId="16251" xr:uid="{00000000-0005-0000-0000-00007F3F0000}"/>
    <cellStyle name="Title 2 8 2 5" xfId="45718" xr:uid="{79ACB0C7-4823-4E1D-922B-E0F56F4A1133}"/>
    <cellStyle name="Title 2 8 2 6" xfId="26989" xr:uid="{FB673ADE-F222-4D4E-A86A-36A93DC16276}"/>
    <cellStyle name="Title 2 8 3" xfId="16252" xr:uid="{00000000-0005-0000-0000-0000803F0000}"/>
    <cellStyle name="Title 2 8 3 2" xfId="16253" xr:uid="{00000000-0005-0000-0000-0000813F0000}"/>
    <cellStyle name="Title 2 8 3 2 2" xfId="16254" xr:uid="{00000000-0005-0000-0000-0000823F0000}"/>
    <cellStyle name="Title 2 8 3 3" xfId="16255" xr:uid="{00000000-0005-0000-0000-0000833F0000}"/>
    <cellStyle name="Title 2 8 3 3 2" xfId="16256" xr:uid="{00000000-0005-0000-0000-0000843F0000}"/>
    <cellStyle name="Title 2 8 3 4" xfId="16257" xr:uid="{00000000-0005-0000-0000-0000853F0000}"/>
    <cellStyle name="Title 2 8 3 5" xfId="45719" xr:uid="{DD69D19B-900D-4316-952A-F3DC1AF2DA40}"/>
    <cellStyle name="Title 2 8 3 6" xfId="38883" xr:uid="{398AA1C0-E82C-4A20-A363-CBB75399A446}"/>
    <cellStyle name="Title 2 8 4" xfId="16258" xr:uid="{00000000-0005-0000-0000-0000863F0000}"/>
    <cellStyle name="Title 2 8 4 2" xfId="16259" xr:uid="{00000000-0005-0000-0000-0000873F0000}"/>
    <cellStyle name="Title 2 8 4 2 2" xfId="16260" xr:uid="{00000000-0005-0000-0000-0000883F0000}"/>
    <cellStyle name="Title 2 8 4 3" xfId="16261" xr:uid="{00000000-0005-0000-0000-0000893F0000}"/>
    <cellStyle name="Title 2 8 4 3 2" xfId="16262" xr:uid="{00000000-0005-0000-0000-00008A3F0000}"/>
    <cellStyle name="Title 2 8 4 4" xfId="16263" xr:uid="{00000000-0005-0000-0000-00008B3F0000}"/>
    <cellStyle name="Title 2 8 4 4 2" xfId="16264" xr:uid="{00000000-0005-0000-0000-00008C3F0000}"/>
    <cellStyle name="Title 2 8 4 5" xfId="16265" xr:uid="{00000000-0005-0000-0000-00008D3F0000}"/>
    <cellStyle name="Title 2 8 4 6" xfId="45720" xr:uid="{2A9D0DCD-E8FA-4E9F-9CF6-F281D23D5ABC}"/>
    <cellStyle name="Title 2 8 4 7" xfId="38884" xr:uid="{EE220240-282F-4760-B6CB-F4F321774D61}"/>
    <cellStyle name="Title 2 8 5" xfId="16266" xr:uid="{00000000-0005-0000-0000-00008E3F0000}"/>
    <cellStyle name="Title 2 8 5 2" xfId="16267" xr:uid="{00000000-0005-0000-0000-00008F3F0000}"/>
    <cellStyle name="Title 2 8 5 2 2" xfId="16268" xr:uid="{00000000-0005-0000-0000-0000903F0000}"/>
    <cellStyle name="Title 2 8 5 3" xfId="16269" xr:uid="{00000000-0005-0000-0000-0000913F0000}"/>
    <cellStyle name="Title 2 8 5 3 2" xfId="16270" xr:uid="{00000000-0005-0000-0000-0000923F0000}"/>
    <cellStyle name="Title 2 8 5 4" xfId="16271" xr:uid="{00000000-0005-0000-0000-0000933F0000}"/>
    <cellStyle name="Title 2 8 5 5" xfId="45721" xr:uid="{D2DB4797-02D4-4138-A3E1-5A29203B80E6}"/>
    <cellStyle name="Title 2 8 5 6" xfId="38885" xr:uid="{8B599BD2-FD7F-4F1C-A8FC-62CE3CF6B1B6}"/>
    <cellStyle name="Title 2 8 6" xfId="16272" xr:uid="{00000000-0005-0000-0000-0000943F0000}"/>
    <cellStyle name="Title 2 8 6 2" xfId="16273" xr:uid="{00000000-0005-0000-0000-0000953F0000}"/>
    <cellStyle name="Title 2 8 6 3" xfId="45722" xr:uid="{AAA2CB6E-726B-4BDA-8D2C-B09CEAB31BE8}"/>
    <cellStyle name="Title 2 8 6 4" xfId="38886" xr:uid="{EACD9E5C-88D9-4E27-82E6-44590F72AAF0}"/>
    <cellStyle name="Title 2 8 7" xfId="16274" xr:uid="{00000000-0005-0000-0000-0000963F0000}"/>
    <cellStyle name="Title 2 8 7 2" xfId="16275" xr:uid="{00000000-0005-0000-0000-0000973F0000}"/>
    <cellStyle name="Title 2 8 7 3" xfId="45723" xr:uid="{E900A7D9-1277-4683-A7CE-FDBBE5F954DC}"/>
    <cellStyle name="Title 2 8 7 4" xfId="38887" xr:uid="{E77CECA1-A7C4-45AC-9B33-A0BE8F4D57AF}"/>
    <cellStyle name="Title 2 8 8" xfId="16276" xr:uid="{00000000-0005-0000-0000-0000983F0000}"/>
    <cellStyle name="Title 2 8 8 2" xfId="16277" xr:uid="{00000000-0005-0000-0000-0000993F0000}"/>
    <cellStyle name="Title 2 8 8 3" xfId="45724" xr:uid="{FF46DA9C-F6F8-404B-AC8D-BEC3A0599967}"/>
    <cellStyle name="Title 2 8 8 4" xfId="38888" xr:uid="{25388364-C9DB-4F32-B761-9BE328996320}"/>
    <cellStyle name="Title 2 8 9" xfId="16278" xr:uid="{00000000-0005-0000-0000-00009A3F0000}"/>
    <cellStyle name="Title 2 8 9 2" xfId="45725" xr:uid="{FF71B20C-DFD8-4B5F-98AD-6A97F978F4B0}"/>
    <cellStyle name="Title 2 8 9 3" xfId="38889" xr:uid="{DBD09B89-E642-4170-A9D6-9F6622899ED2}"/>
    <cellStyle name="Title 2 9" xfId="4808" xr:uid="{00000000-0005-0000-0000-0000CC120000}"/>
    <cellStyle name="Title 2 9 10" xfId="16280" xr:uid="{00000000-0005-0000-0000-00009C3F0000}"/>
    <cellStyle name="Title 2 9 11" xfId="16279" xr:uid="{00000000-0005-0000-0000-00009B3F0000}"/>
    <cellStyle name="Title 2 9 2" xfId="16281" xr:uid="{00000000-0005-0000-0000-00009D3F0000}"/>
    <cellStyle name="Title 2 9 2 2" xfId="16282" xr:uid="{00000000-0005-0000-0000-00009E3F0000}"/>
    <cellStyle name="Title 2 9 2 2 2" xfId="16283" xr:uid="{00000000-0005-0000-0000-00009F3F0000}"/>
    <cellStyle name="Title 2 9 2 3" xfId="16284" xr:uid="{00000000-0005-0000-0000-0000A03F0000}"/>
    <cellStyle name="Title 2 9 2 3 2" xfId="16285" xr:uid="{00000000-0005-0000-0000-0000A13F0000}"/>
    <cellStyle name="Title 2 9 2 4" xfId="16286" xr:uid="{00000000-0005-0000-0000-0000A23F0000}"/>
    <cellStyle name="Title 2 9 2 5" xfId="45726" xr:uid="{E32E8ECE-DC5A-429F-A0A9-F44EABA8413D}"/>
    <cellStyle name="Title 2 9 2 6" xfId="26990" xr:uid="{56AB03F4-7001-4615-B760-0FAD7E9EEE1E}"/>
    <cellStyle name="Title 2 9 3" xfId="16287" xr:uid="{00000000-0005-0000-0000-0000A33F0000}"/>
    <cellStyle name="Title 2 9 3 2" xfId="16288" xr:uid="{00000000-0005-0000-0000-0000A43F0000}"/>
    <cellStyle name="Title 2 9 3 2 2" xfId="16289" xr:uid="{00000000-0005-0000-0000-0000A53F0000}"/>
    <cellStyle name="Title 2 9 3 3" xfId="16290" xr:uid="{00000000-0005-0000-0000-0000A63F0000}"/>
    <cellStyle name="Title 2 9 3 3 2" xfId="16291" xr:uid="{00000000-0005-0000-0000-0000A73F0000}"/>
    <cellStyle name="Title 2 9 3 4" xfId="16292" xr:uid="{00000000-0005-0000-0000-0000A83F0000}"/>
    <cellStyle name="Title 2 9 3 5" xfId="45727" xr:uid="{FF508E1E-F45A-4C6F-946B-17887453452B}"/>
    <cellStyle name="Title 2 9 3 6" xfId="38890" xr:uid="{0E8A5008-27AA-46A6-A60D-C3C299F75CF2}"/>
    <cellStyle name="Title 2 9 4" xfId="16293" xr:uid="{00000000-0005-0000-0000-0000A93F0000}"/>
    <cellStyle name="Title 2 9 4 2" xfId="16294" xr:uid="{00000000-0005-0000-0000-0000AA3F0000}"/>
    <cellStyle name="Title 2 9 4 2 2" xfId="16295" xr:uid="{00000000-0005-0000-0000-0000AB3F0000}"/>
    <cellStyle name="Title 2 9 4 3" xfId="16296" xr:uid="{00000000-0005-0000-0000-0000AC3F0000}"/>
    <cellStyle name="Title 2 9 4 3 2" xfId="16297" xr:uid="{00000000-0005-0000-0000-0000AD3F0000}"/>
    <cellStyle name="Title 2 9 4 4" xfId="16298" xr:uid="{00000000-0005-0000-0000-0000AE3F0000}"/>
    <cellStyle name="Title 2 9 4 4 2" xfId="16299" xr:uid="{00000000-0005-0000-0000-0000AF3F0000}"/>
    <cellStyle name="Title 2 9 4 5" xfId="16300" xr:uid="{00000000-0005-0000-0000-0000B03F0000}"/>
    <cellStyle name="Title 2 9 4 6" xfId="45728" xr:uid="{EA379395-6DE8-4942-AAD5-69730B3B23B3}"/>
    <cellStyle name="Title 2 9 4 7" xfId="38891" xr:uid="{059C507B-05E5-4BEA-9F90-404E13230FA8}"/>
    <cellStyle name="Title 2 9 5" xfId="16301" xr:uid="{00000000-0005-0000-0000-0000B13F0000}"/>
    <cellStyle name="Title 2 9 5 2" xfId="16302" xr:uid="{00000000-0005-0000-0000-0000B23F0000}"/>
    <cellStyle name="Title 2 9 5 2 2" xfId="16303" xr:uid="{00000000-0005-0000-0000-0000B33F0000}"/>
    <cellStyle name="Title 2 9 5 3" xfId="16304" xr:uid="{00000000-0005-0000-0000-0000B43F0000}"/>
    <cellStyle name="Title 2 9 5 3 2" xfId="16305" xr:uid="{00000000-0005-0000-0000-0000B53F0000}"/>
    <cellStyle name="Title 2 9 5 4" xfId="16306" xr:uid="{00000000-0005-0000-0000-0000B63F0000}"/>
    <cellStyle name="Title 2 9 5 5" xfId="45729" xr:uid="{2F277334-D0DC-466D-BD53-330A5EDE684B}"/>
    <cellStyle name="Title 2 9 5 6" xfId="38892" xr:uid="{C936F0AD-53B0-44AB-BAB9-7D15F96E8437}"/>
    <cellStyle name="Title 2 9 6" xfId="16307" xr:uid="{00000000-0005-0000-0000-0000B73F0000}"/>
    <cellStyle name="Title 2 9 6 2" xfId="16308" xr:uid="{00000000-0005-0000-0000-0000B83F0000}"/>
    <cellStyle name="Title 2 9 6 3" xfId="45730" xr:uid="{0133C346-1FC4-417B-A73C-C2B6DA37035D}"/>
    <cellStyle name="Title 2 9 6 4" xfId="38893" xr:uid="{7C3ADC14-0C81-412A-AD98-229551859011}"/>
    <cellStyle name="Title 2 9 7" xfId="16309" xr:uid="{00000000-0005-0000-0000-0000B93F0000}"/>
    <cellStyle name="Title 2 9 7 2" xfId="16310" xr:uid="{00000000-0005-0000-0000-0000BA3F0000}"/>
    <cellStyle name="Title 2 9 7 3" xfId="45731" xr:uid="{2D67C12F-4C7E-45C8-ACCF-0A1A1F4B76B6}"/>
    <cellStyle name="Title 2 9 7 4" xfId="38894" xr:uid="{41758BE2-3FD1-4116-B4A8-96AA57B17C00}"/>
    <cellStyle name="Title 2 9 8" xfId="16311" xr:uid="{00000000-0005-0000-0000-0000BB3F0000}"/>
    <cellStyle name="Title 2 9 8 2" xfId="16312" xr:uid="{00000000-0005-0000-0000-0000BC3F0000}"/>
    <cellStyle name="Title 2 9 8 3" xfId="45732" xr:uid="{3694ECEC-206F-4F12-BB2A-EE0942CE4139}"/>
    <cellStyle name="Title 2 9 8 4" xfId="38895" xr:uid="{4B3F34D5-189D-4416-B5F7-9CB4310883C2}"/>
    <cellStyle name="Title 2 9 9" xfId="16313" xr:uid="{00000000-0005-0000-0000-0000BD3F0000}"/>
    <cellStyle name="Title 2 9 9 2" xfId="45733" xr:uid="{F77A6E73-0F48-4A6E-A53F-30488EB3178B}"/>
    <cellStyle name="Title 2 9 9 3" xfId="38896" xr:uid="{E749D9A4-3089-4EE1-A0EF-A70F64C0D1A8}"/>
    <cellStyle name="Title 20" xfId="3275" xr:uid="{00000000-0005-0000-0000-0000CF0C0000}"/>
    <cellStyle name="Title 20 10" xfId="16315" xr:uid="{00000000-0005-0000-0000-0000BF3F0000}"/>
    <cellStyle name="Title 20 10 2" xfId="45734" xr:uid="{E54E5C74-37DD-4F63-884B-8A5DEAB9CB19}"/>
    <cellStyle name="Title 20 10 3" xfId="38897" xr:uid="{E69511C6-E515-46B8-B1D0-786DCEB6D252}"/>
    <cellStyle name="Title 20 11" xfId="16316" xr:uid="{00000000-0005-0000-0000-0000C03F0000}"/>
    <cellStyle name="Title 20 12" xfId="16314" xr:uid="{00000000-0005-0000-0000-0000BE3F0000}"/>
    <cellStyle name="Title 20 13" xfId="42183" xr:uid="{7500CE39-F81B-4448-B0EA-35D197014E6F}"/>
    <cellStyle name="Title 20 14" xfId="26991" xr:uid="{3CDF3D71-E9E6-4036-9522-A809B2E29BB8}"/>
    <cellStyle name="Title 20 2" xfId="16317" xr:uid="{00000000-0005-0000-0000-0000C13F0000}"/>
    <cellStyle name="Title 20 2 2" xfId="16318" xr:uid="{00000000-0005-0000-0000-0000C23F0000}"/>
    <cellStyle name="Title 20 2 2 2" xfId="16319" xr:uid="{00000000-0005-0000-0000-0000C33F0000}"/>
    <cellStyle name="Title 20 2 3" xfId="16320" xr:uid="{00000000-0005-0000-0000-0000C43F0000}"/>
    <cellStyle name="Title 20 2 3 2" xfId="16321" xr:uid="{00000000-0005-0000-0000-0000C53F0000}"/>
    <cellStyle name="Title 20 2 4" xfId="16322" xr:uid="{00000000-0005-0000-0000-0000C63F0000}"/>
    <cellStyle name="Title 20 2 5" xfId="16323" xr:uid="{00000000-0005-0000-0000-0000C73F0000}"/>
    <cellStyle name="Title 20 2 6" xfId="45735" xr:uid="{0A94262F-69A3-4882-BFE0-52FFAB36DA74}"/>
    <cellStyle name="Title 20 2 7" xfId="38898" xr:uid="{ACDC3064-E943-4830-938B-330A8C0CD642}"/>
    <cellStyle name="Title 20 3" xfId="16324" xr:uid="{00000000-0005-0000-0000-0000C83F0000}"/>
    <cellStyle name="Title 20 3 2" xfId="16325" xr:uid="{00000000-0005-0000-0000-0000C93F0000}"/>
    <cellStyle name="Title 20 3 2 2" xfId="16326" xr:uid="{00000000-0005-0000-0000-0000CA3F0000}"/>
    <cellStyle name="Title 20 3 3" xfId="16327" xr:uid="{00000000-0005-0000-0000-0000CB3F0000}"/>
    <cellStyle name="Title 20 3 3 2" xfId="16328" xr:uid="{00000000-0005-0000-0000-0000CC3F0000}"/>
    <cellStyle name="Title 20 3 4" xfId="16329" xr:uid="{00000000-0005-0000-0000-0000CD3F0000}"/>
    <cellStyle name="Title 20 3 5" xfId="45736" xr:uid="{D7BEA245-A041-477E-B7E3-C62698225195}"/>
    <cellStyle name="Title 20 3 6" xfId="38899" xr:uid="{6645E3BB-1EA5-4BFF-B90F-6E05899FC046}"/>
    <cellStyle name="Title 20 4" xfId="16330" xr:uid="{00000000-0005-0000-0000-0000CE3F0000}"/>
    <cellStyle name="Title 20 4 2" xfId="16331" xr:uid="{00000000-0005-0000-0000-0000CF3F0000}"/>
    <cellStyle name="Title 20 4 2 2" xfId="16332" xr:uid="{00000000-0005-0000-0000-0000D03F0000}"/>
    <cellStyle name="Title 20 4 3" xfId="16333" xr:uid="{00000000-0005-0000-0000-0000D13F0000}"/>
    <cellStyle name="Title 20 4 3 2" xfId="16334" xr:uid="{00000000-0005-0000-0000-0000D23F0000}"/>
    <cellStyle name="Title 20 4 4" xfId="16335" xr:uid="{00000000-0005-0000-0000-0000D33F0000}"/>
    <cellStyle name="Title 20 4 5" xfId="45737" xr:uid="{C7EB0781-39EE-4BD3-832D-C9EA1389FB89}"/>
    <cellStyle name="Title 20 4 6" xfId="38900" xr:uid="{C6FF4599-469A-4E4F-8AB2-D99E9999CD71}"/>
    <cellStyle name="Title 20 5" xfId="16336" xr:uid="{00000000-0005-0000-0000-0000D43F0000}"/>
    <cellStyle name="Title 20 5 2" xfId="16337" xr:uid="{00000000-0005-0000-0000-0000D53F0000}"/>
    <cellStyle name="Title 20 5 2 2" xfId="16338" xr:uid="{00000000-0005-0000-0000-0000D63F0000}"/>
    <cellStyle name="Title 20 5 3" xfId="16339" xr:uid="{00000000-0005-0000-0000-0000D73F0000}"/>
    <cellStyle name="Title 20 5 3 2" xfId="16340" xr:uid="{00000000-0005-0000-0000-0000D83F0000}"/>
    <cellStyle name="Title 20 5 4" xfId="16341" xr:uid="{00000000-0005-0000-0000-0000D93F0000}"/>
    <cellStyle name="Title 20 5 4 2" xfId="16342" xr:uid="{00000000-0005-0000-0000-0000DA3F0000}"/>
    <cellStyle name="Title 20 5 5" xfId="16343" xr:uid="{00000000-0005-0000-0000-0000DB3F0000}"/>
    <cellStyle name="Title 20 5 6" xfId="45738" xr:uid="{1B82FADE-CB44-459E-92CF-37766E803399}"/>
    <cellStyle name="Title 20 5 7" xfId="38901" xr:uid="{687018BE-FD7B-49F6-9FD1-F7B04FA9DD5C}"/>
    <cellStyle name="Title 20 6" xfId="16344" xr:uid="{00000000-0005-0000-0000-0000DC3F0000}"/>
    <cellStyle name="Title 20 6 2" xfId="16345" xr:uid="{00000000-0005-0000-0000-0000DD3F0000}"/>
    <cellStyle name="Title 20 6 2 2" xfId="16346" xr:uid="{00000000-0005-0000-0000-0000DE3F0000}"/>
    <cellStyle name="Title 20 6 3" xfId="16347" xr:uid="{00000000-0005-0000-0000-0000DF3F0000}"/>
    <cellStyle name="Title 20 6 3 2" xfId="16348" xr:uid="{00000000-0005-0000-0000-0000E03F0000}"/>
    <cellStyle name="Title 20 6 4" xfId="16349" xr:uid="{00000000-0005-0000-0000-0000E13F0000}"/>
    <cellStyle name="Title 20 6 5" xfId="45739" xr:uid="{EFB3C3BD-556C-4B30-B5C7-ADA83B99C15D}"/>
    <cellStyle name="Title 20 6 6" xfId="38902" xr:uid="{CF5A87B3-EFB1-4BFD-9E8D-B908EC311DAD}"/>
    <cellStyle name="Title 20 7" xfId="16350" xr:uid="{00000000-0005-0000-0000-0000E23F0000}"/>
    <cellStyle name="Title 20 7 2" xfId="16351" xr:uid="{00000000-0005-0000-0000-0000E33F0000}"/>
    <cellStyle name="Title 20 7 3" xfId="45740" xr:uid="{B99AF510-FBF3-4D2E-8B9C-8BAA440AD857}"/>
    <cellStyle name="Title 20 7 4" xfId="38903" xr:uid="{7EFFCD87-4AEB-438A-8EAA-14E2A783389C}"/>
    <cellStyle name="Title 20 8" xfId="16352" xr:uid="{00000000-0005-0000-0000-0000E43F0000}"/>
    <cellStyle name="Title 20 8 2" xfId="16353" xr:uid="{00000000-0005-0000-0000-0000E53F0000}"/>
    <cellStyle name="Title 20 8 3" xfId="45741" xr:uid="{BAD06509-A92E-4CC2-8724-2218141D9648}"/>
    <cellStyle name="Title 20 8 4" xfId="38904" xr:uid="{71F35BE5-952B-4A89-9F7A-254896918575}"/>
    <cellStyle name="Title 20 9" xfId="16354" xr:uid="{00000000-0005-0000-0000-0000E63F0000}"/>
    <cellStyle name="Title 20 9 2" xfId="16355" xr:uid="{00000000-0005-0000-0000-0000E73F0000}"/>
    <cellStyle name="Title 20 9 3" xfId="45742" xr:uid="{5B798AB6-723A-4258-9D97-86843FEC91B6}"/>
    <cellStyle name="Title 20 9 4" xfId="38905" xr:uid="{32A064D7-8311-4576-B6C1-A0260804B368}"/>
    <cellStyle name="Title 21" xfId="3276" xr:uid="{00000000-0005-0000-0000-0000D00C0000}"/>
    <cellStyle name="Title 21 10" xfId="16357" xr:uid="{00000000-0005-0000-0000-0000E93F0000}"/>
    <cellStyle name="Title 21 10 2" xfId="45743" xr:uid="{735782D3-F8D3-4CFC-BAAB-1CB0C2C97A2C}"/>
    <cellStyle name="Title 21 10 3" xfId="38906" xr:uid="{9225D957-F0F7-4C06-B398-B12895D87AE7}"/>
    <cellStyle name="Title 21 11" xfId="16358" xr:uid="{00000000-0005-0000-0000-0000EA3F0000}"/>
    <cellStyle name="Title 21 12" xfId="16356" xr:uid="{00000000-0005-0000-0000-0000E83F0000}"/>
    <cellStyle name="Title 21 13" xfId="42184" xr:uid="{A758DF8F-D9AB-4F34-A5AE-158B9F66F9AB}"/>
    <cellStyle name="Title 21 14" xfId="26992" xr:uid="{A9452B80-B105-47F1-A22F-4526C7AF9AA6}"/>
    <cellStyle name="Title 21 2" xfId="16359" xr:uid="{00000000-0005-0000-0000-0000EB3F0000}"/>
    <cellStyle name="Title 21 2 2" xfId="16360" xr:uid="{00000000-0005-0000-0000-0000EC3F0000}"/>
    <cellStyle name="Title 21 2 2 2" xfId="16361" xr:uid="{00000000-0005-0000-0000-0000ED3F0000}"/>
    <cellStyle name="Title 21 2 3" xfId="16362" xr:uid="{00000000-0005-0000-0000-0000EE3F0000}"/>
    <cellStyle name="Title 21 2 3 2" xfId="16363" xr:uid="{00000000-0005-0000-0000-0000EF3F0000}"/>
    <cellStyle name="Title 21 2 4" xfId="16364" xr:uid="{00000000-0005-0000-0000-0000F03F0000}"/>
    <cellStyle name="Title 21 2 5" xfId="16365" xr:uid="{00000000-0005-0000-0000-0000F13F0000}"/>
    <cellStyle name="Title 21 2 6" xfId="45744" xr:uid="{11C29A14-D61D-4099-A989-857AEA29753D}"/>
    <cellStyle name="Title 21 2 7" xfId="38907" xr:uid="{F331717A-B30C-4126-B723-FB05B142520E}"/>
    <cellStyle name="Title 21 3" xfId="16366" xr:uid="{00000000-0005-0000-0000-0000F23F0000}"/>
    <cellStyle name="Title 21 3 2" xfId="16367" xr:uid="{00000000-0005-0000-0000-0000F33F0000}"/>
    <cellStyle name="Title 21 3 2 2" xfId="16368" xr:uid="{00000000-0005-0000-0000-0000F43F0000}"/>
    <cellStyle name="Title 21 3 3" xfId="16369" xr:uid="{00000000-0005-0000-0000-0000F53F0000}"/>
    <cellStyle name="Title 21 3 3 2" xfId="16370" xr:uid="{00000000-0005-0000-0000-0000F63F0000}"/>
    <cellStyle name="Title 21 3 4" xfId="16371" xr:uid="{00000000-0005-0000-0000-0000F73F0000}"/>
    <cellStyle name="Title 21 3 5" xfId="45745" xr:uid="{162A35CF-16D3-4EAE-8AC1-EAC538EEC674}"/>
    <cellStyle name="Title 21 3 6" xfId="38908" xr:uid="{F733A681-9317-46C1-8E44-800282B3C16C}"/>
    <cellStyle name="Title 21 4" xfId="16372" xr:uid="{00000000-0005-0000-0000-0000F83F0000}"/>
    <cellStyle name="Title 21 4 2" xfId="16373" xr:uid="{00000000-0005-0000-0000-0000F93F0000}"/>
    <cellStyle name="Title 21 4 2 2" xfId="16374" xr:uid="{00000000-0005-0000-0000-0000FA3F0000}"/>
    <cellStyle name="Title 21 4 3" xfId="16375" xr:uid="{00000000-0005-0000-0000-0000FB3F0000}"/>
    <cellStyle name="Title 21 4 3 2" xfId="16376" xr:uid="{00000000-0005-0000-0000-0000FC3F0000}"/>
    <cellStyle name="Title 21 4 4" xfId="16377" xr:uid="{00000000-0005-0000-0000-0000FD3F0000}"/>
    <cellStyle name="Title 21 4 5" xfId="45746" xr:uid="{40C84FFD-18DB-401F-9B1A-24C96E0944A2}"/>
    <cellStyle name="Title 21 4 6" xfId="38909" xr:uid="{BD56B3BF-4241-4517-B5C8-59CC824FAE0A}"/>
    <cellStyle name="Title 21 5" xfId="16378" xr:uid="{00000000-0005-0000-0000-0000FE3F0000}"/>
    <cellStyle name="Title 21 5 2" xfId="16379" xr:uid="{00000000-0005-0000-0000-0000FF3F0000}"/>
    <cellStyle name="Title 21 5 2 2" xfId="16380" xr:uid="{00000000-0005-0000-0000-000000400000}"/>
    <cellStyle name="Title 21 5 3" xfId="16381" xr:uid="{00000000-0005-0000-0000-000001400000}"/>
    <cellStyle name="Title 21 5 3 2" xfId="16382" xr:uid="{00000000-0005-0000-0000-000002400000}"/>
    <cellStyle name="Title 21 5 4" xfId="16383" xr:uid="{00000000-0005-0000-0000-000003400000}"/>
    <cellStyle name="Title 21 5 4 2" xfId="16384" xr:uid="{00000000-0005-0000-0000-000004400000}"/>
    <cellStyle name="Title 21 5 5" xfId="16385" xr:uid="{00000000-0005-0000-0000-000005400000}"/>
    <cellStyle name="Title 21 5 6" xfId="45747" xr:uid="{5C6051C4-DD71-4853-B232-A3CC5DB06444}"/>
    <cellStyle name="Title 21 5 7" xfId="38910" xr:uid="{984BE3B4-4DC8-44EE-A6AE-A8D1473D638E}"/>
    <cellStyle name="Title 21 6" xfId="16386" xr:uid="{00000000-0005-0000-0000-000006400000}"/>
    <cellStyle name="Title 21 6 2" xfId="16387" xr:uid="{00000000-0005-0000-0000-000007400000}"/>
    <cellStyle name="Title 21 6 2 2" xfId="16388" xr:uid="{00000000-0005-0000-0000-000008400000}"/>
    <cellStyle name="Title 21 6 3" xfId="16389" xr:uid="{00000000-0005-0000-0000-000009400000}"/>
    <cellStyle name="Title 21 6 3 2" xfId="16390" xr:uid="{00000000-0005-0000-0000-00000A400000}"/>
    <cellStyle name="Title 21 6 4" xfId="16391" xr:uid="{00000000-0005-0000-0000-00000B400000}"/>
    <cellStyle name="Title 21 6 5" xfId="45748" xr:uid="{C65359B2-E707-471B-A4EE-E82EF0209A57}"/>
    <cellStyle name="Title 21 6 6" xfId="38911" xr:uid="{97A050EA-4DAF-4290-A1BA-9E28F4CA1212}"/>
    <cellStyle name="Title 21 7" xfId="16392" xr:uid="{00000000-0005-0000-0000-00000C400000}"/>
    <cellStyle name="Title 21 7 2" xfId="16393" xr:uid="{00000000-0005-0000-0000-00000D400000}"/>
    <cellStyle name="Title 21 7 3" xfId="45749" xr:uid="{3805E9D3-B6B6-46D0-8B1F-E47DE7AAC397}"/>
    <cellStyle name="Title 21 7 4" xfId="38912" xr:uid="{0A9535CD-FCEF-46BB-B972-34C182EF56E5}"/>
    <cellStyle name="Title 21 8" xfId="16394" xr:uid="{00000000-0005-0000-0000-00000E400000}"/>
    <cellStyle name="Title 21 8 2" xfId="16395" xr:uid="{00000000-0005-0000-0000-00000F400000}"/>
    <cellStyle name="Title 21 8 3" xfId="45750" xr:uid="{7FBBF16A-E81F-4D0B-A36C-FFCAC7CDDBDD}"/>
    <cellStyle name="Title 21 8 4" xfId="38913" xr:uid="{10DD4DBF-52B9-4224-928F-429CA5E3BBEA}"/>
    <cellStyle name="Title 21 9" xfId="16396" xr:uid="{00000000-0005-0000-0000-000010400000}"/>
    <cellStyle name="Title 21 9 2" xfId="16397" xr:uid="{00000000-0005-0000-0000-000011400000}"/>
    <cellStyle name="Title 21 9 3" xfId="45751" xr:uid="{7230B69D-A83B-4BD9-87F4-24CB2A8A471A}"/>
    <cellStyle name="Title 21 9 4" xfId="38914" xr:uid="{DB6CF967-A240-47DC-A68A-9E1A01468BE0}"/>
    <cellStyle name="Title 22" xfId="3277" xr:uid="{00000000-0005-0000-0000-0000D10C0000}"/>
    <cellStyle name="Title 22 10" xfId="16399" xr:uid="{00000000-0005-0000-0000-000013400000}"/>
    <cellStyle name="Title 22 10 2" xfId="45752" xr:uid="{143A752A-2871-4C80-B210-B2BA5DEB35B1}"/>
    <cellStyle name="Title 22 10 3" xfId="38915" xr:uid="{E12DB116-70CE-46AE-BF5D-99AEF02B9114}"/>
    <cellStyle name="Title 22 11" xfId="16400" xr:uid="{00000000-0005-0000-0000-000014400000}"/>
    <cellStyle name="Title 22 12" xfId="16398" xr:uid="{00000000-0005-0000-0000-000012400000}"/>
    <cellStyle name="Title 22 13" xfId="42185" xr:uid="{91720751-15B5-46FE-92FC-4DC1FACFE2FC}"/>
    <cellStyle name="Title 22 14" xfId="26993" xr:uid="{2D1595F0-7EFB-4F08-8B6C-24CCCB68DB0B}"/>
    <cellStyle name="Title 22 2" xfId="16401" xr:uid="{00000000-0005-0000-0000-000015400000}"/>
    <cellStyle name="Title 22 2 2" xfId="16402" xr:uid="{00000000-0005-0000-0000-000016400000}"/>
    <cellStyle name="Title 22 2 2 2" xfId="16403" xr:uid="{00000000-0005-0000-0000-000017400000}"/>
    <cellStyle name="Title 22 2 3" xfId="16404" xr:uid="{00000000-0005-0000-0000-000018400000}"/>
    <cellStyle name="Title 22 2 3 2" xfId="16405" xr:uid="{00000000-0005-0000-0000-000019400000}"/>
    <cellStyle name="Title 22 2 4" xfId="16406" xr:uid="{00000000-0005-0000-0000-00001A400000}"/>
    <cellStyle name="Title 22 2 5" xfId="16407" xr:uid="{00000000-0005-0000-0000-00001B400000}"/>
    <cellStyle name="Title 22 2 6" xfId="45753" xr:uid="{4884F17F-D3E5-403C-80A7-98F4945C3C67}"/>
    <cellStyle name="Title 22 2 7" xfId="38916" xr:uid="{249C53CD-B693-4CB0-88C8-49DFE2735E89}"/>
    <cellStyle name="Title 22 3" xfId="16408" xr:uid="{00000000-0005-0000-0000-00001C400000}"/>
    <cellStyle name="Title 22 3 2" xfId="16409" xr:uid="{00000000-0005-0000-0000-00001D400000}"/>
    <cellStyle name="Title 22 3 2 2" xfId="16410" xr:uid="{00000000-0005-0000-0000-00001E400000}"/>
    <cellStyle name="Title 22 3 3" xfId="16411" xr:uid="{00000000-0005-0000-0000-00001F400000}"/>
    <cellStyle name="Title 22 3 3 2" xfId="16412" xr:uid="{00000000-0005-0000-0000-000020400000}"/>
    <cellStyle name="Title 22 3 4" xfId="16413" xr:uid="{00000000-0005-0000-0000-000021400000}"/>
    <cellStyle name="Title 22 3 5" xfId="45754" xr:uid="{567426E4-16B6-4872-9766-1086D68EC04B}"/>
    <cellStyle name="Title 22 3 6" xfId="38917" xr:uid="{83AC75E2-503E-472B-A80C-EBCC694AED3A}"/>
    <cellStyle name="Title 22 4" xfId="16414" xr:uid="{00000000-0005-0000-0000-000022400000}"/>
    <cellStyle name="Title 22 4 2" xfId="16415" xr:uid="{00000000-0005-0000-0000-000023400000}"/>
    <cellStyle name="Title 22 4 2 2" xfId="16416" xr:uid="{00000000-0005-0000-0000-000024400000}"/>
    <cellStyle name="Title 22 4 3" xfId="16417" xr:uid="{00000000-0005-0000-0000-000025400000}"/>
    <cellStyle name="Title 22 4 3 2" xfId="16418" xr:uid="{00000000-0005-0000-0000-000026400000}"/>
    <cellStyle name="Title 22 4 4" xfId="16419" xr:uid="{00000000-0005-0000-0000-000027400000}"/>
    <cellStyle name="Title 22 4 5" xfId="45755" xr:uid="{CBD1D83B-4E5B-435B-9F01-D6148CE72DA8}"/>
    <cellStyle name="Title 22 4 6" xfId="38918" xr:uid="{05FD3321-117D-4A98-A241-D75351E09538}"/>
    <cellStyle name="Title 22 5" xfId="16420" xr:uid="{00000000-0005-0000-0000-000028400000}"/>
    <cellStyle name="Title 22 5 2" xfId="16421" xr:uid="{00000000-0005-0000-0000-000029400000}"/>
    <cellStyle name="Title 22 5 2 2" xfId="16422" xr:uid="{00000000-0005-0000-0000-00002A400000}"/>
    <cellStyle name="Title 22 5 3" xfId="16423" xr:uid="{00000000-0005-0000-0000-00002B400000}"/>
    <cellStyle name="Title 22 5 3 2" xfId="16424" xr:uid="{00000000-0005-0000-0000-00002C400000}"/>
    <cellStyle name="Title 22 5 4" xfId="16425" xr:uid="{00000000-0005-0000-0000-00002D400000}"/>
    <cellStyle name="Title 22 5 4 2" xfId="16426" xr:uid="{00000000-0005-0000-0000-00002E400000}"/>
    <cellStyle name="Title 22 5 5" xfId="16427" xr:uid="{00000000-0005-0000-0000-00002F400000}"/>
    <cellStyle name="Title 22 5 6" xfId="45756" xr:uid="{A34E710C-C1ED-4CC6-B32A-6E3DB5A2C9FA}"/>
    <cellStyle name="Title 22 5 7" xfId="38919" xr:uid="{2DE162F2-33A9-4C88-BE39-001FFCA1B05E}"/>
    <cellStyle name="Title 22 6" xfId="16428" xr:uid="{00000000-0005-0000-0000-000030400000}"/>
    <cellStyle name="Title 22 6 2" xfId="16429" xr:uid="{00000000-0005-0000-0000-000031400000}"/>
    <cellStyle name="Title 22 6 2 2" xfId="16430" xr:uid="{00000000-0005-0000-0000-000032400000}"/>
    <cellStyle name="Title 22 6 3" xfId="16431" xr:uid="{00000000-0005-0000-0000-000033400000}"/>
    <cellStyle name="Title 22 6 3 2" xfId="16432" xr:uid="{00000000-0005-0000-0000-000034400000}"/>
    <cellStyle name="Title 22 6 4" xfId="16433" xr:uid="{00000000-0005-0000-0000-000035400000}"/>
    <cellStyle name="Title 22 6 5" xfId="45757" xr:uid="{929DF501-BA4F-4F14-85F5-0E195EF0E748}"/>
    <cellStyle name="Title 22 6 6" xfId="38920" xr:uid="{84748C02-5056-4ACD-AC1D-7C96C1D9811C}"/>
    <cellStyle name="Title 22 7" xfId="16434" xr:uid="{00000000-0005-0000-0000-000036400000}"/>
    <cellStyle name="Title 22 7 2" xfId="16435" xr:uid="{00000000-0005-0000-0000-000037400000}"/>
    <cellStyle name="Title 22 7 3" xfId="45758" xr:uid="{3E49A34C-68CF-466E-9766-05778A0E6BAC}"/>
    <cellStyle name="Title 22 7 4" xfId="38921" xr:uid="{E6BE80F0-7BC7-4EEC-A6F0-4CB864C1D74B}"/>
    <cellStyle name="Title 22 8" xfId="16436" xr:uid="{00000000-0005-0000-0000-000038400000}"/>
    <cellStyle name="Title 22 8 2" xfId="16437" xr:uid="{00000000-0005-0000-0000-000039400000}"/>
    <cellStyle name="Title 22 8 3" xfId="45759" xr:uid="{3A999C60-17C6-4F02-BE77-32E96D7B7134}"/>
    <cellStyle name="Title 22 8 4" xfId="38922" xr:uid="{74F37AA0-812B-4377-99BE-65349050BEB2}"/>
    <cellStyle name="Title 22 9" xfId="16438" xr:uid="{00000000-0005-0000-0000-00003A400000}"/>
    <cellStyle name="Title 22 9 2" xfId="16439" xr:uid="{00000000-0005-0000-0000-00003B400000}"/>
    <cellStyle name="Title 22 9 3" xfId="45760" xr:uid="{39CE5C4A-07AD-4B70-8B62-21EC76DDB3B4}"/>
    <cellStyle name="Title 22 9 4" xfId="38923" xr:uid="{88C7382E-C4FA-4FCA-B93E-1B2F9899CA09}"/>
    <cellStyle name="Title 23" xfId="3278" xr:uid="{00000000-0005-0000-0000-0000D20C0000}"/>
    <cellStyle name="Title 23 10" xfId="16441" xr:uid="{00000000-0005-0000-0000-00003D400000}"/>
    <cellStyle name="Title 23 10 2" xfId="45761" xr:uid="{01E8522A-7C2F-43B0-B085-1C83E18E1C7C}"/>
    <cellStyle name="Title 23 10 3" xfId="38924" xr:uid="{764B86CC-2DE4-4B33-8E0F-EBB4A01B8FA8}"/>
    <cellStyle name="Title 23 11" xfId="16442" xr:uid="{00000000-0005-0000-0000-00003E400000}"/>
    <cellStyle name="Title 23 12" xfId="16440" xr:uid="{00000000-0005-0000-0000-00003C400000}"/>
    <cellStyle name="Title 23 13" xfId="42186" xr:uid="{BB20C01C-D0C9-4FCA-91B9-F2EAB27F054A}"/>
    <cellStyle name="Title 23 14" xfId="26994" xr:uid="{6B15F459-BB7A-4A5B-98C2-7CA208CD9FE2}"/>
    <cellStyle name="Title 23 2" xfId="16443" xr:uid="{00000000-0005-0000-0000-00003F400000}"/>
    <cellStyle name="Title 23 2 2" xfId="16444" xr:uid="{00000000-0005-0000-0000-000040400000}"/>
    <cellStyle name="Title 23 2 2 2" xfId="16445" xr:uid="{00000000-0005-0000-0000-000041400000}"/>
    <cellStyle name="Title 23 2 3" xfId="16446" xr:uid="{00000000-0005-0000-0000-000042400000}"/>
    <cellStyle name="Title 23 2 3 2" xfId="16447" xr:uid="{00000000-0005-0000-0000-000043400000}"/>
    <cellStyle name="Title 23 2 4" xfId="16448" xr:uid="{00000000-0005-0000-0000-000044400000}"/>
    <cellStyle name="Title 23 2 5" xfId="16449" xr:uid="{00000000-0005-0000-0000-000045400000}"/>
    <cellStyle name="Title 23 2 6" xfId="45762" xr:uid="{A0873160-74D3-4225-9D57-10F3A9933100}"/>
    <cellStyle name="Title 23 2 7" xfId="38925" xr:uid="{78D82F59-1BFB-4B1A-8D79-0D0FAE1A5572}"/>
    <cellStyle name="Title 23 3" xfId="16450" xr:uid="{00000000-0005-0000-0000-000046400000}"/>
    <cellStyle name="Title 23 3 2" xfId="16451" xr:uid="{00000000-0005-0000-0000-000047400000}"/>
    <cellStyle name="Title 23 3 2 2" xfId="16452" xr:uid="{00000000-0005-0000-0000-000048400000}"/>
    <cellStyle name="Title 23 3 3" xfId="16453" xr:uid="{00000000-0005-0000-0000-000049400000}"/>
    <cellStyle name="Title 23 3 3 2" xfId="16454" xr:uid="{00000000-0005-0000-0000-00004A400000}"/>
    <cellStyle name="Title 23 3 4" xfId="16455" xr:uid="{00000000-0005-0000-0000-00004B400000}"/>
    <cellStyle name="Title 23 3 5" xfId="45763" xr:uid="{5FBEE155-4D0D-46C4-9FAA-7D7C2CC7A5ED}"/>
    <cellStyle name="Title 23 3 6" xfId="38926" xr:uid="{DBDAC634-2F9D-4BB7-BF79-FDD5E75B17C9}"/>
    <cellStyle name="Title 23 4" xfId="16456" xr:uid="{00000000-0005-0000-0000-00004C400000}"/>
    <cellStyle name="Title 23 4 2" xfId="16457" xr:uid="{00000000-0005-0000-0000-00004D400000}"/>
    <cellStyle name="Title 23 4 2 2" xfId="16458" xr:uid="{00000000-0005-0000-0000-00004E400000}"/>
    <cellStyle name="Title 23 4 3" xfId="16459" xr:uid="{00000000-0005-0000-0000-00004F400000}"/>
    <cellStyle name="Title 23 4 3 2" xfId="16460" xr:uid="{00000000-0005-0000-0000-000050400000}"/>
    <cellStyle name="Title 23 4 4" xfId="16461" xr:uid="{00000000-0005-0000-0000-000051400000}"/>
    <cellStyle name="Title 23 4 5" xfId="45764" xr:uid="{DA631CF6-F5A6-414D-B096-A16CEAA7BC5C}"/>
    <cellStyle name="Title 23 4 6" xfId="38927" xr:uid="{18C969A9-8CEC-4831-B492-7A905553E565}"/>
    <cellStyle name="Title 23 5" xfId="16462" xr:uid="{00000000-0005-0000-0000-000052400000}"/>
    <cellStyle name="Title 23 5 2" xfId="16463" xr:uid="{00000000-0005-0000-0000-000053400000}"/>
    <cellStyle name="Title 23 5 2 2" xfId="16464" xr:uid="{00000000-0005-0000-0000-000054400000}"/>
    <cellStyle name="Title 23 5 3" xfId="16465" xr:uid="{00000000-0005-0000-0000-000055400000}"/>
    <cellStyle name="Title 23 5 3 2" xfId="16466" xr:uid="{00000000-0005-0000-0000-000056400000}"/>
    <cellStyle name="Title 23 5 4" xfId="16467" xr:uid="{00000000-0005-0000-0000-000057400000}"/>
    <cellStyle name="Title 23 5 4 2" xfId="16468" xr:uid="{00000000-0005-0000-0000-000058400000}"/>
    <cellStyle name="Title 23 5 5" xfId="16469" xr:uid="{00000000-0005-0000-0000-000059400000}"/>
    <cellStyle name="Title 23 5 6" xfId="45765" xr:uid="{C3196E08-5C83-4403-BC65-F3CE03E707AF}"/>
    <cellStyle name="Title 23 5 7" xfId="38928" xr:uid="{495A352D-EA63-4F27-B3FE-FCF4C432024F}"/>
    <cellStyle name="Title 23 6" xfId="16470" xr:uid="{00000000-0005-0000-0000-00005A400000}"/>
    <cellStyle name="Title 23 6 2" xfId="16471" xr:uid="{00000000-0005-0000-0000-00005B400000}"/>
    <cellStyle name="Title 23 6 2 2" xfId="16472" xr:uid="{00000000-0005-0000-0000-00005C400000}"/>
    <cellStyle name="Title 23 6 3" xfId="16473" xr:uid="{00000000-0005-0000-0000-00005D400000}"/>
    <cellStyle name="Title 23 6 3 2" xfId="16474" xr:uid="{00000000-0005-0000-0000-00005E400000}"/>
    <cellStyle name="Title 23 6 4" xfId="16475" xr:uid="{00000000-0005-0000-0000-00005F400000}"/>
    <cellStyle name="Title 23 6 5" xfId="45766" xr:uid="{F72E42B1-B09A-4962-9838-2E90B95341D0}"/>
    <cellStyle name="Title 23 6 6" xfId="38929" xr:uid="{8E539A35-AF16-4203-BF51-94E58DFB35F5}"/>
    <cellStyle name="Title 23 7" xfId="16476" xr:uid="{00000000-0005-0000-0000-000060400000}"/>
    <cellStyle name="Title 23 7 2" xfId="16477" xr:uid="{00000000-0005-0000-0000-000061400000}"/>
    <cellStyle name="Title 23 7 3" xfId="45767" xr:uid="{3FB3A303-82EC-4883-B036-2A7EC17C4289}"/>
    <cellStyle name="Title 23 7 4" xfId="38930" xr:uid="{116C043A-6770-42FF-BC73-81A26C0D678C}"/>
    <cellStyle name="Title 23 8" xfId="16478" xr:uid="{00000000-0005-0000-0000-000062400000}"/>
    <cellStyle name="Title 23 8 2" xfId="16479" xr:uid="{00000000-0005-0000-0000-000063400000}"/>
    <cellStyle name="Title 23 8 3" xfId="45768" xr:uid="{54F20BAB-DBC5-431E-B5E3-695FD22F94E7}"/>
    <cellStyle name="Title 23 8 4" xfId="38931" xr:uid="{3E7236F0-B452-44A0-B5DE-617F9042B1CB}"/>
    <cellStyle name="Title 23 9" xfId="16480" xr:uid="{00000000-0005-0000-0000-000064400000}"/>
    <cellStyle name="Title 23 9 2" xfId="16481" xr:uid="{00000000-0005-0000-0000-000065400000}"/>
    <cellStyle name="Title 23 9 3" xfId="45769" xr:uid="{1AE94742-585A-4EE7-B80D-4DD90314F61E}"/>
    <cellStyle name="Title 23 9 4" xfId="38932" xr:uid="{0F739A85-BE02-4228-84B9-529FD9107972}"/>
    <cellStyle name="Title 24" xfId="3279" xr:uid="{00000000-0005-0000-0000-0000D30C0000}"/>
    <cellStyle name="Title 24 10" xfId="16483" xr:uid="{00000000-0005-0000-0000-000067400000}"/>
    <cellStyle name="Title 24 10 2" xfId="45770" xr:uid="{B8E752F7-B4AA-4737-B59F-8F0513CF1036}"/>
    <cellStyle name="Title 24 10 3" xfId="38933" xr:uid="{E9B7A04E-F37F-49DE-9E80-48FBA5C7C7DC}"/>
    <cellStyle name="Title 24 11" xfId="16484" xr:uid="{00000000-0005-0000-0000-000068400000}"/>
    <cellStyle name="Title 24 12" xfId="16482" xr:uid="{00000000-0005-0000-0000-000066400000}"/>
    <cellStyle name="Title 24 13" xfId="42187" xr:uid="{DB1DBD4F-1D31-4062-BEFD-92CC39BAE0C1}"/>
    <cellStyle name="Title 24 14" xfId="26995" xr:uid="{33B8D280-09CE-48A0-A152-CA04F4A33BBC}"/>
    <cellStyle name="Title 24 2" xfId="16485" xr:uid="{00000000-0005-0000-0000-000069400000}"/>
    <cellStyle name="Title 24 2 2" xfId="16486" xr:uid="{00000000-0005-0000-0000-00006A400000}"/>
    <cellStyle name="Title 24 2 2 2" xfId="16487" xr:uid="{00000000-0005-0000-0000-00006B400000}"/>
    <cellStyle name="Title 24 2 3" xfId="16488" xr:uid="{00000000-0005-0000-0000-00006C400000}"/>
    <cellStyle name="Title 24 2 3 2" xfId="16489" xr:uid="{00000000-0005-0000-0000-00006D400000}"/>
    <cellStyle name="Title 24 2 4" xfId="16490" xr:uid="{00000000-0005-0000-0000-00006E400000}"/>
    <cellStyle name="Title 24 2 5" xfId="16491" xr:uid="{00000000-0005-0000-0000-00006F400000}"/>
    <cellStyle name="Title 24 2 6" xfId="45771" xr:uid="{D2C535DA-40AA-4236-B849-5ED4F7AE5EF4}"/>
    <cellStyle name="Title 24 2 7" xfId="38934" xr:uid="{2F680BAE-B11D-44B3-8668-C715A0C3BF51}"/>
    <cellStyle name="Title 24 3" xfId="16492" xr:uid="{00000000-0005-0000-0000-000070400000}"/>
    <cellStyle name="Title 24 3 2" xfId="16493" xr:uid="{00000000-0005-0000-0000-000071400000}"/>
    <cellStyle name="Title 24 3 2 2" xfId="16494" xr:uid="{00000000-0005-0000-0000-000072400000}"/>
    <cellStyle name="Title 24 3 3" xfId="16495" xr:uid="{00000000-0005-0000-0000-000073400000}"/>
    <cellStyle name="Title 24 3 3 2" xfId="16496" xr:uid="{00000000-0005-0000-0000-000074400000}"/>
    <cellStyle name="Title 24 3 4" xfId="16497" xr:uid="{00000000-0005-0000-0000-000075400000}"/>
    <cellStyle name="Title 24 3 5" xfId="45772" xr:uid="{B44BDC4B-0DA1-494A-B92F-246D5E2A387A}"/>
    <cellStyle name="Title 24 3 6" xfId="38935" xr:uid="{82A434D6-4251-4CC5-B19C-C05AE5F6912E}"/>
    <cellStyle name="Title 24 4" xfId="16498" xr:uid="{00000000-0005-0000-0000-000076400000}"/>
    <cellStyle name="Title 24 4 2" xfId="16499" xr:uid="{00000000-0005-0000-0000-000077400000}"/>
    <cellStyle name="Title 24 4 2 2" xfId="16500" xr:uid="{00000000-0005-0000-0000-000078400000}"/>
    <cellStyle name="Title 24 4 3" xfId="16501" xr:uid="{00000000-0005-0000-0000-000079400000}"/>
    <cellStyle name="Title 24 4 3 2" xfId="16502" xr:uid="{00000000-0005-0000-0000-00007A400000}"/>
    <cellStyle name="Title 24 4 4" xfId="16503" xr:uid="{00000000-0005-0000-0000-00007B400000}"/>
    <cellStyle name="Title 24 4 5" xfId="45773" xr:uid="{0FE5F216-B0FE-49CA-96FB-F8CCDF37A867}"/>
    <cellStyle name="Title 24 4 6" xfId="38936" xr:uid="{974377D0-BEF4-4AD0-8BAC-2ED4B6CBE400}"/>
    <cellStyle name="Title 24 5" xfId="16504" xr:uid="{00000000-0005-0000-0000-00007C400000}"/>
    <cellStyle name="Title 24 5 2" xfId="16505" xr:uid="{00000000-0005-0000-0000-00007D400000}"/>
    <cellStyle name="Title 24 5 2 2" xfId="16506" xr:uid="{00000000-0005-0000-0000-00007E400000}"/>
    <cellStyle name="Title 24 5 3" xfId="16507" xr:uid="{00000000-0005-0000-0000-00007F400000}"/>
    <cellStyle name="Title 24 5 3 2" xfId="16508" xr:uid="{00000000-0005-0000-0000-000080400000}"/>
    <cellStyle name="Title 24 5 4" xfId="16509" xr:uid="{00000000-0005-0000-0000-000081400000}"/>
    <cellStyle name="Title 24 5 4 2" xfId="16510" xr:uid="{00000000-0005-0000-0000-000082400000}"/>
    <cellStyle name="Title 24 5 5" xfId="16511" xr:uid="{00000000-0005-0000-0000-000083400000}"/>
    <cellStyle name="Title 24 5 6" xfId="45774" xr:uid="{82B611F9-D3DC-4062-AEBF-45DC1E54909E}"/>
    <cellStyle name="Title 24 5 7" xfId="38937" xr:uid="{CE651EEF-BF2F-4661-80F2-A55FF29B9395}"/>
    <cellStyle name="Title 24 6" xfId="16512" xr:uid="{00000000-0005-0000-0000-000084400000}"/>
    <cellStyle name="Title 24 6 2" xfId="16513" xr:uid="{00000000-0005-0000-0000-000085400000}"/>
    <cellStyle name="Title 24 6 2 2" xfId="16514" xr:uid="{00000000-0005-0000-0000-000086400000}"/>
    <cellStyle name="Title 24 6 3" xfId="16515" xr:uid="{00000000-0005-0000-0000-000087400000}"/>
    <cellStyle name="Title 24 6 3 2" xfId="16516" xr:uid="{00000000-0005-0000-0000-000088400000}"/>
    <cellStyle name="Title 24 6 4" xfId="16517" xr:uid="{00000000-0005-0000-0000-000089400000}"/>
    <cellStyle name="Title 24 6 5" xfId="45775" xr:uid="{64F7E1F6-B25F-4CE6-AC28-DEBA336F9EFF}"/>
    <cellStyle name="Title 24 6 6" xfId="38938" xr:uid="{B625EA30-B08C-45F4-B40F-A9A7C3EF61F2}"/>
    <cellStyle name="Title 24 7" xfId="16518" xr:uid="{00000000-0005-0000-0000-00008A400000}"/>
    <cellStyle name="Title 24 7 2" xfId="16519" xr:uid="{00000000-0005-0000-0000-00008B400000}"/>
    <cellStyle name="Title 24 7 3" xfId="45776" xr:uid="{7F73ADB2-AD3A-48A5-A714-2B1E5D74F1B6}"/>
    <cellStyle name="Title 24 7 4" xfId="38939" xr:uid="{313B4748-DAC3-497A-A6EE-CAECBF90691D}"/>
    <cellStyle name="Title 24 8" xfId="16520" xr:uid="{00000000-0005-0000-0000-00008C400000}"/>
    <cellStyle name="Title 24 8 2" xfId="16521" xr:uid="{00000000-0005-0000-0000-00008D400000}"/>
    <cellStyle name="Title 24 8 3" xfId="45777" xr:uid="{C7A2B063-343E-4E1E-9070-51A7B10EABE1}"/>
    <cellStyle name="Title 24 8 4" xfId="38940" xr:uid="{66E53837-53CB-4492-B01A-8DF517C7C822}"/>
    <cellStyle name="Title 24 9" xfId="16522" xr:uid="{00000000-0005-0000-0000-00008E400000}"/>
    <cellStyle name="Title 24 9 2" xfId="16523" xr:uid="{00000000-0005-0000-0000-00008F400000}"/>
    <cellStyle name="Title 24 9 3" xfId="45778" xr:uid="{7827FAB5-430F-477B-9FFD-2DA91AE5CFD8}"/>
    <cellStyle name="Title 24 9 4" xfId="38941" xr:uid="{F6DB03FE-057C-4680-A82D-482F4D3FDE80}"/>
    <cellStyle name="Title 25" xfId="3280" xr:uid="{00000000-0005-0000-0000-0000D40C0000}"/>
    <cellStyle name="Title 25 10" xfId="16525" xr:uid="{00000000-0005-0000-0000-000091400000}"/>
    <cellStyle name="Title 25 10 2" xfId="45779" xr:uid="{D5007BF7-C51E-417A-91A5-0B5F7D623689}"/>
    <cellStyle name="Title 25 10 3" xfId="38942" xr:uid="{B0F86575-ACAB-4B23-941A-09427C72C3CA}"/>
    <cellStyle name="Title 25 11" xfId="16526" xr:uid="{00000000-0005-0000-0000-000092400000}"/>
    <cellStyle name="Title 25 12" xfId="16524" xr:uid="{00000000-0005-0000-0000-000090400000}"/>
    <cellStyle name="Title 25 13" xfId="42188" xr:uid="{23161928-3CCB-4C24-8363-B6B173665E23}"/>
    <cellStyle name="Title 25 14" xfId="26996" xr:uid="{D7CCD567-9EE8-426C-8CB7-5A2EA5AE71C0}"/>
    <cellStyle name="Title 25 2" xfId="16527" xr:uid="{00000000-0005-0000-0000-000093400000}"/>
    <cellStyle name="Title 25 2 2" xfId="16528" xr:uid="{00000000-0005-0000-0000-000094400000}"/>
    <cellStyle name="Title 25 2 2 2" xfId="16529" xr:uid="{00000000-0005-0000-0000-000095400000}"/>
    <cellStyle name="Title 25 2 3" xfId="16530" xr:uid="{00000000-0005-0000-0000-000096400000}"/>
    <cellStyle name="Title 25 2 3 2" xfId="16531" xr:uid="{00000000-0005-0000-0000-000097400000}"/>
    <cellStyle name="Title 25 2 4" xfId="16532" xr:uid="{00000000-0005-0000-0000-000098400000}"/>
    <cellStyle name="Title 25 2 5" xfId="16533" xr:uid="{00000000-0005-0000-0000-000099400000}"/>
    <cellStyle name="Title 25 2 6" xfId="45780" xr:uid="{695EFF60-C004-4FC5-A15C-6DA719CA2776}"/>
    <cellStyle name="Title 25 2 7" xfId="38943" xr:uid="{4DB518B6-050F-4148-A689-0CC96AF1E277}"/>
    <cellStyle name="Title 25 3" xfId="16534" xr:uid="{00000000-0005-0000-0000-00009A400000}"/>
    <cellStyle name="Title 25 3 2" xfId="16535" xr:uid="{00000000-0005-0000-0000-00009B400000}"/>
    <cellStyle name="Title 25 3 2 2" xfId="16536" xr:uid="{00000000-0005-0000-0000-00009C400000}"/>
    <cellStyle name="Title 25 3 3" xfId="16537" xr:uid="{00000000-0005-0000-0000-00009D400000}"/>
    <cellStyle name="Title 25 3 3 2" xfId="16538" xr:uid="{00000000-0005-0000-0000-00009E400000}"/>
    <cellStyle name="Title 25 3 4" xfId="16539" xr:uid="{00000000-0005-0000-0000-00009F400000}"/>
    <cellStyle name="Title 25 3 5" xfId="45781" xr:uid="{FCDEED63-BED0-4E18-9E61-0008874E227A}"/>
    <cellStyle name="Title 25 3 6" xfId="38944" xr:uid="{A8DBB3EF-21A8-4CB1-B4EA-866B8F61D13D}"/>
    <cellStyle name="Title 25 4" xfId="16540" xr:uid="{00000000-0005-0000-0000-0000A0400000}"/>
    <cellStyle name="Title 25 4 2" xfId="16541" xr:uid="{00000000-0005-0000-0000-0000A1400000}"/>
    <cellStyle name="Title 25 4 2 2" xfId="16542" xr:uid="{00000000-0005-0000-0000-0000A2400000}"/>
    <cellStyle name="Title 25 4 3" xfId="16543" xr:uid="{00000000-0005-0000-0000-0000A3400000}"/>
    <cellStyle name="Title 25 4 3 2" xfId="16544" xr:uid="{00000000-0005-0000-0000-0000A4400000}"/>
    <cellStyle name="Title 25 4 4" xfId="16545" xr:uid="{00000000-0005-0000-0000-0000A5400000}"/>
    <cellStyle name="Title 25 4 5" xfId="45782" xr:uid="{74DC1F71-F2BC-40FD-9FF7-97C4DAC15F5E}"/>
    <cellStyle name="Title 25 4 6" xfId="38945" xr:uid="{1666B45C-E932-4EB4-BD99-56BF26B388A3}"/>
    <cellStyle name="Title 25 5" xfId="16546" xr:uid="{00000000-0005-0000-0000-0000A6400000}"/>
    <cellStyle name="Title 25 5 2" xfId="16547" xr:uid="{00000000-0005-0000-0000-0000A7400000}"/>
    <cellStyle name="Title 25 5 2 2" xfId="16548" xr:uid="{00000000-0005-0000-0000-0000A8400000}"/>
    <cellStyle name="Title 25 5 3" xfId="16549" xr:uid="{00000000-0005-0000-0000-0000A9400000}"/>
    <cellStyle name="Title 25 5 3 2" xfId="16550" xr:uid="{00000000-0005-0000-0000-0000AA400000}"/>
    <cellStyle name="Title 25 5 4" xfId="16551" xr:uid="{00000000-0005-0000-0000-0000AB400000}"/>
    <cellStyle name="Title 25 5 4 2" xfId="16552" xr:uid="{00000000-0005-0000-0000-0000AC400000}"/>
    <cellStyle name="Title 25 5 5" xfId="16553" xr:uid="{00000000-0005-0000-0000-0000AD400000}"/>
    <cellStyle name="Title 25 5 6" xfId="45783" xr:uid="{423D4A54-8F79-402E-8341-A529ACACB08C}"/>
    <cellStyle name="Title 25 5 7" xfId="38946" xr:uid="{4559C3C2-886C-4CF7-B23A-DE26F68BD60B}"/>
    <cellStyle name="Title 25 6" xfId="16554" xr:uid="{00000000-0005-0000-0000-0000AE400000}"/>
    <cellStyle name="Title 25 6 2" xfId="16555" xr:uid="{00000000-0005-0000-0000-0000AF400000}"/>
    <cellStyle name="Title 25 6 2 2" xfId="16556" xr:uid="{00000000-0005-0000-0000-0000B0400000}"/>
    <cellStyle name="Title 25 6 3" xfId="16557" xr:uid="{00000000-0005-0000-0000-0000B1400000}"/>
    <cellStyle name="Title 25 6 3 2" xfId="16558" xr:uid="{00000000-0005-0000-0000-0000B2400000}"/>
    <cellStyle name="Title 25 6 4" xfId="16559" xr:uid="{00000000-0005-0000-0000-0000B3400000}"/>
    <cellStyle name="Title 25 6 5" xfId="45784" xr:uid="{86947716-CEEA-43A1-8FAA-6828A33F6BA8}"/>
    <cellStyle name="Title 25 6 6" xfId="38947" xr:uid="{4B42FF2B-9BEC-4782-A4D5-C4FC240CD7EE}"/>
    <cellStyle name="Title 25 7" xfId="16560" xr:uid="{00000000-0005-0000-0000-0000B4400000}"/>
    <cellStyle name="Title 25 7 2" xfId="16561" xr:uid="{00000000-0005-0000-0000-0000B5400000}"/>
    <cellStyle name="Title 25 7 3" xfId="45785" xr:uid="{E912F90E-FF15-4577-A9BF-01078E166F03}"/>
    <cellStyle name="Title 25 7 4" xfId="38948" xr:uid="{5000EA7F-7064-43DA-B14C-8ABF9EF15F2D}"/>
    <cellStyle name="Title 25 8" xfId="16562" xr:uid="{00000000-0005-0000-0000-0000B6400000}"/>
    <cellStyle name="Title 25 8 2" xfId="16563" xr:uid="{00000000-0005-0000-0000-0000B7400000}"/>
    <cellStyle name="Title 25 8 3" xfId="45786" xr:uid="{930F4520-8066-4C1D-9C25-91649CA6B741}"/>
    <cellStyle name="Title 25 8 4" xfId="38949" xr:uid="{6C4587CC-0EF0-4A3B-8A4D-C917C70DF88B}"/>
    <cellStyle name="Title 25 9" xfId="16564" xr:uid="{00000000-0005-0000-0000-0000B8400000}"/>
    <cellStyle name="Title 25 9 2" xfId="16565" xr:uid="{00000000-0005-0000-0000-0000B9400000}"/>
    <cellStyle name="Title 25 9 3" xfId="45787" xr:uid="{3B96FD17-DA4B-45F5-8165-B84C8D97DF0E}"/>
    <cellStyle name="Title 25 9 4" xfId="38950" xr:uid="{3E6AE110-E8D7-4B4D-82E1-4F6C25E73453}"/>
    <cellStyle name="Title 26" xfId="3281" xr:uid="{00000000-0005-0000-0000-0000D50C0000}"/>
    <cellStyle name="Title 26 10" xfId="16567" xr:uid="{00000000-0005-0000-0000-0000BB400000}"/>
    <cellStyle name="Title 26 10 2" xfId="45788" xr:uid="{6C13DC19-C7D0-478D-B4DA-079A6CB5BE7B}"/>
    <cellStyle name="Title 26 10 3" xfId="38951" xr:uid="{955556FD-F3BB-4EA9-837C-6C474A3D6BAF}"/>
    <cellStyle name="Title 26 11" xfId="16568" xr:uid="{00000000-0005-0000-0000-0000BC400000}"/>
    <cellStyle name="Title 26 12" xfId="16566" xr:uid="{00000000-0005-0000-0000-0000BA400000}"/>
    <cellStyle name="Title 26 13" xfId="42189" xr:uid="{7B604A77-0C8F-42F0-B19F-1AA924862B9E}"/>
    <cellStyle name="Title 26 14" xfId="26997" xr:uid="{0E096507-3EDD-44A7-BD33-A4B958663A65}"/>
    <cellStyle name="Title 26 2" xfId="16569" xr:uid="{00000000-0005-0000-0000-0000BD400000}"/>
    <cellStyle name="Title 26 2 2" xfId="16570" xr:uid="{00000000-0005-0000-0000-0000BE400000}"/>
    <cellStyle name="Title 26 2 2 2" xfId="16571" xr:uid="{00000000-0005-0000-0000-0000BF400000}"/>
    <cellStyle name="Title 26 2 3" xfId="16572" xr:uid="{00000000-0005-0000-0000-0000C0400000}"/>
    <cellStyle name="Title 26 2 3 2" xfId="16573" xr:uid="{00000000-0005-0000-0000-0000C1400000}"/>
    <cellStyle name="Title 26 2 4" xfId="16574" xr:uid="{00000000-0005-0000-0000-0000C2400000}"/>
    <cellStyle name="Title 26 2 5" xfId="16575" xr:uid="{00000000-0005-0000-0000-0000C3400000}"/>
    <cellStyle name="Title 26 2 6" xfId="45789" xr:uid="{A03DE34A-2491-4227-8485-4BF9E5887F53}"/>
    <cellStyle name="Title 26 2 7" xfId="38952" xr:uid="{C3101861-00A9-4902-A302-4A3C0F611552}"/>
    <cellStyle name="Title 26 3" xfId="16576" xr:uid="{00000000-0005-0000-0000-0000C4400000}"/>
    <cellStyle name="Title 26 3 2" xfId="16577" xr:uid="{00000000-0005-0000-0000-0000C5400000}"/>
    <cellStyle name="Title 26 3 2 2" xfId="16578" xr:uid="{00000000-0005-0000-0000-0000C6400000}"/>
    <cellStyle name="Title 26 3 3" xfId="16579" xr:uid="{00000000-0005-0000-0000-0000C7400000}"/>
    <cellStyle name="Title 26 3 3 2" xfId="16580" xr:uid="{00000000-0005-0000-0000-0000C8400000}"/>
    <cellStyle name="Title 26 3 4" xfId="16581" xr:uid="{00000000-0005-0000-0000-0000C9400000}"/>
    <cellStyle name="Title 26 3 5" xfId="45790" xr:uid="{26A1F546-4C40-4802-9AE6-8075DC752D77}"/>
    <cellStyle name="Title 26 3 6" xfId="38953" xr:uid="{B5E36B2B-AB66-4E19-A710-96A2974167C3}"/>
    <cellStyle name="Title 26 4" xfId="16582" xr:uid="{00000000-0005-0000-0000-0000CA400000}"/>
    <cellStyle name="Title 26 4 2" xfId="16583" xr:uid="{00000000-0005-0000-0000-0000CB400000}"/>
    <cellStyle name="Title 26 4 2 2" xfId="16584" xr:uid="{00000000-0005-0000-0000-0000CC400000}"/>
    <cellStyle name="Title 26 4 3" xfId="16585" xr:uid="{00000000-0005-0000-0000-0000CD400000}"/>
    <cellStyle name="Title 26 4 3 2" xfId="16586" xr:uid="{00000000-0005-0000-0000-0000CE400000}"/>
    <cellStyle name="Title 26 4 4" xfId="16587" xr:uid="{00000000-0005-0000-0000-0000CF400000}"/>
    <cellStyle name="Title 26 4 5" xfId="45791" xr:uid="{A906942B-9EB1-49F2-89B4-C54E70E7FEBC}"/>
    <cellStyle name="Title 26 4 6" xfId="38954" xr:uid="{6DF4E64A-356F-4CEC-9EB8-20BC223BA1FA}"/>
    <cellStyle name="Title 26 5" xfId="16588" xr:uid="{00000000-0005-0000-0000-0000D0400000}"/>
    <cellStyle name="Title 26 5 2" xfId="16589" xr:uid="{00000000-0005-0000-0000-0000D1400000}"/>
    <cellStyle name="Title 26 5 2 2" xfId="16590" xr:uid="{00000000-0005-0000-0000-0000D2400000}"/>
    <cellStyle name="Title 26 5 3" xfId="16591" xr:uid="{00000000-0005-0000-0000-0000D3400000}"/>
    <cellStyle name="Title 26 5 3 2" xfId="16592" xr:uid="{00000000-0005-0000-0000-0000D4400000}"/>
    <cellStyle name="Title 26 5 4" xfId="16593" xr:uid="{00000000-0005-0000-0000-0000D5400000}"/>
    <cellStyle name="Title 26 5 4 2" xfId="16594" xr:uid="{00000000-0005-0000-0000-0000D6400000}"/>
    <cellStyle name="Title 26 5 5" xfId="16595" xr:uid="{00000000-0005-0000-0000-0000D7400000}"/>
    <cellStyle name="Title 26 5 6" xfId="45792" xr:uid="{E32FFA79-1F99-4148-864A-88BF3D28C3FD}"/>
    <cellStyle name="Title 26 5 7" xfId="38955" xr:uid="{94AD83E0-BA7A-49AB-9E87-04F248B0FBAF}"/>
    <cellStyle name="Title 26 6" xfId="16596" xr:uid="{00000000-0005-0000-0000-0000D8400000}"/>
    <cellStyle name="Title 26 6 2" xfId="16597" xr:uid="{00000000-0005-0000-0000-0000D9400000}"/>
    <cellStyle name="Title 26 6 2 2" xfId="16598" xr:uid="{00000000-0005-0000-0000-0000DA400000}"/>
    <cellStyle name="Title 26 6 3" xfId="16599" xr:uid="{00000000-0005-0000-0000-0000DB400000}"/>
    <cellStyle name="Title 26 6 3 2" xfId="16600" xr:uid="{00000000-0005-0000-0000-0000DC400000}"/>
    <cellStyle name="Title 26 6 4" xfId="16601" xr:uid="{00000000-0005-0000-0000-0000DD400000}"/>
    <cellStyle name="Title 26 6 5" xfId="45793" xr:uid="{76EFDB6D-2B51-4CB4-96DC-DE3A89A36A76}"/>
    <cellStyle name="Title 26 6 6" xfId="38956" xr:uid="{591EEA43-EDE7-433C-80A0-E2CA06D7F98B}"/>
    <cellStyle name="Title 26 7" xfId="16602" xr:uid="{00000000-0005-0000-0000-0000DE400000}"/>
    <cellStyle name="Title 26 7 2" xfId="16603" xr:uid="{00000000-0005-0000-0000-0000DF400000}"/>
    <cellStyle name="Title 26 7 3" xfId="45794" xr:uid="{E96AEE97-612E-4E21-80B8-CB262F3F021F}"/>
    <cellStyle name="Title 26 7 4" xfId="38957" xr:uid="{75DE601C-DE73-4935-9FBE-6CECD0E552D2}"/>
    <cellStyle name="Title 26 8" xfId="16604" xr:uid="{00000000-0005-0000-0000-0000E0400000}"/>
    <cellStyle name="Title 26 8 2" xfId="16605" xr:uid="{00000000-0005-0000-0000-0000E1400000}"/>
    <cellStyle name="Title 26 8 3" xfId="45795" xr:uid="{A07033C2-3B03-476D-A3A9-8CC734AF787F}"/>
    <cellStyle name="Title 26 8 4" xfId="38958" xr:uid="{F86F91C7-8D3B-415A-BFF7-1349FB5CC8D7}"/>
    <cellStyle name="Title 26 9" xfId="16606" xr:uid="{00000000-0005-0000-0000-0000E2400000}"/>
    <cellStyle name="Title 26 9 2" xfId="16607" xr:uid="{00000000-0005-0000-0000-0000E3400000}"/>
    <cellStyle name="Title 26 9 3" xfId="45796" xr:uid="{F06C5645-C75D-45B7-8079-B85CFE282DC4}"/>
    <cellStyle name="Title 26 9 4" xfId="38959" xr:uid="{D02B2809-A8DA-47E3-9F34-D8C03E07FAF3}"/>
    <cellStyle name="Title 27" xfId="3282" xr:uid="{00000000-0005-0000-0000-0000D60C0000}"/>
    <cellStyle name="Title 27 10" xfId="16609" xr:uid="{00000000-0005-0000-0000-0000E5400000}"/>
    <cellStyle name="Title 27 10 2" xfId="45797" xr:uid="{C5089F83-39B1-4B0D-A2CB-675C5769EFD8}"/>
    <cellStyle name="Title 27 10 3" xfId="38960" xr:uid="{8975562A-6298-4E51-8A59-7597E625AA27}"/>
    <cellStyle name="Title 27 11" xfId="16610" xr:uid="{00000000-0005-0000-0000-0000E6400000}"/>
    <cellStyle name="Title 27 12" xfId="16608" xr:uid="{00000000-0005-0000-0000-0000E4400000}"/>
    <cellStyle name="Title 27 13" xfId="42190" xr:uid="{C331A18F-99C1-4591-9CB1-E75479FA70F6}"/>
    <cellStyle name="Title 27 14" xfId="26998" xr:uid="{DD575045-02E8-4A16-B28E-2EC35839DE82}"/>
    <cellStyle name="Title 27 2" xfId="16611" xr:uid="{00000000-0005-0000-0000-0000E7400000}"/>
    <cellStyle name="Title 27 2 2" xfId="16612" xr:uid="{00000000-0005-0000-0000-0000E8400000}"/>
    <cellStyle name="Title 27 2 2 2" xfId="16613" xr:uid="{00000000-0005-0000-0000-0000E9400000}"/>
    <cellStyle name="Title 27 2 3" xfId="16614" xr:uid="{00000000-0005-0000-0000-0000EA400000}"/>
    <cellStyle name="Title 27 2 3 2" xfId="16615" xr:uid="{00000000-0005-0000-0000-0000EB400000}"/>
    <cellStyle name="Title 27 2 4" xfId="16616" xr:uid="{00000000-0005-0000-0000-0000EC400000}"/>
    <cellStyle name="Title 27 2 5" xfId="16617" xr:uid="{00000000-0005-0000-0000-0000ED400000}"/>
    <cellStyle name="Title 27 2 6" xfId="45798" xr:uid="{17C425D4-3684-4766-96A3-821A3046605A}"/>
    <cellStyle name="Title 27 2 7" xfId="38961" xr:uid="{3D18FFB6-63BF-47D7-B11D-C69DABBF6BB7}"/>
    <cellStyle name="Title 27 3" xfId="16618" xr:uid="{00000000-0005-0000-0000-0000EE400000}"/>
    <cellStyle name="Title 27 3 2" xfId="16619" xr:uid="{00000000-0005-0000-0000-0000EF400000}"/>
    <cellStyle name="Title 27 3 2 2" xfId="16620" xr:uid="{00000000-0005-0000-0000-0000F0400000}"/>
    <cellStyle name="Title 27 3 3" xfId="16621" xr:uid="{00000000-0005-0000-0000-0000F1400000}"/>
    <cellStyle name="Title 27 3 3 2" xfId="16622" xr:uid="{00000000-0005-0000-0000-0000F2400000}"/>
    <cellStyle name="Title 27 3 4" xfId="16623" xr:uid="{00000000-0005-0000-0000-0000F3400000}"/>
    <cellStyle name="Title 27 3 5" xfId="45799" xr:uid="{809BFA9F-9575-4091-95F0-473A7403B8C2}"/>
    <cellStyle name="Title 27 3 6" xfId="38962" xr:uid="{31B9ABD9-6C22-48BA-8757-9489BBDDB96F}"/>
    <cellStyle name="Title 27 4" xfId="16624" xr:uid="{00000000-0005-0000-0000-0000F4400000}"/>
    <cellStyle name="Title 27 4 2" xfId="16625" xr:uid="{00000000-0005-0000-0000-0000F5400000}"/>
    <cellStyle name="Title 27 4 2 2" xfId="16626" xr:uid="{00000000-0005-0000-0000-0000F6400000}"/>
    <cellStyle name="Title 27 4 3" xfId="16627" xr:uid="{00000000-0005-0000-0000-0000F7400000}"/>
    <cellStyle name="Title 27 4 3 2" xfId="16628" xr:uid="{00000000-0005-0000-0000-0000F8400000}"/>
    <cellStyle name="Title 27 4 4" xfId="16629" xr:uid="{00000000-0005-0000-0000-0000F9400000}"/>
    <cellStyle name="Title 27 4 5" xfId="45800" xr:uid="{3B8F5D28-5F6B-4AA3-A9AE-9D0F4ECFF306}"/>
    <cellStyle name="Title 27 4 6" xfId="38963" xr:uid="{6076D7DA-90CC-4B52-9C01-703C6927C1C8}"/>
    <cellStyle name="Title 27 5" xfId="16630" xr:uid="{00000000-0005-0000-0000-0000FA400000}"/>
    <cellStyle name="Title 27 5 2" xfId="16631" xr:uid="{00000000-0005-0000-0000-0000FB400000}"/>
    <cellStyle name="Title 27 5 2 2" xfId="16632" xr:uid="{00000000-0005-0000-0000-0000FC400000}"/>
    <cellStyle name="Title 27 5 3" xfId="16633" xr:uid="{00000000-0005-0000-0000-0000FD400000}"/>
    <cellStyle name="Title 27 5 3 2" xfId="16634" xr:uid="{00000000-0005-0000-0000-0000FE400000}"/>
    <cellStyle name="Title 27 5 4" xfId="16635" xr:uid="{00000000-0005-0000-0000-0000FF400000}"/>
    <cellStyle name="Title 27 5 4 2" xfId="16636" xr:uid="{00000000-0005-0000-0000-000000410000}"/>
    <cellStyle name="Title 27 5 5" xfId="16637" xr:uid="{00000000-0005-0000-0000-000001410000}"/>
    <cellStyle name="Title 27 5 6" xfId="45801" xr:uid="{30424A24-4B4E-400D-A098-C6CFF85358A4}"/>
    <cellStyle name="Title 27 5 7" xfId="38964" xr:uid="{92A95B35-C79C-4C64-B024-BE1B173DCBE9}"/>
    <cellStyle name="Title 27 6" xfId="16638" xr:uid="{00000000-0005-0000-0000-000002410000}"/>
    <cellStyle name="Title 27 6 2" xfId="16639" xr:uid="{00000000-0005-0000-0000-000003410000}"/>
    <cellStyle name="Title 27 6 2 2" xfId="16640" xr:uid="{00000000-0005-0000-0000-000004410000}"/>
    <cellStyle name="Title 27 6 3" xfId="16641" xr:uid="{00000000-0005-0000-0000-000005410000}"/>
    <cellStyle name="Title 27 6 3 2" xfId="16642" xr:uid="{00000000-0005-0000-0000-000006410000}"/>
    <cellStyle name="Title 27 6 4" xfId="16643" xr:uid="{00000000-0005-0000-0000-000007410000}"/>
    <cellStyle name="Title 27 6 5" xfId="45802" xr:uid="{B90A76D3-22DC-49A3-9AAD-F5C7A171B7A2}"/>
    <cellStyle name="Title 27 6 6" xfId="38965" xr:uid="{D88AB24C-A90F-4A8B-9D4F-3C0A1048A8B7}"/>
    <cellStyle name="Title 27 7" xfId="16644" xr:uid="{00000000-0005-0000-0000-000008410000}"/>
    <cellStyle name="Title 27 7 2" xfId="16645" xr:uid="{00000000-0005-0000-0000-000009410000}"/>
    <cellStyle name="Title 27 7 3" xfId="45803" xr:uid="{A8316D5E-217B-46BD-9C5D-7BA23A19375A}"/>
    <cellStyle name="Title 27 7 4" xfId="38966" xr:uid="{07AABE54-D280-431D-98C6-05FA00B4B650}"/>
    <cellStyle name="Title 27 8" xfId="16646" xr:uid="{00000000-0005-0000-0000-00000A410000}"/>
    <cellStyle name="Title 27 8 2" xfId="16647" xr:uid="{00000000-0005-0000-0000-00000B410000}"/>
    <cellStyle name="Title 27 8 3" xfId="45804" xr:uid="{69DBA52E-AF22-4AA4-9B37-4DBEB92130E4}"/>
    <cellStyle name="Title 27 8 4" xfId="38967" xr:uid="{A3D67549-E18C-45DF-A47D-D84A31003897}"/>
    <cellStyle name="Title 27 9" xfId="16648" xr:uid="{00000000-0005-0000-0000-00000C410000}"/>
    <cellStyle name="Title 27 9 2" xfId="16649" xr:uid="{00000000-0005-0000-0000-00000D410000}"/>
    <cellStyle name="Title 27 9 3" xfId="45805" xr:uid="{FAE3262F-1BF2-41B0-8A6D-157FC9E71FAA}"/>
    <cellStyle name="Title 27 9 4" xfId="38968" xr:uid="{B15C5038-57DC-483C-A56A-2F19489FB798}"/>
    <cellStyle name="Title 28" xfId="3283" xr:uid="{00000000-0005-0000-0000-0000D70C0000}"/>
    <cellStyle name="Title 28 10" xfId="16651" xr:uid="{00000000-0005-0000-0000-00000F410000}"/>
    <cellStyle name="Title 28 10 2" xfId="45806" xr:uid="{A58C93C9-EDAF-4E41-BEB3-70CEA15EE271}"/>
    <cellStyle name="Title 28 10 3" xfId="38969" xr:uid="{618C02A0-7DB0-4819-9D03-26FF70AFFC7B}"/>
    <cellStyle name="Title 28 11" xfId="16652" xr:uid="{00000000-0005-0000-0000-000010410000}"/>
    <cellStyle name="Title 28 12" xfId="16650" xr:uid="{00000000-0005-0000-0000-00000E410000}"/>
    <cellStyle name="Title 28 13" xfId="42191" xr:uid="{B28E7B08-259F-407D-85E0-B492705C35C5}"/>
    <cellStyle name="Title 28 14" xfId="26999" xr:uid="{40B62567-ABCE-4AB5-9A39-76E687BF9B33}"/>
    <cellStyle name="Title 28 2" xfId="16653" xr:uid="{00000000-0005-0000-0000-000011410000}"/>
    <cellStyle name="Title 28 2 2" xfId="16654" xr:uid="{00000000-0005-0000-0000-000012410000}"/>
    <cellStyle name="Title 28 2 2 2" xfId="16655" xr:uid="{00000000-0005-0000-0000-000013410000}"/>
    <cellStyle name="Title 28 2 3" xfId="16656" xr:uid="{00000000-0005-0000-0000-000014410000}"/>
    <cellStyle name="Title 28 2 3 2" xfId="16657" xr:uid="{00000000-0005-0000-0000-000015410000}"/>
    <cellStyle name="Title 28 2 4" xfId="16658" xr:uid="{00000000-0005-0000-0000-000016410000}"/>
    <cellStyle name="Title 28 2 5" xfId="16659" xr:uid="{00000000-0005-0000-0000-000017410000}"/>
    <cellStyle name="Title 28 2 6" xfId="45807" xr:uid="{5D53B9DA-4674-471D-A91D-7B954A5B53FD}"/>
    <cellStyle name="Title 28 2 7" xfId="38970" xr:uid="{B0B8273A-EEE8-4412-8827-A321B06E1ED0}"/>
    <cellStyle name="Title 28 3" xfId="16660" xr:uid="{00000000-0005-0000-0000-000018410000}"/>
    <cellStyle name="Title 28 3 2" xfId="16661" xr:uid="{00000000-0005-0000-0000-000019410000}"/>
    <cellStyle name="Title 28 3 2 2" xfId="16662" xr:uid="{00000000-0005-0000-0000-00001A410000}"/>
    <cellStyle name="Title 28 3 3" xfId="16663" xr:uid="{00000000-0005-0000-0000-00001B410000}"/>
    <cellStyle name="Title 28 3 3 2" xfId="16664" xr:uid="{00000000-0005-0000-0000-00001C410000}"/>
    <cellStyle name="Title 28 3 4" xfId="16665" xr:uid="{00000000-0005-0000-0000-00001D410000}"/>
    <cellStyle name="Title 28 3 5" xfId="45808" xr:uid="{70374E1E-62C7-423A-9925-D5CA79A1DD19}"/>
    <cellStyle name="Title 28 3 6" xfId="38971" xr:uid="{FD2163DD-FAAA-4663-BC90-87374331E5DB}"/>
    <cellStyle name="Title 28 4" xfId="16666" xr:uid="{00000000-0005-0000-0000-00001E410000}"/>
    <cellStyle name="Title 28 4 2" xfId="16667" xr:uid="{00000000-0005-0000-0000-00001F410000}"/>
    <cellStyle name="Title 28 4 2 2" xfId="16668" xr:uid="{00000000-0005-0000-0000-000020410000}"/>
    <cellStyle name="Title 28 4 3" xfId="16669" xr:uid="{00000000-0005-0000-0000-000021410000}"/>
    <cellStyle name="Title 28 4 3 2" xfId="16670" xr:uid="{00000000-0005-0000-0000-000022410000}"/>
    <cellStyle name="Title 28 4 4" xfId="16671" xr:uid="{00000000-0005-0000-0000-000023410000}"/>
    <cellStyle name="Title 28 4 5" xfId="45809" xr:uid="{D00A40CB-F4C1-4D72-B4A0-F22BC3879EA7}"/>
    <cellStyle name="Title 28 4 6" xfId="38972" xr:uid="{9AC3552C-A349-4FC3-A5B9-A9FE72C47B46}"/>
    <cellStyle name="Title 28 5" xfId="16672" xr:uid="{00000000-0005-0000-0000-000024410000}"/>
    <cellStyle name="Title 28 5 2" xfId="16673" xr:uid="{00000000-0005-0000-0000-000025410000}"/>
    <cellStyle name="Title 28 5 2 2" xfId="16674" xr:uid="{00000000-0005-0000-0000-000026410000}"/>
    <cellStyle name="Title 28 5 3" xfId="16675" xr:uid="{00000000-0005-0000-0000-000027410000}"/>
    <cellStyle name="Title 28 5 3 2" xfId="16676" xr:uid="{00000000-0005-0000-0000-000028410000}"/>
    <cellStyle name="Title 28 5 4" xfId="16677" xr:uid="{00000000-0005-0000-0000-000029410000}"/>
    <cellStyle name="Title 28 5 4 2" xfId="16678" xr:uid="{00000000-0005-0000-0000-00002A410000}"/>
    <cellStyle name="Title 28 5 5" xfId="16679" xr:uid="{00000000-0005-0000-0000-00002B410000}"/>
    <cellStyle name="Title 28 5 6" xfId="45810" xr:uid="{E50AA3B3-3E3A-4318-8654-A0BD8B44C748}"/>
    <cellStyle name="Title 28 5 7" xfId="38973" xr:uid="{D8AE31BF-D668-4834-B955-4E9DC38A71CF}"/>
    <cellStyle name="Title 28 6" xfId="16680" xr:uid="{00000000-0005-0000-0000-00002C410000}"/>
    <cellStyle name="Title 28 6 2" xfId="16681" xr:uid="{00000000-0005-0000-0000-00002D410000}"/>
    <cellStyle name="Title 28 6 2 2" xfId="16682" xr:uid="{00000000-0005-0000-0000-00002E410000}"/>
    <cellStyle name="Title 28 6 3" xfId="16683" xr:uid="{00000000-0005-0000-0000-00002F410000}"/>
    <cellStyle name="Title 28 6 3 2" xfId="16684" xr:uid="{00000000-0005-0000-0000-000030410000}"/>
    <cellStyle name="Title 28 6 4" xfId="16685" xr:uid="{00000000-0005-0000-0000-000031410000}"/>
    <cellStyle name="Title 28 6 5" xfId="45811" xr:uid="{02A7D237-9E8A-4E3C-80F2-45B2963EBFBB}"/>
    <cellStyle name="Title 28 6 6" xfId="38974" xr:uid="{ED75F2B2-5AD4-49D2-83E8-4D34E6AB8D41}"/>
    <cellStyle name="Title 28 7" xfId="16686" xr:uid="{00000000-0005-0000-0000-000032410000}"/>
    <cellStyle name="Title 28 7 2" xfId="16687" xr:uid="{00000000-0005-0000-0000-000033410000}"/>
    <cellStyle name="Title 28 7 3" xfId="45812" xr:uid="{C7EEFEF0-432C-4CDF-919C-BF7D8EF927A0}"/>
    <cellStyle name="Title 28 7 4" xfId="38975" xr:uid="{E6094871-64A9-4948-80DA-4C80C56F4EE1}"/>
    <cellStyle name="Title 28 8" xfId="16688" xr:uid="{00000000-0005-0000-0000-000034410000}"/>
    <cellStyle name="Title 28 8 2" xfId="16689" xr:uid="{00000000-0005-0000-0000-000035410000}"/>
    <cellStyle name="Title 28 8 3" xfId="45813" xr:uid="{612D66AF-3BC9-4EB3-81CB-58B77E39504B}"/>
    <cellStyle name="Title 28 8 4" xfId="38976" xr:uid="{BB77C09D-CD57-4CBC-87D3-144C07F0475D}"/>
    <cellStyle name="Title 28 9" xfId="16690" xr:uid="{00000000-0005-0000-0000-000036410000}"/>
    <cellStyle name="Title 28 9 2" xfId="16691" xr:uid="{00000000-0005-0000-0000-000037410000}"/>
    <cellStyle name="Title 28 9 3" xfId="45814" xr:uid="{3DFEB670-E693-4744-9A51-3A09EB0C0855}"/>
    <cellStyle name="Title 28 9 4" xfId="38977" xr:uid="{80BF8DB0-5E55-475E-870D-551E26B5B49A}"/>
    <cellStyle name="Title 29" xfId="3284" xr:uid="{00000000-0005-0000-0000-0000D80C0000}"/>
    <cellStyle name="Title 29 10" xfId="16693" xr:uid="{00000000-0005-0000-0000-000039410000}"/>
    <cellStyle name="Title 29 10 2" xfId="45815" xr:uid="{E3F45BA6-C5FA-4FCB-9B22-7B1688A8CDB8}"/>
    <cellStyle name="Title 29 10 3" xfId="38978" xr:uid="{0B9983C2-B98C-471A-B791-9A171CF7EB4C}"/>
    <cellStyle name="Title 29 11" xfId="16694" xr:uid="{00000000-0005-0000-0000-00003A410000}"/>
    <cellStyle name="Title 29 12" xfId="16692" xr:uid="{00000000-0005-0000-0000-000038410000}"/>
    <cellStyle name="Title 29 13" xfId="42192" xr:uid="{145C3478-83B2-4CFC-921B-779CBC16AD6E}"/>
    <cellStyle name="Title 29 14" xfId="27000" xr:uid="{948055D2-C2C1-4FA2-95EC-A28EBB363E64}"/>
    <cellStyle name="Title 29 2" xfId="16695" xr:uid="{00000000-0005-0000-0000-00003B410000}"/>
    <cellStyle name="Title 29 2 2" xfId="16696" xr:uid="{00000000-0005-0000-0000-00003C410000}"/>
    <cellStyle name="Title 29 2 2 2" xfId="16697" xr:uid="{00000000-0005-0000-0000-00003D410000}"/>
    <cellStyle name="Title 29 2 3" xfId="16698" xr:uid="{00000000-0005-0000-0000-00003E410000}"/>
    <cellStyle name="Title 29 2 3 2" xfId="16699" xr:uid="{00000000-0005-0000-0000-00003F410000}"/>
    <cellStyle name="Title 29 2 4" xfId="16700" xr:uid="{00000000-0005-0000-0000-000040410000}"/>
    <cellStyle name="Title 29 2 5" xfId="16701" xr:uid="{00000000-0005-0000-0000-000041410000}"/>
    <cellStyle name="Title 29 2 6" xfId="45816" xr:uid="{9201BC15-B728-4EA4-B36D-B5AFC00E218A}"/>
    <cellStyle name="Title 29 2 7" xfId="38979" xr:uid="{54F1043E-8E9D-4D27-9F58-37B6D8BD60EA}"/>
    <cellStyle name="Title 29 3" xfId="16702" xr:uid="{00000000-0005-0000-0000-000042410000}"/>
    <cellStyle name="Title 29 3 2" xfId="16703" xr:uid="{00000000-0005-0000-0000-000043410000}"/>
    <cellStyle name="Title 29 3 2 2" xfId="16704" xr:uid="{00000000-0005-0000-0000-000044410000}"/>
    <cellStyle name="Title 29 3 3" xfId="16705" xr:uid="{00000000-0005-0000-0000-000045410000}"/>
    <cellStyle name="Title 29 3 3 2" xfId="16706" xr:uid="{00000000-0005-0000-0000-000046410000}"/>
    <cellStyle name="Title 29 3 4" xfId="16707" xr:uid="{00000000-0005-0000-0000-000047410000}"/>
    <cellStyle name="Title 29 3 5" xfId="45817" xr:uid="{6BECA6E6-508E-43E8-8D23-36DEC113AF69}"/>
    <cellStyle name="Title 29 3 6" xfId="38980" xr:uid="{CDD2D66D-5E35-480B-B0BB-F15EC53F45B3}"/>
    <cellStyle name="Title 29 4" xfId="16708" xr:uid="{00000000-0005-0000-0000-000048410000}"/>
    <cellStyle name="Title 29 4 2" xfId="16709" xr:uid="{00000000-0005-0000-0000-000049410000}"/>
    <cellStyle name="Title 29 4 2 2" xfId="16710" xr:uid="{00000000-0005-0000-0000-00004A410000}"/>
    <cellStyle name="Title 29 4 3" xfId="16711" xr:uid="{00000000-0005-0000-0000-00004B410000}"/>
    <cellStyle name="Title 29 4 3 2" xfId="16712" xr:uid="{00000000-0005-0000-0000-00004C410000}"/>
    <cellStyle name="Title 29 4 4" xfId="16713" xr:uid="{00000000-0005-0000-0000-00004D410000}"/>
    <cellStyle name="Title 29 4 5" xfId="45818" xr:uid="{DAC1BBF5-CA90-4C4B-B068-9DBFC327E96C}"/>
    <cellStyle name="Title 29 4 6" xfId="38981" xr:uid="{702F1EB8-C408-4C07-82CF-52D95809089C}"/>
    <cellStyle name="Title 29 5" xfId="16714" xr:uid="{00000000-0005-0000-0000-00004E410000}"/>
    <cellStyle name="Title 29 5 2" xfId="16715" xr:uid="{00000000-0005-0000-0000-00004F410000}"/>
    <cellStyle name="Title 29 5 2 2" xfId="16716" xr:uid="{00000000-0005-0000-0000-000050410000}"/>
    <cellStyle name="Title 29 5 3" xfId="16717" xr:uid="{00000000-0005-0000-0000-000051410000}"/>
    <cellStyle name="Title 29 5 3 2" xfId="16718" xr:uid="{00000000-0005-0000-0000-000052410000}"/>
    <cellStyle name="Title 29 5 4" xfId="16719" xr:uid="{00000000-0005-0000-0000-000053410000}"/>
    <cellStyle name="Title 29 5 4 2" xfId="16720" xr:uid="{00000000-0005-0000-0000-000054410000}"/>
    <cellStyle name="Title 29 5 5" xfId="16721" xr:uid="{00000000-0005-0000-0000-000055410000}"/>
    <cellStyle name="Title 29 5 6" xfId="45819" xr:uid="{59C09B24-FD75-4D9B-86DA-7772C5A67F8B}"/>
    <cellStyle name="Title 29 5 7" xfId="38982" xr:uid="{EFDAE231-C369-4E44-AD96-5409EC1540B9}"/>
    <cellStyle name="Title 29 6" xfId="16722" xr:uid="{00000000-0005-0000-0000-000056410000}"/>
    <cellStyle name="Title 29 6 2" xfId="16723" xr:uid="{00000000-0005-0000-0000-000057410000}"/>
    <cellStyle name="Title 29 6 2 2" xfId="16724" xr:uid="{00000000-0005-0000-0000-000058410000}"/>
    <cellStyle name="Title 29 6 3" xfId="16725" xr:uid="{00000000-0005-0000-0000-000059410000}"/>
    <cellStyle name="Title 29 6 3 2" xfId="16726" xr:uid="{00000000-0005-0000-0000-00005A410000}"/>
    <cellStyle name="Title 29 6 4" xfId="16727" xr:uid="{00000000-0005-0000-0000-00005B410000}"/>
    <cellStyle name="Title 29 6 5" xfId="45820" xr:uid="{CFBBA9C6-BB7B-485A-9F6F-8BFA744B4A96}"/>
    <cellStyle name="Title 29 6 6" xfId="38983" xr:uid="{91583CB8-046E-4BBF-B671-79F9AC6E5B1D}"/>
    <cellStyle name="Title 29 7" xfId="16728" xr:uid="{00000000-0005-0000-0000-00005C410000}"/>
    <cellStyle name="Title 29 7 2" xfId="16729" xr:uid="{00000000-0005-0000-0000-00005D410000}"/>
    <cellStyle name="Title 29 7 3" xfId="45821" xr:uid="{89418E75-1307-4A40-8883-5B0ECC3B5497}"/>
    <cellStyle name="Title 29 7 4" xfId="38984" xr:uid="{2FBC1977-5C25-4132-A3B9-E9577371AA4C}"/>
    <cellStyle name="Title 29 8" xfId="16730" xr:uid="{00000000-0005-0000-0000-00005E410000}"/>
    <cellStyle name="Title 29 8 2" xfId="16731" xr:uid="{00000000-0005-0000-0000-00005F410000}"/>
    <cellStyle name="Title 29 8 3" xfId="45822" xr:uid="{B3A9332E-3254-4D72-A122-46CA5784A514}"/>
    <cellStyle name="Title 29 8 4" xfId="38985" xr:uid="{8EE5A6E6-4FA3-4711-8447-400B0C3C0CAC}"/>
    <cellStyle name="Title 29 9" xfId="16732" xr:uid="{00000000-0005-0000-0000-000060410000}"/>
    <cellStyle name="Title 29 9 2" xfId="16733" xr:uid="{00000000-0005-0000-0000-000061410000}"/>
    <cellStyle name="Title 29 9 3" xfId="45823" xr:uid="{9EE91FFF-DC17-4430-9B05-9FE15BDFA799}"/>
    <cellStyle name="Title 29 9 4" xfId="38986" xr:uid="{A6219A4A-6C37-43F7-9875-D830A2F251EB}"/>
    <cellStyle name="Title 3" xfId="338" xr:uid="{00000000-0005-0000-0000-000056010000}"/>
    <cellStyle name="Title 3 10" xfId="16735" xr:uid="{00000000-0005-0000-0000-000063410000}"/>
    <cellStyle name="Title 3 10 2" xfId="16736" xr:uid="{00000000-0005-0000-0000-000064410000}"/>
    <cellStyle name="Title 3 10 3" xfId="45824" xr:uid="{E47BEE9C-1108-4B40-8359-5B329207A5F7}"/>
    <cellStyle name="Title 3 10 4" xfId="38987" xr:uid="{DF66CED1-1D71-4111-9300-544208387C4A}"/>
    <cellStyle name="Title 3 11" xfId="16737" xr:uid="{00000000-0005-0000-0000-000065410000}"/>
    <cellStyle name="Title 3 11 2" xfId="45825" xr:uid="{8CC5BD64-EF3F-405E-BFD6-78A1FCFEF123}"/>
    <cellStyle name="Title 3 11 3" xfId="38988" xr:uid="{7F813074-AC50-468D-9228-3FA4FC66AE7E}"/>
    <cellStyle name="Title 3 12" xfId="16738" xr:uid="{00000000-0005-0000-0000-000066410000}"/>
    <cellStyle name="Title 3 12 2" xfId="45826" xr:uid="{F6662EED-8D39-4E58-8DE7-49778C9F20B1}"/>
    <cellStyle name="Title 3 12 3" xfId="38989" xr:uid="{2DB6F001-D172-4DBC-992E-CFC1A9BDBDCF}"/>
    <cellStyle name="Title 3 13" xfId="16734" xr:uid="{00000000-0005-0000-0000-000062410000}"/>
    <cellStyle name="Title 3 14" xfId="41470" xr:uid="{A0A50332-F488-4500-8273-818DE8AB452E}"/>
    <cellStyle name="Title 3 2" xfId="3285" xr:uid="{00000000-0005-0000-0000-0000D90C0000}"/>
    <cellStyle name="Title 3 2 10" xfId="16740" xr:uid="{00000000-0005-0000-0000-000068410000}"/>
    <cellStyle name="Title 3 2 11" xfId="16739" xr:uid="{00000000-0005-0000-0000-000067410000}"/>
    <cellStyle name="Title 3 2 12" xfId="42193" xr:uid="{16A30F37-2B87-4BC7-BC06-F3243CFD3CDC}"/>
    <cellStyle name="Title 3 2 13" xfId="27002" xr:uid="{85C89742-176F-47C1-AE63-6A4443B49FBD}"/>
    <cellStyle name="Title 3 2 2" xfId="16741" xr:uid="{00000000-0005-0000-0000-000069410000}"/>
    <cellStyle name="Title 3 2 2 2" xfId="16742" xr:uid="{00000000-0005-0000-0000-00006A410000}"/>
    <cellStyle name="Title 3 2 2 2 2" xfId="16743" xr:uid="{00000000-0005-0000-0000-00006B410000}"/>
    <cellStyle name="Title 3 2 2 3" xfId="16744" xr:uid="{00000000-0005-0000-0000-00006C410000}"/>
    <cellStyle name="Title 3 2 2 3 2" xfId="16745" xr:uid="{00000000-0005-0000-0000-00006D410000}"/>
    <cellStyle name="Title 3 2 2 4" xfId="16746" xr:uid="{00000000-0005-0000-0000-00006E410000}"/>
    <cellStyle name="Title 3 2 2 5" xfId="45827" xr:uid="{F8ECA222-9D8A-459A-8CD0-3500FD49731D}"/>
    <cellStyle name="Title 3 2 2 6" xfId="38990" xr:uid="{8F8367A7-EB15-4CE9-A1D6-D73FA1A8FD33}"/>
    <cellStyle name="Title 3 2 3" xfId="16747" xr:uid="{00000000-0005-0000-0000-00006F410000}"/>
    <cellStyle name="Title 3 2 3 2" xfId="16748" xr:uid="{00000000-0005-0000-0000-000070410000}"/>
    <cellStyle name="Title 3 2 3 2 2" xfId="16749" xr:uid="{00000000-0005-0000-0000-000071410000}"/>
    <cellStyle name="Title 3 2 3 3" xfId="16750" xr:uid="{00000000-0005-0000-0000-000072410000}"/>
    <cellStyle name="Title 3 2 3 3 2" xfId="16751" xr:uid="{00000000-0005-0000-0000-000073410000}"/>
    <cellStyle name="Title 3 2 3 4" xfId="16752" xr:uid="{00000000-0005-0000-0000-000074410000}"/>
    <cellStyle name="Title 3 2 3 5" xfId="45828" xr:uid="{088485C5-E65B-4D73-B1E7-E59D4046B123}"/>
    <cellStyle name="Title 3 2 3 6" xfId="38991" xr:uid="{F1682D84-8DD2-4382-B187-93B629F41838}"/>
    <cellStyle name="Title 3 2 4" xfId="16753" xr:uid="{00000000-0005-0000-0000-000075410000}"/>
    <cellStyle name="Title 3 2 4 2" xfId="16754" xr:uid="{00000000-0005-0000-0000-000076410000}"/>
    <cellStyle name="Title 3 2 4 2 2" xfId="16755" xr:uid="{00000000-0005-0000-0000-000077410000}"/>
    <cellStyle name="Title 3 2 4 3" xfId="16756" xr:uid="{00000000-0005-0000-0000-000078410000}"/>
    <cellStyle name="Title 3 2 4 3 2" xfId="16757" xr:uid="{00000000-0005-0000-0000-000079410000}"/>
    <cellStyle name="Title 3 2 4 4" xfId="16758" xr:uid="{00000000-0005-0000-0000-00007A410000}"/>
    <cellStyle name="Title 3 2 4 4 2" xfId="16759" xr:uid="{00000000-0005-0000-0000-00007B410000}"/>
    <cellStyle name="Title 3 2 4 5" xfId="16760" xr:uid="{00000000-0005-0000-0000-00007C410000}"/>
    <cellStyle name="Title 3 2 4 6" xfId="45829" xr:uid="{6EA96959-8381-43CE-A1DB-54979CC5F6EB}"/>
    <cellStyle name="Title 3 2 4 7" xfId="38992" xr:uid="{F58F586C-5A52-4CA8-A667-58924EC2DEB2}"/>
    <cellStyle name="Title 3 2 5" xfId="16761" xr:uid="{00000000-0005-0000-0000-00007D410000}"/>
    <cellStyle name="Title 3 2 5 2" xfId="16762" xr:uid="{00000000-0005-0000-0000-00007E410000}"/>
    <cellStyle name="Title 3 2 5 2 2" xfId="16763" xr:uid="{00000000-0005-0000-0000-00007F410000}"/>
    <cellStyle name="Title 3 2 5 3" xfId="16764" xr:uid="{00000000-0005-0000-0000-000080410000}"/>
    <cellStyle name="Title 3 2 5 3 2" xfId="16765" xr:uid="{00000000-0005-0000-0000-000081410000}"/>
    <cellStyle name="Title 3 2 5 4" xfId="16766" xr:uid="{00000000-0005-0000-0000-000082410000}"/>
    <cellStyle name="Title 3 2 5 5" xfId="45830" xr:uid="{70A79C5F-9811-46BC-8338-3057946CC9A7}"/>
    <cellStyle name="Title 3 2 5 6" xfId="38993" xr:uid="{78DC827C-885A-4384-BDC6-5D88AAB5FF94}"/>
    <cellStyle name="Title 3 2 6" xfId="16767" xr:uid="{00000000-0005-0000-0000-000083410000}"/>
    <cellStyle name="Title 3 2 6 2" xfId="16768" xr:uid="{00000000-0005-0000-0000-000084410000}"/>
    <cellStyle name="Title 3 2 6 3" xfId="45831" xr:uid="{65972016-7695-4A57-9A83-691BC7FD2EB4}"/>
    <cellStyle name="Title 3 2 6 4" xfId="38994" xr:uid="{40706925-CF79-4111-8750-E2CAA82CE526}"/>
    <cellStyle name="Title 3 2 7" xfId="16769" xr:uid="{00000000-0005-0000-0000-000085410000}"/>
    <cellStyle name="Title 3 2 7 2" xfId="16770" xr:uid="{00000000-0005-0000-0000-000086410000}"/>
    <cellStyle name="Title 3 2 7 3" xfId="45832" xr:uid="{20ACC17F-3BFB-413E-B9CA-DCB03A8A4219}"/>
    <cellStyle name="Title 3 2 7 4" xfId="38995" xr:uid="{B2800111-9386-4F40-A7B6-BBA169066B42}"/>
    <cellStyle name="Title 3 2 8" xfId="16771" xr:uid="{00000000-0005-0000-0000-000087410000}"/>
    <cellStyle name="Title 3 2 8 2" xfId="16772" xr:uid="{00000000-0005-0000-0000-000088410000}"/>
    <cellStyle name="Title 3 2 8 3" xfId="45833" xr:uid="{8D5401AB-4A05-432C-A8B6-7A766BF92C16}"/>
    <cellStyle name="Title 3 2 8 4" xfId="38996" xr:uid="{A17664D0-1427-48C4-A1C3-AC2890A9D762}"/>
    <cellStyle name="Title 3 2 9" xfId="16773" xr:uid="{00000000-0005-0000-0000-000089410000}"/>
    <cellStyle name="Title 3 2 9 2" xfId="45834" xr:uid="{2D4D4BE6-7A4B-43E8-99AC-12A04DDE8127}"/>
    <cellStyle name="Title 3 2 9 3" xfId="38997" xr:uid="{93C2ED5B-87A0-470D-A17B-06CF852B4D99}"/>
    <cellStyle name="Title 3 3" xfId="4809" xr:uid="{00000000-0005-0000-0000-0000CD120000}"/>
    <cellStyle name="Title 3 3 2" xfId="16775" xr:uid="{00000000-0005-0000-0000-00008B410000}"/>
    <cellStyle name="Title 3 3 2 2" xfId="16776" xr:uid="{00000000-0005-0000-0000-00008C410000}"/>
    <cellStyle name="Title 3 3 2 3" xfId="45835" xr:uid="{03DAF529-B28F-4BCE-A40C-747CA2ED2BEE}"/>
    <cellStyle name="Title 3 3 2 4" xfId="38998" xr:uid="{B13A3FFC-304F-4789-95AD-A1DB4E0A6966}"/>
    <cellStyle name="Title 3 3 3" xfId="16777" xr:uid="{00000000-0005-0000-0000-00008D410000}"/>
    <cellStyle name="Title 3 3 3 2" xfId="16778" xr:uid="{00000000-0005-0000-0000-00008E410000}"/>
    <cellStyle name="Title 3 3 3 3" xfId="45836" xr:uid="{564388FA-F3B4-4177-A346-10020E784624}"/>
    <cellStyle name="Title 3 3 3 4" xfId="38999" xr:uid="{40ABB66D-4B68-43C9-BE87-44AC3657A89C}"/>
    <cellStyle name="Title 3 3 4" xfId="16779" xr:uid="{00000000-0005-0000-0000-00008F410000}"/>
    <cellStyle name="Title 3 3 4 2" xfId="45837" xr:uid="{ACEAF11D-8147-4F42-841E-C38E92AFE047}"/>
    <cellStyle name="Title 3 3 4 3" xfId="39000" xr:uid="{459F45DD-EE60-4358-BCD8-19190B6DE82E}"/>
    <cellStyle name="Title 3 3 5" xfId="16780" xr:uid="{00000000-0005-0000-0000-000090410000}"/>
    <cellStyle name="Title 3 3 5 2" xfId="45838" xr:uid="{BB5BFD4B-80EC-490E-8F95-0E1DF36F4ECD}"/>
    <cellStyle name="Title 3 3 5 3" xfId="39001" xr:uid="{632A9B60-4FA6-407C-9D0C-29E5EE10CA7F}"/>
    <cellStyle name="Title 3 3 6" xfId="16774" xr:uid="{00000000-0005-0000-0000-00008A410000}"/>
    <cellStyle name="Title 3 3 7" xfId="42605" xr:uid="{9E0B3319-89C4-4C12-8295-C0D602D781E0}"/>
    <cellStyle name="Title 3 3 8" xfId="27003" xr:uid="{029C8641-E051-47B5-99FB-B2F18D825B7F}"/>
    <cellStyle name="Title 3 4" xfId="16781" xr:uid="{00000000-0005-0000-0000-000091410000}"/>
    <cellStyle name="Title 3 4 2" xfId="16782" xr:uid="{00000000-0005-0000-0000-000092410000}"/>
    <cellStyle name="Title 3 4 2 2" xfId="16783" xr:uid="{00000000-0005-0000-0000-000093410000}"/>
    <cellStyle name="Title 3 4 2 3" xfId="45840" xr:uid="{58B2D335-D594-4344-B20C-4E5AA4B4012B}"/>
    <cellStyle name="Title 3 4 2 4" xfId="39002" xr:uid="{1908BB1D-E713-4491-AAB2-E1F78334510B}"/>
    <cellStyle name="Title 3 4 3" xfId="16784" xr:uid="{00000000-0005-0000-0000-000094410000}"/>
    <cellStyle name="Title 3 4 3 2" xfId="16785" xr:uid="{00000000-0005-0000-0000-000095410000}"/>
    <cellStyle name="Title 3 4 3 3" xfId="45841" xr:uid="{F2042941-A9D2-4950-BCCC-D2DE3ADDCC04}"/>
    <cellStyle name="Title 3 4 3 4" xfId="39003" xr:uid="{2E6832F9-22AA-4DB9-A938-00503A0D8639}"/>
    <cellStyle name="Title 3 4 4" xfId="16786" xr:uid="{00000000-0005-0000-0000-000096410000}"/>
    <cellStyle name="Title 3 4 4 2" xfId="45842" xr:uid="{52B04B90-294E-4C87-B7C6-3A5EEB657870}"/>
    <cellStyle name="Title 3 4 4 3" xfId="39004" xr:uid="{F2EBEBEE-EC35-4688-8840-05B2335C7E48}"/>
    <cellStyle name="Title 3 4 5" xfId="39005" xr:uid="{04D791A7-10BB-47F0-A5CE-608EE634DA19}"/>
    <cellStyle name="Title 3 4 6" xfId="45839" xr:uid="{15C87E4D-E638-4A8A-B74F-120EE1E62D2A}"/>
    <cellStyle name="Title 3 4 7" xfId="27004" xr:uid="{4B1D4DFF-2D05-439E-AE3F-C909AFF631BB}"/>
    <cellStyle name="Title 3 5" xfId="16787" xr:uid="{00000000-0005-0000-0000-000097410000}"/>
    <cellStyle name="Title 3 5 2" xfId="16788" xr:uid="{00000000-0005-0000-0000-000098410000}"/>
    <cellStyle name="Title 3 5 2 2" xfId="16789" xr:uid="{00000000-0005-0000-0000-000099410000}"/>
    <cellStyle name="Title 3 5 3" xfId="16790" xr:uid="{00000000-0005-0000-0000-00009A410000}"/>
    <cellStyle name="Title 3 5 3 2" xfId="16791" xr:uid="{00000000-0005-0000-0000-00009B410000}"/>
    <cellStyle name="Title 3 5 4" xfId="16792" xr:uid="{00000000-0005-0000-0000-00009C410000}"/>
    <cellStyle name="Title 3 5 5" xfId="45843" xr:uid="{0C223E76-6541-4952-9189-73091B9C742B}"/>
    <cellStyle name="Title 3 5 6" xfId="27001" xr:uid="{522FDC5C-DCC1-4FF3-BEA5-89084C22CAB6}"/>
    <cellStyle name="Title 3 6" xfId="16793" xr:uid="{00000000-0005-0000-0000-00009D410000}"/>
    <cellStyle name="Title 3 6 2" xfId="16794" xr:uid="{00000000-0005-0000-0000-00009E410000}"/>
    <cellStyle name="Title 3 6 2 2" xfId="16795" xr:uid="{00000000-0005-0000-0000-00009F410000}"/>
    <cellStyle name="Title 3 6 3" xfId="16796" xr:uid="{00000000-0005-0000-0000-0000A0410000}"/>
    <cellStyle name="Title 3 6 3 2" xfId="16797" xr:uid="{00000000-0005-0000-0000-0000A1410000}"/>
    <cellStyle name="Title 3 6 4" xfId="16798" xr:uid="{00000000-0005-0000-0000-0000A2410000}"/>
    <cellStyle name="Title 3 6 4 2" xfId="16799" xr:uid="{00000000-0005-0000-0000-0000A3410000}"/>
    <cellStyle name="Title 3 6 5" xfId="16800" xr:uid="{00000000-0005-0000-0000-0000A4410000}"/>
    <cellStyle name="Title 3 6 6" xfId="45844" xr:uid="{BDB36244-1E42-4457-9F49-F7A18EFFA8AC}"/>
    <cellStyle name="Title 3 6 7" xfId="39006" xr:uid="{A69A7050-C01D-44AB-96C7-3A3A14D01B48}"/>
    <cellStyle name="Title 3 7" xfId="16801" xr:uid="{00000000-0005-0000-0000-0000A5410000}"/>
    <cellStyle name="Title 3 7 2" xfId="16802" xr:uid="{00000000-0005-0000-0000-0000A6410000}"/>
    <cellStyle name="Title 3 7 2 2" xfId="16803" xr:uid="{00000000-0005-0000-0000-0000A7410000}"/>
    <cellStyle name="Title 3 7 3" xfId="16804" xr:uid="{00000000-0005-0000-0000-0000A8410000}"/>
    <cellStyle name="Title 3 7 3 2" xfId="16805" xr:uid="{00000000-0005-0000-0000-0000A9410000}"/>
    <cellStyle name="Title 3 7 4" xfId="16806" xr:uid="{00000000-0005-0000-0000-0000AA410000}"/>
    <cellStyle name="Title 3 7 5" xfId="45845" xr:uid="{8D26D1BE-E453-48EE-B745-2A74CDB37954}"/>
    <cellStyle name="Title 3 7 6" xfId="39007" xr:uid="{07225006-0DE1-43B0-B053-B9B44AC90771}"/>
    <cellStyle name="Title 3 8" xfId="16807" xr:uid="{00000000-0005-0000-0000-0000AB410000}"/>
    <cellStyle name="Title 3 8 2" xfId="16808" xr:uid="{00000000-0005-0000-0000-0000AC410000}"/>
    <cellStyle name="Title 3 8 3" xfId="45846" xr:uid="{25013950-C25E-49C0-AEFA-0F6328EF5700}"/>
    <cellStyle name="Title 3 8 4" xfId="39008" xr:uid="{868D894A-1EB8-4BF7-B9C1-F0D61646076C}"/>
    <cellStyle name="Title 3 9" xfId="16809" xr:uid="{00000000-0005-0000-0000-0000AD410000}"/>
    <cellStyle name="Title 3 9 2" xfId="16810" xr:uid="{00000000-0005-0000-0000-0000AE410000}"/>
    <cellStyle name="Title 3 9 3" xfId="45847" xr:uid="{9CCC9DD3-76C0-448C-BA02-19883EC72475}"/>
    <cellStyle name="Title 3 9 4" xfId="39009" xr:uid="{DD67379F-3CFD-4D40-B66D-3FBD28171BCC}"/>
    <cellStyle name="Title 30" xfId="3286" xr:uid="{00000000-0005-0000-0000-0000DA0C0000}"/>
    <cellStyle name="Title 30 10" xfId="16812" xr:uid="{00000000-0005-0000-0000-0000B0410000}"/>
    <cellStyle name="Title 30 10 2" xfId="45848" xr:uid="{32DB871A-12B8-4019-A4F5-AE89EDFF9A02}"/>
    <cellStyle name="Title 30 10 3" xfId="39010" xr:uid="{E9987DCC-0D5A-400B-8235-B45B0C9B0EC1}"/>
    <cellStyle name="Title 30 11" xfId="16813" xr:uid="{00000000-0005-0000-0000-0000B1410000}"/>
    <cellStyle name="Title 30 12" xfId="16811" xr:uid="{00000000-0005-0000-0000-0000AF410000}"/>
    <cellStyle name="Title 30 13" xfId="42194" xr:uid="{50A59117-D617-49B3-86FB-89F1166B982F}"/>
    <cellStyle name="Title 30 14" xfId="27005" xr:uid="{D3D05E58-3EE3-40B6-9DF5-D7D5B69AA631}"/>
    <cellStyle name="Title 30 2" xfId="16814" xr:uid="{00000000-0005-0000-0000-0000B2410000}"/>
    <cellStyle name="Title 30 2 2" xfId="16815" xr:uid="{00000000-0005-0000-0000-0000B3410000}"/>
    <cellStyle name="Title 30 2 2 2" xfId="16816" xr:uid="{00000000-0005-0000-0000-0000B4410000}"/>
    <cellStyle name="Title 30 2 3" xfId="16817" xr:uid="{00000000-0005-0000-0000-0000B5410000}"/>
    <cellStyle name="Title 30 2 3 2" xfId="16818" xr:uid="{00000000-0005-0000-0000-0000B6410000}"/>
    <cellStyle name="Title 30 2 4" xfId="16819" xr:uid="{00000000-0005-0000-0000-0000B7410000}"/>
    <cellStyle name="Title 30 2 5" xfId="16820" xr:uid="{00000000-0005-0000-0000-0000B8410000}"/>
    <cellStyle name="Title 30 2 6" xfId="45849" xr:uid="{D4D08725-64E1-4B66-833C-DD1885DBDA72}"/>
    <cellStyle name="Title 30 2 7" xfId="39011" xr:uid="{0C586B98-4D7A-4BE6-80A6-E45B3881BF68}"/>
    <cellStyle name="Title 30 3" xfId="16821" xr:uid="{00000000-0005-0000-0000-0000B9410000}"/>
    <cellStyle name="Title 30 3 2" xfId="16822" xr:uid="{00000000-0005-0000-0000-0000BA410000}"/>
    <cellStyle name="Title 30 3 2 2" xfId="16823" xr:uid="{00000000-0005-0000-0000-0000BB410000}"/>
    <cellStyle name="Title 30 3 3" xfId="16824" xr:uid="{00000000-0005-0000-0000-0000BC410000}"/>
    <cellStyle name="Title 30 3 3 2" xfId="16825" xr:uid="{00000000-0005-0000-0000-0000BD410000}"/>
    <cellStyle name="Title 30 3 4" xfId="16826" xr:uid="{00000000-0005-0000-0000-0000BE410000}"/>
    <cellStyle name="Title 30 3 5" xfId="45850" xr:uid="{74C58EAC-2024-434A-9CD1-5C5763BFC728}"/>
    <cellStyle name="Title 30 3 6" xfId="39012" xr:uid="{9FFEB38B-1451-43D1-84C0-3996AF6DD411}"/>
    <cellStyle name="Title 30 4" xfId="16827" xr:uid="{00000000-0005-0000-0000-0000BF410000}"/>
    <cellStyle name="Title 30 4 2" xfId="16828" xr:uid="{00000000-0005-0000-0000-0000C0410000}"/>
    <cellStyle name="Title 30 4 2 2" xfId="16829" xr:uid="{00000000-0005-0000-0000-0000C1410000}"/>
    <cellStyle name="Title 30 4 3" xfId="16830" xr:uid="{00000000-0005-0000-0000-0000C2410000}"/>
    <cellStyle name="Title 30 4 3 2" xfId="16831" xr:uid="{00000000-0005-0000-0000-0000C3410000}"/>
    <cellStyle name="Title 30 4 4" xfId="16832" xr:uid="{00000000-0005-0000-0000-0000C4410000}"/>
    <cellStyle name="Title 30 4 5" xfId="45851" xr:uid="{0203AD22-C22E-43A2-954A-1BA6298B9C72}"/>
    <cellStyle name="Title 30 4 6" xfId="39013" xr:uid="{B06E097E-F24E-4B91-A08E-1F58C44FAD2E}"/>
    <cellStyle name="Title 30 5" xfId="16833" xr:uid="{00000000-0005-0000-0000-0000C5410000}"/>
    <cellStyle name="Title 30 5 2" xfId="16834" xr:uid="{00000000-0005-0000-0000-0000C6410000}"/>
    <cellStyle name="Title 30 5 2 2" xfId="16835" xr:uid="{00000000-0005-0000-0000-0000C7410000}"/>
    <cellStyle name="Title 30 5 3" xfId="16836" xr:uid="{00000000-0005-0000-0000-0000C8410000}"/>
    <cellStyle name="Title 30 5 3 2" xfId="16837" xr:uid="{00000000-0005-0000-0000-0000C9410000}"/>
    <cellStyle name="Title 30 5 4" xfId="16838" xr:uid="{00000000-0005-0000-0000-0000CA410000}"/>
    <cellStyle name="Title 30 5 4 2" xfId="16839" xr:uid="{00000000-0005-0000-0000-0000CB410000}"/>
    <cellStyle name="Title 30 5 5" xfId="16840" xr:uid="{00000000-0005-0000-0000-0000CC410000}"/>
    <cellStyle name="Title 30 5 6" xfId="45852" xr:uid="{D7C19587-7B5F-47B9-A7C5-CE32D174AA1B}"/>
    <cellStyle name="Title 30 5 7" xfId="39014" xr:uid="{0809FA0C-DF23-4B1C-8ADA-C192ABBA72C7}"/>
    <cellStyle name="Title 30 6" xfId="16841" xr:uid="{00000000-0005-0000-0000-0000CD410000}"/>
    <cellStyle name="Title 30 6 2" xfId="16842" xr:uid="{00000000-0005-0000-0000-0000CE410000}"/>
    <cellStyle name="Title 30 6 2 2" xfId="16843" xr:uid="{00000000-0005-0000-0000-0000CF410000}"/>
    <cellStyle name="Title 30 6 3" xfId="16844" xr:uid="{00000000-0005-0000-0000-0000D0410000}"/>
    <cellStyle name="Title 30 6 3 2" xfId="16845" xr:uid="{00000000-0005-0000-0000-0000D1410000}"/>
    <cellStyle name="Title 30 6 4" xfId="16846" xr:uid="{00000000-0005-0000-0000-0000D2410000}"/>
    <cellStyle name="Title 30 6 5" xfId="45853" xr:uid="{4F234C01-0739-42AA-B358-2913FAB1A555}"/>
    <cellStyle name="Title 30 6 6" xfId="39015" xr:uid="{529AF908-16BF-47B5-991D-0B4FD752EB99}"/>
    <cellStyle name="Title 30 7" xfId="16847" xr:uid="{00000000-0005-0000-0000-0000D3410000}"/>
    <cellStyle name="Title 30 7 2" xfId="16848" xr:uid="{00000000-0005-0000-0000-0000D4410000}"/>
    <cellStyle name="Title 30 7 3" xfId="45854" xr:uid="{5201ED6A-E2C7-42AA-9B37-7A1696E61314}"/>
    <cellStyle name="Title 30 7 4" xfId="39016" xr:uid="{BE854AB2-41D9-42ED-9B6F-2F32D3EEB496}"/>
    <cellStyle name="Title 30 8" xfId="16849" xr:uid="{00000000-0005-0000-0000-0000D5410000}"/>
    <cellStyle name="Title 30 8 2" xfId="16850" xr:uid="{00000000-0005-0000-0000-0000D6410000}"/>
    <cellStyle name="Title 30 8 3" xfId="45855" xr:uid="{9F2A235A-0609-4FB4-85C2-5C41440A7AF2}"/>
    <cellStyle name="Title 30 8 4" xfId="39017" xr:uid="{D1A75283-581F-4C61-A54C-5703E788106C}"/>
    <cellStyle name="Title 30 9" xfId="16851" xr:uid="{00000000-0005-0000-0000-0000D7410000}"/>
    <cellStyle name="Title 30 9 2" xfId="16852" xr:uid="{00000000-0005-0000-0000-0000D8410000}"/>
    <cellStyle name="Title 30 9 3" xfId="45856" xr:uid="{FDD897D1-4F35-4E42-96F7-9570E018C495}"/>
    <cellStyle name="Title 30 9 4" xfId="39018" xr:uid="{11DFE15D-F82B-4479-84CA-6BDE7F3DEDAA}"/>
    <cellStyle name="Title 31" xfId="3287" xr:uid="{00000000-0005-0000-0000-0000DB0C0000}"/>
    <cellStyle name="Title 31 10" xfId="16854" xr:uid="{00000000-0005-0000-0000-0000DA410000}"/>
    <cellStyle name="Title 31 10 2" xfId="45857" xr:uid="{A1377ACA-A53A-41F6-9BA7-C8974D038088}"/>
    <cellStyle name="Title 31 10 3" xfId="39019" xr:uid="{D7992825-A902-4E3E-92D6-2E2D2E4F8516}"/>
    <cellStyle name="Title 31 11" xfId="16855" xr:uid="{00000000-0005-0000-0000-0000DB410000}"/>
    <cellStyle name="Title 31 12" xfId="16853" xr:uid="{00000000-0005-0000-0000-0000D9410000}"/>
    <cellStyle name="Title 31 13" xfId="42195" xr:uid="{9C0929C3-211A-4118-B501-DA20EB4C425D}"/>
    <cellStyle name="Title 31 14" xfId="27006" xr:uid="{ADC6D0BD-4CA8-461A-8D90-DD8B2185BAFB}"/>
    <cellStyle name="Title 31 2" xfId="16856" xr:uid="{00000000-0005-0000-0000-0000DC410000}"/>
    <cellStyle name="Title 31 2 2" xfId="16857" xr:uid="{00000000-0005-0000-0000-0000DD410000}"/>
    <cellStyle name="Title 31 2 2 2" xfId="16858" xr:uid="{00000000-0005-0000-0000-0000DE410000}"/>
    <cellStyle name="Title 31 2 3" xfId="16859" xr:uid="{00000000-0005-0000-0000-0000DF410000}"/>
    <cellStyle name="Title 31 2 3 2" xfId="16860" xr:uid="{00000000-0005-0000-0000-0000E0410000}"/>
    <cellStyle name="Title 31 2 4" xfId="16861" xr:uid="{00000000-0005-0000-0000-0000E1410000}"/>
    <cellStyle name="Title 31 2 5" xfId="16862" xr:uid="{00000000-0005-0000-0000-0000E2410000}"/>
    <cellStyle name="Title 31 2 6" xfId="45858" xr:uid="{960F83CC-C7F8-4764-9592-C2933011A684}"/>
    <cellStyle name="Title 31 2 7" xfId="39020" xr:uid="{9255B357-BF89-44F7-BD8E-A474BD855A81}"/>
    <cellStyle name="Title 31 3" xfId="16863" xr:uid="{00000000-0005-0000-0000-0000E3410000}"/>
    <cellStyle name="Title 31 3 2" xfId="16864" xr:uid="{00000000-0005-0000-0000-0000E4410000}"/>
    <cellStyle name="Title 31 3 2 2" xfId="16865" xr:uid="{00000000-0005-0000-0000-0000E5410000}"/>
    <cellStyle name="Title 31 3 3" xfId="16866" xr:uid="{00000000-0005-0000-0000-0000E6410000}"/>
    <cellStyle name="Title 31 3 3 2" xfId="16867" xr:uid="{00000000-0005-0000-0000-0000E7410000}"/>
    <cellStyle name="Title 31 3 4" xfId="16868" xr:uid="{00000000-0005-0000-0000-0000E8410000}"/>
    <cellStyle name="Title 31 3 5" xfId="45859" xr:uid="{191D7334-275D-4E68-B1A1-4249A219F30A}"/>
    <cellStyle name="Title 31 3 6" xfId="39021" xr:uid="{0CE1D002-94DE-4727-AEF0-3763D56022AB}"/>
    <cellStyle name="Title 31 4" xfId="16869" xr:uid="{00000000-0005-0000-0000-0000E9410000}"/>
    <cellStyle name="Title 31 4 2" xfId="16870" xr:uid="{00000000-0005-0000-0000-0000EA410000}"/>
    <cellStyle name="Title 31 4 2 2" xfId="16871" xr:uid="{00000000-0005-0000-0000-0000EB410000}"/>
    <cellStyle name="Title 31 4 3" xfId="16872" xr:uid="{00000000-0005-0000-0000-0000EC410000}"/>
    <cellStyle name="Title 31 4 3 2" xfId="16873" xr:uid="{00000000-0005-0000-0000-0000ED410000}"/>
    <cellStyle name="Title 31 4 4" xfId="16874" xr:uid="{00000000-0005-0000-0000-0000EE410000}"/>
    <cellStyle name="Title 31 4 5" xfId="45860" xr:uid="{331854B8-F70B-43B5-8DB1-859C063B2779}"/>
    <cellStyle name="Title 31 4 6" xfId="39022" xr:uid="{DF4A0994-47EC-473D-9DA6-DB165ED7D07A}"/>
    <cellStyle name="Title 31 5" xfId="16875" xr:uid="{00000000-0005-0000-0000-0000EF410000}"/>
    <cellStyle name="Title 31 5 2" xfId="16876" xr:uid="{00000000-0005-0000-0000-0000F0410000}"/>
    <cellStyle name="Title 31 5 2 2" xfId="16877" xr:uid="{00000000-0005-0000-0000-0000F1410000}"/>
    <cellStyle name="Title 31 5 3" xfId="16878" xr:uid="{00000000-0005-0000-0000-0000F2410000}"/>
    <cellStyle name="Title 31 5 3 2" xfId="16879" xr:uid="{00000000-0005-0000-0000-0000F3410000}"/>
    <cellStyle name="Title 31 5 4" xfId="16880" xr:uid="{00000000-0005-0000-0000-0000F4410000}"/>
    <cellStyle name="Title 31 5 4 2" xfId="16881" xr:uid="{00000000-0005-0000-0000-0000F5410000}"/>
    <cellStyle name="Title 31 5 5" xfId="16882" xr:uid="{00000000-0005-0000-0000-0000F6410000}"/>
    <cellStyle name="Title 31 5 6" xfId="45861" xr:uid="{5B91C562-5363-476C-A6A3-63FF5FABBC9A}"/>
    <cellStyle name="Title 31 5 7" xfId="39023" xr:uid="{2E85D702-83CC-451B-AF89-84F6290DE5F9}"/>
    <cellStyle name="Title 31 6" xfId="16883" xr:uid="{00000000-0005-0000-0000-0000F7410000}"/>
    <cellStyle name="Title 31 6 2" xfId="16884" xr:uid="{00000000-0005-0000-0000-0000F8410000}"/>
    <cellStyle name="Title 31 6 2 2" xfId="16885" xr:uid="{00000000-0005-0000-0000-0000F9410000}"/>
    <cellStyle name="Title 31 6 3" xfId="16886" xr:uid="{00000000-0005-0000-0000-0000FA410000}"/>
    <cellStyle name="Title 31 6 3 2" xfId="16887" xr:uid="{00000000-0005-0000-0000-0000FB410000}"/>
    <cellStyle name="Title 31 6 4" xfId="16888" xr:uid="{00000000-0005-0000-0000-0000FC410000}"/>
    <cellStyle name="Title 31 6 5" xfId="45862" xr:uid="{86FE5112-2367-44CB-A1A2-B518D31D24C5}"/>
    <cellStyle name="Title 31 6 6" xfId="39024" xr:uid="{DC833321-038E-4417-82BE-8B5F7A5B9EEB}"/>
    <cellStyle name="Title 31 7" xfId="16889" xr:uid="{00000000-0005-0000-0000-0000FD410000}"/>
    <cellStyle name="Title 31 7 2" xfId="16890" xr:uid="{00000000-0005-0000-0000-0000FE410000}"/>
    <cellStyle name="Title 31 7 3" xfId="45863" xr:uid="{B51F7A90-7595-49E3-8C34-C6EEE5FE79B4}"/>
    <cellStyle name="Title 31 7 4" xfId="39025" xr:uid="{3C3A50FC-2D0B-46D9-9648-F5A0F117F298}"/>
    <cellStyle name="Title 31 8" xfId="16891" xr:uid="{00000000-0005-0000-0000-0000FF410000}"/>
    <cellStyle name="Title 31 8 2" xfId="16892" xr:uid="{00000000-0005-0000-0000-000000420000}"/>
    <cellStyle name="Title 31 8 3" xfId="45864" xr:uid="{87050179-70AE-4211-80BD-6C1A99E3EB92}"/>
    <cellStyle name="Title 31 8 4" xfId="39026" xr:uid="{B6BC9A35-9919-41BF-8903-54B5B5D0579B}"/>
    <cellStyle name="Title 31 9" xfId="16893" xr:uid="{00000000-0005-0000-0000-000001420000}"/>
    <cellStyle name="Title 31 9 2" xfId="16894" xr:uid="{00000000-0005-0000-0000-000002420000}"/>
    <cellStyle name="Title 31 9 3" xfId="45865" xr:uid="{0F810DDD-989A-4E31-90AC-0A55CAA8CDAD}"/>
    <cellStyle name="Title 31 9 4" xfId="39027" xr:uid="{828199E8-D7B5-4A25-AE9C-3289D4019198}"/>
    <cellStyle name="Title 32" xfId="3288" xr:uid="{00000000-0005-0000-0000-0000DC0C0000}"/>
    <cellStyle name="Title 32 10" xfId="16896" xr:uid="{00000000-0005-0000-0000-000004420000}"/>
    <cellStyle name="Title 32 10 2" xfId="45866" xr:uid="{CA6DD70B-3A73-4D00-9AF6-3480891E9CAC}"/>
    <cellStyle name="Title 32 10 3" xfId="39028" xr:uid="{A78B4BDD-943E-496B-A5C2-F9AFBCE7EC84}"/>
    <cellStyle name="Title 32 11" xfId="16897" xr:uid="{00000000-0005-0000-0000-000005420000}"/>
    <cellStyle name="Title 32 12" xfId="16895" xr:uid="{00000000-0005-0000-0000-000003420000}"/>
    <cellStyle name="Title 32 13" xfId="42196" xr:uid="{345AB1B3-0337-43F6-9769-1174DAC8CB76}"/>
    <cellStyle name="Title 32 14" xfId="27007" xr:uid="{7DC26D58-195A-4F1A-A58E-2A005589E080}"/>
    <cellStyle name="Title 32 2" xfId="16898" xr:uid="{00000000-0005-0000-0000-000006420000}"/>
    <cellStyle name="Title 32 2 2" xfId="16899" xr:uid="{00000000-0005-0000-0000-000007420000}"/>
    <cellStyle name="Title 32 2 2 2" xfId="16900" xr:uid="{00000000-0005-0000-0000-000008420000}"/>
    <cellStyle name="Title 32 2 3" xfId="16901" xr:uid="{00000000-0005-0000-0000-000009420000}"/>
    <cellStyle name="Title 32 2 3 2" xfId="16902" xr:uid="{00000000-0005-0000-0000-00000A420000}"/>
    <cellStyle name="Title 32 2 4" xfId="16903" xr:uid="{00000000-0005-0000-0000-00000B420000}"/>
    <cellStyle name="Title 32 2 5" xfId="16904" xr:uid="{00000000-0005-0000-0000-00000C420000}"/>
    <cellStyle name="Title 32 2 6" xfId="45867" xr:uid="{FDFFB9F8-AF6B-48DD-8BAE-26A4A810109B}"/>
    <cellStyle name="Title 32 2 7" xfId="39029" xr:uid="{59AE35BC-95B9-41B4-BB36-D0C393638E73}"/>
    <cellStyle name="Title 32 3" xfId="16905" xr:uid="{00000000-0005-0000-0000-00000D420000}"/>
    <cellStyle name="Title 32 3 2" xfId="16906" xr:uid="{00000000-0005-0000-0000-00000E420000}"/>
    <cellStyle name="Title 32 3 2 2" xfId="16907" xr:uid="{00000000-0005-0000-0000-00000F420000}"/>
    <cellStyle name="Title 32 3 3" xfId="16908" xr:uid="{00000000-0005-0000-0000-000010420000}"/>
    <cellStyle name="Title 32 3 3 2" xfId="16909" xr:uid="{00000000-0005-0000-0000-000011420000}"/>
    <cellStyle name="Title 32 3 4" xfId="16910" xr:uid="{00000000-0005-0000-0000-000012420000}"/>
    <cellStyle name="Title 32 3 5" xfId="45868" xr:uid="{0EBD657A-22BB-4BCB-9217-1C4BD9B2EAAB}"/>
    <cellStyle name="Title 32 3 6" xfId="39030" xr:uid="{79A3994D-80BE-4B99-A41F-77C8244EBCE0}"/>
    <cellStyle name="Title 32 4" xfId="16911" xr:uid="{00000000-0005-0000-0000-000013420000}"/>
    <cellStyle name="Title 32 4 2" xfId="16912" xr:uid="{00000000-0005-0000-0000-000014420000}"/>
    <cellStyle name="Title 32 4 2 2" xfId="16913" xr:uid="{00000000-0005-0000-0000-000015420000}"/>
    <cellStyle name="Title 32 4 3" xfId="16914" xr:uid="{00000000-0005-0000-0000-000016420000}"/>
    <cellStyle name="Title 32 4 3 2" xfId="16915" xr:uid="{00000000-0005-0000-0000-000017420000}"/>
    <cellStyle name="Title 32 4 4" xfId="16916" xr:uid="{00000000-0005-0000-0000-000018420000}"/>
    <cellStyle name="Title 32 4 5" xfId="45869" xr:uid="{5A839FB8-E203-4455-8B7E-ADC3E64CDEAF}"/>
    <cellStyle name="Title 32 4 6" xfId="39031" xr:uid="{F0AA30B5-0E88-444C-A2CE-9EB07882F051}"/>
    <cellStyle name="Title 32 5" xfId="16917" xr:uid="{00000000-0005-0000-0000-000019420000}"/>
    <cellStyle name="Title 32 5 2" xfId="16918" xr:uid="{00000000-0005-0000-0000-00001A420000}"/>
    <cellStyle name="Title 32 5 2 2" xfId="16919" xr:uid="{00000000-0005-0000-0000-00001B420000}"/>
    <cellStyle name="Title 32 5 3" xfId="16920" xr:uid="{00000000-0005-0000-0000-00001C420000}"/>
    <cellStyle name="Title 32 5 3 2" xfId="16921" xr:uid="{00000000-0005-0000-0000-00001D420000}"/>
    <cellStyle name="Title 32 5 4" xfId="16922" xr:uid="{00000000-0005-0000-0000-00001E420000}"/>
    <cellStyle name="Title 32 5 4 2" xfId="16923" xr:uid="{00000000-0005-0000-0000-00001F420000}"/>
    <cellStyle name="Title 32 5 5" xfId="16924" xr:uid="{00000000-0005-0000-0000-000020420000}"/>
    <cellStyle name="Title 32 5 6" xfId="45870" xr:uid="{E60F8B42-EE27-4A63-A15C-124A133D2BE6}"/>
    <cellStyle name="Title 32 5 7" xfId="39032" xr:uid="{176146E3-8536-4679-95DE-7F126221106E}"/>
    <cellStyle name="Title 32 6" xfId="16925" xr:uid="{00000000-0005-0000-0000-000021420000}"/>
    <cellStyle name="Title 32 6 2" xfId="16926" xr:uid="{00000000-0005-0000-0000-000022420000}"/>
    <cellStyle name="Title 32 6 2 2" xfId="16927" xr:uid="{00000000-0005-0000-0000-000023420000}"/>
    <cellStyle name="Title 32 6 3" xfId="16928" xr:uid="{00000000-0005-0000-0000-000024420000}"/>
    <cellStyle name="Title 32 6 3 2" xfId="16929" xr:uid="{00000000-0005-0000-0000-000025420000}"/>
    <cellStyle name="Title 32 6 4" xfId="16930" xr:uid="{00000000-0005-0000-0000-000026420000}"/>
    <cellStyle name="Title 32 6 5" xfId="45871" xr:uid="{C089B12D-EDB8-4652-9202-69767C39247D}"/>
    <cellStyle name="Title 32 6 6" xfId="39033" xr:uid="{880FDD8A-E838-4D87-81D4-920BC23C88C0}"/>
    <cellStyle name="Title 32 7" xfId="16931" xr:uid="{00000000-0005-0000-0000-000027420000}"/>
    <cellStyle name="Title 32 7 2" xfId="16932" xr:uid="{00000000-0005-0000-0000-000028420000}"/>
    <cellStyle name="Title 32 7 3" xfId="45872" xr:uid="{B1CA8DB7-4102-490F-8702-CC60FEF9CFFB}"/>
    <cellStyle name="Title 32 7 4" xfId="39034" xr:uid="{DEF73402-E58E-477D-9C8D-F333E6280B70}"/>
    <cellStyle name="Title 32 8" xfId="16933" xr:uid="{00000000-0005-0000-0000-000029420000}"/>
    <cellStyle name="Title 32 8 2" xfId="16934" xr:uid="{00000000-0005-0000-0000-00002A420000}"/>
    <cellStyle name="Title 32 8 3" xfId="45873" xr:uid="{E0AFEE7D-A68B-4417-AC65-B108EAD30934}"/>
    <cellStyle name="Title 32 8 4" xfId="39035" xr:uid="{44AB9C17-0B9C-48CB-BA53-23BA60BD5985}"/>
    <cellStyle name="Title 32 9" xfId="16935" xr:uid="{00000000-0005-0000-0000-00002B420000}"/>
    <cellStyle name="Title 32 9 2" xfId="16936" xr:uid="{00000000-0005-0000-0000-00002C420000}"/>
    <cellStyle name="Title 32 9 3" xfId="45874" xr:uid="{4FCBECE0-0FC2-4CB1-93C9-93B425229B7A}"/>
    <cellStyle name="Title 32 9 4" xfId="39036" xr:uid="{567116DF-6283-4BA6-BFC4-0FA95C5A28B7}"/>
    <cellStyle name="Title 33" xfId="3289" xr:uid="{00000000-0005-0000-0000-0000DD0C0000}"/>
    <cellStyle name="Title 33 10" xfId="16938" xr:uid="{00000000-0005-0000-0000-00002E420000}"/>
    <cellStyle name="Title 33 10 2" xfId="45875" xr:uid="{E2FADA15-2C40-4995-A752-9D981A288A67}"/>
    <cellStyle name="Title 33 10 3" xfId="39037" xr:uid="{918B7F06-31B6-41AE-85D8-E4E45878CB3D}"/>
    <cellStyle name="Title 33 11" xfId="16939" xr:uid="{00000000-0005-0000-0000-00002F420000}"/>
    <cellStyle name="Title 33 12" xfId="16937" xr:uid="{00000000-0005-0000-0000-00002D420000}"/>
    <cellStyle name="Title 33 13" xfId="42197" xr:uid="{3927223E-6A56-46AC-8577-7F7DA24EE4E4}"/>
    <cellStyle name="Title 33 14" xfId="27008" xr:uid="{B9ADB72A-3130-4C63-803A-2AED3C30EE0F}"/>
    <cellStyle name="Title 33 2" xfId="16940" xr:uid="{00000000-0005-0000-0000-000030420000}"/>
    <cellStyle name="Title 33 2 2" xfId="16941" xr:uid="{00000000-0005-0000-0000-000031420000}"/>
    <cellStyle name="Title 33 2 2 2" xfId="16942" xr:uid="{00000000-0005-0000-0000-000032420000}"/>
    <cellStyle name="Title 33 2 3" xfId="16943" xr:uid="{00000000-0005-0000-0000-000033420000}"/>
    <cellStyle name="Title 33 2 3 2" xfId="16944" xr:uid="{00000000-0005-0000-0000-000034420000}"/>
    <cellStyle name="Title 33 2 4" xfId="16945" xr:uid="{00000000-0005-0000-0000-000035420000}"/>
    <cellStyle name="Title 33 2 5" xfId="16946" xr:uid="{00000000-0005-0000-0000-000036420000}"/>
    <cellStyle name="Title 33 2 6" xfId="45876" xr:uid="{3F997AA3-88F0-466D-9C16-8725FFA2A882}"/>
    <cellStyle name="Title 33 2 7" xfId="39038" xr:uid="{A2FF9E7B-3E8F-4E80-8DEC-E45A6C68692D}"/>
    <cellStyle name="Title 33 3" xfId="16947" xr:uid="{00000000-0005-0000-0000-000037420000}"/>
    <cellStyle name="Title 33 3 2" xfId="16948" xr:uid="{00000000-0005-0000-0000-000038420000}"/>
    <cellStyle name="Title 33 3 2 2" xfId="16949" xr:uid="{00000000-0005-0000-0000-000039420000}"/>
    <cellStyle name="Title 33 3 3" xfId="16950" xr:uid="{00000000-0005-0000-0000-00003A420000}"/>
    <cellStyle name="Title 33 3 3 2" xfId="16951" xr:uid="{00000000-0005-0000-0000-00003B420000}"/>
    <cellStyle name="Title 33 3 4" xfId="16952" xr:uid="{00000000-0005-0000-0000-00003C420000}"/>
    <cellStyle name="Title 33 3 5" xfId="45877" xr:uid="{48068428-3AE0-4C3E-80E3-6A9DE04194A8}"/>
    <cellStyle name="Title 33 3 6" xfId="39039" xr:uid="{57EAF8B0-AAF6-41AB-BFCB-09B0A38026DB}"/>
    <cellStyle name="Title 33 4" xfId="16953" xr:uid="{00000000-0005-0000-0000-00003D420000}"/>
    <cellStyle name="Title 33 4 2" xfId="16954" xr:uid="{00000000-0005-0000-0000-00003E420000}"/>
    <cellStyle name="Title 33 4 2 2" xfId="16955" xr:uid="{00000000-0005-0000-0000-00003F420000}"/>
    <cellStyle name="Title 33 4 3" xfId="16956" xr:uid="{00000000-0005-0000-0000-000040420000}"/>
    <cellStyle name="Title 33 4 3 2" xfId="16957" xr:uid="{00000000-0005-0000-0000-000041420000}"/>
    <cellStyle name="Title 33 4 4" xfId="16958" xr:uid="{00000000-0005-0000-0000-000042420000}"/>
    <cellStyle name="Title 33 4 5" xfId="45878" xr:uid="{BD850F25-6504-41CD-8E33-B338F9CBA165}"/>
    <cellStyle name="Title 33 4 6" xfId="39040" xr:uid="{EE48A3EC-2AAB-488A-9C9D-B3CF05A2A42C}"/>
    <cellStyle name="Title 33 5" xfId="16959" xr:uid="{00000000-0005-0000-0000-000043420000}"/>
    <cellStyle name="Title 33 5 2" xfId="16960" xr:uid="{00000000-0005-0000-0000-000044420000}"/>
    <cellStyle name="Title 33 5 2 2" xfId="16961" xr:uid="{00000000-0005-0000-0000-000045420000}"/>
    <cellStyle name="Title 33 5 3" xfId="16962" xr:uid="{00000000-0005-0000-0000-000046420000}"/>
    <cellStyle name="Title 33 5 3 2" xfId="16963" xr:uid="{00000000-0005-0000-0000-000047420000}"/>
    <cellStyle name="Title 33 5 4" xfId="16964" xr:uid="{00000000-0005-0000-0000-000048420000}"/>
    <cellStyle name="Title 33 5 4 2" xfId="16965" xr:uid="{00000000-0005-0000-0000-000049420000}"/>
    <cellStyle name="Title 33 5 5" xfId="16966" xr:uid="{00000000-0005-0000-0000-00004A420000}"/>
    <cellStyle name="Title 33 5 6" xfId="45879" xr:uid="{B08590C8-2E99-44D7-A0B7-1376E1C85CB9}"/>
    <cellStyle name="Title 33 5 7" xfId="39041" xr:uid="{ED7D8AF4-03C0-4F77-831E-2186F894C7CC}"/>
    <cellStyle name="Title 33 6" xfId="16967" xr:uid="{00000000-0005-0000-0000-00004B420000}"/>
    <cellStyle name="Title 33 6 2" xfId="16968" xr:uid="{00000000-0005-0000-0000-00004C420000}"/>
    <cellStyle name="Title 33 6 2 2" xfId="16969" xr:uid="{00000000-0005-0000-0000-00004D420000}"/>
    <cellStyle name="Title 33 6 3" xfId="16970" xr:uid="{00000000-0005-0000-0000-00004E420000}"/>
    <cellStyle name="Title 33 6 3 2" xfId="16971" xr:uid="{00000000-0005-0000-0000-00004F420000}"/>
    <cellStyle name="Title 33 6 4" xfId="16972" xr:uid="{00000000-0005-0000-0000-000050420000}"/>
    <cellStyle name="Title 33 6 5" xfId="45880" xr:uid="{EED945F5-12F8-495A-A642-B3ACB54B9245}"/>
    <cellStyle name="Title 33 6 6" xfId="39042" xr:uid="{7599F324-7637-4844-8B1F-127D995EAA96}"/>
    <cellStyle name="Title 33 7" xfId="16973" xr:uid="{00000000-0005-0000-0000-000051420000}"/>
    <cellStyle name="Title 33 7 2" xfId="16974" xr:uid="{00000000-0005-0000-0000-000052420000}"/>
    <cellStyle name="Title 33 7 3" xfId="45881" xr:uid="{CF65B46E-7603-4A18-9D37-A8A242AC1309}"/>
    <cellStyle name="Title 33 7 4" xfId="39043" xr:uid="{82E132B7-6E60-404D-851E-C903720F1830}"/>
    <cellStyle name="Title 33 8" xfId="16975" xr:uid="{00000000-0005-0000-0000-000053420000}"/>
    <cellStyle name="Title 33 8 2" xfId="16976" xr:uid="{00000000-0005-0000-0000-000054420000}"/>
    <cellStyle name="Title 33 8 3" xfId="45882" xr:uid="{D76F2E7D-447C-4DC4-973F-191CB184A97B}"/>
    <cellStyle name="Title 33 8 4" xfId="39044" xr:uid="{084E5359-2C79-42BD-9DF0-DAD79E38A17B}"/>
    <cellStyle name="Title 33 9" xfId="16977" xr:uid="{00000000-0005-0000-0000-000055420000}"/>
    <cellStyle name="Title 33 9 2" xfId="16978" xr:uid="{00000000-0005-0000-0000-000056420000}"/>
    <cellStyle name="Title 33 9 3" xfId="45883" xr:uid="{A7CD01A0-D8D4-465C-A375-6192E60F8D65}"/>
    <cellStyle name="Title 33 9 4" xfId="39045" xr:uid="{FA1612F9-5757-416D-B788-AB9C6B01CE84}"/>
    <cellStyle name="Title 34" xfId="3290" xr:uid="{00000000-0005-0000-0000-0000DE0C0000}"/>
    <cellStyle name="Title 34 10" xfId="16980" xr:uid="{00000000-0005-0000-0000-000058420000}"/>
    <cellStyle name="Title 34 10 2" xfId="45884" xr:uid="{072267CA-FAF3-4427-9D78-1B3AB9398895}"/>
    <cellStyle name="Title 34 10 3" xfId="39046" xr:uid="{2166AFEF-C88D-4587-BCF0-D96ACCF8DBC1}"/>
    <cellStyle name="Title 34 11" xfId="16981" xr:uid="{00000000-0005-0000-0000-000059420000}"/>
    <cellStyle name="Title 34 12" xfId="16979" xr:uid="{00000000-0005-0000-0000-000057420000}"/>
    <cellStyle name="Title 34 13" xfId="42198" xr:uid="{D4137779-80C4-489C-9BED-8D930393A218}"/>
    <cellStyle name="Title 34 14" xfId="27009" xr:uid="{568349D6-1E15-494E-ABAB-ED21499052D9}"/>
    <cellStyle name="Title 34 2" xfId="16982" xr:uid="{00000000-0005-0000-0000-00005A420000}"/>
    <cellStyle name="Title 34 2 2" xfId="16983" xr:uid="{00000000-0005-0000-0000-00005B420000}"/>
    <cellStyle name="Title 34 2 2 2" xfId="16984" xr:uid="{00000000-0005-0000-0000-00005C420000}"/>
    <cellStyle name="Title 34 2 3" xfId="16985" xr:uid="{00000000-0005-0000-0000-00005D420000}"/>
    <cellStyle name="Title 34 2 3 2" xfId="16986" xr:uid="{00000000-0005-0000-0000-00005E420000}"/>
    <cellStyle name="Title 34 2 4" xfId="16987" xr:uid="{00000000-0005-0000-0000-00005F420000}"/>
    <cellStyle name="Title 34 2 5" xfId="16988" xr:uid="{00000000-0005-0000-0000-000060420000}"/>
    <cellStyle name="Title 34 2 6" xfId="45885" xr:uid="{B649E282-629D-464A-93DD-366B0BEE912A}"/>
    <cellStyle name="Title 34 2 7" xfId="39047" xr:uid="{EB52F10C-C466-4CB0-9122-06A8B1B090F3}"/>
    <cellStyle name="Title 34 3" xfId="16989" xr:uid="{00000000-0005-0000-0000-000061420000}"/>
    <cellStyle name="Title 34 3 2" xfId="16990" xr:uid="{00000000-0005-0000-0000-000062420000}"/>
    <cellStyle name="Title 34 3 2 2" xfId="16991" xr:uid="{00000000-0005-0000-0000-000063420000}"/>
    <cellStyle name="Title 34 3 3" xfId="16992" xr:uid="{00000000-0005-0000-0000-000064420000}"/>
    <cellStyle name="Title 34 3 3 2" xfId="16993" xr:uid="{00000000-0005-0000-0000-000065420000}"/>
    <cellStyle name="Title 34 3 4" xfId="16994" xr:uid="{00000000-0005-0000-0000-000066420000}"/>
    <cellStyle name="Title 34 3 5" xfId="45886" xr:uid="{C9A9D18A-6CF0-4105-8002-F0EC5A895BB5}"/>
    <cellStyle name="Title 34 3 6" xfId="39048" xr:uid="{313B25FA-5C02-41AB-8A8F-D22667E1113D}"/>
    <cellStyle name="Title 34 4" xfId="16995" xr:uid="{00000000-0005-0000-0000-000067420000}"/>
    <cellStyle name="Title 34 4 2" xfId="16996" xr:uid="{00000000-0005-0000-0000-000068420000}"/>
    <cellStyle name="Title 34 4 2 2" xfId="16997" xr:uid="{00000000-0005-0000-0000-000069420000}"/>
    <cellStyle name="Title 34 4 3" xfId="16998" xr:uid="{00000000-0005-0000-0000-00006A420000}"/>
    <cellStyle name="Title 34 4 3 2" xfId="16999" xr:uid="{00000000-0005-0000-0000-00006B420000}"/>
    <cellStyle name="Title 34 4 4" xfId="17000" xr:uid="{00000000-0005-0000-0000-00006C420000}"/>
    <cellStyle name="Title 34 4 5" xfId="45887" xr:uid="{226DA586-A78C-4A9A-8BC5-CA1BE8B87CB3}"/>
    <cellStyle name="Title 34 4 6" xfId="39049" xr:uid="{A2C708DA-00E9-4825-8664-FBE8BFF8A735}"/>
    <cellStyle name="Title 34 5" xfId="17001" xr:uid="{00000000-0005-0000-0000-00006D420000}"/>
    <cellStyle name="Title 34 5 2" xfId="17002" xr:uid="{00000000-0005-0000-0000-00006E420000}"/>
    <cellStyle name="Title 34 5 2 2" xfId="17003" xr:uid="{00000000-0005-0000-0000-00006F420000}"/>
    <cellStyle name="Title 34 5 3" xfId="17004" xr:uid="{00000000-0005-0000-0000-000070420000}"/>
    <cellStyle name="Title 34 5 3 2" xfId="17005" xr:uid="{00000000-0005-0000-0000-000071420000}"/>
    <cellStyle name="Title 34 5 4" xfId="17006" xr:uid="{00000000-0005-0000-0000-000072420000}"/>
    <cellStyle name="Title 34 5 4 2" xfId="17007" xr:uid="{00000000-0005-0000-0000-000073420000}"/>
    <cellStyle name="Title 34 5 5" xfId="17008" xr:uid="{00000000-0005-0000-0000-000074420000}"/>
    <cellStyle name="Title 34 5 6" xfId="45888" xr:uid="{E8637852-D81F-4164-B89D-66F9BA9A3B38}"/>
    <cellStyle name="Title 34 5 7" xfId="39050" xr:uid="{CE42A615-6AFD-4907-8246-C0AD9FF6B639}"/>
    <cellStyle name="Title 34 6" xfId="17009" xr:uid="{00000000-0005-0000-0000-000075420000}"/>
    <cellStyle name="Title 34 6 2" xfId="17010" xr:uid="{00000000-0005-0000-0000-000076420000}"/>
    <cellStyle name="Title 34 6 2 2" xfId="17011" xr:uid="{00000000-0005-0000-0000-000077420000}"/>
    <cellStyle name="Title 34 6 3" xfId="17012" xr:uid="{00000000-0005-0000-0000-000078420000}"/>
    <cellStyle name="Title 34 6 3 2" xfId="17013" xr:uid="{00000000-0005-0000-0000-000079420000}"/>
    <cellStyle name="Title 34 6 4" xfId="17014" xr:uid="{00000000-0005-0000-0000-00007A420000}"/>
    <cellStyle name="Title 34 6 5" xfId="45889" xr:uid="{0D9E1A15-813D-4A92-81ED-77EE40AD3E4A}"/>
    <cellStyle name="Title 34 6 6" xfId="39051" xr:uid="{2B1C06CF-1EAD-47F1-8698-C7B0873EFB40}"/>
    <cellStyle name="Title 34 7" xfId="17015" xr:uid="{00000000-0005-0000-0000-00007B420000}"/>
    <cellStyle name="Title 34 7 2" xfId="17016" xr:uid="{00000000-0005-0000-0000-00007C420000}"/>
    <cellStyle name="Title 34 7 3" xfId="45890" xr:uid="{0B55D401-A22A-4D45-8C31-4DC869DBC80D}"/>
    <cellStyle name="Title 34 7 4" xfId="39052" xr:uid="{2115D2B7-AFF9-4153-8BDB-8ACC5560D62B}"/>
    <cellStyle name="Title 34 8" xfId="17017" xr:uid="{00000000-0005-0000-0000-00007D420000}"/>
    <cellStyle name="Title 34 8 2" xfId="17018" xr:uid="{00000000-0005-0000-0000-00007E420000}"/>
    <cellStyle name="Title 34 8 3" xfId="45891" xr:uid="{A95418AB-2ABA-4BF8-987F-C16B2487EED6}"/>
    <cellStyle name="Title 34 8 4" xfId="39053" xr:uid="{9D2B25A8-A7DD-441A-B916-4916C534D9A4}"/>
    <cellStyle name="Title 34 9" xfId="17019" xr:uid="{00000000-0005-0000-0000-00007F420000}"/>
    <cellStyle name="Title 34 9 2" xfId="17020" xr:uid="{00000000-0005-0000-0000-000080420000}"/>
    <cellStyle name="Title 34 9 3" xfId="45892" xr:uid="{489AC2D5-E565-4CCD-A2FD-1DE453EFB684}"/>
    <cellStyle name="Title 34 9 4" xfId="39054" xr:uid="{5B026025-2A65-41DC-B6AA-9550F0295FC2}"/>
    <cellStyle name="Title 35" xfId="3291" xr:uid="{00000000-0005-0000-0000-0000DF0C0000}"/>
    <cellStyle name="Title 35 10" xfId="17022" xr:uid="{00000000-0005-0000-0000-000082420000}"/>
    <cellStyle name="Title 35 10 2" xfId="45893" xr:uid="{6E8757A3-8DA2-44CA-A7B8-6C27701D4274}"/>
    <cellStyle name="Title 35 10 3" xfId="39055" xr:uid="{2E20F6A4-BB80-4766-A611-38697710A96A}"/>
    <cellStyle name="Title 35 11" xfId="17023" xr:uid="{00000000-0005-0000-0000-000083420000}"/>
    <cellStyle name="Title 35 12" xfId="17021" xr:uid="{00000000-0005-0000-0000-000081420000}"/>
    <cellStyle name="Title 35 13" xfId="42199" xr:uid="{69D91460-42AA-4E3C-A771-019D2071FE03}"/>
    <cellStyle name="Title 35 14" xfId="27010" xr:uid="{FFBF5921-E7F7-4CF8-AE2E-B47950A7A881}"/>
    <cellStyle name="Title 35 2" xfId="17024" xr:uid="{00000000-0005-0000-0000-000084420000}"/>
    <cellStyle name="Title 35 2 2" xfId="17025" xr:uid="{00000000-0005-0000-0000-000085420000}"/>
    <cellStyle name="Title 35 2 2 2" xfId="17026" xr:uid="{00000000-0005-0000-0000-000086420000}"/>
    <cellStyle name="Title 35 2 3" xfId="17027" xr:uid="{00000000-0005-0000-0000-000087420000}"/>
    <cellStyle name="Title 35 2 3 2" xfId="17028" xr:uid="{00000000-0005-0000-0000-000088420000}"/>
    <cellStyle name="Title 35 2 4" xfId="17029" xr:uid="{00000000-0005-0000-0000-000089420000}"/>
    <cellStyle name="Title 35 2 5" xfId="17030" xr:uid="{00000000-0005-0000-0000-00008A420000}"/>
    <cellStyle name="Title 35 2 6" xfId="45894" xr:uid="{883DC3D7-4039-41ED-A015-3CA4CC73B438}"/>
    <cellStyle name="Title 35 2 7" xfId="39056" xr:uid="{2BF71319-6B21-4641-B399-62EF4C4F867B}"/>
    <cellStyle name="Title 35 3" xfId="17031" xr:uid="{00000000-0005-0000-0000-00008B420000}"/>
    <cellStyle name="Title 35 3 2" xfId="17032" xr:uid="{00000000-0005-0000-0000-00008C420000}"/>
    <cellStyle name="Title 35 3 2 2" xfId="17033" xr:uid="{00000000-0005-0000-0000-00008D420000}"/>
    <cellStyle name="Title 35 3 3" xfId="17034" xr:uid="{00000000-0005-0000-0000-00008E420000}"/>
    <cellStyle name="Title 35 3 3 2" xfId="17035" xr:uid="{00000000-0005-0000-0000-00008F420000}"/>
    <cellStyle name="Title 35 3 4" xfId="17036" xr:uid="{00000000-0005-0000-0000-000090420000}"/>
    <cellStyle name="Title 35 3 5" xfId="45895" xr:uid="{AEF73967-F8BA-4B9B-97BB-D17053C8CCA3}"/>
    <cellStyle name="Title 35 3 6" xfId="39057" xr:uid="{4484BD3C-B7F4-40FC-A820-8F14E04A76EB}"/>
    <cellStyle name="Title 35 4" xfId="17037" xr:uid="{00000000-0005-0000-0000-000091420000}"/>
    <cellStyle name="Title 35 4 2" xfId="17038" xr:uid="{00000000-0005-0000-0000-000092420000}"/>
    <cellStyle name="Title 35 4 2 2" xfId="17039" xr:uid="{00000000-0005-0000-0000-000093420000}"/>
    <cellStyle name="Title 35 4 3" xfId="17040" xr:uid="{00000000-0005-0000-0000-000094420000}"/>
    <cellStyle name="Title 35 4 3 2" xfId="17041" xr:uid="{00000000-0005-0000-0000-000095420000}"/>
    <cellStyle name="Title 35 4 4" xfId="17042" xr:uid="{00000000-0005-0000-0000-000096420000}"/>
    <cellStyle name="Title 35 4 5" xfId="45896" xr:uid="{A3B3A886-254D-4CAC-8A2E-9582A2141ADD}"/>
    <cellStyle name="Title 35 4 6" xfId="39058" xr:uid="{B05F2681-ED55-4FFC-AE84-DB041EDDA7AC}"/>
    <cellStyle name="Title 35 5" xfId="17043" xr:uid="{00000000-0005-0000-0000-000097420000}"/>
    <cellStyle name="Title 35 5 2" xfId="17044" xr:uid="{00000000-0005-0000-0000-000098420000}"/>
    <cellStyle name="Title 35 5 2 2" xfId="17045" xr:uid="{00000000-0005-0000-0000-000099420000}"/>
    <cellStyle name="Title 35 5 3" xfId="17046" xr:uid="{00000000-0005-0000-0000-00009A420000}"/>
    <cellStyle name="Title 35 5 3 2" xfId="17047" xr:uid="{00000000-0005-0000-0000-00009B420000}"/>
    <cellStyle name="Title 35 5 4" xfId="17048" xr:uid="{00000000-0005-0000-0000-00009C420000}"/>
    <cellStyle name="Title 35 5 4 2" xfId="17049" xr:uid="{00000000-0005-0000-0000-00009D420000}"/>
    <cellStyle name="Title 35 5 5" xfId="17050" xr:uid="{00000000-0005-0000-0000-00009E420000}"/>
    <cellStyle name="Title 35 5 6" xfId="45897" xr:uid="{5EFCC16D-AED5-4402-80C0-FBC4820BDC11}"/>
    <cellStyle name="Title 35 5 7" xfId="39059" xr:uid="{9C9357F8-8E9C-4B94-98A0-60F94EA7606C}"/>
    <cellStyle name="Title 35 6" xfId="17051" xr:uid="{00000000-0005-0000-0000-00009F420000}"/>
    <cellStyle name="Title 35 6 2" xfId="17052" xr:uid="{00000000-0005-0000-0000-0000A0420000}"/>
    <cellStyle name="Title 35 6 2 2" xfId="17053" xr:uid="{00000000-0005-0000-0000-0000A1420000}"/>
    <cellStyle name="Title 35 6 3" xfId="17054" xr:uid="{00000000-0005-0000-0000-0000A2420000}"/>
    <cellStyle name="Title 35 6 3 2" xfId="17055" xr:uid="{00000000-0005-0000-0000-0000A3420000}"/>
    <cellStyle name="Title 35 6 4" xfId="17056" xr:uid="{00000000-0005-0000-0000-0000A4420000}"/>
    <cellStyle name="Title 35 6 5" xfId="45898" xr:uid="{4D3BCD68-046F-40C4-903E-7939C281C852}"/>
    <cellStyle name="Title 35 6 6" xfId="39060" xr:uid="{6872557C-4FCD-4D3F-972A-E2E04C84E4FB}"/>
    <cellStyle name="Title 35 7" xfId="17057" xr:uid="{00000000-0005-0000-0000-0000A5420000}"/>
    <cellStyle name="Title 35 7 2" xfId="17058" xr:uid="{00000000-0005-0000-0000-0000A6420000}"/>
    <cellStyle name="Title 35 7 3" xfId="45899" xr:uid="{9E19CF14-D34E-450F-9672-1D1D22ED9494}"/>
    <cellStyle name="Title 35 7 4" xfId="39061" xr:uid="{1A427360-C31F-4CF6-98B8-6EFEE72E6DCF}"/>
    <cellStyle name="Title 35 8" xfId="17059" xr:uid="{00000000-0005-0000-0000-0000A7420000}"/>
    <cellStyle name="Title 35 8 2" xfId="17060" xr:uid="{00000000-0005-0000-0000-0000A8420000}"/>
    <cellStyle name="Title 35 8 3" xfId="45900" xr:uid="{10CFB80F-D1D5-4614-877D-6C2FBF80E555}"/>
    <cellStyle name="Title 35 8 4" xfId="39062" xr:uid="{39DB1F6B-8935-4088-8E95-F91CC74B3AB2}"/>
    <cellStyle name="Title 35 9" xfId="17061" xr:uid="{00000000-0005-0000-0000-0000A9420000}"/>
    <cellStyle name="Title 35 9 2" xfId="17062" xr:uid="{00000000-0005-0000-0000-0000AA420000}"/>
    <cellStyle name="Title 35 9 3" xfId="45901" xr:uid="{C1398D48-E947-4983-BCA7-46687FE12005}"/>
    <cellStyle name="Title 35 9 4" xfId="39063" xr:uid="{6B0E1008-026C-4EFF-918E-787F9E94AD62}"/>
    <cellStyle name="Title 36" xfId="3292" xr:uid="{00000000-0005-0000-0000-0000E00C0000}"/>
    <cellStyle name="Title 36 10" xfId="17064" xr:uid="{00000000-0005-0000-0000-0000AC420000}"/>
    <cellStyle name="Title 36 10 2" xfId="45902" xr:uid="{6B92CDB9-4790-4A47-A4AD-6534C118BEC2}"/>
    <cellStyle name="Title 36 10 3" xfId="39064" xr:uid="{A8A2D959-70A0-44B1-9C43-EFC82CD6F636}"/>
    <cellStyle name="Title 36 11" xfId="17065" xr:uid="{00000000-0005-0000-0000-0000AD420000}"/>
    <cellStyle name="Title 36 12" xfId="17063" xr:uid="{00000000-0005-0000-0000-0000AB420000}"/>
    <cellStyle name="Title 36 13" xfId="42200" xr:uid="{65691DE8-EADB-4332-9753-1ADE41441C58}"/>
    <cellStyle name="Title 36 14" xfId="27011" xr:uid="{34D4CF77-25AC-4F3D-B6D8-76FB4B262288}"/>
    <cellStyle name="Title 36 2" xfId="17066" xr:uid="{00000000-0005-0000-0000-0000AE420000}"/>
    <cellStyle name="Title 36 2 2" xfId="17067" xr:uid="{00000000-0005-0000-0000-0000AF420000}"/>
    <cellStyle name="Title 36 2 2 2" xfId="17068" xr:uid="{00000000-0005-0000-0000-0000B0420000}"/>
    <cellStyle name="Title 36 2 3" xfId="17069" xr:uid="{00000000-0005-0000-0000-0000B1420000}"/>
    <cellStyle name="Title 36 2 3 2" xfId="17070" xr:uid="{00000000-0005-0000-0000-0000B2420000}"/>
    <cellStyle name="Title 36 2 4" xfId="17071" xr:uid="{00000000-0005-0000-0000-0000B3420000}"/>
    <cellStyle name="Title 36 2 5" xfId="17072" xr:uid="{00000000-0005-0000-0000-0000B4420000}"/>
    <cellStyle name="Title 36 2 6" xfId="45903" xr:uid="{1E29B7BB-671A-4801-8B10-9CEBD07A6226}"/>
    <cellStyle name="Title 36 2 7" xfId="39065" xr:uid="{F01995E3-9994-4941-944F-86F5ADB6A974}"/>
    <cellStyle name="Title 36 3" xfId="17073" xr:uid="{00000000-0005-0000-0000-0000B5420000}"/>
    <cellStyle name="Title 36 3 2" xfId="17074" xr:uid="{00000000-0005-0000-0000-0000B6420000}"/>
    <cellStyle name="Title 36 3 2 2" xfId="17075" xr:uid="{00000000-0005-0000-0000-0000B7420000}"/>
    <cellStyle name="Title 36 3 3" xfId="17076" xr:uid="{00000000-0005-0000-0000-0000B8420000}"/>
    <cellStyle name="Title 36 3 3 2" xfId="17077" xr:uid="{00000000-0005-0000-0000-0000B9420000}"/>
    <cellStyle name="Title 36 3 4" xfId="17078" xr:uid="{00000000-0005-0000-0000-0000BA420000}"/>
    <cellStyle name="Title 36 3 5" xfId="45904" xr:uid="{7E2C8517-55CA-4721-946B-6703C77B8C66}"/>
    <cellStyle name="Title 36 3 6" xfId="39066" xr:uid="{8D4A18B9-1F7F-4F78-9728-73773A0449B9}"/>
    <cellStyle name="Title 36 4" xfId="17079" xr:uid="{00000000-0005-0000-0000-0000BB420000}"/>
    <cellStyle name="Title 36 4 2" xfId="17080" xr:uid="{00000000-0005-0000-0000-0000BC420000}"/>
    <cellStyle name="Title 36 4 2 2" xfId="17081" xr:uid="{00000000-0005-0000-0000-0000BD420000}"/>
    <cellStyle name="Title 36 4 3" xfId="17082" xr:uid="{00000000-0005-0000-0000-0000BE420000}"/>
    <cellStyle name="Title 36 4 3 2" xfId="17083" xr:uid="{00000000-0005-0000-0000-0000BF420000}"/>
    <cellStyle name="Title 36 4 4" xfId="17084" xr:uid="{00000000-0005-0000-0000-0000C0420000}"/>
    <cellStyle name="Title 36 4 5" xfId="45905" xr:uid="{32BBEEC5-F44B-4800-9A91-923C405F461E}"/>
    <cellStyle name="Title 36 4 6" xfId="39067" xr:uid="{CBB7CE59-5639-45C3-BDA8-BA9F933216D4}"/>
    <cellStyle name="Title 36 5" xfId="17085" xr:uid="{00000000-0005-0000-0000-0000C1420000}"/>
    <cellStyle name="Title 36 5 2" xfId="17086" xr:uid="{00000000-0005-0000-0000-0000C2420000}"/>
    <cellStyle name="Title 36 5 2 2" xfId="17087" xr:uid="{00000000-0005-0000-0000-0000C3420000}"/>
    <cellStyle name="Title 36 5 3" xfId="17088" xr:uid="{00000000-0005-0000-0000-0000C4420000}"/>
    <cellStyle name="Title 36 5 3 2" xfId="17089" xr:uid="{00000000-0005-0000-0000-0000C5420000}"/>
    <cellStyle name="Title 36 5 4" xfId="17090" xr:uid="{00000000-0005-0000-0000-0000C6420000}"/>
    <cellStyle name="Title 36 5 4 2" xfId="17091" xr:uid="{00000000-0005-0000-0000-0000C7420000}"/>
    <cellStyle name="Title 36 5 5" xfId="17092" xr:uid="{00000000-0005-0000-0000-0000C8420000}"/>
    <cellStyle name="Title 36 5 6" xfId="45906" xr:uid="{FE353611-6784-47B1-889D-E31942FA7C38}"/>
    <cellStyle name="Title 36 5 7" xfId="39068" xr:uid="{2178AAB8-44B8-4540-960B-535D0E989C7A}"/>
    <cellStyle name="Title 36 6" xfId="17093" xr:uid="{00000000-0005-0000-0000-0000C9420000}"/>
    <cellStyle name="Title 36 6 2" xfId="17094" xr:uid="{00000000-0005-0000-0000-0000CA420000}"/>
    <cellStyle name="Title 36 6 2 2" xfId="17095" xr:uid="{00000000-0005-0000-0000-0000CB420000}"/>
    <cellStyle name="Title 36 6 3" xfId="17096" xr:uid="{00000000-0005-0000-0000-0000CC420000}"/>
    <cellStyle name="Title 36 6 3 2" xfId="17097" xr:uid="{00000000-0005-0000-0000-0000CD420000}"/>
    <cellStyle name="Title 36 6 4" xfId="17098" xr:uid="{00000000-0005-0000-0000-0000CE420000}"/>
    <cellStyle name="Title 36 6 5" xfId="45907" xr:uid="{2BC24E9E-0D05-4237-955C-92D2FE2C5A61}"/>
    <cellStyle name="Title 36 6 6" xfId="39069" xr:uid="{D12FA787-998F-495C-87FB-4261DC0E8D4E}"/>
    <cellStyle name="Title 36 7" xfId="17099" xr:uid="{00000000-0005-0000-0000-0000CF420000}"/>
    <cellStyle name="Title 36 7 2" xfId="17100" xr:uid="{00000000-0005-0000-0000-0000D0420000}"/>
    <cellStyle name="Title 36 7 3" xfId="45908" xr:uid="{26846494-35CE-40CD-A7DB-1CE09AAD5C2A}"/>
    <cellStyle name="Title 36 7 4" xfId="39070" xr:uid="{A61315B4-349B-4102-89B9-03FAF4CA40E9}"/>
    <cellStyle name="Title 36 8" xfId="17101" xr:uid="{00000000-0005-0000-0000-0000D1420000}"/>
    <cellStyle name="Title 36 8 2" xfId="17102" xr:uid="{00000000-0005-0000-0000-0000D2420000}"/>
    <cellStyle name="Title 36 8 3" xfId="45909" xr:uid="{53B5AE8F-D1D7-4FDF-9EFD-F6EE82334903}"/>
    <cellStyle name="Title 36 8 4" xfId="39071" xr:uid="{4F198CA6-9E50-44AC-9168-E73324ADE2F7}"/>
    <cellStyle name="Title 36 9" xfId="17103" xr:uid="{00000000-0005-0000-0000-0000D3420000}"/>
    <cellStyle name="Title 36 9 2" xfId="17104" xr:uid="{00000000-0005-0000-0000-0000D4420000}"/>
    <cellStyle name="Title 36 9 3" xfId="45910" xr:uid="{D8D60DAE-493C-46D3-A612-9D88A5DF0A78}"/>
    <cellStyle name="Title 36 9 4" xfId="39072" xr:uid="{5CAF8EFF-0DD0-41AA-8E9A-AC8E61A49F30}"/>
    <cellStyle name="Title 37" xfId="3293" xr:uid="{00000000-0005-0000-0000-0000E10C0000}"/>
    <cellStyle name="Title 37 10" xfId="17106" xr:uid="{00000000-0005-0000-0000-0000D6420000}"/>
    <cellStyle name="Title 37 10 2" xfId="45911" xr:uid="{F9C586C1-4C58-4AD7-8B5F-D98C070BF532}"/>
    <cellStyle name="Title 37 10 3" xfId="39073" xr:uid="{4D67CA6F-96FD-4CF4-AD6B-87EC566099A8}"/>
    <cellStyle name="Title 37 11" xfId="17107" xr:uid="{00000000-0005-0000-0000-0000D7420000}"/>
    <cellStyle name="Title 37 12" xfId="17105" xr:uid="{00000000-0005-0000-0000-0000D5420000}"/>
    <cellStyle name="Title 37 13" xfId="42201" xr:uid="{37649E89-529A-4D41-A0BF-58F5E869A3D1}"/>
    <cellStyle name="Title 37 14" xfId="27012" xr:uid="{94465BB0-C787-43BF-BF16-5E21E98C821A}"/>
    <cellStyle name="Title 37 2" xfId="17108" xr:uid="{00000000-0005-0000-0000-0000D8420000}"/>
    <cellStyle name="Title 37 2 2" xfId="17109" xr:uid="{00000000-0005-0000-0000-0000D9420000}"/>
    <cellStyle name="Title 37 2 2 2" xfId="17110" xr:uid="{00000000-0005-0000-0000-0000DA420000}"/>
    <cellStyle name="Title 37 2 3" xfId="17111" xr:uid="{00000000-0005-0000-0000-0000DB420000}"/>
    <cellStyle name="Title 37 2 3 2" xfId="17112" xr:uid="{00000000-0005-0000-0000-0000DC420000}"/>
    <cellStyle name="Title 37 2 4" xfId="17113" xr:uid="{00000000-0005-0000-0000-0000DD420000}"/>
    <cellStyle name="Title 37 2 5" xfId="17114" xr:uid="{00000000-0005-0000-0000-0000DE420000}"/>
    <cellStyle name="Title 37 2 6" xfId="45912" xr:uid="{9CA856EB-0525-4284-8C4C-9031C8E4BA24}"/>
    <cellStyle name="Title 37 2 7" xfId="39074" xr:uid="{DD0945DE-99BF-482C-B79E-D3673BD816A3}"/>
    <cellStyle name="Title 37 3" xfId="17115" xr:uid="{00000000-0005-0000-0000-0000DF420000}"/>
    <cellStyle name="Title 37 3 2" xfId="17116" xr:uid="{00000000-0005-0000-0000-0000E0420000}"/>
    <cellStyle name="Title 37 3 2 2" xfId="17117" xr:uid="{00000000-0005-0000-0000-0000E1420000}"/>
    <cellStyle name="Title 37 3 3" xfId="17118" xr:uid="{00000000-0005-0000-0000-0000E2420000}"/>
    <cellStyle name="Title 37 3 3 2" xfId="17119" xr:uid="{00000000-0005-0000-0000-0000E3420000}"/>
    <cellStyle name="Title 37 3 4" xfId="17120" xr:uid="{00000000-0005-0000-0000-0000E4420000}"/>
    <cellStyle name="Title 37 3 5" xfId="45913" xr:uid="{3F29898E-116D-44F2-9130-4136D77DCD03}"/>
    <cellStyle name="Title 37 3 6" xfId="39075" xr:uid="{3969279D-E78B-4FF3-BE8A-50A66ACB4BD0}"/>
    <cellStyle name="Title 37 4" xfId="17121" xr:uid="{00000000-0005-0000-0000-0000E5420000}"/>
    <cellStyle name="Title 37 4 2" xfId="17122" xr:uid="{00000000-0005-0000-0000-0000E6420000}"/>
    <cellStyle name="Title 37 4 2 2" xfId="17123" xr:uid="{00000000-0005-0000-0000-0000E7420000}"/>
    <cellStyle name="Title 37 4 3" xfId="17124" xr:uid="{00000000-0005-0000-0000-0000E8420000}"/>
    <cellStyle name="Title 37 4 3 2" xfId="17125" xr:uid="{00000000-0005-0000-0000-0000E9420000}"/>
    <cellStyle name="Title 37 4 4" xfId="17126" xr:uid="{00000000-0005-0000-0000-0000EA420000}"/>
    <cellStyle name="Title 37 4 5" xfId="45914" xr:uid="{0B0B9D78-80A2-49DE-A4A8-44ED46D64A3D}"/>
    <cellStyle name="Title 37 4 6" xfId="39076" xr:uid="{0CC55435-D579-4B08-9A21-E4E8B89F932D}"/>
    <cellStyle name="Title 37 5" xfId="17127" xr:uid="{00000000-0005-0000-0000-0000EB420000}"/>
    <cellStyle name="Title 37 5 2" xfId="17128" xr:uid="{00000000-0005-0000-0000-0000EC420000}"/>
    <cellStyle name="Title 37 5 2 2" xfId="17129" xr:uid="{00000000-0005-0000-0000-0000ED420000}"/>
    <cellStyle name="Title 37 5 3" xfId="17130" xr:uid="{00000000-0005-0000-0000-0000EE420000}"/>
    <cellStyle name="Title 37 5 3 2" xfId="17131" xr:uid="{00000000-0005-0000-0000-0000EF420000}"/>
    <cellStyle name="Title 37 5 4" xfId="17132" xr:uid="{00000000-0005-0000-0000-0000F0420000}"/>
    <cellStyle name="Title 37 5 4 2" xfId="17133" xr:uid="{00000000-0005-0000-0000-0000F1420000}"/>
    <cellStyle name="Title 37 5 5" xfId="17134" xr:uid="{00000000-0005-0000-0000-0000F2420000}"/>
    <cellStyle name="Title 37 5 6" xfId="45915" xr:uid="{B643C42E-EDA4-4EC0-9FBF-3E42550F858A}"/>
    <cellStyle name="Title 37 5 7" xfId="39077" xr:uid="{9F1D65A6-5530-4542-B277-607FCA02BA22}"/>
    <cellStyle name="Title 37 6" xfId="17135" xr:uid="{00000000-0005-0000-0000-0000F3420000}"/>
    <cellStyle name="Title 37 6 2" xfId="17136" xr:uid="{00000000-0005-0000-0000-0000F4420000}"/>
    <cellStyle name="Title 37 6 2 2" xfId="17137" xr:uid="{00000000-0005-0000-0000-0000F5420000}"/>
    <cellStyle name="Title 37 6 3" xfId="17138" xr:uid="{00000000-0005-0000-0000-0000F6420000}"/>
    <cellStyle name="Title 37 6 3 2" xfId="17139" xr:uid="{00000000-0005-0000-0000-0000F7420000}"/>
    <cellStyle name="Title 37 6 4" xfId="17140" xr:uid="{00000000-0005-0000-0000-0000F8420000}"/>
    <cellStyle name="Title 37 6 5" xfId="45916" xr:uid="{C243BDA8-5A3C-43FC-B94D-CFBD15F4463C}"/>
    <cellStyle name="Title 37 6 6" xfId="39078" xr:uid="{B09D44E1-A921-48D1-8BF8-7D4B4FEE091F}"/>
    <cellStyle name="Title 37 7" xfId="17141" xr:uid="{00000000-0005-0000-0000-0000F9420000}"/>
    <cellStyle name="Title 37 7 2" xfId="17142" xr:uid="{00000000-0005-0000-0000-0000FA420000}"/>
    <cellStyle name="Title 37 7 3" xfId="45917" xr:uid="{A7861FE8-84DF-42AE-B24C-3D005FBBFC8C}"/>
    <cellStyle name="Title 37 7 4" xfId="39079" xr:uid="{F1E5781C-D31A-43A2-BAAA-370647552873}"/>
    <cellStyle name="Title 37 8" xfId="17143" xr:uid="{00000000-0005-0000-0000-0000FB420000}"/>
    <cellStyle name="Title 37 8 2" xfId="17144" xr:uid="{00000000-0005-0000-0000-0000FC420000}"/>
    <cellStyle name="Title 37 8 3" xfId="45918" xr:uid="{F5161F9C-5218-43DC-B237-0FCBD9EA37E7}"/>
    <cellStyle name="Title 37 8 4" xfId="39080" xr:uid="{950CFC9D-B39B-487E-AE10-FE784E5ACA3E}"/>
    <cellStyle name="Title 37 9" xfId="17145" xr:uid="{00000000-0005-0000-0000-0000FD420000}"/>
    <cellStyle name="Title 37 9 2" xfId="17146" xr:uid="{00000000-0005-0000-0000-0000FE420000}"/>
    <cellStyle name="Title 37 9 3" xfId="45919" xr:uid="{7E107B11-6A3F-4ACE-ACFC-DBAE53470F6C}"/>
    <cellStyle name="Title 37 9 4" xfId="39081" xr:uid="{B5632EEB-D388-453A-8D15-338CF2A4207B}"/>
    <cellStyle name="Title 38" xfId="3294" xr:uid="{00000000-0005-0000-0000-0000E20C0000}"/>
    <cellStyle name="Title 38 10" xfId="17148" xr:uid="{00000000-0005-0000-0000-000000430000}"/>
    <cellStyle name="Title 38 10 2" xfId="45920" xr:uid="{EC2A19C4-EEFE-4818-8AB8-E00605529CAE}"/>
    <cellStyle name="Title 38 10 3" xfId="39082" xr:uid="{6025B4B8-D8C5-42F1-B8EA-A889A60B459B}"/>
    <cellStyle name="Title 38 11" xfId="17149" xr:uid="{00000000-0005-0000-0000-000001430000}"/>
    <cellStyle name="Title 38 12" xfId="17147" xr:uid="{00000000-0005-0000-0000-0000FF420000}"/>
    <cellStyle name="Title 38 13" xfId="42202" xr:uid="{F3518C8A-6E47-4EEE-88FF-A5B433B45DDF}"/>
    <cellStyle name="Title 38 14" xfId="27013" xr:uid="{A99D5904-C6D1-4746-AF64-1F9EF88E984A}"/>
    <cellStyle name="Title 38 2" xfId="17150" xr:uid="{00000000-0005-0000-0000-000002430000}"/>
    <cellStyle name="Title 38 2 2" xfId="17151" xr:uid="{00000000-0005-0000-0000-000003430000}"/>
    <cellStyle name="Title 38 2 2 2" xfId="17152" xr:uid="{00000000-0005-0000-0000-000004430000}"/>
    <cellStyle name="Title 38 2 3" xfId="17153" xr:uid="{00000000-0005-0000-0000-000005430000}"/>
    <cellStyle name="Title 38 2 3 2" xfId="17154" xr:uid="{00000000-0005-0000-0000-000006430000}"/>
    <cellStyle name="Title 38 2 4" xfId="17155" xr:uid="{00000000-0005-0000-0000-000007430000}"/>
    <cellStyle name="Title 38 2 5" xfId="17156" xr:uid="{00000000-0005-0000-0000-000008430000}"/>
    <cellStyle name="Title 38 2 6" xfId="45921" xr:uid="{E6CE7841-24BE-4D91-97D0-39E93DD6BD64}"/>
    <cellStyle name="Title 38 2 7" xfId="39083" xr:uid="{AEFC121E-6099-4188-A44D-4F5ECDAA1787}"/>
    <cellStyle name="Title 38 3" xfId="17157" xr:uid="{00000000-0005-0000-0000-000009430000}"/>
    <cellStyle name="Title 38 3 2" xfId="17158" xr:uid="{00000000-0005-0000-0000-00000A430000}"/>
    <cellStyle name="Title 38 3 2 2" xfId="17159" xr:uid="{00000000-0005-0000-0000-00000B430000}"/>
    <cellStyle name="Title 38 3 3" xfId="17160" xr:uid="{00000000-0005-0000-0000-00000C430000}"/>
    <cellStyle name="Title 38 3 3 2" xfId="17161" xr:uid="{00000000-0005-0000-0000-00000D430000}"/>
    <cellStyle name="Title 38 3 4" xfId="17162" xr:uid="{00000000-0005-0000-0000-00000E430000}"/>
    <cellStyle name="Title 38 3 5" xfId="45922" xr:uid="{21C2A209-45E0-4D3F-8F11-CAC282B86F98}"/>
    <cellStyle name="Title 38 3 6" xfId="39084" xr:uid="{552CAE67-F941-4BBB-99CE-D7E03DED15FE}"/>
    <cellStyle name="Title 38 4" xfId="17163" xr:uid="{00000000-0005-0000-0000-00000F430000}"/>
    <cellStyle name="Title 38 4 2" xfId="17164" xr:uid="{00000000-0005-0000-0000-000010430000}"/>
    <cellStyle name="Title 38 4 2 2" xfId="17165" xr:uid="{00000000-0005-0000-0000-000011430000}"/>
    <cellStyle name="Title 38 4 3" xfId="17166" xr:uid="{00000000-0005-0000-0000-000012430000}"/>
    <cellStyle name="Title 38 4 3 2" xfId="17167" xr:uid="{00000000-0005-0000-0000-000013430000}"/>
    <cellStyle name="Title 38 4 4" xfId="17168" xr:uid="{00000000-0005-0000-0000-000014430000}"/>
    <cellStyle name="Title 38 4 5" xfId="45923" xr:uid="{DF53E93E-FB48-4615-B2C4-887D9B896049}"/>
    <cellStyle name="Title 38 4 6" xfId="39085" xr:uid="{013CEA07-8FA2-4974-93C2-8AF4E60C70E7}"/>
    <cellStyle name="Title 38 5" xfId="17169" xr:uid="{00000000-0005-0000-0000-000015430000}"/>
    <cellStyle name="Title 38 5 2" xfId="17170" xr:uid="{00000000-0005-0000-0000-000016430000}"/>
    <cellStyle name="Title 38 5 2 2" xfId="17171" xr:uid="{00000000-0005-0000-0000-000017430000}"/>
    <cellStyle name="Title 38 5 3" xfId="17172" xr:uid="{00000000-0005-0000-0000-000018430000}"/>
    <cellStyle name="Title 38 5 3 2" xfId="17173" xr:uid="{00000000-0005-0000-0000-000019430000}"/>
    <cellStyle name="Title 38 5 4" xfId="17174" xr:uid="{00000000-0005-0000-0000-00001A430000}"/>
    <cellStyle name="Title 38 5 4 2" xfId="17175" xr:uid="{00000000-0005-0000-0000-00001B430000}"/>
    <cellStyle name="Title 38 5 5" xfId="17176" xr:uid="{00000000-0005-0000-0000-00001C430000}"/>
    <cellStyle name="Title 38 5 6" xfId="45924" xr:uid="{8104AF70-06FE-4714-B6AA-401073E261D4}"/>
    <cellStyle name="Title 38 5 7" xfId="39086" xr:uid="{82BD4C26-2187-46C6-910A-0DE2EBC0125D}"/>
    <cellStyle name="Title 38 6" xfId="17177" xr:uid="{00000000-0005-0000-0000-00001D430000}"/>
    <cellStyle name="Title 38 6 2" xfId="17178" xr:uid="{00000000-0005-0000-0000-00001E430000}"/>
    <cellStyle name="Title 38 6 2 2" xfId="17179" xr:uid="{00000000-0005-0000-0000-00001F430000}"/>
    <cellStyle name="Title 38 6 3" xfId="17180" xr:uid="{00000000-0005-0000-0000-000020430000}"/>
    <cellStyle name="Title 38 6 3 2" xfId="17181" xr:uid="{00000000-0005-0000-0000-000021430000}"/>
    <cellStyle name="Title 38 6 4" xfId="17182" xr:uid="{00000000-0005-0000-0000-000022430000}"/>
    <cellStyle name="Title 38 6 5" xfId="45925" xr:uid="{F7848101-D27F-497E-8220-354341415DF2}"/>
    <cellStyle name="Title 38 6 6" xfId="39087" xr:uid="{7E397CC3-6BB9-4EF6-83E6-093CE440BBD1}"/>
    <cellStyle name="Title 38 7" xfId="17183" xr:uid="{00000000-0005-0000-0000-000023430000}"/>
    <cellStyle name="Title 38 7 2" xfId="17184" xr:uid="{00000000-0005-0000-0000-000024430000}"/>
    <cellStyle name="Title 38 7 3" xfId="45926" xr:uid="{106760CC-2DC8-486E-9F08-F1B3C39FF4C0}"/>
    <cellStyle name="Title 38 7 4" xfId="39088" xr:uid="{5DE46F71-8540-42F7-84C5-ADD10329C7CA}"/>
    <cellStyle name="Title 38 8" xfId="17185" xr:uid="{00000000-0005-0000-0000-000025430000}"/>
    <cellStyle name="Title 38 8 2" xfId="17186" xr:uid="{00000000-0005-0000-0000-000026430000}"/>
    <cellStyle name="Title 38 8 3" xfId="45927" xr:uid="{02EE4A48-BE08-4F6D-BF18-076415B22F19}"/>
    <cellStyle name="Title 38 8 4" xfId="39089" xr:uid="{20B4B5AB-1123-421D-BF2C-16BE262D4321}"/>
    <cellStyle name="Title 38 9" xfId="17187" xr:uid="{00000000-0005-0000-0000-000027430000}"/>
    <cellStyle name="Title 38 9 2" xfId="17188" xr:uid="{00000000-0005-0000-0000-000028430000}"/>
    <cellStyle name="Title 38 9 3" xfId="45928" xr:uid="{111C786D-63AA-436E-BD88-A6EBA84F9092}"/>
    <cellStyle name="Title 38 9 4" xfId="39090" xr:uid="{7025179E-AC8E-4197-A3BF-A51C8D2A0D95}"/>
    <cellStyle name="Title 39" xfId="3295" xr:uid="{00000000-0005-0000-0000-0000E30C0000}"/>
    <cellStyle name="Title 39 10" xfId="17190" xr:uid="{00000000-0005-0000-0000-00002A430000}"/>
    <cellStyle name="Title 39 10 2" xfId="45929" xr:uid="{954EC2BC-32E7-4DCD-81C0-92E4B0482CBB}"/>
    <cellStyle name="Title 39 10 3" xfId="39091" xr:uid="{1A467580-58DF-4479-AD24-68625AB9BD8F}"/>
    <cellStyle name="Title 39 11" xfId="17191" xr:uid="{00000000-0005-0000-0000-00002B430000}"/>
    <cellStyle name="Title 39 12" xfId="17189" xr:uid="{00000000-0005-0000-0000-000029430000}"/>
    <cellStyle name="Title 39 13" xfId="42203" xr:uid="{58FA72EE-318A-42C0-A3A3-11C352E1E150}"/>
    <cellStyle name="Title 39 14" xfId="27014" xr:uid="{F10CCE0F-A15F-4662-A9D6-F9C4204C2B73}"/>
    <cellStyle name="Title 39 2" xfId="17192" xr:uid="{00000000-0005-0000-0000-00002C430000}"/>
    <cellStyle name="Title 39 2 2" xfId="17193" xr:uid="{00000000-0005-0000-0000-00002D430000}"/>
    <cellStyle name="Title 39 2 2 2" xfId="17194" xr:uid="{00000000-0005-0000-0000-00002E430000}"/>
    <cellStyle name="Title 39 2 3" xfId="17195" xr:uid="{00000000-0005-0000-0000-00002F430000}"/>
    <cellStyle name="Title 39 2 3 2" xfId="17196" xr:uid="{00000000-0005-0000-0000-000030430000}"/>
    <cellStyle name="Title 39 2 4" xfId="17197" xr:uid="{00000000-0005-0000-0000-000031430000}"/>
    <cellStyle name="Title 39 2 5" xfId="17198" xr:uid="{00000000-0005-0000-0000-000032430000}"/>
    <cellStyle name="Title 39 2 6" xfId="45930" xr:uid="{2A1C02EE-24D3-47CB-BF66-76CAD784C106}"/>
    <cellStyle name="Title 39 2 7" xfId="39092" xr:uid="{CED89795-49DF-45E7-BC32-86AE367D116B}"/>
    <cellStyle name="Title 39 3" xfId="17199" xr:uid="{00000000-0005-0000-0000-000033430000}"/>
    <cellStyle name="Title 39 3 2" xfId="17200" xr:uid="{00000000-0005-0000-0000-000034430000}"/>
    <cellStyle name="Title 39 3 2 2" xfId="17201" xr:uid="{00000000-0005-0000-0000-000035430000}"/>
    <cellStyle name="Title 39 3 3" xfId="17202" xr:uid="{00000000-0005-0000-0000-000036430000}"/>
    <cellStyle name="Title 39 3 3 2" xfId="17203" xr:uid="{00000000-0005-0000-0000-000037430000}"/>
    <cellStyle name="Title 39 3 4" xfId="17204" xr:uid="{00000000-0005-0000-0000-000038430000}"/>
    <cellStyle name="Title 39 3 5" xfId="45931" xr:uid="{E00A108E-49E6-4AA4-BA13-2BC634D387BA}"/>
    <cellStyle name="Title 39 3 6" xfId="39093" xr:uid="{4D1D6D90-B08F-4572-842E-A63566615054}"/>
    <cellStyle name="Title 39 4" xfId="17205" xr:uid="{00000000-0005-0000-0000-000039430000}"/>
    <cellStyle name="Title 39 4 2" xfId="17206" xr:uid="{00000000-0005-0000-0000-00003A430000}"/>
    <cellStyle name="Title 39 4 2 2" xfId="17207" xr:uid="{00000000-0005-0000-0000-00003B430000}"/>
    <cellStyle name="Title 39 4 3" xfId="17208" xr:uid="{00000000-0005-0000-0000-00003C430000}"/>
    <cellStyle name="Title 39 4 3 2" xfId="17209" xr:uid="{00000000-0005-0000-0000-00003D430000}"/>
    <cellStyle name="Title 39 4 4" xfId="17210" xr:uid="{00000000-0005-0000-0000-00003E430000}"/>
    <cellStyle name="Title 39 4 5" xfId="45932" xr:uid="{2C14C0A3-AB30-46CB-936C-B35FD061D2AF}"/>
    <cellStyle name="Title 39 4 6" xfId="39094" xr:uid="{1DAAAAC2-BFE8-42ED-A31F-6DF0CA54BC59}"/>
    <cellStyle name="Title 39 5" xfId="17211" xr:uid="{00000000-0005-0000-0000-00003F430000}"/>
    <cellStyle name="Title 39 5 2" xfId="17212" xr:uid="{00000000-0005-0000-0000-000040430000}"/>
    <cellStyle name="Title 39 5 2 2" xfId="17213" xr:uid="{00000000-0005-0000-0000-000041430000}"/>
    <cellStyle name="Title 39 5 3" xfId="17214" xr:uid="{00000000-0005-0000-0000-000042430000}"/>
    <cellStyle name="Title 39 5 3 2" xfId="17215" xr:uid="{00000000-0005-0000-0000-000043430000}"/>
    <cellStyle name="Title 39 5 4" xfId="17216" xr:uid="{00000000-0005-0000-0000-000044430000}"/>
    <cellStyle name="Title 39 5 4 2" xfId="17217" xr:uid="{00000000-0005-0000-0000-000045430000}"/>
    <cellStyle name="Title 39 5 5" xfId="17218" xr:uid="{00000000-0005-0000-0000-000046430000}"/>
    <cellStyle name="Title 39 5 6" xfId="45933" xr:uid="{47AEFE30-A865-4245-90B4-BFF9153F2B58}"/>
    <cellStyle name="Title 39 5 7" xfId="39095" xr:uid="{76CEB3B4-FB28-4841-BC02-E6B8465A2124}"/>
    <cellStyle name="Title 39 6" xfId="17219" xr:uid="{00000000-0005-0000-0000-000047430000}"/>
    <cellStyle name="Title 39 6 2" xfId="17220" xr:uid="{00000000-0005-0000-0000-000048430000}"/>
    <cellStyle name="Title 39 6 2 2" xfId="17221" xr:uid="{00000000-0005-0000-0000-000049430000}"/>
    <cellStyle name="Title 39 6 3" xfId="17222" xr:uid="{00000000-0005-0000-0000-00004A430000}"/>
    <cellStyle name="Title 39 6 3 2" xfId="17223" xr:uid="{00000000-0005-0000-0000-00004B430000}"/>
    <cellStyle name="Title 39 6 4" xfId="17224" xr:uid="{00000000-0005-0000-0000-00004C430000}"/>
    <cellStyle name="Title 39 6 5" xfId="45934" xr:uid="{35A4F948-197B-4183-8A4B-AEAA73BBDC3F}"/>
    <cellStyle name="Title 39 6 6" xfId="39096" xr:uid="{685663C1-986F-40FF-AE74-4372E22234E4}"/>
    <cellStyle name="Title 39 7" xfId="17225" xr:uid="{00000000-0005-0000-0000-00004D430000}"/>
    <cellStyle name="Title 39 7 2" xfId="17226" xr:uid="{00000000-0005-0000-0000-00004E430000}"/>
    <cellStyle name="Title 39 7 3" xfId="45935" xr:uid="{FEC608FF-5BB4-4956-9B3E-6B061DCC1390}"/>
    <cellStyle name="Title 39 7 4" xfId="39097" xr:uid="{309AF113-DAD1-4195-8919-B5FC69843580}"/>
    <cellStyle name="Title 39 8" xfId="17227" xr:uid="{00000000-0005-0000-0000-00004F430000}"/>
    <cellStyle name="Title 39 8 2" xfId="17228" xr:uid="{00000000-0005-0000-0000-000050430000}"/>
    <cellStyle name="Title 39 8 3" xfId="45936" xr:uid="{7A1E7A60-C3A9-4E36-BE06-354A2BFF9331}"/>
    <cellStyle name="Title 39 8 4" xfId="39098" xr:uid="{5EDB5A13-5DFC-47F3-BC2F-C67675D54F82}"/>
    <cellStyle name="Title 39 9" xfId="17229" xr:uid="{00000000-0005-0000-0000-000051430000}"/>
    <cellStyle name="Title 39 9 2" xfId="17230" xr:uid="{00000000-0005-0000-0000-000052430000}"/>
    <cellStyle name="Title 39 9 3" xfId="45937" xr:uid="{426A1491-915D-4AB6-9024-57462152A9BE}"/>
    <cellStyle name="Title 39 9 4" xfId="39099" xr:uid="{9AAB451D-6067-4D10-A9B5-D4A2E6B8D397}"/>
    <cellStyle name="Title 4" xfId="339" xr:uid="{00000000-0005-0000-0000-000057010000}"/>
    <cellStyle name="Title 4 10" xfId="17232" xr:uid="{00000000-0005-0000-0000-000054430000}"/>
    <cellStyle name="Title 4 10 2" xfId="17233" xr:uid="{00000000-0005-0000-0000-000055430000}"/>
    <cellStyle name="Title 4 10 3" xfId="45938" xr:uid="{93AD2EBD-2DE7-4D3A-AA4D-BA2B94F1CA1C}"/>
    <cellStyle name="Title 4 10 4" xfId="39100" xr:uid="{C9655CC6-EE7B-4C0C-BE44-C42879A0AFA9}"/>
    <cellStyle name="Title 4 11" xfId="17234" xr:uid="{00000000-0005-0000-0000-000056430000}"/>
    <cellStyle name="Title 4 11 2" xfId="45939" xr:uid="{8396E8FC-72DD-4E3E-B35F-B0C75438A20A}"/>
    <cellStyle name="Title 4 11 3" xfId="39101" xr:uid="{B5CE4F28-77AA-4682-88E6-A23A7F41D652}"/>
    <cellStyle name="Title 4 12" xfId="17235" xr:uid="{00000000-0005-0000-0000-000057430000}"/>
    <cellStyle name="Title 4 13" xfId="17231" xr:uid="{00000000-0005-0000-0000-000053430000}"/>
    <cellStyle name="Title 4 14" xfId="42204" xr:uid="{75489F96-A940-4CF3-A03F-0E308A101BFA}"/>
    <cellStyle name="Title 4 15" xfId="27015" xr:uid="{C5FB1857-8134-4521-9CEC-05D94AA35884}"/>
    <cellStyle name="Title 4 2" xfId="17236" xr:uid="{00000000-0005-0000-0000-000058430000}"/>
    <cellStyle name="Title 4 2 10" xfId="17237" xr:uid="{00000000-0005-0000-0000-000059430000}"/>
    <cellStyle name="Title 4 2 11" xfId="45940" xr:uid="{38501596-29F6-4E6A-8C9D-73BBBD53B579}"/>
    <cellStyle name="Title 4 2 12" xfId="39102" xr:uid="{FA4DF80C-9E6D-4E4A-AAE5-3F6ABF9A441D}"/>
    <cellStyle name="Title 4 2 2" xfId="17238" xr:uid="{00000000-0005-0000-0000-00005A430000}"/>
    <cellStyle name="Title 4 2 2 2" xfId="17239" xr:uid="{00000000-0005-0000-0000-00005B430000}"/>
    <cellStyle name="Title 4 2 2 2 2" xfId="17240" xr:uid="{00000000-0005-0000-0000-00005C430000}"/>
    <cellStyle name="Title 4 2 2 3" xfId="17241" xr:uid="{00000000-0005-0000-0000-00005D430000}"/>
    <cellStyle name="Title 4 2 2 3 2" xfId="17242" xr:uid="{00000000-0005-0000-0000-00005E430000}"/>
    <cellStyle name="Title 4 2 2 4" xfId="17243" xr:uid="{00000000-0005-0000-0000-00005F430000}"/>
    <cellStyle name="Title 4 2 2 5" xfId="45941" xr:uid="{86A73F25-79C2-43F7-B1DA-FA68F815330B}"/>
    <cellStyle name="Title 4 2 2 6" xfId="39103" xr:uid="{DE3C5CEB-6FE6-48CB-85BA-B9B828447ADB}"/>
    <cellStyle name="Title 4 2 3" xfId="17244" xr:uid="{00000000-0005-0000-0000-000060430000}"/>
    <cellStyle name="Title 4 2 3 2" xfId="17245" xr:uid="{00000000-0005-0000-0000-000061430000}"/>
    <cellStyle name="Title 4 2 3 2 2" xfId="17246" xr:uid="{00000000-0005-0000-0000-000062430000}"/>
    <cellStyle name="Title 4 2 3 3" xfId="17247" xr:uid="{00000000-0005-0000-0000-000063430000}"/>
    <cellStyle name="Title 4 2 3 3 2" xfId="17248" xr:uid="{00000000-0005-0000-0000-000064430000}"/>
    <cellStyle name="Title 4 2 3 4" xfId="17249" xr:uid="{00000000-0005-0000-0000-000065430000}"/>
    <cellStyle name="Title 4 2 3 5" xfId="45942" xr:uid="{CD872326-424B-436D-BE7B-E2BF665E24F3}"/>
    <cellStyle name="Title 4 2 3 6" xfId="39104" xr:uid="{60C33ABE-B213-4785-85A8-E18FA9C1C650}"/>
    <cellStyle name="Title 4 2 4" xfId="17250" xr:uid="{00000000-0005-0000-0000-000066430000}"/>
    <cellStyle name="Title 4 2 4 2" xfId="17251" xr:uid="{00000000-0005-0000-0000-000067430000}"/>
    <cellStyle name="Title 4 2 4 2 2" xfId="17252" xr:uid="{00000000-0005-0000-0000-000068430000}"/>
    <cellStyle name="Title 4 2 4 3" xfId="17253" xr:uid="{00000000-0005-0000-0000-000069430000}"/>
    <cellStyle name="Title 4 2 4 3 2" xfId="17254" xr:uid="{00000000-0005-0000-0000-00006A430000}"/>
    <cellStyle name="Title 4 2 4 4" xfId="17255" xr:uid="{00000000-0005-0000-0000-00006B430000}"/>
    <cellStyle name="Title 4 2 4 4 2" xfId="17256" xr:uid="{00000000-0005-0000-0000-00006C430000}"/>
    <cellStyle name="Title 4 2 4 5" xfId="17257" xr:uid="{00000000-0005-0000-0000-00006D430000}"/>
    <cellStyle name="Title 4 2 4 6" xfId="45943" xr:uid="{E8AD79ED-3DDF-4502-AE91-5A2D7DBC7DD7}"/>
    <cellStyle name="Title 4 2 4 7" xfId="39105" xr:uid="{E5EE6693-29EE-4899-8E76-76C4D306E7A5}"/>
    <cellStyle name="Title 4 2 5" xfId="17258" xr:uid="{00000000-0005-0000-0000-00006E430000}"/>
    <cellStyle name="Title 4 2 5 2" xfId="17259" xr:uid="{00000000-0005-0000-0000-00006F430000}"/>
    <cellStyle name="Title 4 2 5 2 2" xfId="17260" xr:uid="{00000000-0005-0000-0000-000070430000}"/>
    <cellStyle name="Title 4 2 5 3" xfId="17261" xr:uid="{00000000-0005-0000-0000-000071430000}"/>
    <cellStyle name="Title 4 2 5 3 2" xfId="17262" xr:uid="{00000000-0005-0000-0000-000072430000}"/>
    <cellStyle name="Title 4 2 5 4" xfId="17263" xr:uid="{00000000-0005-0000-0000-000073430000}"/>
    <cellStyle name="Title 4 2 5 5" xfId="45944" xr:uid="{645AC598-8D19-4A8F-9DBD-233096C5D30E}"/>
    <cellStyle name="Title 4 2 5 6" xfId="39106" xr:uid="{FECCD53E-CA2E-44A1-AFAE-4FB7CFC9A913}"/>
    <cellStyle name="Title 4 2 6" xfId="17264" xr:uid="{00000000-0005-0000-0000-000074430000}"/>
    <cellStyle name="Title 4 2 6 2" xfId="17265" xr:uid="{00000000-0005-0000-0000-000075430000}"/>
    <cellStyle name="Title 4 2 7" xfId="17266" xr:uid="{00000000-0005-0000-0000-000076430000}"/>
    <cellStyle name="Title 4 2 7 2" xfId="17267" xr:uid="{00000000-0005-0000-0000-000077430000}"/>
    <cellStyle name="Title 4 2 8" xfId="17268" xr:uid="{00000000-0005-0000-0000-000078430000}"/>
    <cellStyle name="Title 4 2 8 2" xfId="17269" xr:uid="{00000000-0005-0000-0000-000079430000}"/>
    <cellStyle name="Title 4 2 9" xfId="17270" xr:uid="{00000000-0005-0000-0000-00007A430000}"/>
    <cellStyle name="Title 4 3" xfId="17271" xr:uid="{00000000-0005-0000-0000-00007B430000}"/>
    <cellStyle name="Title 4 3 2" xfId="17272" xr:uid="{00000000-0005-0000-0000-00007C430000}"/>
    <cellStyle name="Title 4 3 2 2" xfId="17273" xr:uid="{00000000-0005-0000-0000-00007D430000}"/>
    <cellStyle name="Title 4 3 3" xfId="17274" xr:uid="{00000000-0005-0000-0000-00007E430000}"/>
    <cellStyle name="Title 4 3 3 2" xfId="17275" xr:uid="{00000000-0005-0000-0000-00007F430000}"/>
    <cellStyle name="Title 4 3 4" xfId="17276" xr:uid="{00000000-0005-0000-0000-000080430000}"/>
    <cellStyle name="Title 4 3 5" xfId="17277" xr:uid="{00000000-0005-0000-0000-000081430000}"/>
    <cellStyle name="Title 4 3 6" xfId="45945" xr:uid="{92759653-9049-47BF-BD21-0A26ABA52AF2}"/>
    <cellStyle name="Title 4 3 7" xfId="39107" xr:uid="{201B0087-5D3A-4BDC-A049-4353B1B699A8}"/>
    <cellStyle name="Title 4 4" xfId="17278" xr:uid="{00000000-0005-0000-0000-000082430000}"/>
    <cellStyle name="Title 4 4 2" xfId="17279" xr:uid="{00000000-0005-0000-0000-000083430000}"/>
    <cellStyle name="Title 4 4 2 2" xfId="17280" xr:uid="{00000000-0005-0000-0000-000084430000}"/>
    <cellStyle name="Title 4 4 3" xfId="17281" xr:uid="{00000000-0005-0000-0000-000085430000}"/>
    <cellStyle name="Title 4 4 3 2" xfId="17282" xr:uid="{00000000-0005-0000-0000-000086430000}"/>
    <cellStyle name="Title 4 4 4" xfId="17283" xr:uid="{00000000-0005-0000-0000-000087430000}"/>
    <cellStyle name="Title 4 4 5" xfId="45946" xr:uid="{CE1D1659-E630-4689-8030-2EC2D6B04289}"/>
    <cellStyle name="Title 4 4 6" xfId="39108" xr:uid="{68819998-3D52-447C-8736-C0655D354857}"/>
    <cellStyle name="Title 4 5" xfId="17284" xr:uid="{00000000-0005-0000-0000-000088430000}"/>
    <cellStyle name="Title 4 5 2" xfId="17285" xr:uid="{00000000-0005-0000-0000-000089430000}"/>
    <cellStyle name="Title 4 5 2 2" xfId="17286" xr:uid="{00000000-0005-0000-0000-00008A430000}"/>
    <cellStyle name="Title 4 5 3" xfId="17287" xr:uid="{00000000-0005-0000-0000-00008B430000}"/>
    <cellStyle name="Title 4 5 3 2" xfId="17288" xr:uid="{00000000-0005-0000-0000-00008C430000}"/>
    <cellStyle name="Title 4 5 4" xfId="17289" xr:uid="{00000000-0005-0000-0000-00008D430000}"/>
    <cellStyle name="Title 4 5 5" xfId="45947" xr:uid="{BB037D07-F4AD-48C0-A282-E944E50DB42B}"/>
    <cellStyle name="Title 4 5 6" xfId="39109" xr:uid="{7B9CAF82-AFCC-4B42-AD75-25F868839027}"/>
    <cellStyle name="Title 4 6" xfId="17290" xr:uid="{00000000-0005-0000-0000-00008E430000}"/>
    <cellStyle name="Title 4 6 2" xfId="17291" xr:uid="{00000000-0005-0000-0000-00008F430000}"/>
    <cellStyle name="Title 4 6 2 2" xfId="17292" xr:uid="{00000000-0005-0000-0000-000090430000}"/>
    <cellStyle name="Title 4 6 3" xfId="17293" xr:uid="{00000000-0005-0000-0000-000091430000}"/>
    <cellStyle name="Title 4 6 3 2" xfId="17294" xr:uid="{00000000-0005-0000-0000-000092430000}"/>
    <cellStyle name="Title 4 6 4" xfId="17295" xr:uid="{00000000-0005-0000-0000-000093430000}"/>
    <cellStyle name="Title 4 6 4 2" xfId="17296" xr:uid="{00000000-0005-0000-0000-000094430000}"/>
    <cellStyle name="Title 4 6 5" xfId="17297" xr:uid="{00000000-0005-0000-0000-000095430000}"/>
    <cellStyle name="Title 4 6 6" xfId="45948" xr:uid="{AC00C013-DCA2-4990-A23E-89575B680B45}"/>
    <cellStyle name="Title 4 6 7" xfId="39110" xr:uid="{79542CEA-A282-4798-A950-BE1024A78CED}"/>
    <cellStyle name="Title 4 7" xfId="17298" xr:uid="{00000000-0005-0000-0000-000096430000}"/>
    <cellStyle name="Title 4 7 2" xfId="17299" xr:uid="{00000000-0005-0000-0000-000097430000}"/>
    <cellStyle name="Title 4 7 2 2" xfId="17300" xr:uid="{00000000-0005-0000-0000-000098430000}"/>
    <cellStyle name="Title 4 7 3" xfId="17301" xr:uid="{00000000-0005-0000-0000-000099430000}"/>
    <cellStyle name="Title 4 7 3 2" xfId="17302" xr:uid="{00000000-0005-0000-0000-00009A430000}"/>
    <cellStyle name="Title 4 7 4" xfId="17303" xr:uid="{00000000-0005-0000-0000-00009B430000}"/>
    <cellStyle name="Title 4 7 5" xfId="45949" xr:uid="{FDB3404C-9A78-4F2B-A12E-FBF015242730}"/>
    <cellStyle name="Title 4 7 6" xfId="39111" xr:uid="{48905C23-E5B9-4200-8B96-85FCE7F9C8E6}"/>
    <cellStyle name="Title 4 8" xfId="17304" xr:uid="{00000000-0005-0000-0000-00009C430000}"/>
    <cellStyle name="Title 4 8 2" xfId="17305" xr:uid="{00000000-0005-0000-0000-00009D430000}"/>
    <cellStyle name="Title 4 8 3" xfId="45950" xr:uid="{584F77B8-E736-4768-A347-FB606641EF07}"/>
    <cellStyle name="Title 4 8 4" xfId="39112" xr:uid="{FE31273A-432A-4896-B873-EFCB4C1101CD}"/>
    <cellStyle name="Title 4 9" xfId="17306" xr:uid="{00000000-0005-0000-0000-00009E430000}"/>
    <cellStyle name="Title 4 9 2" xfId="17307" xr:uid="{00000000-0005-0000-0000-00009F430000}"/>
    <cellStyle name="Title 4 9 3" xfId="45951" xr:uid="{CDE104FE-9BB7-4EEE-AD6C-2B8310820197}"/>
    <cellStyle name="Title 4 9 4" xfId="39113" xr:uid="{52D7A918-B826-476C-B6BE-563699067C68}"/>
    <cellStyle name="Title 40" xfId="3296" xr:uid="{00000000-0005-0000-0000-0000E40C0000}"/>
    <cellStyle name="Title 40 10" xfId="17309" xr:uid="{00000000-0005-0000-0000-0000A1430000}"/>
    <cellStyle name="Title 40 10 2" xfId="45952" xr:uid="{98132A33-C745-4988-B1C1-AC0959EAFD8C}"/>
    <cellStyle name="Title 40 10 3" xfId="39114" xr:uid="{EBBD8B50-6183-4CE2-933A-18146A462E9E}"/>
    <cellStyle name="Title 40 11" xfId="17310" xr:uid="{00000000-0005-0000-0000-0000A2430000}"/>
    <cellStyle name="Title 40 12" xfId="17308" xr:uid="{00000000-0005-0000-0000-0000A0430000}"/>
    <cellStyle name="Title 40 13" xfId="42205" xr:uid="{7713B5B7-08F0-4CBE-A87D-687922788E10}"/>
    <cellStyle name="Title 40 14" xfId="27016" xr:uid="{A6FE34FA-6A6C-43D6-8600-4B8150944428}"/>
    <cellStyle name="Title 40 2" xfId="17311" xr:uid="{00000000-0005-0000-0000-0000A3430000}"/>
    <cellStyle name="Title 40 2 2" xfId="17312" xr:uid="{00000000-0005-0000-0000-0000A4430000}"/>
    <cellStyle name="Title 40 2 2 2" xfId="17313" xr:uid="{00000000-0005-0000-0000-0000A5430000}"/>
    <cellStyle name="Title 40 2 3" xfId="17314" xr:uid="{00000000-0005-0000-0000-0000A6430000}"/>
    <cellStyle name="Title 40 2 3 2" xfId="17315" xr:uid="{00000000-0005-0000-0000-0000A7430000}"/>
    <cellStyle name="Title 40 2 4" xfId="17316" xr:uid="{00000000-0005-0000-0000-0000A8430000}"/>
    <cellStyle name="Title 40 2 5" xfId="17317" xr:uid="{00000000-0005-0000-0000-0000A9430000}"/>
    <cellStyle name="Title 40 2 6" xfId="45953" xr:uid="{4CAAD102-5586-43A3-BC97-7947D960477E}"/>
    <cellStyle name="Title 40 2 7" xfId="39115" xr:uid="{E6BAFD5E-3979-401A-80AC-22EABAA5ECF6}"/>
    <cellStyle name="Title 40 3" xfId="17318" xr:uid="{00000000-0005-0000-0000-0000AA430000}"/>
    <cellStyle name="Title 40 3 2" xfId="17319" xr:uid="{00000000-0005-0000-0000-0000AB430000}"/>
    <cellStyle name="Title 40 3 2 2" xfId="17320" xr:uid="{00000000-0005-0000-0000-0000AC430000}"/>
    <cellStyle name="Title 40 3 3" xfId="17321" xr:uid="{00000000-0005-0000-0000-0000AD430000}"/>
    <cellStyle name="Title 40 3 3 2" xfId="17322" xr:uid="{00000000-0005-0000-0000-0000AE430000}"/>
    <cellStyle name="Title 40 3 4" xfId="17323" xr:uid="{00000000-0005-0000-0000-0000AF430000}"/>
    <cellStyle name="Title 40 3 5" xfId="45954" xr:uid="{90FFE75C-DBD7-4E9A-AE0A-E97CA134B730}"/>
    <cellStyle name="Title 40 3 6" xfId="39116" xr:uid="{E9022648-A48D-4D80-811E-655AA14E8EF1}"/>
    <cellStyle name="Title 40 4" xfId="17324" xr:uid="{00000000-0005-0000-0000-0000B0430000}"/>
    <cellStyle name="Title 40 4 2" xfId="17325" xr:uid="{00000000-0005-0000-0000-0000B1430000}"/>
    <cellStyle name="Title 40 4 2 2" xfId="17326" xr:uid="{00000000-0005-0000-0000-0000B2430000}"/>
    <cellStyle name="Title 40 4 3" xfId="17327" xr:uid="{00000000-0005-0000-0000-0000B3430000}"/>
    <cellStyle name="Title 40 4 3 2" xfId="17328" xr:uid="{00000000-0005-0000-0000-0000B4430000}"/>
    <cellStyle name="Title 40 4 4" xfId="17329" xr:uid="{00000000-0005-0000-0000-0000B5430000}"/>
    <cellStyle name="Title 40 4 5" xfId="45955" xr:uid="{0E6D72F9-BA4A-4C95-A8FC-D6149E692B2B}"/>
    <cellStyle name="Title 40 4 6" xfId="39117" xr:uid="{609559F4-572F-4CC8-9E51-85280047AC4C}"/>
    <cellStyle name="Title 40 5" xfId="17330" xr:uid="{00000000-0005-0000-0000-0000B6430000}"/>
    <cellStyle name="Title 40 5 2" xfId="17331" xr:uid="{00000000-0005-0000-0000-0000B7430000}"/>
    <cellStyle name="Title 40 5 2 2" xfId="17332" xr:uid="{00000000-0005-0000-0000-0000B8430000}"/>
    <cellStyle name="Title 40 5 3" xfId="17333" xr:uid="{00000000-0005-0000-0000-0000B9430000}"/>
    <cellStyle name="Title 40 5 3 2" xfId="17334" xr:uid="{00000000-0005-0000-0000-0000BA430000}"/>
    <cellStyle name="Title 40 5 4" xfId="17335" xr:uid="{00000000-0005-0000-0000-0000BB430000}"/>
    <cellStyle name="Title 40 5 4 2" xfId="17336" xr:uid="{00000000-0005-0000-0000-0000BC430000}"/>
    <cellStyle name="Title 40 5 5" xfId="17337" xr:uid="{00000000-0005-0000-0000-0000BD430000}"/>
    <cellStyle name="Title 40 5 6" xfId="45956" xr:uid="{A683111B-F2A0-4288-95F8-DBE6431F2F6A}"/>
    <cellStyle name="Title 40 5 7" xfId="39118" xr:uid="{7ABBEB77-72CF-4969-83D8-8113B0BE13A3}"/>
    <cellStyle name="Title 40 6" xfId="17338" xr:uid="{00000000-0005-0000-0000-0000BE430000}"/>
    <cellStyle name="Title 40 6 2" xfId="17339" xr:uid="{00000000-0005-0000-0000-0000BF430000}"/>
    <cellStyle name="Title 40 6 2 2" xfId="17340" xr:uid="{00000000-0005-0000-0000-0000C0430000}"/>
    <cellStyle name="Title 40 6 3" xfId="17341" xr:uid="{00000000-0005-0000-0000-0000C1430000}"/>
    <cellStyle name="Title 40 6 3 2" xfId="17342" xr:uid="{00000000-0005-0000-0000-0000C2430000}"/>
    <cellStyle name="Title 40 6 4" xfId="17343" xr:uid="{00000000-0005-0000-0000-0000C3430000}"/>
    <cellStyle name="Title 40 6 5" xfId="45957" xr:uid="{E7B34A08-17CF-49FB-AAB8-60278288F0A9}"/>
    <cellStyle name="Title 40 6 6" xfId="39119" xr:uid="{12B84500-4307-43B8-A02B-B9C80982912A}"/>
    <cellStyle name="Title 40 7" xfId="17344" xr:uid="{00000000-0005-0000-0000-0000C4430000}"/>
    <cellStyle name="Title 40 7 2" xfId="17345" xr:uid="{00000000-0005-0000-0000-0000C5430000}"/>
    <cellStyle name="Title 40 7 3" xfId="45958" xr:uid="{9E1EC0EC-B78C-4A9A-BA9F-1BAEF2BDF3CC}"/>
    <cellStyle name="Title 40 7 4" xfId="39120" xr:uid="{B9807E8C-1284-4993-B09E-00BD948C127C}"/>
    <cellStyle name="Title 40 8" xfId="17346" xr:uid="{00000000-0005-0000-0000-0000C6430000}"/>
    <cellStyle name="Title 40 8 2" xfId="17347" xr:uid="{00000000-0005-0000-0000-0000C7430000}"/>
    <cellStyle name="Title 40 8 3" xfId="45959" xr:uid="{84E5170B-4A2D-4740-8B82-C9562248F36D}"/>
    <cellStyle name="Title 40 8 4" xfId="39121" xr:uid="{7DCA6A3D-DFA3-49A7-9B61-C25E2CA20A6E}"/>
    <cellStyle name="Title 40 9" xfId="17348" xr:uid="{00000000-0005-0000-0000-0000C8430000}"/>
    <cellStyle name="Title 40 9 2" xfId="17349" xr:uid="{00000000-0005-0000-0000-0000C9430000}"/>
    <cellStyle name="Title 40 9 3" xfId="45960" xr:uid="{CD726C63-343E-4671-A671-7C274E9D627D}"/>
    <cellStyle name="Title 40 9 4" xfId="39122" xr:uid="{1399D207-51B7-4136-9CBF-C0B50CD5F6A3}"/>
    <cellStyle name="Title 41" xfId="3297" xr:uid="{00000000-0005-0000-0000-0000E50C0000}"/>
    <cellStyle name="Title 41 10" xfId="17351" xr:uid="{00000000-0005-0000-0000-0000CB430000}"/>
    <cellStyle name="Title 41 10 2" xfId="45961" xr:uid="{5CB09728-538B-4693-ADFD-0A1FD0F08994}"/>
    <cellStyle name="Title 41 10 3" xfId="39123" xr:uid="{36E442FA-F5A3-40AE-A201-83BE606FAD1D}"/>
    <cellStyle name="Title 41 11" xfId="17352" xr:uid="{00000000-0005-0000-0000-0000CC430000}"/>
    <cellStyle name="Title 41 12" xfId="17350" xr:uid="{00000000-0005-0000-0000-0000CA430000}"/>
    <cellStyle name="Title 41 13" xfId="42206" xr:uid="{17A9E2C5-1626-4F11-8D53-630EC4A265F8}"/>
    <cellStyle name="Title 41 14" xfId="27017" xr:uid="{322B68D9-872A-425C-BC66-747A8E6DAB98}"/>
    <cellStyle name="Title 41 2" xfId="17353" xr:uid="{00000000-0005-0000-0000-0000CD430000}"/>
    <cellStyle name="Title 41 2 2" xfId="17354" xr:uid="{00000000-0005-0000-0000-0000CE430000}"/>
    <cellStyle name="Title 41 2 2 2" xfId="17355" xr:uid="{00000000-0005-0000-0000-0000CF430000}"/>
    <cellStyle name="Title 41 2 3" xfId="17356" xr:uid="{00000000-0005-0000-0000-0000D0430000}"/>
    <cellStyle name="Title 41 2 3 2" xfId="17357" xr:uid="{00000000-0005-0000-0000-0000D1430000}"/>
    <cellStyle name="Title 41 2 4" xfId="17358" xr:uid="{00000000-0005-0000-0000-0000D2430000}"/>
    <cellStyle name="Title 41 2 5" xfId="17359" xr:uid="{00000000-0005-0000-0000-0000D3430000}"/>
    <cellStyle name="Title 41 2 6" xfId="45962" xr:uid="{2C641FD2-7011-4284-B089-D8A0E87BCDFC}"/>
    <cellStyle name="Title 41 2 7" xfId="39124" xr:uid="{24590972-83D2-4EFC-87E6-5C900255C295}"/>
    <cellStyle name="Title 41 3" xfId="17360" xr:uid="{00000000-0005-0000-0000-0000D4430000}"/>
    <cellStyle name="Title 41 3 2" xfId="17361" xr:uid="{00000000-0005-0000-0000-0000D5430000}"/>
    <cellStyle name="Title 41 3 2 2" xfId="17362" xr:uid="{00000000-0005-0000-0000-0000D6430000}"/>
    <cellStyle name="Title 41 3 3" xfId="17363" xr:uid="{00000000-0005-0000-0000-0000D7430000}"/>
    <cellStyle name="Title 41 3 3 2" xfId="17364" xr:uid="{00000000-0005-0000-0000-0000D8430000}"/>
    <cellStyle name="Title 41 3 4" xfId="17365" xr:uid="{00000000-0005-0000-0000-0000D9430000}"/>
    <cellStyle name="Title 41 3 5" xfId="45963" xr:uid="{0509D59E-50EB-461A-B8F1-DA7D6B05AED5}"/>
    <cellStyle name="Title 41 3 6" xfId="39125" xr:uid="{9A895CD3-D5F4-4ED5-90CC-17DD82EA7BC4}"/>
    <cellStyle name="Title 41 4" xfId="17366" xr:uid="{00000000-0005-0000-0000-0000DA430000}"/>
    <cellStyle name="Title 41 4 2" xfId="17367" xr:uid="{00000000-0005-0000-0000-0000DB430000}"/>
    <cellStyle name="Title 41 4 2 2" xfId="17368" xr:uid="{00000000-0005-0000-0000-0000DC430000}"/>
    <cellStyle name="Title 41 4 3" xfId="17369" xr:uid="{00000000-0005-0000-0000-0000DD430000}"/>
    <cellStyle name="Title 41 4 3 2" xfId="17370" xr:uid="{00000000-0005-0000-0000-0000DE430000}"/>
    <cellStyle name="Title 41 4 4" xfId="17371" xr:uid="{00000000-0005-0000-0000-0000DF430000}"/>
    <cellStyle name="Title 41 4 5" xfId="45964" xr:uid="{93E20DC5-76B8-4724-9FC1-777D1D6594F4}"/>
    <cellStyle name="Title 41 4 6" xfId="39126" xr:uid="{FAAEC68B-78DB-48D8-BF04-BB493777B2DE}"/>
    <cellStyle name="Title 41 5" xfId="17372" xr:uid="{00000000-0005-0000-0000-0000E0430000}"/>
    <cellStyle name="Title 41 5 2" xfId="17373" xr:uid="{00000000-0005-0000-0000-0000E1430000}"/>
    <cellStyle name="Title 41 5 2 2" xfId="17374" xr:uid="{00000000-0005-0000-0000-0000E2430000}"/>
    <cellStyle name="Title 41 5 3" xfId="17375" xr:uid="{00000000-0005-0000-0000-0000E3430000}"/>
    <cellStyle name="Title 41 5 3 2" xfId="17376" xr:uid="{00000000-0005-0000-0000-0000E4430000}"/>
    <cellStyle name="Title 41 5 4" xfId="17377" xr:uid="{00000000-0005-0000-0000-0000E5430000}"/>
    <cellStyle name="Title 41 5 4 2" xfId="17378" xr:uid="{00000000-0005-0000-0000-0000E6430000}"/>
    <cellStyle name="Title 41 5 5" xfId="17379" xr:uid="{00000000-0005-0000-0000-0000E7430000}"/>
    <cellStyle name="Title 41 5 6" xfId="45965" xr:uid="{3712E13C-338B-4531-A569-E44CF15A18DC}"/>
    <cellStyle name="Title 41 5 7" xfId="39127" xr:uid="{2DADC381-6B10-447E-812A-3E6AA2292B1F}"/>
    <cellStyle name="Title 41 6" xfId="17380" xr:uid="{00000000-0005-0000-0000-0000E8430000}"/>
    <cellStyle name="Title 41 6 2" xfId="17381" xr:uid="{00000000-0005-0000-0000-0000E9430000}"/>
    <cellStyle name="Title 41 6 2 2" xfId="17382" xr:uid="{00000000-0005-0000-0000-0000EA430000}"/>
    <cellStyle name="Title 41 6 3" xfId="17383" xr:uid="{00000000-0005-0000-0000-0000EB430000}"/>
    <cellStyle name="Title 41 6 3 2" xfId="17384" xr:uid="{00000000-0005-0000-0000-0000EC430000}"/>
    <cellStyle name="Title 41 6 4" xfId="17385" xr:uid="{00000000-0005-0000-0000-0000ED430000}"/>
    <cellStyle name="Title 41 6 5" xfId="45966" xr:uid="{918DB7AE-DE33-49D0-91A8-532E11195AB1}"/>
    <cellStyle name="Title 41 6 6" xfId="39128" xr:uid="{3CF1A446-C16F-4333-B551-BA2680CF2563}"/>
    <cellStyle name="Title 41 7" xfId="17386" xr:uid="{00000000-0005-0000-0000-0000EE430000}"/>
    <cellStyle name="Title 41 7 2" xfId="17387" xr:uid="{00000000-0005-0000-0000-0000EF430000}"/>
    <cellStyle name="Title 41 7 3" xfId="45967" xr:uid="{DDE14DC7-9155-4E59-AB37-B2996056C1B6}"/>
    <cellStyle name="Title 41 7 4" xfId="39129" xr:uid="{97D39F62-7743-49B3-ABAA-AB2C4D6ABCB1}"/>
    <cellStyle name="Title 41 8" xfId="17388" xr:uid="{00000000-0005-0000-0000-0000F0430000}"/>
    <cellStyle name="Title 41 8 2" xfId="17389" xr:uid="{00000000-0005-0000-0000-0000F1430000}"/>
    <cellStyle name="Title 41 8 3" xfId="45968" xr:uid="{CC378DBD-3F81-4D60-9314-93341605A511}"/>
    <cellStyle name="Title 41 8 4" xfId="39130" xr:uid="{2E95F9B9-9ACA-4B8B-AD81-4274B6A069F3}"/>
    <cellStyle name="Title 41 9" xfId="17390" xr:uid="{00000000-0005-0000-0000-0000F2430000}"/>
    <cellStyle name="Title 41 9 2" xfId="17391" xr:uid="{00000000-0005-0000-0000-0000F3430000}"/>
    <cellStyle name="Title 41 9 3" xfId="45969" xr:uid="{A7E2A155-9E6F-4842-B7A9-463BF632EEE1}"/>
    <cellStyle name="Title 41 9 4" xfId="39131" xr:uid="{2CF5479D-354E-4BD3-96B7-D25DE9BED305}"/>
    <cellStyle name="Title 42" xfId="3298" xr:uid="{00000000-0005-0000-0000-0000E60C0000}"/>
    <cellStyle name="Title 42 10" xfId="17393" xr:uid="{00000000-0005-0000-0000-0000F5430000}"/>
    <cellStyle name="Title 42 10 2" xfId="45970" xr:uid="{2FAD8354-785D-419E-A336-422FEB08E471}"/>
    <cellStyle name="Title 42 10 3" xfId="39132" xr:uid="{4C2B2413-3FBE-4D71-9F4B-EE5BDE23CAB4}"/>
    <cellStyle name="Title 42 11" xfId="17394" xr:uid="{00000000-0005-0000-0000-0000F6430000}"/>
    <cellStyle name="Title 42 12" xfId="17392" xr:uid="{00000000-0005-0000-0000-0000F4430000}"/>
    <cellStyle name="Title 42 13" xfId="42207" xr:uid="{DB9A53EB-23DB-4F40-86E2-B85522AD4211}"/>
    <cellStyle name="Title 42 14" xfId="27018" xr:uid="{FBAAEF3B-EC51-419F-AC1D-A350D10BF8B6}"/>
    <cellStyle name="Title 42 2" xfId="17395" xr:uid="{00000000-0005-0000-0000-0000F7430000}"/>
    <cellStyle name="Title 42 2 2" xfId="17396" xr:uid="{00000000-0005-0000-0000-0000F8430000}"/>
    <cellStyle name="Title 42 2 2 2" xfId="17397" xr:uid="{00000000-0005-0000-0000-0000F9430000}"/>
    <cellStyle name="Title 42 2 3" xfId="17398" xr:uid="{00000000-0005-0000-0000-0000FA430000}"/>
    <cellStyle name="Title 42 2 3 2" xfId="17399" xr:uid="{00000000-0005-0000-0000-0000FB430000}"/>
    <cellStyle name="Title 42 2 4" xfId="17400" xr:uid="{00000000-0005-0000-0000-0000FC430000}"/>
    <cellStyle name="Title 42 2 5" xfId="17401" xr:uid="{00000000-0005-0000-0000-0000FD430000}"/>
    <cellStyle name="Title 42 2 6" xfId="45971" xr:uid="{1A407827-21B2-42D5-B60D-E165E7FFDAE1}"/>
    <cellStyle name="Title 42 2 7" xfId="39133" xr:uid="{6ECCF7E5-6BE4-4790-8366-FB6D817AEAD8}"/>
    <cellStyle name="Title 42 3" xfId="17402" xr:uid="{00000000-0005-0000-0000-0000FE430000}"/>
    <cellStyle name="Title 42 3 2" xfId="17403" xr:uid="{00000000-0005-0000-0000-0000FF430000}"/>
    <cellStyle name="Title 42 3 2 2" xfId="17404" xr:uid="{00000000-0005-0000-0000-000000440000}"/>
    <cellStyle name="Title 42 3 3" xfId="17405" xr:uid="{00000000-0005-0000-0000-000001440000}"/>
    <cellStyle name="Title 42 3 3 2" xfId="17406" xr:uid="{00000000-0005-0000-0000-000002440000}"/>
    <cellStyle name="Title 42 3 4" xfId="17407" xr:uid="{00000000-0005-0000-0000-000003440000}"/>
    <cellStyle name="Title 42 3 5" xfId="45972" xr:uid="{A3CA7CF8-8119-4B83-9884-1E2654EDB8A5}"/>
    <cellStyle name="Title 42 3 6" xfId="39134" xr:uid="{2867EFAD-16DE-4C71-AF0E-58D695FF1DBB}"/>
    <cellStyle name="Title 42 4" xfId="17408" xr:uid="{00000000-0005-0000-0000-000004440000}"/>
    <cellStyle name="Title 42 4 2" xfId="17409" xr:uid="{00000000-0005-0000-0000-000005440000}"/>
    <cellStyle name="Title 42 4 2 2" xfId="17410" xr:uid="{00000000-0005-0000-0000-000006440000}"/>
    <cellStyle name="Title 42 4 3" xfId="17411" xr:uid="{00000000-0005-0000-0000-000007440000}"/>
    <cellStyle name="Title 42 4 3 2" xfId="17412" xr:uid="{00000000-0005-0000-0000-000008440000}"/>
    <cellStyle name="Title 42 4 4" xfId="17413" xr:uid="{00000000-0005-0000-0000-000009440000}"/>
    <cellStyle name="Title 42 4 5" xfId="45973" xr:uid="{83313B25-64FB-487A-81E8-1C906062DE24}"/>
    <cellStyle name="Title 42 4 6" xfId="39135" xr:uid="{EB2E1181-9C1C-40D0-BECB-337394AF1F70}"/>
    <cellStyle name="Title 42 5" xfId="17414" xr:uid="{00000000-0005-0000-0000-00000A440000}"/>
    <cellStyle name="Title 42 5 2" xfId="17415" xr:uid="{00000000-0005-0000-0000-00000B440000}"/>
    <cellStyle name="Title 42 5 2 2" xfId="17416" xr:uid="{00000000-0005-0000-0000-00000C440000}"/>
    <cellStyle name="Title 42 5 3" xfId="17417" xr:uid="{00000000-0005-0000-0000-00000D440000}"/>
    <cellStyle name="Title 42 5 3 2" xfId="17418" xr:uid="{00000000-0005-0000-0000-00000E440000}"/>
    <cellStyle name="Title 42 5 4" xfId="17419" xr:uid="{00000000-0005-0000-0000-00000F440000}"/>
    <cellStyle name="Title 42 5 4 2" xfId="17420" xr:uid="{00000000-0005-0000-0000-000010440000}"/>
    <cellStyle name="Title 42 5 5" xfId="17421" xr:uid="{00000000-0005-0000-0000-000011440000}"/>
    <cellStyle name="Title 42 5 6" xfId="45974" xr:uid="{C6CBCD5A-46A8-40D4-9C5A-0B1A722E0C39}"/>
    <cellStyle name="Title 42 5 7" xfId="39136" xr:uid="{51E9BA8F-BBFA-4F9E-8297-07B9F024CA11}"/>
    <cellStyle name="Title 42 6" xfId="17422" xr:uid="{00000000-0005-0000-0000-000012440000}"/>
    <cellStyle name="Title 42 6 2" xfId="17423" xr:uid="{00000000-0005-0000-0000-000013440000}"/>
    <cellStyle name="Title 42 6 2 2" xfId="17424" xr:uid="{00000000-0005-0000-0000-000014440000}"/>
    <cellStyle name="Title 42 6 3" xfId="17425" xr:uid="{00000000-0005-0000-0000-000015440000}"/>
    <cellStyle name="Title 42 6 3 2" xfId="17426" xr:uid="{00000000-0005-0000-0000-000016440000}"/>
    <cellStyle name="Title 42 6 4" xfId="17427" xr:uid="{00000000-0005-0000-0000-000017440000}"/>
    <cellStyle name="Title 42 6 5" xfId="45975" xr:uid="{DE5E4E5B-F0AA-4FF4-98AF-7D8EB332708D}"/>
    <cellStyle name="Title 42 6 6" xfId="39137" xr:uid="{94FCC610-0EE9-48C8-81BE-F8958100FBA2}"/>
    <cellStyle name="Title 42 7" xfId="17428" xr:uid="{00000000-0005-0000-0000-000018440000}"/>
    <cellStyle name="Title 42 7 2" xfId="17429" xr:uid="{00000000-0005-0000-0000-000019440000}"/>
    <cellStyle name="Title 42 7 3" xfId="45976" xr:uid="{BC4BB218-1925-46EE-B1F0-D0EBF04DDEED}"/>
    <cellStyle name="Title 42 7 4" xfId="39138" xr:uid="{C1D97713-EEB8-4F60-8B4E-2B4FF641A000}"/>
    <cellStyle name="Title 42 8" xfId="17430" xr:uid="{00000000-0005-0000-0000-00001A440000}"/>
    <cellStyle name="Title 42 8 2" xfId="17431" xr:uid="{00000000-0005-0000-0000-00001B440000}"/>
    <cellStyle name="Title 42 8 3" xfId="45977" xr:uid="{94FDB53E-3743-422E-92E9-52602273B167}"/>
    <cellStyle name="Title 42 8 4" xfId="39139" xr:uid="{27787D49-6C10-423A-AC21-2FB876C5BDDA}"/>
    <cellStyle name="Title 42 9" xfId="17432" xr:uid="{00000000-0005-0000-0000-00001C440000}"/>
    <cellStyle name="Title 42 9 2" xfId="17433" xr:uid="{00000000-0005-0000-0000-00001D440000}"/>
    <cellStyle name="Title 42 9 3" xfId="45978" xr:uid="{212A4DAE-2931-4515-B28F-58541FED443D}"/>
    <cellStyle name="Title 42 9 4" xfId="39140" xr:uid="{77FEC591-E984-4D1D-BB33-CCB91894EEF0}"/>
    <cellStyle name="Title 43" xfId="3299" xr:uid="{00000000-0005-0000-0000-0000E70C0000}"/>
    <cellStyle name="Title 43 10" xfId="17435" xr:uid="{00000000-0005-0000-0000-00001F440000}"/>
    <cellStyle name="Title 43 10 2" xfId="45979" xr:uid="{DA017CFC-4B4A-4C4A-9056-ED7D1F7E7958}"/>
    <cellStyle name="Title 43 10 3" xfId="39141" xr:uid="{B0800F9B-EDD3-4619-B2D0-FBD1B224216E}"/>
    <cellStyle name="Title 43 11" xfId="17436" xr:uid="{00000000-0005-0000-0000-000020440000}"/>
    <cellStyle name="Title 43 12" xfId="17434" xr:uid="{00000000-0005-0000-0000-00001E440000}"/>
    <cellStyle name="Title 43 13" xfId="42208" xr:uid="{FAF122BE-F21C-403B-9896-35AA779B0EC0}"/>
    <cellStyle name="Title 43 14" xfId="27019" xr:uid="{E0D1AFD9-CCCD-4AF8-930C-05D93D23D91B}"/>
    <cellStyle name="Title 43 2" xfId="17437" xr:uid="{00000000-0005-0000-0000-000021440000}"/>
    <cellStyle name="Title 43 2 2" xfId="17438" xr:uid="{00000000-0005-0000-0000-000022440000}"/>
    <cellStyle name="Title 43 2 2 2" xfId="17439" xr:uid="{00000000-0005-0000-0000-000023440000}"/>
    <cellStyle name="Title 43 2 3" xfId="17440" xr:uid="{00000000-0005-0000-0000-000024440000}"/>
    <cellStyle name="Title 43 2 3 2" xfId="17441" xr:uid="{00000000-0005-0000-0000-000025440000}"/>
    <cellStyle name="Title 43 2 4" xfId="17442" xr:uid="{00000000-0005-0000-0000-000026440000}"/>
    <cellStyle name="Title 43 2 5" xfId="17443" xr:uid="{00000000-0005-0000-0000-000027440000}"/>
    <cellStyle name="Title 43 2 6" xfId="45980" xr:uid="{DC209C15-88E6-4708-B6CC-EB2A8F3208E2}"/>
    <cellStyle name="Title 43 2 7" xfId="39142" xr:uid="{6F5F1AEB-C36A-4705-A9C0-535AB6A90EED}"/>
    <cellStyle name="Title 43 3" xfId="17444" xr:uid="{00000000-0005-0000-0000-000028440000}"/>
    <cellStyle name="Title 43 3 2" xfId="17445" xr:uid="{00000000-0005-0000-0000-000029440000}"/>
    <cellStyle name="Title 43 3 2 2" xfId="17446" xr:uid="{00000000-0005-0000-0000-00002A440000}"/>
    <cellStyle name="Title 43 3 3" xfId="17447" xr:uid="{00000000-0005-0000-0000-00002B440000}"/>
    <cellStyle name="Title 43 3 3 2" xfId="17448" xr:uid="{00000000-0005-0000-0000-00002C440000}"/>
    <cellStyle name="Title 43 3 4" xfId="17449" xr:uid="{00000000-0005-0000-0000-00002D440000}"/>
    <cellStyle name="Title 43 3 5" xfId="45981" xr:uid="{AB7AD3B3-7983-43B0-BFCE-AF9FDD6057F5}"/>
    <cellStyle name="Title 43 3 6" xfId="39143" xr:uid="{AD692F42-292F-48FC-A97E-5E546AA1FDE7}"/>
    <cellStyle name="Title 43 4" xfId="17450" xr:uid="{00000000-0005-0000-0000-00002E440000}"/>
    <cellStyle name="Title 43 4 2" xfId="17451" xr:uid="{00000000-0005-0000-0000-00002F440000}"/>
    <cellStyle name="Title 43 4 2 2" xfId="17452" xr:uid="{00000000-0005-0000-0000-000030440000}"/>
    <cellStyle name="Title 43 4 3" xfId="17453" xr:uid="{00000000-0005-0000-0000-000031440000}"/>
    <cellStyle name="Title 43 4 3 2" xfId="17454" xr:uid="{00000000-0005-0000-0000-000032440000}"/>
    <cellStyle name="Title 43 4 4" xfId="17455" xr:uid="{00000000-0005-0000-0000-000033440000}"/>
    <cellStyle name="Title 43 4 5" xfId="45982" xr:uid="{2DF9EC98-D789-477D-BC30-471139C9463D}"/>
    <cellStyle name="Title 43 4 6" xfId="39144" xr:uid="{97786D82-C07D-404F-AB18-CEF0A6CF18E2}"/>
    <cellStyle name="Title 43 5" xfId="17456" xr:uid="{00000000-0005-0000-0000-000034440000}"/>
    <cellStyle name="Title 43 5 2" xfId="17457" xr:uid="{00000000-0005-0000-0000-000035440000}"/>
    <cellStyle name="Title 43 5 2 2" xfId="17458" xr:uid="{00000000-0005-0000-0000-000036440000}"/>
    <cellStyle name="Title 43 5 3" xfId="17459" xr:uid="{00000000-0005-0000-0000-000037440000}"/>
    <cellStyle name="Title 43 5 3 2" xfId="17460" xr:uid="{00000000-0005-0000-0000-000038440000}"/>
    <cellStyle name="Title 43 5 4" xfId="17461" xr:uid="{00000000-0005-0000-0000-000039440000}"/>
    <cellStyle name="Title 43 5 4 2" xfId="17462" xr:uid="{00000000-0005-0000-0000-00003A440000}"/>
    <cellStyle name="Title 43 5 5" xfId="17463" xr:uid="{00000000-0005-0000-0000-00003B440000}"/>
    <cellStyle name="Title 43 5 6" xfId="45983" xr:uid="{9E9C60BE-0222-4FDF-AF23-7DF4121877A0}"/>
    <cellStyle name="Title 43 5 7" xfId="39145" xr:uid="{37653B40-EC38-43FE-AE28-76E7F2F995BD}"/>
    <cellStyle name="Title 43 6" xfId="17464" xr:uid="{00000000-0005-0000-0000-00003C440000}"/>
    <cellStyle name="Title 43 6 2" xfId="17465" xr:uid="{00000000-0005-0000-0000-00003D440000}"/>
    <cellStyle name="Title 43 6 2 2" xfId="17466" xr:uid="{00000000-0005-0000-0000-00003E440000}"/>
    <cellStyle name="Title 43 6 3" xfId="17467" xr:uid="{00000000-0005-0000-0000-00003F440000}"/>
    <cellStyle name="Title 43 6 3 2" xfId="17468" xr:uid="{00000000-0005-0000-0000-000040440000}"/>
    <cellStyle name="Title 43 6 4" xfId="17469" xr:uid="{00000000-0005-0000-0000-000041440000}"/>
    <cellStyle name="Title 43 6 5" xfId="45984" xr:uid="{D37B98CD-4C96-4475-9676-A05FA65AF6EA}"/>
    <cellStyle name="Title 43 6 6" xfId="39146" xr:uid="{D8DFE7D5-92D8-4CA3-9361-855BD2090920}"/>
    <cellStyle name="Title 43 7" xfId="17470" xr:uid="{00000000-0005-0000-0000-000042440000}"/>
    <cellStyle name="Title 43 7 2" xfId="17471" xr:uid="{00000000-0005-0000-0000-000043440000}"/>
    <cellStyle name="Title 43 7 3" xfId="45985" xr:uid="{E9CD3427-BDF0-4340-AC8C-3D456F3E3D9C}"/>
    <cellStyle name="Title 43 7 4" xfId="39147" xr:uid="{AE230698-5697-4D4B-BE45-D14C14915F0C}"/>
    <cellStyle name="Title 43 8" xfId="17472" xr:uid="{00000000-0005-0000-0000-000044440000}"/>
    <cellStyle name="Title 43 8 2" xfId="17473" xr:uid="{00000000-0005-0000-0000-000045440000}"/>
    <cellStyle name="Title 43 8 3" xfId="45986" xr:uid="{4553CFFC-1126-46AA-A565-E1C43B781632}"/>
    <cellStyle name="Title 43 8 4" xfId="39148" xr:uid="{78B5FB52-C804-440C-8CB4-103383E0CB97}"/>
    <cellStyle name="Title 43 9" xfId="17474" xr:uid="{00000000-0005-0000-0000-000046440000}"/>
    <cellStyle name="Title 43 9 2" xfId="17475" xr:uid="{00000000-0005-0000-0000-000047440000}"/>
    <cellStyle name="Title 43 9 3" xfId="45987" xr:uid="{F5F891DC-E0AC-45E4-8893-51A74A2BD4B3}"/>
    <cellStyle name="Title 43 9 4" xfId="39149" xr:uid="{FFC2F014-29B4-41C9-B850-4CC960ADFAFB}"/>
    <cellStyle name="Title 44" xfId="41414" xr:uid="{9B471E71-C759-49AD-B822-43EFD581999B}"/>
    <cellStyle name="Title 5" xfId="340" xr:uid="{00000000-0005-0000-0000-000058010000}"/>
    <cellStyle name="Title 5 10" xfId="17477" xr:uid="{00000000-0005-0000-0000-000049440000}"/>
    <cellStyle name="Title 5 10 2" xfId="17478" xr:uid="{00000000-0005-0000-0000-00004A440000}"/>
    <cellStyle name="Title 5 10 3" xfId="45988" xr:uid="{DE13A952-2913-43DD-A6E0-7ABC2B25D99E}"/>
    <cellStyle name="Title 5 10 4" xfId="39150" xr:uid="{E1506D1E-882A-4558-9B41-39E96002F854}"/>
    <cellStyle name="Title 5 11" xfId="17479" xr:uid="{00000000-0005-0000-0000-00004B440000}"/>
    <cellStyle name="Title 5 11 2" xfId="45989" xr:uid="{04707412-00AE-4261-8114-BD6FA6D07673}"/>
    <cellStyle name="Title 5 11 3" xfId="39151" xr:uid="{F78A88DD-CD10-42CF-A1C5-76AB2AF5AE39}"/>
    <cellStyle name="Title 5 12" xfId="17480" xr:uid="{00000000-0005-0000-0000-00004C440000}"/>
    <cellStyle name="Title 5 13" xfId="17476" xr:uid="{00000000-0005-0000-0000-000048440000}"/>
    <cellStyle name="Title 5 14" xfId="42209" xr:uid="{054C9B3C-AAA0-4DC3-906B-7CC36D6424E5}"/>
    <cellStyle name="Title 5 15" xfId="27020" xr:uid="{4C84542C-EFA8-421F-94A6-ECA48546AC0E}"/>
    <cellStyle name="Title 5 2" xfId="17481" xr:uid="{00000000-0005-0000-0000-00004D440000}"/>
    <cellStyle name="Title 5 2 10" xfId="17482" xr:uid="{00000000-0005-0000-0000-00004E440000}"/>
    <cellStyle name="Title 5 2 11" xfId="45990" xr:uid="{34F4FB54-79FC-48AE-9F66-94CB21D5A504}"/>
    <cellStyle name="Title 5 2 12" xfId="39152" xr:uid="{36F278B7-4297-42F3-BC72-8FFFC67DCA8F}"/>
    <cellStyle name="Title 5 2 2" xfId="17483" xr:uid="{00000000-0005-0000-0000-00004F440000}"/>
    <cellStyle name="Title 5 2 2 2" xfId="17484" xr:uid="{00000000-0005-0000-0000-000050440000}"/>
    <cellStyle name="Title 5 2 2 2 2" xfId="17485" xr:uid="{00000000-0005-0000-0000-000051440000}"/>
    <cellStyle name="Title 5 2 2 3" xfId="17486" xr:uid="{00000000-0005-0000-0000-000052440000}"/>
    <cellStyle name="Title 5 2 2 3 2" xfId="17487" xr:uid="{00000000-0005-0000-0000-000053440000}"/>
    <cellStyle name="Title 5 2 2 4" xfId="17488" xr:uid="{00000000-0005-0000-0000-000054440000}"/>
    <cellStyle name="Title 5 2 2 5" xfId="45991" xr:uid="{864BD910-EE4F-4CE7-A0D8-4C8B7CE5A7E3}"/>
    <cellStyle name="Title 5 2 2 6" xfId="39153" xr:uid="{0132637C-497E-41DD-8627-C2B0C78C62EF}"/>
    <cellStyle name="Title 5 2 3" xfId="17489" xr:uid="{00000000-0005-0000-0000-000055440000}"/>
    <cellStyle name="Title 5 2 3 2" xfId="17490" xr:uid="{00000000-0005-0000-0000-000056440000}"/>
    <cellStyle name="Title 5 2 3 2 2" xfId="17491" xr:uid="{00000000-0005-0000-0000-000057440000}"/>
    <cellStyle name="Title 5 2 3 3" xfId="17492" xr:uid="{00000000-0005-0000-0000-000058440000}"/>
    <cellStyle name="Title 5 2 3 3 2" xfId="17493" xr:uid="{00000000-0005-0000-0000-000059440000}"/>
    <cellStyle name="Title 5 2 3 4" xfId="17494" xr:uid="{00000000-0005-0000-0000-00005A440000}"/>
    <cellStyle name="Title 5 2 3 5" xfId="45992" xr:uid="{593520C2-4DD4-4BC0-BE11-A5B0F0C34C3E}"/>
    <cellStyle name="Title 5 2 3 6" xfId="39154" xr:uid="{B0EF3832-1454-4B76-A90D-493400B641EB}"/>
    <cellStyle name="Title 5 2 4" xfId="17495" xr:uid="{00000000-0005-0000-0000-00005B440000}"/>
    <cellStyle name="Title 5 2 4 2" xfId="17496" xr:uid="{00000000-0005-0000-0000-00005C440000}"/>
    <cellStyle name="Title 5 2 4 2 2" xfId="17497" xr:uid="{00000000-0005-0000-0000-00005D440000}"/>
    <cellStyle name="Title 5 2 4 3" xfId="17498" xr:uid="{00000000-0005-0000-0000-00005E440000}"/>
    <cellStyle name="Title 5 2 4 3 2" xfId="17499" xr:uid="{00000000-0005-0000-0000-00005F440000}"/>
    <cellStyle name="Title 5 2 4 4" xfId="17500" xr:uid="{00000000-0005-0000-0000-000060440000}"/>
    <cellStyle name="Title 5 2 4 4 2" xfId="17501" xr:uid="{00000000-0005-0000-0000-000061440000}"/>
    <cellStyle name="Title 5 2 4 5" xfId="17502" xr:uid="{00000000-0005-0000-0000-000062440000}"/>
    <cellStyle name="Title 5 2 4 6" xfId="45993" xr:uid="{2CBB82E3-E7F9-4D57-955A-254D4F8D94E9}"/>
    <cellStyle name="Title 5 2 4 7" xfId="39155" xr:uid="{F4A912E7-6C5D-4532-8916-46C46C9FF093}"/>
    <cellStyle name="Title 5 2 5" xfId="17503" xr:uid="{00000000-0005-0000-0000-000063440000}"/>
    <cellStyle name="Title 5 2 5 2" xfId="17504" xr:uid="{00000000-0005-0000-0000-000064440000}"/>
    <cellStyle name="Title 5 2 5 2 2" xfId="17505" xr:uid="{00000000-0005-0000-0000-000065440000}"/>
    <cellStyle name="Title 5 2 5 3" xfId="17506" xr:uid="{00000000-0005-0000-0000-000066440000}"/>
    <cellStyle name="Title 5 2 5 3 2" xfId="17507" xr:uid="{00000000-0005-0000-0000-000067440000}"/>
    <cellStyle name="Title 5 2 5 4" xfId="17508" xr:uid="{00000000-0005-0000-0000-000068440000}"/>
    <cellStyle name="Title 5 2 5 5" xfId="45994" xr:uid="{86A766FD-06F3-43D0-BC42-44C045FD4B91}"/>
    <cellStyle name="Title 5 2 5 6" xfId="39156" xr:uid="{032B93F9-5D5E-4BF0-A5DC-F180E83D2876}"/>
    <cellStyle name="Title 5 2 6" xfId="17509" xr:uid="{00000000-0005-0000-0000-000069440000}"/>
    <cellStyle name="Title 5 2 6 2" xfId="17510" xr:uid="{00000000-0005-0000-0000-00006A440000}"/>
    <cellStyle name="Title 5 2 7" xfId="17511" xr:uid="{00000000-0005-0000-0000-00006B440000}"/>
    <cellStyle name="Title 5 2 7 2" xfId="17512" xr:uid="{00000000-0005-0000-0000-00006C440000}"/>
    <cellStyle name="Title 5 2 8" xfId="17513" xr:uid="{00000000-0005-0000-0000-00006D440000}"/>
    <cellStyle name="Title 5 2 8 2" xfId="17514" xr:uid="{00000000-0005-0000-0000-00006E440000}"/>
    <cellStyle name="Title 5 2 9" xfId="17515" xr:uid="{00000000-0005-0000-0000-00006F440000}"/>
    <cellStyle name="Title 5 3" xfId="17516" xr:uid="{00000000-0005-0000-0000-000070440000}"/>
    <cellStyle name="Title 5 3 2" xfId="17517" xr:uid="{00000000-0005-0000-0000-000071440000}"/>
    <cellStyle name="Title 5 3 2 2" xfId="17518" xr:uid="{00000000-0005-0000-0000-000072440000}"/>
    <cellStyle name="Title 5 3 3" xfId="17519" xr:uid="{00000000-0005-0000-0000-000073440000}"/>
    <cellStyle name="Title 5 3 3 2" xfId="17520" xr:uid="{00000000-0005-0000-0000-000074440000}"/>
    <cellStyle name="Title 5 3 4" xfId="17521" xr:uid="{00000000-0005-0000-0000-000075440000}"/>
    <cellStyle name="Title 5 3 5" xfId="17522" xr:uid="{00000000-0005-0000-0000-000076440000}"/>
    <cellStyle name="Title 5 3 6" xfId="45995" xr:uid="{0709E6DA-ADDB-45B3-B9A4-8B444B283DF0}"/>
    <cellStyle name="Title 5 3 7" xfId="39157" xr:uid="{19529783-EC73-4B04-838C-1AAC535C6F08}"/>
    <cellStyle name="Title 5 4" xfId="17523" xr:uid="{00000000-0005-0000-0000-000077440000}"/>
    <cellStyle name="Title 5 4 2" xfId="17524" xr:uid="{00000000-0005-0000-0000-000078440000}"/>
    <cellStyle name="Title 5 4 2 2" xfId="17525" xr:uid="{00000000-0005-0000-0000-000079440000}"/>
    <cellStyle name="Title 5 4 3" xfId="17526" xr:uid="{00000000-0005-0000-0000-00007A440000}"/>
    <cellStyle name="Title 5 4 3 2" xfId="17527" xr:uid="{00000000-0005-0000-0000-00007B440000}"/>
    <cellStyle name="Title 5 4 4" xfId="17528" xr:uid="{00000000-0005-0000-0000-00007C440000}"/>
    <cellStyle name="Title 5 4 5" xfId="45996" xr:uid="{E77FB3F8-D2DB-4224-818D-7C8F596DE12A}"/>
    <cellStyle name="Title 5 4 6" xfId="39158" xr:uid="{795B27A5-B5FC-48E2-8A21-567A1850072F}"/>
    <cellStyle name="Title 5 5" xfId="17529" xr:uid="{00000000-0005-0000-0000-00007D440000}"/>
    <cellStyle name="Title 5 5 2" xfId="17530" xr:uid="{00000000-0005-0000-0000-00007E440000}"/>
    <cellStyle name="Title 5 5 2 2" xfId="17531" xr:uid="{00000000-0005-0000-0000-00007F440000}"/>
    <cellStyle name="Title 5 5 3" xfId="17532" xr:uid="{00000000-0005-0000-0000-000080440000}"/>
    <cellStyle name="Title 5 5 3 2" xfId="17533" xr:uid="{00000000-0005-0000-0000-000081440000}"/>
    <cellStyle name="Title 5 5 4" xfId="17534" xr:uid="{00000000-0005-0000-0000-000082440000}"/>
    <cellStyle name="Title 5 5 5" xfId="45997" xr:uid="{011BD498-4BCD-4E34-A4E5-F87ECB9FE534}"/>
    <cellStyle name="Title 5 5 6" xfId="39159" xr:uid="{6C831B99-A86D-4523-8A7B-19156FDC1E40}"/>
    <cellStyle name="Title 5 6" xfId="17535" xr:uid="{00000000-0005-0000-0000-000083440000}"/>
    <cellStyle name="Title 5 6 2" xfId="17536" xr:uid="{00000000-0005-0000-0000-000084440000}"/>
    <cellStyle name="Title 5 6 2 2" xfId="17537" xr:uid="{00000000-0005-0000-0000-000085440000}"/>
    <cellStyle name="Title 5 6 3" xfId="17538" xr:uid="{00000000-0005-0000-0000-000086440000}"/>
    <cellStyle name="Title 5 6 3 2" xfId="17539" xr:uid="{00000000-0005-0000-0000-000087440000}"/>
    <cellStyle name="Title 5 6 4" xfId="17540" xr:uid="{00000000-0005-0000-0000-000088440000}"/>
    <cellStyle name="Title 5 6 4 2" xfId="17541" xr:uid="{00000000-0005-0000-0000-000089440000}"/>
    <cellStyle name="Title 5 6 5" xfId="17542" xr:uid="{00000000-0005-0000-0000-00008A440000}"/>
    <cellStyle name="Title 5 6 6" xfId="45998" xr:uid="{F25D5049-6D4E-4282-BFF0-B71C1E2B4A4A}"/>
    <cellStyle name="Title 5 6 7" xfId="39160" xr:uid="{2B46E50A-28F5-421D-9EBB-FD18F624861C}"/>
    <cellStyle name="Title 5 7" xfId="17543" xr:uid="{00000000-0005-0000-0000-00008B440000}"/>
    <cellStyle name="Title 5 7 2" xfId="17544" xr:uid="{00000000-0005-0000-0000-00008C440000}"/>
    <cellStyle name="Title 5 7 2 2" xfId="17545" xr:uid="{00000000-0005-0000-0000-00008D440000}"/>
    <cellStyle name="Title 5 7 3" xfId="17546" xr:uid="{00000000-0005-0000-0000-00008E440000}"/>
    <cellStyle name="Title 5 7 3 2" xfId="17547" xr:uid="{00000000-0005-0000-0000-00008F440000}"/>
    <cellStyle name="Title 5 7 4" xfId="17548" xr:uid="{00000000-0005-0000-0000-000090440000}"/>
    <cellStyle name="Title 5 7 5" xfId="45999" xr:uid="{37BDCF98-0394-4A44-BC87-5ED4F2587092}"/>
    <cellStyle name="Title 5 7 6" xfId="39161" xr:uid="{116EB099-9489-452F-8D02-43733BCE9643}"/>
    <cellStyle name="Title 5 8" xfId="17549" xr:uid="{00000000-0005-0000-0000-000091440000}"/>
    <cellStyle name="Title 5 8 2" xfId="17550" xr:uid="{00000000-0005-0000-0000-000092440000}"/>
    <cellStyle name="Title 5 8 3" xfId="46000" xr:uid="{AE72FBC3-767B-4DAE-8DD5-AB4FA360F3C8}"/>
    <cellStyle name="Title 5 8 4" xfId="39162" xr:uid="{46F491AF-3FB8-41A0-8B98-454D43DDCE04}"/>
    <cellStyle name="Title 5 9" xfId="17551" xr:uid="{00000000-0005-0000-0000-000093440000}"/>
    <cellStyle name="Title 5 9 2" xfId="17552" xr:uid="{00000000-0005-0000-0000-000094440000}"/>
    <cellStyle name="Title 5 9 3" xfId="46001" xr:uid="{2C0B6D71-46D6-42CF-B8DB-60C36C1FE950}"/>
    <cellStyle name="Title 5 9 4" xfId="39163" xr:uid="{28C948A3-72F9-4B0C-BECC-2A748C12C33E}"/>
    <cellStyle name="Title 6" xfId="3300" xr:uid="{00000000-0005-0000-0000-0000E80C0000}"/>
    <cellStyle name="Title 6 10" xfId="17554" xr:uid="{00000000-0005-0000-0000-000096440000}"/>
    <cellStyle name="Title 6 10 2" xfId="17555" xr:uid="{00000000-0005-0000-0000-000097440000}"/>
    <cellStyle name="Title 6 10 3" xfId="46002" xr:uid="{F82AC269-5D12-48E8-897A-7B524973C338}"/>
    <cellStyle name="Title 6 10 4" xfId="39164" xr:uid="{B7FF5A9D-30E7-4910-B401-B2E1ECB4FC03}"/>
    <cellStyle name="Title 6 11" xfId="17556" xr:uid="{00000000-0005-0000-0000-000098440000}"/>
    <cellStyle name="Title 6 11 2" xfId="46003" xr:uid="{F163F8F8-8D96-481D-9803-FF92120FEFA8}"/>
    <cellStyle name="Title 6 11 3" xfId="39165" xr:uid="{C3B5B764-82E7-460E-AA10-6D8CE5778038}"/>
    <cellStyle name="Title 6 12" xfId="17557" xr:uid="{00000000-0005-0000-0000-000099440000}"/>
    <cellStyle name="Title 6 13" xfId="17553" xr:uid="{00000000-0005-0000-0000-000095440000}"/>
    <cellStyle name="Title 6 14" xfId="42210" xr:uid="{9DDF3E66-3917-4836-9345-D68D3489DF60}"/>
    <cellStyle name="Title 6 15" xfId="27021" xr:uid="{050C604E-835F-426F-8824-569E9AC4D996}"/>
    <cellStyle name="Title 6 2" xfId="17558" xr:uid="{00000000-0005-0000-0000-00009A440000}"/>
    <cellStyle name="Title 6 2 10" xfId="17559" xr:uid="{00000000-0005-0000-0000-00009B440000}"/>
    <cellStyle name="Title 6 2 11" xfId="46004" xr:uid="{E3DABD95-9164-44A3-8F5B-DDCD8508C5B0}"/>
    <cellStyle name="Title 6 2 12" xfId="39166" xr:uid="{00222040-05BB-4EAC-A9D5-68C796C44C0B}"/>
    <cellStyle name="Title 6 2 2" xfId="17560" xr:uid="{00000000-0005-0000-0000-00009C440000}"/>
    <cellStyle name="Title 6 2 2 2" xfId="17561" xr:uid="{00000000-0005-0000-0000-00009D440000}"/>
    <cellStyle name="Title 6 2 2 2 2" xfId="17562" xr:uid="{00000000-0005-0000-0000-00009E440000}"/>
    <cellStyle name="Title 6 2 2 3" xfId="17563" xr:uid="{00000000-0005-0000-0000-00009F440000}"/>
    <cellStyle name="Title 6 2 2 3 2" xfId="17564" xr:uid="{00000000-0005-0000-0000-0000A0440000}"/>
    <cellStyle name="Title 6 2 2 4" xfId="17565" xr:uid="{00000000-0005-0000-0000-0000A1440000}"/>
    <cellStyle name="Title 6 2 2 5" xfId="46005" xr:uid="{99B02942-2F48-4FE3-9113-6E621E7D3780}"/>
    <cellStyle name="Title 6 2 2 6" xfId="39167" xr:uid="{4D30745E-7753-4984-9458-F45171EBE63B}"/>
    <cellStyle name="Title 6 2 3" xfId="17566" xr:uid="{00000000-0005-0000-0000-0000A2440000}"/>
    <cellStyle name="Title 6 2 3 2" xfId="17567" xr:uid="{00000000-0005-0000-0000-0000A3440000}"/>
    <cellStyle name="Title 6 2 3 2 2" xfId="17568" xr:uid="{00000000-0005-0000-0000-0000A4440000}"/>
    <cellStyle name="Title 6 2 3 3" xfId="17569" xr:uid="{00000000-0005-0000-0000-0000A5440000}"/>
    <cellStyle name="Title 6 2 3 3 2" xfId="17570" xr:uid="{00000000-0005-0000-0000-0000A6440000}"/>
    <cellStyle name="Title 6 2 3 4" xfId="17571" xr:uid="{00000000-0005-0000-0000-0000A7440000}"/>
    <cellStyle name="Title 6 2 3 5" xfId="46006" xr:uid="{4FF9AA39-9A71-484E-B11F-DF9CF85565E2}"/>
    <cellStyle name="Title 6 2 3 6" xfId="39168" xr:uid="{7D9CE903-4768-4C6D-98E1-5F2BF1D3350B}"/>
    <cellStyle name="Title 6 2 4" xfId="17572" xr:uid="{00000000-0005-0000-0000-0000A8440000}"/>
    <cellStyle name="Title 6 2 4 2" xfId="17573" xr:uid="{00000000-0005-0000-0000-0000A9440000}"/>
    <cellStyle name="Title 6 2 4 2 2" xfId="17574" xr:uid="{00000000-0005-0000-0000-0000AA440000}"/>
    <cellStyle name="Title 6 2 4 3" xfId="17575" xr:uid="{00000000-0005-0000-0000-0000AB440000}"/>
    <cellStyle name="Title 6 2 4 3 2" xfId="17576" xr:uid="{00000000-0005-0000-0000-0000AC440000}"/>
    <cellStyle name="Title 6 2 4 4" xfId="17577" xr:uid="{00000000-0005-0000-0000-0000AD440000}"/>
    <cellStyle name="Title 6 2 4 4 2" xfId="17578" xr:uid="{00000000-0005-0000-0000-0000AE440000}"/>
    <cellStyle name="Title 6 2 4 5" xfId="17579" xr:uid="{00000000-0005-0000-0000-0000AF440000}"/>
    <cellStyle name="Title 6 2 4 6" xfId="46007" xr:uid="{22BD3D04-F418-4E28-AC85-4083621F34EA}"/>
    <cellStyle name="Title 6 2 4 7" xfId="39169" xr:uid="{E2DB01D8-BA2D-43CD-ADD3-41EFECDE420D}"/>
    <cellStyle name="Title 6 2 5" xfId="17580" xr:uid="{00000000-0005-0000-0000-0000B0440000}"/>
    <cellStyle name="Title 6 2 5 2" xfId="17581" xr:uid="{00000000-0005-0000-0000-0000B1440000}"/>
    <cellStyle name="Title 6 2 5 2 2" xfId="17582" xr:uid="{00000000-0005-0000-0000-0000B2440000}"/>
    <cellStyle name="Title 6 2 5 3" xfId="17583" xr:uid="{00000000-0005-0000-0000-0000B3440000}"/>
    <cellStyle name="Title 6 2 5 3 2" xfId="17584" xr:uid="{00000000-0005-0000-0000-0000B4440000}"/>
    <cellStyle name="Title 6 2 5 4" xfId="17585" xr:uid="{00000000-0005-0000-0000-0000B5440000}"/>
    <cellStyle name="Title 6 2 5 5" xfId="46008" xr:uid="{EF146BA1-B072-4495-8E5B-B796B70000AF}"/>
    <cellStyle name="Title 6 2 5 6" xfId="39170" xr:uid="{9223354B-9168-4714-BF24-50AF2BEBB489}"/>
    <cellStyle name="Title 6 2 6" xfId="17586" xr:uid="{00000000-0005-0000-0000-0000B6440000}"/>
    <cellStyle name="Title 6 2 6 2" xfId="17587" xr:uid="{00000000-0005-0000-0000-0000B7440000}"/>
    <cellStyle name="Title 6 2 7" xfId="17588" xr:uid="{00000000-0005-0000-0000-0000B8440000}"/>
    <cellStyle name="Title 6 2 7 2" xfId="17589" xr:uid="{00000000-0005-0000-0000-0000B9440000}"/>
    <cellStyle name="Title 6 2 8" xfId="17590" xr:uid="{00000000-0005-0000-0000-0000BA440000}"/>
    <cellStyle name="Title 6 2 8 2" xfId="17591" xr:uid="{00000000-0005-0000-0000-0000BB440000}"/>
    <cellStyle name="Title 6 2 9" xfId="17592" xr:uid="{00000000-0005-0000-0000-0000BC440000}"/>
    <cellStyle name="Title 6 3" xfId="17593" xr:uid="{00000000-0005-0000-0000-0000BD440000}"/>
    <cellStyle name="Title 6 3 2" xfId="17594" xr:uid="{00000000-0005-0000-0000-0000BE440000}"/>
    <cellStyle name="Title 6 3 2 2" xfId="17595" xr:uid="{00000000-0005-0000-0000-0000BF440000}"/>
    <cellStyle name="Title 6 3 3" xfId="17596" xr:uid="{00000000-0005-0000-0000-0000C0440000}"/>
    <cellStyle name="Title 6 3 3 2" xfId="17597" xr:uid="{00000000-0005-0000-0000-0000C1440000}"/>
    <cellStyle name="Title 6 3 4" xfId="17598" xr:uid="{00000000-0005-0000-0000-0000C2440000}"/>
    <cellStyle name="Title 6 3 5" xfId="17599" xr:uid="{00000000-0005-0000-0000-0000C3440000}"/>
    <cellStyle name="Title 6 3 6" xfId="46009" xr:uid="{457DF997-AB4F-4CA3-9D30-D3EE7B8161E2}"/>
    <cellStyle name="Title 6 3 7" xfId="39171" xr:uid="{89F8AC5D-8ED0-41C9-9076-65454F3ADA85}"/>
    <cellStyle name="Title 6 4" xfId="17600" xr:uid="{00000000-0005-0000-0000-0000C4440000}"/>
    <cellStyle name="Title 6 4 2" xfId="17601" xr:uid="{00000000-0005-0000-0000-0000C5440000}"/>
    <cellStyle name="Title 6 4 2 2" xfId="17602" xr:uid="{00000000-0005-0000-0000-0000C6440000}"/>
    <cellStyle name="Title 6 4 3" xfId="17603" xr:uid="{00000000-0005-0000-0000-0000C7440000}"/>
    <cellStyle name="Title 6 4 3 2" xfId="17604" xr:uid="{00000000-0005-0000-0000-0000C8440000}"/>
    <cellStyle name="Title 6 4 4" xfId="17605" xr:uid="{00000000-0005-0000-0000-0000C9440000}"/>
    <cellStyle name="Title 6 4 5" xfId="46010" xr:uid="{C0D0298F-EFF6-4164-A7DB-722A86378BDA}"/>
    <cellStyle name="Title 6 4 6" xfId="39172" xr:uid="{49113105-F7A8-4759-AC0A-07C627679BED}"/>
    <cellStyle name="Title 6 5" xfId="17606" xr:uid="{00000000-0005-0000-0000-0000CA440000}"/>
    <cellStyle name="Title 6 5 2" xfId="17607" xr:uid="{00000000-0005-0000-0000-0000CB440000}"/>
    <cellStyle name="Title 6 5 2 2" xfId="17608" xr:uid="{00000000-0005-0000-0000-0000CC440000}"/>
    <cellStyle name="Title 6 5 3" xfId="17609" xr:uid="{00000000-0005-0000-0000-0000CD440000}"/>
    <cellStyle name="Title 6 5 3 2" xfId="17610" xr:uid="{00000000-0005-0000-0000-0000CE440000}"/>
    <cellStyle name="Title 6 5 4" xfId="17611" xr:uid="{00000000-0005-0000-0000-0000CF440000}"/>
    <cellStyle name="Title 6 5 5" xfId="46011" xr:uid="{9404BB85-AC53-4405-84A4-F1DB21114A66}"/>
    <cellStyle name="Title 6 5 6" xfId="39173" xr:uid="{F12F3E54-E0C2-4B69-BA66-2DA6E7DC4C53}"/>
    <cellStyle name="Title 6 6" xfId="17612" xr:uid="{00000000-0005-0000-0000-0000D0440000}"/>
    <cellStyle name="Title 6 6 2" xfId="17613" xr:uid="{00000000-0005-0000-0000-0000D1440000}"/>
    <cellStyle name="Title 6 6 2 2" xfId="17614" xr:uid="{00000000-0005-0000-0000-0000D2440000}"/>
    <cellStyle name="Title 6 6 3" xfId="17615" xr:uid="{00000000-0005-0000-0000-0000D3440000}"/>
    <cellStyle name="Title 6 6 3 2" xfId="17616" xr:uid="{00000000-0005-0000-0000-0000D4440000}"/>
    <cellStyle name="Title 6 6 4" xfId="17617" xr:uid="{00000000-0005-0000-0000-0000D5440000}"/>
    <cellStyle name="Title 6 6 4 2" xfId="17618" xr:uid="{00000000-0005-0000-0000-0000D6440000}"/>
    <cellStyle name="Title 6 6 5" xfId="17619" xr:uid="{00000000-0005-0000-0000-0000D7440000}"/>
    <cellStyle name="Title 6 6 6" xfId="46012" xr:uid="{A4566E8A-2DFB-4E3B-A19D-8F81F50EA64B}"/>
    <cellStyle name="Title 6 6 7" xfId="39174" xr:uid="{0D51852B-B6D3-44AC-BB4F-67089A032459}"/>
    <cellStyle name="Title 6 7" xfId="17620" xr:uid="{00000000-0005-0000-0000-0000D8440000}"/>
    <cellStyle name="Title 6 7 2" xfId="17621" xr:uid="{00000000-0005-0000-0000-0000D9440000}"/>
    <cellStyle name="Title 6 7 2 2" xfId="17622" xr:uid="{00000000-0005-0000-0000-0000DA440000}"/>
    <cellStyle name="Title 6 7 3" xfId="17623" xr:uid="{00000000-0005-0000-0000-0000DB440000}"/>
    <cellStyle name="Title 6 7 3 2" xfId="17624" xr:uid="{00000000-0005-0000-0000-0000DC440000}"/>
    <cellStyle name="Title 6 7 4" xfId="17625" xr:uid="{00000000-0005-0000-0000-0000DD440000}"/>
    <cellStyle name="Title 6 7 5" xfId="46013" xr:uid="{F386327D-CFE0-42DF-860C-B513F39584F2}"/>
    <cellStyle name="Title 6 7 6" xfId="39175" xr:uid="{28BFE0AE-C5FF-4353-AF62-54FEDCB2EF24}"/>
    <cellStyle name="Title 6 8" xfId="17626" xr:uid="{00000000-0005-0000-0000-0000DE440000}"/>
    <cellStyle name="Title 6 8 2" xfId="17627" xr:uid="{00000000-0005-0000-0000-0000DF440000}"/>
    <cellStyle name="Title 6 8 3" xfId="46014" xr:uid="{94A45091-8F2A-45E0-9C52-137D0895C40F}"/>
    <cellStyle name="Title 6 8 4" xfId="39176" xr:uid="{41461C87-6F10-4370-BB8E-B8EEB2716BD9}"/>
    <cellStyle name="Title 6 9" xfId="17628" xr:uid="{00000000-0005-0000-0000-0000E0440000}"/>
    <cellStyle name="Title 6 9 2" xfId="17629" xr:uid="{00000000-0005-0000-0000-0000E1440000}"/>
    <cellStyle name="Title 6 9 3" xfId="46015" xr:uid="{AA47092B-A4E9-425B-8784-6BE89EEECD1F}"/>
    <cellStyle name="Title 6 9 4" xfId="39177" xr:uid="{5AE7C4F2-C244-45E2-B8C8-EB425CEAD4AA}"/>
    <cellStyle name="Title 7" xfId="3301" xr:uid="{00000000-0005-0000-0000-0000E90C0000}"/>
    <cellStyle name="Title 7 10" xfId="17631" xr:uid="{00000000-0005-0000-0000-0000E3440000}"/>
    <cellStyle name="Title 7 10 2" xfId="46016" xr:uid="{161DD90A-E18F-4C36-8F76-A773AAD67C9D}"/>
    <cellStyle name="Title 7 10 3" xfId="39178" xr:uid="{9DFE6583-352A-497A-9BEE-EE9852E7F6A8}"/>
    <cellStyle name="Title 7 11" xfId="17632" xr:uid="{00000000-0005-0000-0000-0000E4440000}"/>
    <cellStyle name="Title 7 12" xfId="17630" xr:uid="{00000000-0005-0000-0000-0000E2440000}"/>
    <cellStyle name="Title 7 13" xfId="42211" xr:uid="{B70FE060-4F7C-4249-B73C-8954D856F5B4}"/>
    <cellStyle name="Title 7 14" xfId="27022" xr:uid="{B57D6E19-1C5C-4838-A930-CC65CE7BBDD0}"/>
    <cellStyle name="Title 7 2" xfId="17633" xr:uid="{00000000-0005-0000-0000-0000E5440000}"/>
    <cellStyle name="Title 7 2 2" xfId="17634" xr:uid="{00000000-0005-0000-0000-0000E6440000}"/>
    <cellStyle name="Title 7 2 2 2" xfId="17635" xr:uid="{00000000-0005-0000-0000-0000E7440000}"/>
    <cellStyle name="Title 7 2 3" xfId="17636" xr:uid="{00000000-0005-0000-0000-0000E8440000}"/>
    <cellStyle name="Title 7 2 3 2" xfId="17637" xr:uid="{00000000-0005-0000-0000-0000E9440000}"/>
    <cellStyle name="Title 7 2 4" xfId="17638" xr:uid="{00000000-0005-0000-0000-0000EA440000}"/>
    <cellStyle name="Title 7 2 5" xfId="17639" xr:uid="{00000000-0005-0000-0000-0000EB440000}"/>
    <cellStyle name="Title 7 2 6" xfId="46017" xr:uid="{7C47B734-D203-45D5-B8F5-50835D085227}"/>
    <cellStyle name="Title 7 2 7" xfId="39179" xr:uid="{BD395963-4069-4B6D-B27F-B02B0C02B3FB}"/>
    <cellStyle name="Title 7 3" xfId="17640" xr:uid="{00000000-0005-0000-0000-0000EC440000}"/>
    <cellStyle name="Title 7 3 2" xfId="17641" xr:uid="{00000000-0005-0000-0000-0000ED440000}"/>
    <cellStyle name="Title 7 3 2 2" xfId="17642" xr:uid="{00000000-0005-0000-0000-0000EE440000}"/>
    <cellStyle name="Title 7 3 3" xfId="17643" xr:uid="{00000000-0005-0000-0000-0000EF440000}"/>
    <cellStyle name="Title 7 3 3 2" xfId="17644" xr:uid="{00000000-0005-0000-0000-0000F0440000}"/>
    <cellStyle name="Title 7 3 4" xfId="17645" xr:uid="{00000000-0005-0000-0000-0000F1440000}"/>
    <cellStyle name="Title 7 3 5" xfId="46018" xr:uid="{679F2D7F-39F3-401C-A857-E9B1866E9A4E}"/>
    <cellStyle name="Title 7 3 6" xfId="39180" xr:uid="{BCDC7CBE-431B-4ECF-B783-D76D66EA5ACD}"/>
    <cellStyle name="Title 7 4" xfId="17646" xr:uid="{00000000-0005-0000-0000-0000F2440000}"/>
    <cellStyle name="Title 7 4 2" xfId="17647" xr:uid="{00000000-0005-0000-0000-0000F3440000}"/>
    <cellStyle name="Title 7 4 2 2" xfId="17648" xr:uid="{00000000-0005-0000-0000-0000F4440000}"/>
    <cellStyle name="Title 7 4 3" xfId="17649" xr:uid="{00000000-0005-0000-0000-0000F5440000}"/>
    <cellStyle name="Title 7 4 3 2" xfId="17650" xr:uid="{00000000-0005-0000-0000-0000F6440000}"/>
    <cellStyle name="Title 7 4 4" xfId="17651" xr:uid="{00000000-0005-0000-0000-0000F7440000}"/>
    <cellStyle name="Title 7 4 5" xfId="46019" xr:uid="{9728F3A4-6180-4BF4-BD74-74CCFAC99A03}"/>
    <cellStyle name="Title 7 4 6" xfId="39181" xr:uid="{C1EC0B3E-34B9-4D0A-AF73-AB74F5D11E57}"/>
    <cellStyle name="Title 7 5" xfId="17652" xr:uid="{00000000-0005-0000-0000-0000F8440000}"/>
    <cellStyle name="Title 7 5 2" xfId="17653" xr:uid="{00000000-0005-0000-0000-0000F9440000}"/>
    <cellStyle name="Title 7 5 2 2" xfId="17654" xr:uid="{00000000-0005-0000-0000-0000FA440000}"/>
    <cellStyle name="Title 7 5 3" xfId="17655" xr:uid="{00000000-0005-0000-0000-0000FB440000}"/>
    <cellStyle name="Title 7 5 3 2" xfId="17656" xr:uid="{00000000-0005-0000-0000-0000FC440000}"/>
    <cellStyle name="Title 7 5 4" xfId="17657" xr:uid="{00000000-0005-0000-0000-0000FD440000}"/>
    <cellStyle name="Title 7 5 4 2" xfId="17658" xr:uid="{00000000-0005-0000-0000-0000FE440000}"/>
    <cellStyle name="Title 7 5 5" xfId="17659" xr:uid="{00000000-0005-0000-0000-0000FF440000}"/>
    <cellStyle name="Title 7 5 6" xfId="46020" xr:uid="{5B1FE40E-6C45-46E4-AB26-8587D8B71D44}"/>
    <cellStyle name="Title 7 5 7" xfId="39182" xr:uid="{EF93A1C3-AF96-48DB-8B6F-F7A220E6BA4E}"/>
    <cellStyle name="Title 7 6" xfId="17660" xr:uid="{00000000-0005-0000-0000-000000450000}"/>
    <cellStyle name="Title 7 6 2" xfId="17661" xr:uid="{00000000-0005-0000-0000-000001450000}"/>
    <cellStyle name="Title 7 6 2 2" xfId="17662" xr:uid="{00000000-0005-0000-0000-000002450000}"/>
    <cellStyle name="Title 7 6 3" xfId="17663" xr:uid="{00000000-0005-0000-0000-000003450000}"/>
    <cellStyle name="Title 7 6 3 2" xfId="17664" xr:uid="{00000000-0005-0000-0000-000004450000}"/>
    <cellStyle name="Title 7 6 4" xfId="17665" xr:uid="{00000000-0005-0000-0000-000005450000}"/>
    <cellStyle name="Title 7 6 5" xfId="46021" xr:uid="{F82953F5-6438-4454-BFF6-AB49B97F9D5A}"/>
    <cellStyle name="Title 7 6 6" xfId="39183" xr:uid="{B3D8385D-7C11-42AF-975A-4838EF8A5233}"/>
    <cellStyle name="Title 7 7" xfId="17666" xr:uid="{00000000-0005-0000-0000-000006450000}"/>
    <cellStyle name="Title 7 7 2" xfId="17667" xr:uid="{00000000-0005-0000-0000-000007450000}"/>
    <cellStyle name="Title 7 7 3" xfId="46022" xr:uid="{BD43A1C8-8DFC-4D5A-A465-A1D752350969}"/>
    <cellStyle name="Title 7 7 4" xfId="39184" xr:uid="{31EFDF1E-F0AB-4244-A7BB-E85EADE3D4F8}"/>
    <cellStyle name="Title 7 8" xfId="17668" xr:uid="{00000000-0005-0000-0000-000008450000}"/>
    <cellStyle name="Title 7 8 2" xfId="17669" xr:uid="{00000000-0005-0000-0000-000009450000}"/>
    <cellStyle name="Title 7 8 3" xfId="46023" xr:uid="{166A1B37-9C2C-4DBE-812F-99E969C250DD}"/>
    <cellStyle name="Title 7 8 4" xfId="39185" xr:uid="{912368DB-FC9D-4984-BF69-BF42A3F2967E}"/>
    <cellStyle name="Title 7 9" xfId="17670" xr:uid="{00000000-0005-0000-0000-00000A450000}"/>
    <cellStyle name="Title 7 9 2" xfId="17671" xr:uid="{00000000-0005-0000-0000-00000B450000}"/>
    <cellStyle name="Title 7 9 3" xfId="46024" xr:uid="{B8DA0D04-F4C6-4C69-87B1-18FEF24F6D14}"/>
    <cellStyle name="Title 7 9 4" xfId="39186" xr:uid="{F40896ED-FDCD-4D2D-AF4A-6DADAD85A805}"/>
    <cellStyle name="Title 8" xfId="3302" xr:uid="{00000000-0005-0000-0000-0000EA0C0000}"/>
    <cellStyle name="Title 8 10" xfId="17673" xr:uid="{00000000-0005-0000-0000-00000D450000}"/>
    <cellStyle name="Title 8 10 2" xfId="46025" xr:uid="{3E1AD40E-46C1-4393-A3FD-A92BF92621C6}"/>
    <cellStyle name="Title 8 10 3" xfId="39187" xr:uid="{0CC44FB4-9A09-41D5-8459-1AC134AE7FD7}"/>
    <cellStyle name="Title 8 11" xfId="17674" xr:uid="{00000000-0005-0000-0000-00000E450000}"/>
    <cellStyle name="Title 8 12" xfId="17672" xr:uid="{00000000-0005-0000-0000-00000C450000}"/>
    <cellStyle name="Title 8 13" xfId="42212" xr:uid="{E94781D8-34F5-4AB0-B38A-83991C426245}"/>
    <cellStyle name="Title 8 14" xfId="27023" xr:uid="{58F5643D-9AC5-4CA9-AAE1-80979EBBD0D6}"/>
    <cellStyle name="Title 8 2" xfId="17675" xr:uid="{00000000-0005-0000-0000-00000F450000}"/>
    <cellStyle name="Title 8 2 2" xfId="17676" xr:uid="{00000000-0005-0000-0000-000010450000}"/>
    <cellStyle name="Title 8 2 2 2" xfId="17677" xr:uid="{00000000-0005-0000-0000-000011450000}"/>
    <cellStyle name="Title 8 2 3" xfId="17678" xr:uid="{00000000-0005-0000-0000-000012450000}"/>
    <cellStyle name="Title 8 2 3 2" xfId="17679" xr:uid="{00000000-0005-0000-0000-000013450000}"/>
    <cellStyle name="Title 8 2 4" xfId="17680" xr:uid="{00000000-0005-0000-0000-000014450000}"/>
    <cellStyle name="Title 8 2 5" xfId="17681" xr:uid="{00000000-0005-0000-0000-000015450000}"/>
    <cellStyle name="Title 8 2 6" xfId="46026" xr:uid="{7CFEB217-42A9-4C18-A73E-0681546947EA}"/>
    <cellStyle name="Title 8 2 7" xfId="39188" xr:uid="{C7F0A03D-CEA9-4CB9-8E03-0813F4886F24}"/>
    <cellStyle name="Title 8 3" xfId="17682" xr:uid="{00000000-0005-0000-0000-000016450000}"/>
    <cellStyle name="Title 8 3 2" xfId="17683" xr:uid="{00000000-0005-0000-0000-000017450000}"/>
    <cellStyle name="Title 8 3 2 2" xfId="17684" xr:uid="{00000000-0005-0000-0000-000018450000}"/>
    <cellStyle name="Title 8 3 3" xfId="17685" xr:uid="{00000000-0005-0000-0000-000019450000}"/>
    <cellStyle name="Title 8 3 3 2" xfId="17686" xr:uid="{00000000-0005-0000-0000-00001A450000}"/>
    <cellStyle name="Title 8 3 4" xfId="17687" xr:uid="{00000000-0005-0000-0000-00001B450000}"/>
    <cellStyle name="Title 8 3 5" xfId="46027" xr:uid="{B3ADCE51-BE25-4F72-9741-D1719BD77307}"/>
    <cellStyle name="Title 8 3 6" xfId="39189" xr:uid="{1EB85153-1BF4-4AAE-B182-2599D6FF80F4}"/>
    <cellStyle name="Title 8 4" xfId="17688" xr:uid="{00000000-0005-0000-0000-00001C450000}"/>
    <cellStyle name="Title 8 4 2" xfId="17689" xr:uid="{00000000-0005-0000-0000-00001D450000}"/>
    <cellStyle name="Title 8 4 2 2" xfId="17690" xr:uid="{00000000-0005-0000-0000-00001E450000}"/>
    <cellStyle name="Title 8 4 3" xfId="17691" xr:uid="{00000000-0005-0000-0000-00001F450000}"/>
    <cellStyle name="Title 8 4 3 2" xfId="17692" xr:uid="{00000000-0005-0000-0000-000020450000}"/>
    <cellStyle name="Title 8 4 4" xfId="17693" xr:uid="{00000000-0005-0000-0000-000021450000}"/>
    <cellStyle name="Title 8 4 5" xfId="46028" xr:uid="{5C1427DF-8658-4930-8197-F05D3D63785B}"/>
    <cellStyle name="Title 8 4 6" xfId="39190" xr:uid="{F772A3E4-123F-456C-900C-62573F3EF3FA}"/>
    <cellStyle name="Title 8 5" xfId="17694" xr:uid="{00000000-0005-0000-0000-000022450000}"/>
    <cellStyle name="Title 8 5 2" xfId="17695" xr:uid="{00000000-0005-0000-0000-000023450000}"/>
    <cellStyle name="Title 8 5 2 2" xfId="17696" xr:uid="{00000000-0005-0000-0000-000024450000}"/>
    <cellStyle name="Title 8 5 3" xfId="17697" xr:uid="{00000000-0005-0000-0000-000025450000}"/>
    <cellStyle name="Title 8 5 3 2" xfId="17698" xr:uid="{00000000-0005-0000-0000-000026450000}"/>
    <cellStyle name="Title 8 5 4" xfId="17699" xr:uid="{00000000-0005-0000-0000-000027450000}"/>
    <cellStyle name="Title 8 5 4 2" xfId="17700" xr:uid="{00000000-0005-0000-0000-000028450000}"/>
    <cellStyle name="Title 8 5 5" xfId="17701" xr:uid="{00000000-0005-0000-0000-000029450000}"/>
    <cellStyle name="Title 8 5 6" xfId="46029" xr:uid="{67BF8485-9865-42EC-A254-81AC4FBCAB15}"/>
    <cellStyle name="Title 8 5 7" xfId="39191" xr:uid="{307815FF-CF3B-4CC5-96C9-F43CF17FCD58}"/>
    <cellStyle name="Title 8 6" xfId="17702" xr:uid="{00000000-0005-0000-0000-00002A450000}"/>
    <cellStyle name="Title 8 6 2" xfId="17703" xr:uid="{00000000-0005-0000-0000-00002B450000}"/>
    <cellStyle name="Title 8 6 2 2" xfId="17704" xr:uid="{00000000-0005-0000-0000-00002C450000}"/>
    <cellStyle name="Title 8 6 3" xfId="17705" xr:uid="{00000000-0005-0000-0000-00002D450000}"/>
    <cellStyle name="Title 8 6 3 2" xfId="17706" xr:uid="{00000000-0005-0000-0000-00002E450000}"/>
    <cellStyle name="Title 8 6 4" xfId="17707" xr:uid="{00000000-0005-0000-0000-00002F450000}"/>
    <cellStyle name="Title 8 6 5" xfId="46030" xr:uid="{0254485B-D9B2-4893-9322-9BCCBD0AB483}"/>
    <cellStyle name="Title 8 6 6" xfId="39192" xr:uid="{66CF6D99-3E4A-4EF2-B7F6-D9C01111CB33}"/>
    <cellStyle name="Title 8 7" xfId="17708" xr:uid="{00000000-0005-0000-0000-000030450000}"/>
    <cellStyle name="Title 8 7 2" xfId="17709" xr:uid="{00000000-0005-0000-0000-000031450000}"/>
    <cellStyle name="Title 8 7 3" xfId="46031" xr:uid="{83CD721A-3F2A-4739-8DE0-602DF223A1F3}"/>
    <cellStyle name="Title 8 7 4" xfId="39193" xr:uid="{98D44E5B-21FE-42A8-956E-1F1F37AF1818}"/>
    <cellStyle name="Title 8 8" xfId="17710" xr:uid="{00000000-0005-0000-0000-000032450000}"/>
    <cellStyle name="Title 8 8 2" xfId="17711" xr:uid="{00000000-0005-0000-0000-000033450000}"/>
    <cellStyle name="Title 8 8 3" xfId="46032" xr:uid="{B1D81FC7-6C51-475E-AF4A-6F0F1538A675}"/>
    <cellStyle name="Title 8 8 4" xfId="39194" xr:uid="{A445EBCC-5631-4AB3-A436-241578710760}"/>
    <cellStyle name="Title 8 9" xfId="17712" xr:uid="{00000000-0005-0000-0000-000034450000}"/>
    <cellStyle name="Title 8 9 2" xfId="17713" xr:uid="{00000000-0005-0000-0000-000035450000}"/>
    <cellStyle name="Title 8 9 3" xfId="46033" xr:uid="{ADCB5D5A-5C9C-4C5F-BFC4-3A5D86E3558A}"/>
    <cellStyle name="Title 8 9 4" xfId="39195" xr:uid="{04C3903E-1DD1-4890-A18F-668EB91A78D4}"/>
    <cellStyle name="Title 9" xfId="3303" xr:uid="{00000000-0005-0000-0000-0000EB0C0000}"/>
    <cellStyle name="Title 9 10" xfId="17715" xr:uid="{00000000-0005-0000-0000-000037450000}"/>
    <cellStyle name="Title 9 10 2" xfId="46034" xr:uid="{F342A0BD-ACE2-4628-8A69-9EBB1BB371A7}"/>
    <cellStyle name="Title 9 10 3" xfId="39196" xr:uid="{BA151DB2-08A2-4244-9EC5-4A1EBD8B08BE}"/>
    <cellStyle name="Title 9 11" xfId="17716" xr:uid="{00000000-0005-0000-0000-000038450000}"/>
    <cellStyle name="Title 9 12" xfId="17714" xr:uid="{00000000-0005-0000-0000-000036450000}"/>
    <cellStyle name="Title 9 13" xfId="42213" xr:uid="{3E357240-4EA9-43CB-A9A9-783CF5538239}"/>
    <cellStyle name="Title 9 14" xfId="27024" xr:uid="{B8B33E9C-270D-45F3-897E-24B294E544D5}"/>
    <cellStyle name="Title 9 2" xfId="17717" xr:uid="{00000000-0005-0000-0000-000039450000}"/>
    <cellStyle name="Title 9 2 2" xfId="17718" xr:uid="{00000000-0005-0000-0000-00003A450000}"/>
    <cellStyle name="Title 9 2 2 2" xfId="17719" xr:uid="{00000000-0005-0000-0000-00003B450000}"/>
    <cellStyle name="Title 9 2 3" xfId="17720" xr:uid="{00000000-0005-0000-0000-00003C450000}"/>
    <cellStyle name="Title 9 2 3 2" xfId="17721" xr:uid="{00000000-0005-0000-0000-00003D450000}"/>
    <cellStyle name="Title 9 2 4" xfId="17722" xr:uid="{00000000-0005-0000-0000-00003E450000}"/>
    <cellStyle name="Title 9 2 5" xfId="17723" xr:uid="{00000000-0005-0000-0000-00003F450000}"/>
    <cellStyle name="Title 9 2 6" xfId="46035" xr:uid="{255491A9-1114-4F8F-AEA7-997090BF2408}"/>
    <cellStyle name="Title 9 2 7" xfId="39197" xr:uid="{FB52D847-22C9-4A8B-B7F0-FFF6992A2354}"/>
    <cellStyle name="Title 9 3" xfId="17724" xr:uid="{00000000-0005-0000-0000-000040450000}"/>
    <cellStyle name="Title 9 3 2" xfId="17725" xr:uid="{00000000-0005-0000-0000-000041450000}"/>
    <cellStyle name="Title 9 3 2 2" xfId="17726" xr:uid="{00000000-0005-0000-0000-000042450000}"/>
    <cellStyle name="Title 9 3 3" xfId="17727" xr:uid="{00000000-0005-0000-0000-000043450000}"/>
    <cellStyle name="Title 9 3 3 2" xfId="17728" xr:uid="{00000000-0005-0000-0000-000044450000}"/>
    <cellStyle name="Title 9 3 4" xfId="17729" xr:uid="{00000000-0005-0000-0000-000045450000}"/>
    <cellStyle name="Title 9 3 5" xfId="46036" xr:uid="{ADD5C569-71DA-4E13-B75E-CB171733D232}"/>
    <cellStyle name="Title 9 3 6" xfId="39198" xr:uid="{200AACC8-94EB-4EB1-B7F2-8B13596A9D8F}"/>
    <cellStyle name="Title 9 4" xfId="17730" xr:uid="{00000000-0005-0000-0000-000046450000}"/>
    <cellStyle name="Title 9 4 2" xfId="17731" xr:uid="{00000000-0005-0000-0000-000047450000}"/>
    <cellStyle name="Title 9 4 2 2" xfId="17732" xr:uid="{00000000-0005-0000-0000-000048450000}"/>
    <cellStyle name="Title 9 4 3" xfId="17733" xr:uid="{00000000-0005-0000-0000-000049450000}"/>
    <cellStyle name="Title 9 4 3 2" xfId="17734" xr:uid="{00000000-0005-0000-0000-00004A450000}"/>
    <cellStyle name="Title 9 4 4" xfId="17735" xr:uid="{00000000-0005-0000-0000-00004B450000}"/>
    <cellStyle name="Title 9 4 5" xfId="46037" xr:uid="{222FE929-3E9F-4C50-8D33-A06CC3ACE122}"/>
    <cellStyle name="Title 9 4 6" xfId="39199" xr:uid="{BFCFBD45-D767-42E6-94C7-169538CB1196}"/>
    <cellStyle name="Title 9 5" xfId="17736" xr:uid="{00000000-0005-0000-0000-00004C450000}"/>
    <cellStyle name="Title 9 5 2" xfId="17737" xr:uid="{00000000-0005-0000-0000-00004D450000}"/>
    <cellStyle name="Title 9 5 2 2" xfId="17738" xr:uid="{00000000-0005-0000-0000-00004E450000}"/>
    <cellStyle name="Title 9 5 3" xfId="17739" xr:uid="{00000000-0005-0000-0000-00004F450000}"/>
    <cellStyle name="Title 9 5 3 2" xfId="17740" xr:uid="{00000000-0005-0000-0000-000050450000}"/>
    <cellStyle name="Title 9 5 4" xfId="17741" xr:uid="{00000000-0005-0000-0000-000051450000}"/>
    <cellStyle name="Title 9 5 4 2" xfId="17742" xr:uid="{00000000-0005-0000-0000-000052450000}"/>
    <cellStyle name="Title 9 5 5" xfId="17743" xr:uid="{00000000-0005-0000-0000-000053450000}"/>
    <cellStyle name="Title 9 5 6" xfId="46038" xr:uid="{6A683002-99C0-4E7F-94E9-8C2E697ACFC8}"/>
    <cellStyle name="Title 9 5 7" xfId="39200" xr:uid="{5DCF8512-3D7A-4C05-89D4-BD63E6BAF4E6}"/>
    <cellStyle name="Title 9 6" xfId="17744" xr:uid="{00000000-0005-0000-0000-000054450000}"/>
    <cellStyle name="Title 9 6 2" xfId="17745" xr:uid="{00000000-0005-0000-0000-000055450000}"/>
    <cellStyle name="Title 9 6 2 2" xfId="17746" xr:uid="{00000000-0005-0000-0000-000056450000}"/>
    <cellStyle name="Title 9 6 3" xfId="17747" xr:uid="{00000000-0005-0000-0000-000057450000}"/>
    <cellStyle name="Title 9 6 3 2" xfId="17748" xr:uid="{00000000-0005-0000-0000-000058450000}"/>
    <cellStyle name="Title 9 6 4" xfId="17749" xr:uid="{00000000-0005-0000-0000-000059450000}"/>
    <cellStyle name="Title 9 6 5" xfId="46039" xr:uid="{7F437095-600B-4112-BA29-902DC4CFD0E9}"/>
    <cellStyle name="Title 9 6 6" xfId="39201" xr:uid="{07FD658E-BE3D-4FB5-AE74-5FAC00B78EB5}"/>
    <cellStyle name="Title 9 7" xfId="17750" xr:uid="{00000000-0005-0000-0000-00005A450000}"/>
    <cellStyle name="Title 9 7 2" xfId="17751" xr:uid="{00000000-0005-0000-0000-00005B450000}"/>
    <cellStyle name="Title 9 7 3" xfId="46040" xr:uid="{FC99ED48-D4BA-4072-A7CC-A80DDCE4B336}"/>
    <cellStyle name="Title 9 7 4" xfId="39202" xr:uid="{4BDB361E-8A0B-4B48-BA0F-3F6305C3322A}"/>
    <cellStyle name="Title 9 8" xfId="17752" xr:uid="{00000000-0005-0000-0000-00005C450000}"/>
    <cellStyle name="Title 9 8 2" xfId="17753" xr:uid="{00000000-0005-0000-0000-00005D450000}"/>
    <cellStyle name="Title 9 8 3" xfId="46041" xr:uid="{69A37E92-BEC2-4533-929C-0E9FF69EA765}"/>
    <cellStyle name="Title 9 8 4" xfId="39203" xr:uid="{2852B7A2-BFBD-4B6E-B6DA-0040F4AB80F1}"/>
    <cellStyle name="Title 9 9" xfId="17754" xr:uid="{00000000-0005-0000-0000-00005E450000}"/>
    <cellStyle name="Title 9 9 2" xfId="17755" xr:uid="{00000000-0005-0000-0000-00005F450000}"/>
    <cellStyle name="Title 9 9 3" xfId="46042" xr:uid="{4CA31824-0698-4EEA-8594-BC6F7937D278}"/>
    <cellStyle name="Title 9 9 4" xfId="39204" xr:uid="{42F4B7AD-766A-4053-AA97-F5B1230A4AE7}"/>
    <cellStyle name="Total" xfId="22502" builtinId="25" customBuiltin="1"/>
    <cellStyle name="Total 10" xfId="3304" xr:uid="{00000000-0005-0000-0000-0000EC0C0000}"/>
    <cellStyle name="Total 10 10" xfId="17757" xr:uid="{00000000-0005-0000-0000-000061450000}"/>
    <cellStyle name="Total 10 10 2" xfId="46043" xr:uid="{F30459C8-4AD3-4231-BD67-62BE570FED44}"/>
    <cellStyle name="Total 10 10 3" xfId="39205" xr:uid="{193A151A-3E15-44D5-B963-B4FB5432ECDC}"/>
    <cellStyle name="Total 10 11" xfId="17758" xr:uid="{00000000-0005-0000-0000-000062450000}"/>
    <cellStyle name="Total 10 12" xfId="17756" xr:uid="{00000000-0005-0000-0000-000060450000}"/>
    <cellStyle name="Total 10 13" xfId="42214" xr:uid="{0BC84C38-036F-45A9-8563-9F18FF6F3F79}"/>
    <cellStyle name="Total 10 14" xfId="27025" xr:uid="{AC0206D0-A5D0-4AC5-89CB-0049339D1CAA}"/>
    <cellStyle name="Total 10 2" xfId="17759" xr:uid="{00000000-0005-0000-0000-000063450000}"/>
    <cellStyle name="Total 10 2 2" xfId="17760" xr:uid="{00000000-0005-0000-0000-000064450000}"/>
    <cellStyle name="Total 10 2 2 2" xfId="17761" xr:uid="{00000000-0005-0000-0000-000065450000}"/>
    <cellStyle name="Total 10 2 3" xfId="17762" xr:uid="{00000000-0005-0000-0000-000066450000}"/>
    <cellStyle name="Total 10 2 3 2" xfId="17763" xr:uid="{00000000-0005-0000-0000-000067450000}"/>
    <cellStyle name="Total 10 2 4" xfId="17764" xr:uid="{00000000-0005-0000-0000-000068450000}"/>
    <cellStyle name="Total 10 2 5" xfId="17765" xr:uid="{00000000-0005-0000-0000-000069450000}"/>
    <cellStyle name="Total 10 2 6" xfId="46044" xr:uid="{538F8654-6613-4E64-A9D5-8DB390551B7A}"/>
    <cellStyle name="Total 10 2 7" xfId="39206" xr:uid="{4D5A15F9-11EB-4471-B288-115118ECC74D}"/>
    <cellStyle name="Total 10 3" xfId="17766" xr:uid="{00000000-0005-0000-0000-00006A450000}"/>
    <cellStyle name="Total 10 3 2" xfId="17767" xr:uid="{00000000-0005-0000-0000-00006B450000}"/>
    <cellStyle name="Total 10 3 2 2" xfId="17768" xr:uid="{00000000-0005-0000-0000-00006C450000}"/>
    <cellStyle name="Total 10 3 3" xfId="17769" xr:uid="{00000000-0005-0000-0000-00006D450000}"/>
    <cellStyle name="Total 10 3 3 2" xfId="17770" xr:uid="{00000000-0005-0000-0000-00006E450000}"/>
    <cellStyle name="Total 10 3 4" xfId="17771" xr:uid="{00000000-0005-0000-0000-00006F450000}"/>
    <cellStyle name="Total 10 3 5" xfId="46045" xr:uid="{F14DF09F-A934-4E86-AA99-90EDDE662428}"/>
    <cellStyle name="Total 10 3 6" xfId="39207" xr:uid="{BBA0F9AD-834B-4A7D-B0BC-B7C89FED5BF0}"/>
    <cellStyle name="Total 10 4" xfId="17772" xr:uid="{00000000-0005-0000-0000-000070450000}"/>
    <cellStyle name="Total 10 4 2" xfId="17773" xr:uid="{00000000-0005-0000-0000-000071450000}"/>
    <cellStyle name="Total 10 4 2 2" xfId="17774" xr:uid="{00000000-0005-0000-0000-000072450000}"/>
    <cellStyle name="Total 10 4 3" xfId="17775" xr:uid="{00000000-0005-0000-0000-000073450000}"/>
    <cellStyle name="Total 10 4 3 2" xfId="17776" xr:uid="{00000000-0005-0000-0000-000074450000}"/>
    <cellStyle name="Total 10 4 4" xfId="17777" xr:uid="{00000000-0005-0000-0000-000075450000}"/>
    <cellStyle name="Total 10 4 5" xfId="46046" xr:uid="{EB8DA849-4055-4F8F-855F-5F530B52F26A}"/>
    <cellStyle name="Total 10 4 6" xfId="39208" xr:uid="{9FDEB94F-3497-4673-9A00-DF35927C3F6B}"/>
    <cellStyle name="Total 10 5" xfId="17778" xr:uid="{00000000-0005-0000-0000-000076450000}"/>
    <cellStyle name="Total 10 5 2" xfId="17779" xr:uid="{00000000-0005-0000-0000-000077450000}"/>
    <cellStyle name="Total 10 5 2 2" xfId="17780" xr:uid="{00000000-0005-0000-0000-000078450000}"/>
    <cellStyle name="Total 10 5 3" xfId="17781" xr:uid="{00000000-0005-0000-0000-000079450000}"/>
    <cellStyle name="Total 10 5 3 2" xfId="17782" xr:uid="{00000000-0005-0000-0000-00007A450000}"/>
    <cellStyle name="Total 10 5 4" xfId="17783" xr:uid="{00000000-0005-0000-0000-00007B450000}"/>
    <cellStyle name="Total 10 5 4 2" xfId="17784" xr:uid="{00000000-0005-0000-0000-00007C450000}"/>
    <cellStyle name="Total 10 5 5" xfId="17785" xr:uid="{00000000-0005-0000-0000-00007D450000}"/>
    <cellStyle name="Total 10 5 6" xfId="46047" xr:uid="{3D578B4B-7C41-4FCF-938B-F02D964A578C}"/>
    <cellStyle name="Total 10 5 7" xfId="39209" xr:uid="{B684E62A-3CAE-4F04-B0EF-1602DDC3DD07}"/>
    <cellStyle name="Total 10 6" xfId="17786" xr:uid="{00000000-0005-0000-0000-00007E450000}"/>
    <cellStyle name="Total 10 6 2" xfId="17787" xr:uid="{00000000-0005-0000-0000-00007F450000}"/>
    <cellStyle name="Total 10 6 2 2" xfId="17788" xr:uid="{00000000-0005-0000-0000-000080450000}"/>
    <cellStyle name="Total 10 6 3" xfId="17789" xr:uid="{00000000-0005-0000-0000-000081450000}"/>
    <cellStyle name="Total 10 6 3 2" xfId="17790" xr:uid="{00000000-0005-0000-0000-000082450000}"/>
    <cellStyle name="Total 10 6 4" xfId="17791" xr:uid="{00000000-0005-0000-0000-000083450000}"/>
    <cellStyle name="Total 10 6 5" xfId="46048" xr:uid="{A12F9E71-5AE8-47A7-A525-7104B2301F55}"/>
    <cellStyle name="Total 10 6 6" xfId="39210" xr:uid="{A949E362-8067-4BA3-829D-6E46C6A464FF}"/>
    <cellStyle name="Total 10 7" xfId="17792" xr:uid="{00000000-0005-0000-0000-000084450000}"/>
    <cellStyle name="Total 10 7 2" xfId="17793" xr:uid="{00000000-0005-0000-0000-000085450000}"/>
    <cellStyle name="Total 10 7 3" xfId="46049" xr:uid="{53BE4D6C-2846-428F-BBCF-DFE18EA7BF74}"/>
    <cellStyle name="Total 10 7 4" xfId="39211" xr:uid="{4B934CA6-32C2-4997-9D14-BE370C3F88D9}"/>
    <cellStyle name="Total 10 8" xfId="17794" xr:uid="{00000000-0005-0000-0000-000086450000}"/>
    <cellStyle name="Total 10 8 2" xfId="17795" xr:uid="{00000000-0005-0000-0000-000087450000}"/>
    <cellStyle name="Total 10 8 3" xfId="46050" xr:uid="{7CA28836-D366-4101-AE61-45994A6C0CE3}"/>
    <cellStyle name="Total 10 8 4" xfId="39212" xr:uid="{6646708C-B1CC-42B7-B93B-D25E6077D6E9}"/>
    <cellStyle name="Total 10 9" xfId="17796" xr:uid="{00000000-0005-0000-0000-000088450000}"/>
    <cellStyle name="Total 10 9 2" xfId="17797" xr:uid="{00000000-0005-0000-0000-000089450000}"/>
    <cellStyle name="Total 10 9 3" xfId="46051" xr:uid="{610BE25E-B05B-4E41-A305-2C0F7209292D}"/>
    <cellStyle name="Total 10 9 4" xfId="39213" xr:uid="{4B59B28D-3F7F-4F5A-8627-EF10AF423CD5}"/>
    <cellStyle name="Total 11" xfId="3305" xr:uid="{00000000-0005-0000-0000-0000ED0C0000}"/>
    <cellStyle name="Total 11 10" xfId="17799" xr:uid="{00000000-0005-0000-0000-00008B450000}"/>
    <cellStyle name="Total 11 10 2" xfId="46052" xr:uid="{84138F62-97BD-4A9B-AD78-F9DAAD4FD579}"/>
    <cellStyle name="Total 11 10 3" xfId="39214" xr:uid="{931F75F8-CDCF-4D98-8285-0FA1BF68850E}"/>
    <cellStyle name="Total 11 11" xfId="17800" xr:uid="{00000000-0005-0000-0000-00008C450000}"/>
    <cellStyle name="Total 11 12" xfId="17798" xr:uid="{00000000-0005-0000-0000-00008A450000}"/>
    <cellStyle name="Total 11 13" xfId="42215" xr:uid="{65A5C8AD-6248-4C4B-B913-4B54E8CD34DE}"/>
    <cellStyle name="Total 11 14" xfId="27026" xr:uid="{229140E6-63BB-4FDF-AAD6-9B41A0A746B2}"/>
    <cellStyle name="Total 11 2" xfId="17801" xr:uid="{00000000-0005-0000-0000-00008D450000}"/>
    <cellStyle name="Total 11 2 2" xfId="17802" xr:uid="{00000000-0005-0000-0000-00008E450000}"/>
    <cellStyle name="Total 11 2 2 2" xfId="17803" xr:uid="{00000000-0005-0000-0000-00008F450000}"/>
    <cellStyle name="Total 11 2 3" xfId="17804" xr:uid="{00000000-0005-0000-0000-000090450000}"/>
    <cellStyle name="Total 11 2 3 2" xfId="17805" xr:uid="{00000000-0005-0000-0000-000091450000}"/>
    <cellStyle name="Total 11 2 4" xfId="17806" xr:uid="{00000000-0005-0000-0000-000092450000}"/>
    <cellStyle name="Total 11 2 5" xfId="17807" xr:uid="{00000000-0005-0000-0000-000093450000}"/>
    <cellStyle name="Total 11 2 6" xfId="46053" xr:uid="{A2C4B651-224F-4266-9600-A465934B5680}"/>
    <cellStyle name="Total 11 2 7" xfId="39215" xr:uid="{3D132D7C-FFF4-4DC2-8584-13CA5A0EEDA1}"/>
    <cellStyle name="Total 11 3" xfId="17808" xr:uid="{00000000-0005-0000-0000-000094450000}"/>
    <cellStyle name="Total 11 3 2" xfId="17809" xr:uid="{00000000-0005-0000-0000-000095450000}"/>
    <cellStyle name="Total 11 3 2 2" xfId="17810" xr:uid="{00000000-0005-0000-0000-000096450000}"/>
    <cellStyle name="Total 11 3 3" xfId="17811" xr:uid="{00000000-0005-0000-0000-000097450000}"/>
    <cellStyle name="Total 11 3 3 2" xfId="17812" xr:uid="{00000000-0005-0000-0000-000098450000}"/>
    <cellStyle name="Total 11 3 4" xfId="17813" xr:uid="{00000000-0005-0000-0000-000099450000}"/>
    <cellStyle name="Total 11 3 5" xfId="46054" xr:uid="{B7940E24-B3D9-47D4-860E-73E79B3CDB7A}"/>
    <cellStyle name="Total 11 3 6" xfId="39216" xr:uid="{624535A9-33CB-4002-8C43-FE1B28C0E6B7}"/>
    <cellStyle name="Total 11 4" xfId="17814" xr:uid="{00000000-0005-0000-0000-00009A450000}"/>
    <cellStyle name="Total 11 4 2" xfId="17815" xr:uid="{00000000-0005-0000-0000-00009B450000}"/>
    <cellStyle name="Total 11 4 2 2" xfId="17816" xr:uid="{00000000-0005-0000-0000-00009C450000}"/>
    <cellStyle name="Total 11 4 3" xfId="17817" xr:uid="{00000000-0005-0000-0000-00009D450000}"/>
    <cellStyle name="Total 11 4 3 2" xfId="17818" xr:uid="{00000000-0005-0000-0000-00009E450000}"/>
    <cellStyle name="Total 11 4 4" xfId="17819" xr:uid="{00000000-0005-0000-0000-00009F450000}"/>
    <cellStyle name="Total 11 4 5" xfId="46055" xr:uid="{DCA572A7-54AC-49D6-B3DA-6B66D3292089}"/>
    <cellStyle name="Total 11 4 6" xfId="39217" xr:uid="{4B0A8BBB-038A-4910-A084-45F07B621E63}"/>
    <cellStyle name="Total 11 5" xfId="17820" xr:uid="{00000000-0005-0000-0000-0000A0450000}"/>
    <cellStyle name="Total 11 5 2" xfId="17821" xr:uid="{00000000-0005-0000-0000-0000A1450000}"/>
    <cellStyle name="Total 11 5 2 2" xfId="17822" xr:uid="{00000000-0005-0000-0000-0000A2450000}"/>
    <cellStyle name="Total 11 5 3" xfId="17823" xr:uid="{00000000-0005-0000-0000-0000A3450000}"/>
    <cellStyle name="Total 11 5 3 2" xfId="17824" xr:uid="{00000000-0005-0000-0000-0000A4450000}"/>
    <cellStyle name="Total 11 5 4" xfId="17825" xr:uid="{00000000-0005-0000-0000-0000A5450000}"/>
    <cellStyle name="Total 11 5 4 2" xfId="17826" xr:uid="{00000000-0005-0000-0000-0000A6450000}"/>
    <cellStyle name="Total 11 5 5" xfId="17827" xr:uid="{00000000-0005-0000-0000-0000A7450000}"/>
    <cellStyle name="Total 11 5 6" xfId="46056" xr:uid="{D6BE792A-6032-4D4B-AA85-53A39D39DDD6}"/>
    <cellStyle name="Total 11 5 7" xfId="39218" xr:uid="{7DB69288-AB0E-44D5-AA4C-54E44832DD39}"/>
    <cellStyle name="Total 11 6" xfId="17828" xr:uid="{00000000-0005-0000-0000-0000A8450000}"/>
    <cellStyle name="Total 11 6 2" xfId="17829" xr:uid="{00000000-0005-0000-0000-0000A9450000}"/>
    <cellStyle name="Total 11 6 2 2" xfId="17830" xr:uid="{00000000-0005-0000-0000-0000AA450000}"/>
    <cellStyle name="Total 11 6 3" xfId="17831" xr:uid="{00000000-0005-0000-0000-0000AB450000}"/>
    <cellStyle name="Total 11 6 3 2" xfId="17832" xr:uid="{00000000-0005-0000-0000-0000AC450000}"/>
    <cellStyle name="Total 11 6 4" xfId="17833" xr:uid="{00000000-0005-0000-0000-0000AD450000}"/>
    <cellStyle name="Total 11 6 5" xfId="46057" xr:uid="{7EDC0FF9-D080-4064-88E1-8A0AD6DD2645}"/>
    <cellStyle name="Total 11 6 6" xfId="39219" xr:uid="{63A6B217-527D-4174-829A-00E3043B3F08}"/>
    <cellStyle name="Total 11 7" xfId="17834" xr:uid="{00000000-0005-0000-0000-0000AE450000}"/>
    <cellStyle name="Total 11 7 2" xfId="17835" xr:uid="{00000000-0005-0000-0000-0000AF450000}"/>
    <cellStyle name="Total 11 7 3" xfId="46058" xr:uid="{9138F8B2-75B6-4844-AF9E-8F3987B2203D}"/>
    <cellStyle name="Total 11 7 4" xfId="39220" xr:uid="{0C783CBD-7B1F-4B5C-A9C9-B088A3F3F513}"/>
    <cellStyle name="Total 11 8" xfId="17836" xr:uid="{00000000-0005-0000-0000-0000B0450000}"/>
    <cellStyle name="Total 11 8 2" xfId="17837" xr:uid="{00000000-0005-0000-0000-0000B1450000}"/>
    <cellStyle name="Total 11 8 3" xfId="46059" xr:uid="{6560F943-D690-461A-A0DA-8F62514AFB35}"/>
    <cellStyle name="Total 11 8 4" xfId="39221" xr:uid="{43678A30-037B-4335-8E8B-B9884EC48272}"/>
    <cellStyle name="Total 11 9" xfId="17838" xr:uid="{00000000-0005-0000-0000-0000B2450000}"/>
    <cellStyle name="Total 11 9 2" xfId="17839" xr:uid="{00000000-0005-0000-0000-0000B3450000}"/>
    <cellStyle name="Total 11 9 3" xfId="46060" xr:uid="{68090607-AF2F-4545-A58F-3FA68D90E654}"/>
    <cellStyle name="Total 11 9 4" xfId="39222" xr:uid="{1B98B47D-37D0-4338-9803-B68065CD07E6}"/>
    <cellStyle name="Total 12" xfId="3306" xr:uid="{00000000-0005-0000-0000-0000EE0C0000}"/>
    <cellStyle name="Total 12 10" xfId="17841" xr:uid="{00000000-0005-0000-0000-0000B5450000}"/>
    <cellStyle name="Total 12 10 2" xfId="46061" xr:uid="{EE92CF17-D505-4C18-8D5C-91C6FAD32A9E}"/>
    <cellStyle name="Total 12 10 3" xfId="39223" xr:uid="{657DCCD6-CCDB-4BBA-A309-31F5C8E536BF}"/>
    <cellStyle name="Total 12 11" xfId="17842" xr:uid="{00000000-0005-0000-0000-0000B6450000}"/>
    <cellStyle name="Total 12 12" xfId="17840" xr:uid="{00000000-0005-0000-0000-0000B4450000}"/>
    <cellStyle name="Total 12 13" xfId="42216" xr:uid="{33E69579-AA24-40FD-AA7C-5D47A5D7E539}"/>
    <cellStyle name="Total 12 14" xfId="27027" xr:uid="{040C0397-AD07-41A5-91D7-3B69A10FD7BA}"/>
    <cellStyle name="Total 12 2" xfId="17843" xr:uid="{00000000-0005-0000-0000-0000B7450000}"/>
    <cellStyle name="Total 12 2 2" xfId="17844" xr:uid="{00000000-0005-0000-0000-0000B8450000}"/>
    <cellStyle name="Total 12 2 2 2" xfId="17845" xr:uid="{00000000-0005-0000-0000-0000B9450000}"/>
    <cellStyle name="Total 12 2 3" xfId="17846" xr:uid="{00000000-0005-0000-0000-0000BA450000}"/>
    <cellStyle name="Total 12 2 3 2" xfId="17847" xr:uid="{00000000-0005-0000-0000-0000BB450000}"/>
    <cellStyle name="Total 12 2 4" xfId="17848" xr:uid="{00000000-0005-0000-0000-0000BC450000}"/>
    <cellStyle name="Total 12 2 5" xfId="17849" xr:uid="{00000000-0005-0000-0000-0000BD450000}"/>
    <cellStyle name="Total 12 2 6" xfId="46062" xr:uid="{03C59FA7-EFAD-48EA-87C9-79617DDC190A}"/>
    <cellStyle name="Total 12 2 7" xfId="39224" xr:uid="{2B35FC69-BAF8-45C8-8198-E999E94C141E}"/>
    <cellStyle name="Total 12 3" xfId="17850" xr:uid="{00000000-0005-0000-0000-0000BE450000}"/>
    <cellStyle name="Total 12 3 2" xfId="17851" xr:uid="{00000000-0005-0000-0000-0000BF450000}"/>
    <cellStyle name="Total 12 3 2 2" xfId="17852" xr:uid="{00000000-0005-0000-0000-0000C0450000}"/>
    <cellStyle name="Total 12 3 3" xfId="17853" xr:uid="{00000000-0005-0000-0000-0000C1450000}"/>
    <cellStyle name="Total 12 3 3 2" xfId="17854" xr:uid="{00000000-0005-0000-0000-0000C2450000}"/>
    <cellStyle name="Total 12 3 4" xfId="17855" xr:uid="{00000000-0005-0000-0000-0000C3450000}"/>
    <cellStyle name="Total 12 3 5" xfId="46063" xr:uid="{41482316-C8C7-44BF-A424-50158EF719CD}"/>
    <cellStyle name="Total 12 3 6" xfId="39225" xr:uid="{7D224512-6C89-4D4A-9A59-05925DAC939D}"/>
    <cellStyle name="Total 12 4" xfId="17856" xr:uid="{00000000-0005-0000-0000-0000C4450000}"/>
    <cellStyle name="Total 12 4 2" xfId="17857" xr:uid="{00000000-0005-0000-0000-0000C5450000}"/>
    <cellStyle name="Total 12 4 2 2" xfId="17858" xr:uid="{00000000-0005-0000-0000-0000C6450000}"/>
    <cellStyle name="Total 12 4 3" xfId="17859" xr:uid="{00000000-0005-0000-0000-0000C7450000}"/>
    <cellStyle name="Total 12 4 3 2" xfId="17860" xr:uid="{00000000-0005-0000-0000-0000C8450000}"/>
    <cellStyle name="Total 12 4 4" xfId="17861" xr:uid="{00000000-0005-0000-0000-0000C9450000}"/>
    <cellStyle name="Total 12 4 5" xfId="46064" xr:uid="{B0FCBAEC-D978-4276-98C1-3F641ACC6A28}"/>
    <cellStyle name="Total 12 4 6" xfId="39226" xr:uid="{C0D857DA-522C-46EF-97CC-AD9A3E660BC2}"/>
    <cellStyle name="Total 12 5" xfId="17862" xr:uid="{00000000-0005-0000-0000-0000CA450000}"/>
    <cellStyle name="Total 12 5 2" xfId="17863" xr:uid="{00000000-0005-0000-0000-0000CB450000}"/>
    <cellStyle name="Total 12 5 2 2" xfId="17864" xr:uid="{00000000-0005-0000-0000-0000CC450000}"/>
    <cellStyle name="Total 12 5 3" xfId="17865" xr:uid="{00000000-0005-0000-0000-0000CD450000}"/>
    <cellStyle name="Total 12 5 3 2" xfId="17866" xr:uid="{00000000-0005-0000-0000-0000CE450000}"/>
    <cellStyle name="Total 12 5 4" xfId="17867" xr:uid="{00000000-0005-0000-0000-0000CF450000}"/>
    <cellStyle name="Total 12 5 4 2" xfId="17868" xr:uid="{00000000-0005-0000-0000-0000D0450000}"/>
    <cellStyle name="Total 12 5 5" xfId="17869" xr:uid="{00000000-0005-0000-0000-0000D1450000}"/>
    <cellStyle name="Total 12 5 6" xfId="46065" xr:uid="{90396DB4-6118-4D1E-AFE5-F81F96AAC7E1}"/>
    <cellStyle name="Total 12 5 7" xfId="39227" xr:uid="{171DB8E3-0469-4A47-ACAD-65510A108581}"/>
    <cellStyle name="Total 12 6" xfId="17870" xr:uid="{00000000-0005-0000-0000-0000D2450000}"/>
    <cellStyle name="Total 12 6 2" xfId="17871" xr:uid="{00000000-0005-0000-0000-0000D3450000}"/>
    <cellStyle name="Total 12 6 2 2" xfId="17872" xr:uid="{00000000-0005-0000-0000-0000D4450000}"/>
    <cellStyle name="Total 12 6 3" xfId="17873" xr:uid="{00000000-0005-0000-0000-0000D5450000}"/>
    <cellStyle name="Total 12 6 3 2" xfId="17874" xr:uid="{00000000-0005-0000-0000-0000D6450000}"/>
    <cellStyle name="Total 12 6 4" xfId="17875" xr:uid="{00000000-0005-0000-0000-0000D7450000}"/>
    <cellStyle name="Total 12 6 5" xfId="46066" xr:uid="{E8ABD43A-DBF7-4B13-BB0F-E1229F8A8C9B}"/>
    <cellStyle name="Total 12 6 6" xfId="39228" xr:uid="{A5BEF5F9-F6CD-4341-980B-85EC632B838A}"/>
    <cellStyle name="Total 12 7" xfId="17876" xr:uid="{00000000-0005-0000-0000-0000D8450000}"/>
    <cellStyle name="Total 12 7 2" xfId="17877" xr:uid="{00000000-0005-0000-0000-0000D9450000}"/>
    <cellStyle name="Total 12 7 3" xfId="46067" xr:uid="{142973D9-F7D8-4960-99D2-9F000470B623}"/>
    <cellStyle name="Total 12 7 4" xfId="39229" xr:uid="{252467A8-23F9-4D5C-B04A-1E5B2DFFE6AC}"/>
    <cellStyle name="Total 12 8" xfId="17878" xr:uid="{00000000-0005-0000-0000-0000DA450000}"/>
    <cellStyle name="Total 12 8 2" xfId="17879" xr:uid="{00000000-0005-0000-0000-0000DB450000}"/>
    <cellStyle name="Total 12 8 3" xfId="46068" xr:uid="{9DBF6D92-D15C-4A8F-AE0C-1B7EF7D082AE}"/>
    <cellStyle name="Total 12 8 4" xfId="39230" xr:uid="{78A9C94B-7D94-4498-BD57-39E3E6DE6ED9}"/>
    <cellStyle name="Total 12 9" xfId="17880" xr:uid="{00000000-0005-0000-0000-0000DC450000}"/>
    <cellStyle name="Total 12 9 2" xfId="17881" xr:uid="{00000000-0005-0000-0000-0000DD450000}"/>
    <cellStyle name="Total 12 9 3" xfId="46069" xr:uid="{DD1298D7-BD40-41CE-A515-67FB81D94E95}"/>
    <cellStyle name="Total 12 9 4" xfId="39231" xr:uid="{282153C1-7A30-4E3C-9751-0F46E92EA0B3}"/>
    <cellStyle name="Total 13" xfId="3307" xr:uid="{00000000-0005-0000-0000-0000EF0C0000}"/>
    <cellStyle name="Total 13 10" xfId="17883" xr:uid="{00000000-0005-0000-0000-0000DF450000}"/>
    <cellStyle name="Total 13 10 2" xfId="46070" xr:uid="{6DBF7A38-3F9A-49BF-9CCC-9F65CBDC1821}"/>
    <cellStyle name="Total 13 10 3" xfId="39232" xr:uid="{4F1B7958-725C-4CE4-ADF1-91B76A5584EB}"/>
    <cellStyle name="Total 13 11" xfId="17884" xr:uid="{00000000-0005-0000-0000-0000E0450000}"/>
    <cellStyle name="Total 13 12" xfId="17882" xr:uid="{00000000-0005-0000-0000-0000DE450000}"/>
    <cellStyle name="Total 13 13" xfId="42217" xr:uid="{1DCB0140-17BA-47E5-A7B0-681EE0D293DE}"/>
    <cellStyle name="Total 13 14" xfId="27028" xr:uid="{759E6773-E22E-49B5-BFB8-2A585670F4BE}"/>
    <cellStyle name="Total 13 2" xfId="17885" xr:uid="{00000000-0005-0000-0000-0000E1450000}"/>
    <cellStyle name="Total 13 2 2" xfId="17886" xr:uid="{00000000-0005-0000-0000-0000E2450000}"/>
    <cellStyle name="Total 13 2 2 2" xfId="17887" xr:uid="{00000000-0005-0000-0000-0000E3450000}"/>
    <cellStyle name="Total 13 2 3" xfId="17888" xr:uid="{00000000-0005-0000-0000-0000E4450000}"/>
    <cellStyle name="Total 13 2 3 2" xfId="17889" xr:uid="{00000000-0005-0000-0000-0000E5450000}"/>
    <cellStyle name="Total 13 2 4" xfId="17890" xr:uid="{00000000-0005-0000-0000-0000E6450000}"/>
    <cellStyle name="Total 13 2 5" xfId="17891" xr:uid="{00000000-0005-0000-0000-0000E7450000}"/>
    <cellStyle name="Total 13 2 6" xfId="46071" xr:uid="{D13DB066-A249-44DD-9192-0F85BC9B3273}"/>
    <cellStyle name="Total 13 2 7" xfId="39233" xr:uid="{51F46811-6576-4449-BA51-94A3FCDCDCB6}"/>
    <cellStyle name="Total 13 3" xfId="17892" xr:uid="{00000000-0005-0000-0000-0000E8450000}"/>
    <cellStyle name="Total 13 3 2" xfId="17893" xr:uid="{00000000-0005-0000-0000-0000E9450000}"/>
    <cellStyle name="Total 13 3 2 2" xfId="17894" xr:uid="{00000000-0005-0000-0000-0000EA450000}"/>
    <cellStyle name="Total 13 3 3" xfId="17895" xr:uid="{00000000-0005-0000-0000-0000EB450000}"/>
    <cellStyle name="Total 13 3 3 2" xfId="17896" xr:uid="{00000000-0005-0000-0000-0000EC450000}"/>
    <cellStyle name="Total 13 3 4" xfId="17897" xr:uid="{00000000-0005-0000-0000-0000ED450000}"/>
    <cellStyle name="Total 13 3 5" xfId="46072" xr:uid="{A6116AFE-5584-4ED2-96FD-F5C620F5AF6E}"/>
    <cellStyle name="Total 13 3 6" xfId="39234" xr:uid="{E3C192A8-00CF-4FBC-AE20-087EDC9F27FA}"/>
    <cellStyle name="Total 13 4" xfId="17898" xr:uid="{00000000-0005-0000-0000-0000EE450000}"/>
    <cellStyle name="Total 13 4 2" xfId="17899" xr:uid="{00000000-0005-0000-0000-0000EF450000}"/>
    <cellStyle name="Total 13 4 2 2" xfId="17900" xr:uid="{00000000-0005-0000-0000-0000F0450000}"/>
    <cellStyle name="Total 13 4 3" xfId="17901" xr:uid="{00000000-0005-0000-0000-0000F1450000}"/>
    <cellStyle name="Total 13 4 3 2" xfId="17902" xr:uid="{00000000-0005-0000-0000-0000F2450000}"/>
    <cellStyle name="Total 13 4 4" xfId="17903" xr:uid="{00000000-0005-0000-0000-0000F3450000}"/>
    <cellStyle name="Total 13 4 5" xfId="46073" xr:uid="{E7B00374-CC51-4194-9BCA-A8F49165A2B4}"/>
    <cellStyle name="Total 13 4 6" xfId="39235" xr:uid="{D55FFD70-932C-4315-B484-ECB90AE7C562}"/>
    <cellStyle name="Total 13 5" xfId="17904" xr:uid="{00000000-0005-0000-0000-0000F4450000}"/>
    <cellStyle name="Total 13 5 2" xfId="17905" xr:uid="{00000000-0005-0000-0000-0000F5450000}"/>
    <cellStyle name="Total 13 5 2 2" xfId="17906" xr:uid="{00000000-0005-0000-0000-0000F6450000}"/>
    <cellStyle name="Total 13 5 3" xfId="17907" xr:uid="{00000000-0005-0000-0000-0000F7450000}"/>
    <cellStyle name="Total 13 5 3 2" xfId="17908" xr:uid="{00000000-0005-0000-0000-0000F8450000}"/>
    <cellStyle name="Total 13 5 4" xfId="17909" xr:uid="{00000000-0005-0000-0000-0000F9450000}"/>
    <cellStyle name="Total 13 5 4 2" xfId="17910" xr:uid="{00000000-0005-0000-0000-0000FA450000}"/>
    <cellStyle name="Total 13 5 5" xfId="17911" xr:uid="{00000000-0005-0000-0000-0000FB450000}"/>
    <cellStyle name="Total 13 5 6" xfId="46074" xr:uid="{4978B556-F255-48A7-9CFA-71DB8755F694}"/>
    <cellStyle name="Total 13 5 7" xfId="39236" xr:uid="{9960024E-3E0E-4AE7-8565-41A19C0F9D78}"/>
    <cellStyle name="Total 13 6" xfId="17912" xr:uid="{00000000-0005-0000-0000-0000FC450000}"/>
    <cellStyle name="Total 13 6 2" xfId="17913" xr:uid="{00000000-0005-0000-0000-0000FD450000}"/>
    <cellStyle name="Total 13 6 2 2" xfId="17914" xr:uid="{00000000-0005-0000-0000-0000FE450000}"/>
    <cellStyle name="Total 13 6 3" xfId="17915" xr:uid="{00000000-0005-0000-0000-0000FF450000}"/>
    <cellStyle name="Total 13 6 3 2" xfId="17916" xr:uid="{00000000-0005-0000-0000-000000460000}"/>
    <cellStyle name="Total 13 6 4" xfId="17917" xr:uid="{00000000-0005-0000-0000-000001460000}"/>
    <cellStyle name="Total 13 6 5" xfId="46075" xr:uid="{B560DB0A-1933-4D6C-A1C5-1A890E09A91D}"/>
    <cellStyle name="Total 13 6 6" xfId="39237" xr:uid="{50909C22-A932-45FB-838C-C70F33FBD3C3}"/>
    <cellStyle name="Total 13 7" xfId="17918" xr:uid="{00000000-0005-0000-0000-000002460000}"/>
    <cellStyle name="Total 13 7 2" xfId="17919" xr:uid="{00000000-0005-0000-0000-000003460000}"/>
    <cellStyle name="Total 13 7 3" xfId="46076" xr:uid="{F46BBEAB-263C-4864-85CC-9AB84923F302}"/>
    <cellStyle name="Total 13 7 4" xfId="39238" xr:uid="{FB1012CE-9F0A-4E4A-85EF-880A99443953}"/>
    <cellStyle name="Total 13 8" xfId="17920" xr:uid="{00000000-0005-0000-0000-000004460000}"/>
    <cellStyle name="Total 13 8 2" xfId="17921" xr:uid="{00000000-0005-0000-0000-000005460000}"/>
    <cellStyle name="Total 13 8 3" xfId="46077" xr:uid="{B3AEC927-001B-4FA1-BBEA-76065AE6EE29}"/>
    <cellStyle name="Total 13 8 4" xfId="39239" xr:uid="{20B66A9E-E08B-4C08-9964-45F82EDA22ED}"/>
    <cellStyle name="Total 13 9" xfId="17922" xr:uid="{00000000-0005-0000-0000-000006460000}"/>
    <cellStyle name="Total 13 9 2" xfId="17923" xr:uid="{00000000-0005-0000-0000-000007460000}"/>
    <cellStyle name="Total 13 9 3" xfId="46078" xr:uid="{4C135E80-2D07-4BB7-9F64-7035D9818236}"/>
    <cellStyle name="Total 13 9 4" xfId="39240" xr:uid="{3146A4C0-C37C-41C0-9145-3C1FD80EC1FD}"/>
    <cellStyle name="Total 14" xfId="3308" xr:uid="{00000000-0005-0000-0000-0000F00C0000}"/>
    <cellStyle name="Total 14 10" xfId="17925" xr:uid="{00000000-0005-0000-0000-000009460000}"/>
    <cellStyle name="Total 14 10 2" xfId="46079" xr:uid="{B72CB3E8-6654-430D-A65F-838CF499FEC4}"/>
    <cellStyle name="Total 14 10 3" xfId="39241" xr:uid="{A635E0B2-A48E-4FA7-88DB-475D9E8DBE7A}"/>
    <cellStyle name="Total 14 11" xfId="17926" xr:uid="{00000000-0005-0000-0000-00000A460000}"/>
    <cellStyle name="Total 14 12" xfId="17924" xr:uid="{00000000-0005-0000-0000-000008460000}"/>
    <cellStyle name="Total 14 13" xfId="42218" xr:uid="{B6E1D056-4CE0-4F32-A425-09E0543883A4}"/>
    <cellStyle name="Total 14 14" xfId="27029" xr:uid="{35F1D40F-0AFF-4A0B-AF4B-A2C3E88F4670}"/>
    <cellStyle name="Total 14 2" xfId="17927" xr:uid="{00000000-0005-0000-0000-00000B460000}"/>
    <cellStyle name="Total 14 2 2" xfId="17928" xr:uid="{00000000-0005-0000-0000-00000C460000}"/>
    <cellStyle name="Total 14 2 2 2" xfId="17929" xr:uid="{00000000-0005-0000-0000-00000D460000}"/>
    <cellStyle name="Total 14 2 3" xfId="17930" xr:uid="{00000000-0005-0000-0000-00000E460000}"/>
    <cellStyle name="Total 14 2 3 2" xfId="17931" xr:uid="{00000000-0005-0000-0000-00000F460000}"/>
    <cellStyle name="Total 14 2 4" xfId="17932" xr:uid="{00000000-0005-0000-0000-000010460000}"/>
    <cellStyle name="Total 14 2 5" xfId="17933" xr:uid="{00000000-0005-0000-0000-000011460000}"/>
    <cellStyle name="Total 14 2 6" xfId="46080" xr:uid="{867E2122-7D5D-48EF-8DC6-30EC7B19E9A2}"/>
    <cellStyle name="Total 14 2 7" xfId="39242" xr:uid="{A71FB7FD-1F4B-4CFC-888E-7002C17347DB}"/>
    <cellStyle name="Total 14 3" xfId="17934" xr:uid="{00000000-0005-0000-0000-000012460000}"/>
    <cellStyle name="Total 14 3 2" xfId="17935" xr:uid="{00000000-0005-0000-0000-000013460000}"/>
    <cellStyle name="Total 14 3 2 2" xfId="17936" xr:uid="{00000000-0005-0000-0000-000014460000}"/>
    <cellStyle name="Total 14 3 3" xfId="17937" xr:uid="{00000000-0005-0000-0000-000015460000}"/>
    <cellStyle name="Total 14 3 3 2" xfId="17938" xr:uid="{00000000-0005-0000-0000-000016460000}"/>
    <cellStyle name="Total 14 3 4" xfId="17939" xr:uid="{00000000-0005-0000-0000-000017460000}"/>
    <cellStyle name="Total 14 3 5" xfId="46081" xr:uid="{E5330AB3-AB6F-4767-9D9B-48B2E24A9CC5}"/>
    <cellStyle name="Total 14 3 6" xfId="39243" xr:uid="{252FD364-4D24-4572-A7DF-C9D47A5E9E99}"/>
    <cellStyle name="Total 14 4" xfId="17940" xr:uid="{00000000-0005-0000-0000-000018460000}"/>
    <cellStyle name="Total 14 4 2" xfId="17941" xr:uid="{00000000-0005-0000-0000-000019460000}"/>
    <cellStyle name="Total 14 4 2 2" xfId="17942" xr:uid="{00000000-0005-0000-0000-00001A460000}"/>
    <cellStyle name="Total 14 4 3" xfId="17943" xr:uid="{00000000-0005-0000-0000-00001B460000}"/>
    <cellStyle name="Total 14 4 3 2" xfId="17944" xr:uid="{00000000-0005-0000-0000-00001C460000}"/>
    <cellStyle name="Total 14 4 4" xfId="17945" xr:uid="{00000000-0005-0000-0000-00001D460000}"/>
    <cellStyle name="Total 14 4 5" xfId="46082" xr:uid="{95574DC6-3158-4F71-ACF2-D54A38EDC2E0}"/>
    <cellStyle name="Total 14 4 6" xfId="39244" xr:uid="{CA7E79FB-BB26-4BDA-9E52-B49BBC78484C}"/>
    <cellStyle name="Total 14 5" xfId="17946" xr:uid="{00000000-0005-0000-0000-00001E460000}"/>
    <cellStyle name="Total 14 5 2" xfId="17947" xr:uid="{00000000-0005-0000-0000-00001F460000}"/>
    <cellStyle name="Total 14 5 2 2" xfId="17948" xr:uid="{00000000-0005-0000-0000-000020460000}"/>
    <cellStyle name="Total 14 5 3" xfId="17949" xr:uid="{00000000-0005-0000-0000-000021460000}"/>
    <cellStyle name="Total 14 5 3 2" xfId="17950" xr:uid="{00000000-0005-0000-0000-000022460000}"/>
    <cellStyle name="Total 14 5 4" xfId="17951" xr:uid="{00000000-0005-0000-0000-000023460000}"/>
    <cellStyle name="Total 14 5 4 2" xfId="17952" xr:uid="{00000000-0005-0000-0000-000024460000}"/>
    <cellStyle name="Total 14 5 5" xfId="17953" xr:uid="{00000000-0005-0000-0000-000025460000}"/>
    <cellStyle name="Total 14 5 6" xfId="46083" xr:uid="{3B8D1DF5-D42D-404A-A481-7F231095AF28}"/>
    <cellStyle name="Total 14 5 7" xfId="39245" xr:uid="{6ADBFFC8-3E27-43BD-AE5E-7D0C3FAE734F}"/>
    <cellStyle name="Total 14 6" xfId="17954" xr:uid="{00000000-0005-0000-0000-000026460000}"/>
    <cellStyle name="Total 14 6 2" xfId="17955" xr:uid="{00000000-0005-0000-0000-000027460000}"/>
    <cellStyle name="Total 14 6 2 2" xfId="17956" xr:uid="{00000000-0005-0000-0000-000028460000}"/>
    <cellStyle name="Total 14 6 3" xfId="17957" xr:uid="{00000000-0005-0000-0000-000029460000}"/>
    <cellStyle name="Total 14 6 3 2" xfId="17958" xr:uid="{00000000-0005-0000-0000-00002A460000}"/>
    <cellStyle name="Total 14 6 4" xfId="17959" xr:uid="{00000000-0005-0000-0000-00002B460000}"/>
    <cellStyle name="Total 14 6 5" xfId="46084" xr:uid="{6356F4A1-8F15-4DB3-8F20-BA1DEA1599DF}"/>
    <cellStyle name="Total 14 6 6" xfId="39246" xr:uid="{01419A81-930A-4804-8119-E0E5F2BB5C6B}"/>
    <cellStyle name="Total 14 7" xfId="17960" xr:uid="{00000000-0005-0000-0000-00002C460000}"/>
    <cellStyle name="Total 14 7 2" xfId="17961" xr:uid="{00000000-0005-0000-0000-00002D460000}"/>
    <cellStyle name="Total 14 7 3" xfId="46085" xr:uid="{3E93A924-5910-45B5-B01C-E19344000973}"/>
    <cellStyle name="Total 14 7 4" xfId="39247" xr:uid="{54ADA64C-A2EA-4D6F-BDB3-7B811FC44CC9}"/>
    <cellStyle name="Total 14 8" xfId="17962" xr:uid="{00000000-0005-0000-0000-00002E460000}"/>
    <cellStyle name="Total 14 8 2" xfId="17963" xr:uid="{00000000-0005-0000-0000-00002F460000}"/>
    <cellStyle name="Total 14 8 3" xfId="46086" xr:uid="{8C6B02CC-F78D-49BB-ACAE-D95DD165FD86}"/>
    <cellStyle name="Total 14 8 4" xfId="39248" xr:uid="{3476C650-EDD8-4314-85A6-A98A9EB26470}"/>
    <cellStyle name="Total 14 9" xfId="17964" xr:uid="{00000000-0005-0000-0000-000030460000}"/>
    <cellStyle name="Total 14 9 2" xfId="17965" xr:uid="{00000000-0005-0000-0000-000031460000}"/>
    <cellStyle name="Total 14 9 3" xfId="46087" xr:uid="{CF23E927-39A8-4FE5-BB12-931C8A2AAD9E}"/>
    <cellStyle name="Total 14 9 4" xfId="39249" xr:uid="{C0A8E779-A061-4194-A910-FBE1E51C103B}"/>
    <cellStyle name="Total 15" xfId="3309" xr:uid="{00000000-0005-0000-0000-0000F10C0000}"/>
    <cellStyle name="Total 15 10" xfId="17967" xr:uid="{00000000-0005-0000-0000-000033460000}"/>
    <cellStyle name="Total 15 10 2" xfId="46088" xr:uid="{74862E92-F4DA-4F31-B22C-2829C42AE432}"/>
    <cellStyle name="Total 15 10 3" xfId="39250" xr:uid="{CA665DE4-30C2-40F8-9C53-C0B5346DD554}"/>
    <cellStyle name="Total 15 11" xfId="17968" xr:uid="{00000000-0005-0000-0000-000034460000}"/>
    <cellStyle name="Total 15 12" xfId="17966" xr:uid="{00000000-0005-0000-0000-000032460000}"/>
    <cellStyle name="Total 15 13" xfId="42219" xr:uid="{5C49E1BF-9616-4B16-A225-59EAA149C17C}"/>
    <cellStyle name="Total 15 14" xfId="27030" xr:uid="{8E74312D-E77A-4455-A566-2FA4DCF16FCE}"/>
    <cellStyle name="Total 15 2" xfId="17969" xr:uid="{00000000-0005-0000-0000-000035460000}"/>
    <cellStyle name="Total 15 2 2" xfId="17970" xr:uid="{00000000-0005-0000-0000-000036460000}"/>
    <cellStyle name="Total 15 2 2 2" xfId="17971" xr:uid="{00000000-0005-0000-0000-000037460000}"/>
    <cellStyle name="Total 15 2 3" xfId="17972" xr:uid="{00000000-0005-0000-0000-000038460000}"/>
    <cellStyle name="Total 15 2 3 2" xfId="17973" xr:uid="{00000000-0005-0000-0000-000039460000}"/>
    <cellStyle name="Total 15 2 4" xfId="17974" xr:uid="{00000000-0005-0000-0000-00003A460000}"/>
    <cellStyle name="Total 15 2 5" xfId="17975" xr:uid="{00000000-0005-0000-0000-00003B460000}"/>
    <cellStyle name="Total 15 2 6" xfId="46089" xr:uid="{8168C1FC-DEB6-43C4-B928-0A86282837BA}"/>
    <cellStyle name="Total 15 2 7" xfId="39251" xr:uid="{81AD486B-35E5-4921-AB56-0405A6BC1F78}"/>
    <cellStyle name="Total 15 3" xfId="17976" xr:uid="{00000000-0005-0000-0000-00003C460000}"/>
    <cellStyle name="Total 15 3 2" xfId="17977" xr:uid="{00000000-0005-0000-0000-00003D460000}"/>
    <cellStyle name="Total 15 3 2 2" xfId="17978" xr:uid="{00000000-0005-0000-0000-00003E460000}"/>
    <cellStyle name="Total 15 3 3" xfId="17979" xr:uid="{00000000-0005-0000-0000-00003F460000}"/>
    <cellStyle name="Total 15 3 3 2" xfId="17980" xr:uid="{00000000-0005-0000-0000-000040460000}"/>
    <cellStyle name="Total 15 3 4" xfId="17981" xr:uid="{00000000-0005-0000-0000-000041460000}"/>
    <cellStyle name="Total 15 3 5" xfId="46090" xr:uid="{99FBC1DE-D443-4180-90C8-255FE6F20EAB}"/>
    <cellStyle name="Total 15 3 6" xfId="39252" xr:uid="{2FBEE8D3-857B-4465-8608-3144820644E5}"/>
    <cellStyle name="Total 15 4" xfId="17982" xr:uid="{00000000-0005-0000-0000-000042460000}"/>
    <cellStyle name="Total 15 4 2" xfId="17983" xr:uid="{00000000-0005-0000-0000-000043460000}"/>
    <cellStyle name="Total 15 4 2 2" xfId="17984" xr:uid="{00000000-0005-0000-0000-000044460000}"/>
    <cellStyle name="Total 15 4 3" xfId="17985" xr:uid="{00000000-0005-0000-0000-000045460000}"/>
    <cellStyle name="Total 15 4 3 2" xfId="17986" xr:uid="{00000000-0005-0000-0000-000046460000}"/>
    <cellStyle name="Total 15 4 4" xfId="17987" xr:uid="{00000000-0005-0000-0000-000047460000}"/>
    <cellStyle name="Total 15 4 5" xfId="46091" xr:uid="{7A0D1577-6F7B-4843-B52A-B33E02EF47D3}"/>
    <cellStyle name="Total 15 4 6" xfId="39253" xr:uid="{5CBEB0AD-8ADC-47E1-8EC6-90BC3D4C0241}"/>
    <cellStyle name="Total 15 5" xfId="17988" xr:uid="{00000000-0005-0000-0000-000048460000}"/>
    <cellStyle name="Total 15 5 2" xfId="17989" xr:uid="{00000000-0005-0000-0000-000049460000}"/>
    <cellStyle name="Total 15 5 2 2" xfId="17990" xr:uid="{00000000-0005-0000-0000-00004A460000}"/>
    <cellStyle name="Total 15 5 3" xfId="17991" xr:uid="{00000000-0005-0000-0000-00004B460000}"/>
    <cellStyle name="Total 15 5 3 2" xfId="17992" xr:uid="{00000000-0005-0000-0000-00004C460000}"/>
    <cellStyle name="Total 15 5 4" xfId="17993" xr:uid="{00000000-0005-0000-0000-00004D460000}"/>
    <cellStyle name="Total 15 5 4 2" xfId="17994" xr:uid="{00000000-0005-0000-0000-00004E460000}"/>
    <cellStyle name="Total 15 5 5" xfId="17995" xr:uid="{00000000-0005-0000-0000-00004F460000}"/>
    <cellStyle name="Total 15 5 6" xfId="46092" xr:uid="{15A6C4A4-E185-43B8-989F-1796021747A6}"/>
    <cellStyle name="Total 15 5 7" xfId="39254" xr:uid="{686FD9EA-28DE-49C6-A9ED-3DFE9E9C5E26}"/>
    <cellStyle name="Total 15 6" xfId="17996" xr:uid="{00000000-0005-0000-0000-000050460000}"/>
    <cellStyle name="Total 15 6 2" xfId="17997" xr:uid="{00000000-0005-0000-0000-000051460000}"/>
    <cellStyle name="Total 15 6 2 2" xfId="17998" xr:uid="{00000000-0005-0000-0000-000052460000}"/>
    <cellStyle name="Total 15 6 3" xfId="17999" xr:uid="{00000000-0005-0000-0000-000053460000}"/>
    <cellStyle name="Total 15 6 3 2" xfId="18000" xr:uid="{00000000-0005-0000-0000-000054460000}"/>
    <cellStyle name="Total 15 6 4" xfId="18001" xr:uid="{00000000-0005-0000-0000-000055460000}"/>
    <cellStyle name="Total 15 6 5" xfId="46093" xr:uid="{B3431C86-D6D8-4FB0-AC94-5CA25F48E1E6}"/>
    <cellStyle name="Total 15 6 6" xfId="39255" xr:uid="{387286A6-FAE4-4291-95BB-A903A97630B3}"/>
    <cellStyle name="Total 15 7" xfId="18002" xr:uid="{00000000-0005-0000-0000-000056460000}"/>
    <cellStyle name="Total 15 7 2" xfId="18003" xr:uid="{00000000-0005-0000-0000-000057460000}"/>
    <cellStyle name="Total 15 7 3" xfId="46094" xr:uid="{D5FEF830-35E8-4E4F-AA63-64DA1749A221}"/>
    <cellStyle name="Total 15 7 4" xfId="39256" xr:uid="{D44E3AC7-66BD-45DE-8233-C61AD24A70A6}"/>
    <cellStyle name="Total 15 8" xfId="18004" xr:uid="{00000000-0005-0000-0000-000058460000}"/>
    <cellStyle name="Total 15 8 2" xfId="18005" xr:uid="{00000000-0005-0000-0000-000059460000}"/>
    <cellStyle name="Total 15 8 3" xfId="46095" xr:uid="{7388C0E0-E49A-47AB-AF4D-92DC2898719D}"/>
    <cellStyle name="Total 15 8 4" xfId="39257" xr:uid="{776F7C20-8687-4C55-9200-EEDE2E21E3C7}"/>
    <cellStyle name="Total 15 9" xfId="18006" xr:uid="{00000000-0005-0000-0000-00005A460000}"/>
    <cellStyle name="Total 15 9 2" xfId="18007" xr:uid="{00000000-0005-0000-0000-00005B460000}"/>
    <cellStyle name="Total 15 9 3" xfId="46096" xr:uid="{BD9375AE-0A17-402F-BC8B-CB413318E190}"/>
    <cellStyle name="Total 15 9 4" xfId="39258" xr:uid="{D6306DB7-5B06-4C14-A124-F332B20E3B13}"/>
    <cellStyle name="Total 16" xfId="3310" xr:uid="{00000000-0005-0000-0000-0000F20C0000}"/>
    <cellStyle name="Total 16 10" xfId="18009" xr:uid="{00000000-0005-0000-0000-00005D460000}"/>
    <cellStyle name="Total 16 10 2" xfId="46097" xr:uid="{B3695288-A176-48D7-88FE-53CB202CB564}"/>
    <cellStyle name="Total 16 10 3" xfId="39259" xr:uid="{80E43F3D-6121-4292-BEC3-B08EFF042124}"/>
    <cellStyle name="Total 16 11" xfId="18010" xr:uid="{00000000-0005-0000-0000-00005E460000}"/>
    <cellStyle name="Total 16 12" xfId="18008" xr:uid="{00000000-0005-0000-0000-00005C460000}"/>
    <cellStyle name="Total 16 13" xfId="42220" xr:uid="{31A0F61E-661C-4C02-9BF0-999843334BFC}"/>
    <cellStyle name="Total 16 14" xfId="27031" xr:uid="{B9128668-EBBB-4D1B-82B7-08B0656A994D}"/>
    <cellStyle name="Total 16 2" xfId="18011" xr:uid="{00000000-0005-0000-0000-00005F460000}"/>
    <cellStyle name="Total 16 2 2" xfId="18012" xr:uid="{00000000-0005-0000-0000-000060460000}"/>
    <cellStyle name="Total 16 2 2 2" xfId="18013" xr:uid="{00000000-0005-0000-0000-000061460000}"/>
    <cellStyle name="Total 16 2 3" xfId="18014" xr:uid="{00000000-0005-0000-0000-000062460000}"/>
    <cellStyle name="Total 16 2 3 2" xfId="18015" xr:uid="{00000000-0005-0000-0000-000063460000}"/>
    <cellStyle name="Total 16 2 4" xfId="18016" xr:uid="{00000000-0005-0000-0000-000064460000}"/>
    <cellStyle name="Total 16 2 5" xfId="18017" xr:uid="{00000000-0005-0000-0000-000065460000}"/>
    <cellStyle name="Total 16 2 6" xfId="46098" xr:uid="{3BBA81CC-8E83-4BF3-94C6-3538D4F6AC86}"/>
    <cellStyle name="Total 16 2 7" xfId="39260" xr:uid="{D7FBB20E-8453-4A73-ADF8-F83E24D2447A}"/>
    <cellStyle name="Total 16 3" xfId="18018" xr:uid="{00000000-0005-0000-0000-000066460000}"/>
    <cellStyle name="Total 16 3 2" xfId="18019" xr:uid="{00000000-0005-0000-0000-000067460000}"/>
    <cellStyle name="Total 16 3 2 2" xfId="18020" xr:uid="{00000000-0005-0000-0000-000068460000}"/>
    <cellStyle name="Total 16 3 3" xfId="18021" xr:uid="{00000000-0005-0000-0000-000069460000}"/>
    <cellStyle name="Total 16 3 3 2" xfId="18022" xr:uid="{00000000-0005-0000-0000-00006A460000}"/>
    <cellStyle name="Total 16 3 4" xfId="18023" xr:uid="{00000000-0005-0000-0000-00006B460000}"/>
    <cellStyle name="Total 16 3 5" xfId="46099" xr:uid="{31149470-6448-462E-AB93-C932D4A44F4C}"/>
    <cellStyle name="Total 16 3 6" xfId="39261" xr:uid="{FC0D55DD-5340-4351-AFB7-779FB9262E68}"/>
    <cellStyle name="Total 16 4" xfId="18024" xr:uid="{00000000-0005-0000-0000-00006C460000}"/>
    <cellStyle name="Total 16 4 2" xfId="18025" xr:uid="{00000000-0005-0000-0000-00006D460000}"/>
    <cellStyle name="Total 16 4 2 2" xfId="18026" xr:uid="{00000000-0005-0000-0000-00006E460000}"/>
    <cellStyle name="Total 16 4 3" xfId="18027" xr:uid="{00000000-0005-0000-0000-00006F460000}"/>
    <cellStyle name="Total 16 4 3 2" xfId="18028" xr:uid="{00000000-0005-0000-0000-000070460000}"/>
    <cellStyle name="Total 16 4 4" xfId="18029" xr:uid="{00000000-0005-0000-0000-000071460000}"/>
    <cellStyle name="Total 16 4 5" xfId="46100" xr:uid="{13C5BB70-B4D4-42D1-887C-D18C720B6605}"/>
    <cellStyle name="Total 16 4 6" xfId="39262" xr:uid="{8FF2CBCF-DADB-464E-AE95-BD43E0932711}"/>
    <cellStyle name="Total 16 5" xfId="18030" xr:uid="{00000000-0005-0000-0000-000072460000}"/>
    <cellStyle name="Total 16 5 2" xfId="18031" xr:uid="{00000000-0005-0000-0000-000073460000}"/>
    <cellStyle name="Total 16 5 2 2" xfId="18032" xr:uid="{00000000-0005-0000-0000-000074460000}"/>
    <cellStyle name="Total 16 5 3" xfId="18033" xr:uid="{00000000-0005-0000-0000-000075460000}"/>
    <cellStyle name="Total 16 5 3 2" xfId="18034" xr:uid="{00000000-0005-0000-0000-000076460000}"/>
    <cellStyle name="Total 16 5 4" xfId="18035" xr:uid="{00000000-0005-0000-0000-000077460000}"/>
    <cellStyle name="Total 16 5 4 2" xfId="18036" xr:uid="{00000000-0005-0000-0000-000078460000}"/>
    <cellStyle name="Total 16 5 5" xfId="18037" xr:uid="{00000000-0005-0000-0000-000079460000}"/>
    <cellStyle name="Total 16 5 6" xfId="46101" xr:uid="{8D17387F-F37A-403B-AD11-6150DDE037C5}"/>
    <cellStyle name="Total 16 5 7" xfId="39263" xr:uid="{D565F9B0-878E-48CD-A80F-82B9EEB7070E}"/>
    <cellStyle name="Total 16 6" xfId="18038" xr:uid="{00000000-0005-0000-0000-00007A460000}"/>
    <cellStyle name="Total 16 6 2" xfId="18039" xr:uid="{00000000-0005-0000-0000-00007B460000}"/>
    <cellStyle name="Total 16 6 2 2" xfId="18040" xr:uid="{00000000-0005-0000-0000-00007C460000}"/>
    <cellStyle name="Total 16 6 3" xfId="18041" xr:uid="{00000000-0005-0000-0000-00007D460000}"/>
    <cellStyle name="Total 16 6 3 2" xfId="18042" xr:uid="{00000000-0005-0000-0000-00007E460000}"/>
    <cellStyle name="Total 16 6 4" xfId="18043" xr:uid="{00000000-0005-0000-0000-00007F460000}"/>
    <cellStyle name="Total 16 6 5" xfId="46102" xr:uid="{EB6BF809-92BB-408F-AD1B-3B5201D4950C}"/>
    <cellStyle name="Total 16 6 6" xfId="39264" xr:uid="{C5CB55FE-66B8-4167-9207-834428BF7646}"/>
    <cellStyle name="Total 16 7" xfId="18044" xr:uid="{00000000-0005-0000-0000-000080460000}"/>
    <cellStyle name="Total 16 7 2" xfId="18045" xr:uid="{00000000-0005-0000-0000-000081460000}"/>
    <cellStyle name="Total 16 7 3" xfId="46103" xr:uid="{B1AE50AC-A1CE-46CA-B85B-84E86E693A69}"/>
    <cellStyle name="Total 16 7 4" xfId="39265" xr:uid="{E7DF6445-B63E-4890-A627-A58A14BE671D}"/>
    <cellStyle name="Total 16 8" xfId="18046" xr:uid="{00000000-0005-0000-0000-000082460000}"/>
    <cellStyle name="Total 16 8 2" xfId="18047" xr:uid="{00000000-0005-0000-0000-000083460000}"/>
    <cellStyle name="Total 16 8 3" xfId="46104" xr:uid="{7D2DE4B2-591E-4758-B2B4-9DD23E00F418}"/>
    <cellStyle name="Total 16 8 4" xfId="39266" xr:uid="{E59E7244-996E-4801-8927-7F8BF25ED117}"/>
    <cellStyle name="Total 16 9" xfId="18048" xr:uid="{00000000-0005-0000-0000-000084460000}"/>
    <cellStyle name="Total 16 9 2" xfId="18049" xr:uid="{00000000-0005-0000-0000-000085460000}"/>
    <cellStyle name="Total 16 9 3" xfId="46105" xr:uid="{407BCB6B-204F-40A5-8CF0-C49677D7FE4A}"/>
    <cellStyle name="Total 16 9 4" xfId="39267" xr:uid="{316B689E-12CC-4E08-A72A-20F1BC4BEC79}"/>
    <cellStyle name="Total 17" xfId="3311" xr:uid="{00000000-0005-0000-0000-0000F30C0000}"/>
    <cellStyle name="Total 17 10" xfId="18051" xr:uid="{00000000-0005-0000-0000-000087460000}"/>
    <cellStyle name="Total 17 10 2" xfId="46106" xr:uid="{49328338-646E-4A04-ACF5-F99B1B6F55E6}"/>
    <cellStyle name="Total 17 10 3" xfId="39268" xr:uid="{D07E07BE-4ACA-4006-AD2F-BB08F69D0F60}"/>
    <cellStyle name="Total 17 11" xfId="18052" xr:uid="{00000000-0005-0000-0000-000088460000}"/>
    <cellStyle name="Total 17 12" xfId="18050" xr:uid="{00000000-0005-0000-0000-000086460000}"/>
    <cellStyle name="Total 17 13" xfId="42221" xr:uid="{BE8F72E9-A8BD-444E-B8E6-21A742ABCEBB}"/>
    <cellStyle name="Total 17 14" xfId="27032" xr:uid="{D7903042-4563-41C9-B461-9AB6CA43BA34}"/>
    <cellStyle name="Total 17 2" xfId="18053" xr:uid="{00000000-0005-0000-0000-000089460000}"/>
    <cellStyle name="Total 17 2 2" xfId="18054" xr:uid="{00000000-0005-0000-0000-00008A460000}"/>
    <cellStyle name="Total 17 2 2 2" xfId="18055" xr:uid="{00000000-0005-0000-0000-00008B460000}"/>
    <cellStyle name="Total 17 2 3" xfId="18056" xr:uid="{00000000-0005-0000-0000-00008C460000}"/>
    <cellStyle name="Total 17 2 3 2" xfId="18057" xr:uid="{00000000-0005-0000-0000-00008D460000}"/>
    <cellStyle name="Total 17 2 4" xfId="18058" xr:uid="{00000000-0005-0000-0000-00008E460000}"/>
    <cellStyle name="Total 17 2 5" xfId="18059" xr:uid="{00000000-0005-0000-0000-00008F460000}"/>
    <cellStyle name="Total 17 2 6" xfId="46107" xr:uid="{502A4B51-65AA-4FA9-8EB8-D9A89019CEF6}"/>
    <cellStyle name="Total 17 2 7" xfId="39269" xr:uid="{526AB4EF-A1AD-499F-88B3-1BE426F94201}"/>
    <cellStyle name="Total 17 3" xfId="18060" xr:uid="{00000000-0005-0000-0000-000090460000}"/>
    <cellStyle name="Total 17 3 2" xfId="18061" xr:uid="{00000000-0005-0000-0000-000091460000}"/>
    <cellStyle name="Total 17 3 2 2" xfId="18062" xr:uid="{00000000-0005-0000-0000-000092460000}"/>
    <cellStyle name="Total 17 3 3" xfId="18063" xr:uid="{00000000-0005-0000-0000-000093460000}"/>
    <cellStyle name="Total 17 3 3 2" xfId="18064" xr:uid="{00000000-0005-0000-0000-000094460000}"/>
    <cellStyle name="Total 17 3 4" xfId="18065" xr:uid="{00000000-0005-0000-0000-000095460000}"/>
    <cellStyle name="Total 17 3 5" xfId="46108" xr:uid="{86365FC5-DDAA-48C4-BA9A-6FA4A081A6FE}"/>
    <cellStyle name="Total 17 3 6" xfId="39270" xr:uid="{2E57607B-7370-4B45-8CD1-404BE85DAC21}"/>
    <cellStyle name="Total 17 4" xfId="18066" xr:uid="{00000000-0005-0000-0000-000096460000}"/>
    <cellStyle name="Total 17 4 2" xfId="18067" xr:uid="{00000000-0005-0000-0000-000097460000}"/>
    <cellStyle name="Total 17 4 2 2" xfId="18068" xr:uid="{00000000-0005-0000-0000-000098460000}"/>
    <cellStyle name="Total 17 4 3" xfId="18069" xr:uid="{00000000-0005-0000-0000-000099460000}"/>
    <cellStyle name="Total 17 4 3 2" xfId="18070" xr:uid="{00000000-0005-0000-0000-00009A460000}"/>
    <cellStyle name="Total 17 4 4" xfId="18071" xr:uid="{00000000-0005-0000-0000-00009B460000}"/>
    <cellStyle name="Total 17 4 5" xfId="46109" xr:uid="{1609A5E1-0A5E-4195-B7C9-49F849627A56}"/>
    <cellStyle name="Total 17 4 6" xfId="39271" xr:uid="{5F662A62-0D85-4D21-8676-C2602B8872D6}"/>
    <cellStyle name="Total 17 5" xfId="18072" xr:uid="{00000000-0005-0000-0000-00009C460000}"/>
    <cellStyle name="Total 17 5 2" xfId="18073" xr:uid="{00000000-0005-0000-0000-00009D460000}"/>
    <cellStyle name="Total 17 5 2 2" xfId="18074" xr:uid="{00000000-0005-0000-0000-00009E460000}"/>
    <cellStyle name="Total 17 5 3" xfId="18075" xr:uid="{00000000-0005-0000-0000-00009F460000}"/>
    <cellStyle name="Total 17 5 3 2" xfId="18076" xr:uid="{00000000-0005-0000-0000-0000A0460000}"/>
    <cellStyle name="Total 17 5 4" xfId="18077" xr:uid="{00000000-0005-0000-0000-0000A1460000}"/>
    <cellStyle name="Total 17 5 4 2" xfId="18078" xr:uid="{00000000-0005-0000-0000-0000A2460000}"/>
    <cellStyle name="Total 17 5 5" xfId="18079" xr:uid="{00000000-0005-0000-0000-0000A3460000}"/>
    <cellStyle name="Total 17 5 6" xfId="46110" xr:uid="{40509EBB-EF7E-4B5E-B3F9-BC3888C25119}"/>
    <cellStyle name="Total 17 5 7" xfId="39272" xr:uid="{7AE74DE1-BA2C-4DAE-AB32-1C919DA88176}"/>
    <cellStyle name="Total 17 6" xfId="18080" xr:uid="{00000000-0005-0000-0000-0000A4460000}"/>
    <cellStyle name="Total 17 6 2" xfId="18081" xr:uid="{00000000-0005-0000-0000-0000A5460000}"/>
    <cellStyle name="Total 17 6 2 2" xfId="18082" xr:uid="{00000000-0005-0000-0000-0000A6460000}"/>
    <cellStyle name="Total 17 6 3" xfId="18083" xr:uid="{00000000-0005-0000-0000-0000A7460000}"/>
    <cellStyle name="Total 17 6 3 2" xfId="18084" xr:uid="{00000000-0005-0000-0000-0000A8460000}"/>
    <cellStyle name="Total 17 6 4" xfId="18085" xr:uid="{00000000-0005-0000-0000-0000A9460000}"/>
    <cellStyle name="Total 17 6 5" xfId="46111" xr:uid="{C63611D2-5A30-4853-BAD3-65E16A9718A7}"/>
    <cellStyle name="Total 17 6 6" xfId="39273" xr:uid="{6743225F-7C7C-44EE-B0D7-2986A5301261}"/>
    <cellStyle name="Total 17 7" xfId="18086" xr:uid="{00000000-0005-0000-0000-0000AA460000}"/>
    <cellStyle name="Total 17 7 2" xfId="18087" xr:uid="{00000000-0005-0000-0000-0000AB460000}"/>
    <cellStyle name="Total 17 7 3" xfId="46112" xr:uid="{49E5AF53-2FB2-4B09-B9FB-3896C05D27F7}"/>
    <cellStyle name="Total 17 7 4" xfId="39274" xr:uid="{E7A3C654-F3ED-44D7-9403-77A0A58052AA}"/>
    <cellStyle name="Total 17 8" xfId="18088" xr:uid="{00000000-0005-0000-0000-0000AC460000}"/>
    <cellStyle name="Total 17 8 2" xfId="18089" xr:uid="{00000000-0005-0000-0000-0000AD460000}"/>
    <cellStyle name="Total 17 8 3" xfId="46113" xr:uid="{EE904061-FAED-4BA8-8C45-CD0B1E485E47}"/>
    <cellStyle name="Total 17 8 4" xfId="39275" xr:uid="{3A0CF38F-A521-45CA-8297-EF529FC50BD7}"/>
    <cellStyle name="Total 17 9" xfId="18090" xr:uid="{00000000-0005-0000-0000-0000AE460000}"/>
    <cellStyle name="Total 17 9 2" xfId="18091" xr:uid="{00000000-0005-0000-0000-0000AF460000}"/>
    <cellStyle name="Total 17 9 3" xfId="46114" xr:uid="{1B2CF99D-F623-479E-A62F-25E45853DEB4}"/>
    <cellStyle name="Total 17 9 4" xfId="39276" xr:uid="{35316C19-0CCF-4A85-BB2A-B2A251A4B7B9}"/>
    <cellStyle name="Total 18" xfId="3312" xr:uid="{00000000-0005-0000-0000-0000F40C0000}"/>
    <cellStyle name="Total 18 10" xfId="18093" xr:uid="{00000000-0005-0000-0000-0000B1460000}"/>
    <cellStyle name="Total 18 10 2" xfId="46115" xr:uid="{356A4562-0B2F-4A19-BD4C-A76C86CCA42F}"/>
    <cellStyle name="Total 18 10 3" xfId="39277" xr:uid="{B2395601-2EEB-406F-BC74-6EEA09BEBAB7}"/>
    <cellStyle name="Total 18 11" xfId="18094" xr:uid="{00000000-0005-0000-0000-0000B2460000}"/>
    <cellStyle name="Total 18 12" xfId="18092" xr:uid="{00000000-0005-0000-0000-0000B0460000}"/>
    <cellStyle name="Total 18 13" xfId="42222" xr:uid="{2F0C628F-4F09-4A48-A6DE-4024E188777D}"/>
    <cellStyle name="Total 18 14" xfId="27033" xr:uid="{2DA2C358-9BDB-4049-BCDC-AF0A83E93CF1}"/>
    <cellStyle name="Total 18 2" xfId="18095" xr:uid="{00000000-0005-0000-0000-0000B3460000}"/>
    <cellStyle name="Total 18 2 2" xfId="18096" xr:uid="{00000000-0005-0000-0000-0000B4460000}"/>
    <cellStyle name="Total 18 2 2 2" xfId="18097" xr:uid="{00000000-0005-0000-0000-0000B5460000}"/>
    <cellStyle name="Total 18 2 3" xfId="18098" xr:uid="{00000000-0005-0000-0000-0000B6460000}"/>
    <cellStyle name="Total 18 2 3 2" xfId="18099" xr:uid="{00000000-0005-0000-0000-0000B7460000}"/>
    <cellStyle name="Total 18 2 4" xfId="18100" xr:uid="{00000000-0005-0000-0000-0000B8460000}"/>
    <cellStyle name="Total 18 2 5" xfId="18101" xr:uid="{00000000-0005-0000-0000-0000B9460000}"/>
    <cellStyle name="Total 18 2 6" xfId="46116" xr:uid="{7F6078D4-22CC-4CF3-B2AA-246EA39C77D9}"/>
    <cellStyle name="Total 18 2 7" xfId="39278" xr:uid="{2A9CD1D2-CE69-4B5C-89C5-0D0041F195CD}"/>
    <cellStyle name="Total 18 3" xfId="18102" xr:uid="{00000000-0005-0000-0000-0000BA460000}"/>
    <cellStyle name="Total 18 3 2" xfId="18103" xr:uid="{00000000-0005-0000-0000-0000BB460000}"/>
    <cellStyle name="Total 18 3 2 2" xfId="18104" xr:uid="{00000000-0005-0000-0000-0000BC460000}"/>
    <cellStyle name="Total 18 3 3" xfId="18105" xr:uid="{00000000-0005-0000-0000-0000BD460000}"/>
    <cellStyle name="Total 18 3 3 2" xfId="18106" xr:uid="{00000000-0005-0000-0000-0000BE460000}"/>
    <cellStyle name="Total 18 3 4" xfId="18107" xr:uid="{00000000-0005-0000-0000-0000BF460000}"/>
    <cellStyle name="Total 18 3 5" xfId="46117" xr:uid="{83C96AF4-2147-4AE8-B5CA-A9680E1EFB0D}"/>
    <cellStyle name="Total 18 3 6" xfId="39279" xr:uid="{FF02269B-1C81-48BB-ACD5-E0C9AC1744CE}"/>
    <cellStyle name="Total 18 4" xfId="18108" xr:uid="{00000000-0005-0000-0000-0000C0460000}"/>
    <cellStyle name="Total 18 4 2" xfId="18109" xr:uid="{00000000-0005-0000-0000-0000C1460000}"/>
    <cellStyle name="Total 18 4 2 2" xfId="18110" xr:uid="{00000000-0005-0000-0000-0000C2460000}"/>
    <cellStyle name="Total 18 4 3" xfId="18111" xr:uid="{00000000-0005-0000-0000-0000C3460000}"/>
    <cellStyle name="Total 18 4 3 2" xfId="18112" xr:uid="{00000000-0005-0000-0000-0000C4460000}"/>
    <cellStyle name="Total 18 4 4" xfId="18113" xr:uid="{00000000-0005-0000-0000-0000C5460000}"/>
    <cellStyle name="Total 18 4 5" xfId="46118" xr:uid="{D7A8F2A5-AF4B-4259-B522-77995D5608CC}"/>
    <cellStyle name="Total 18 4 6" xfId="39280" xr:uid="{4C81224B-3354-40FD-B303-699DB35409F0}"/>
    <cellStyle name="Total 18 5" xfId="18114" xr:uid="{00000000-0005-0000-0000-0000C6460000}"/>
    <cellStyle name="Total 18 5 2" xfId="18115" xr:uid="{00000000-0005-0000-0000-0000C7460000}"/>
    <cellStyle name="Total 18 5 2 2" xfId="18116" xr:uid="{00000000-0005-0000-0000-0000C8460000}"/>
    <cellStyle name="Total 18 5 3" xfId="18117" xr:uid="{00000000-0005-0000-0000-0000C9460000}"/>
    <cellStyle name="Total 18 5 3 2" xfId="18118" xr:uid="{00000000-0005-0000-0000-0000CA460000}"/>
    <cellStyle name="Total 18 5 4" xfId="18119" xr:uid="{00000000-0005-0000-0000-0000CB460000}"/>
    <cellStyle name="Total 18 5 4 2" xfId="18120" xr:uid="{00000000-0005-0000-0000-0000CC460000}"/>
    <cellStyle name="Total 18 5 5" xfId="18121" xr:uid="{00000000-0005-0000-0000-0000CD460000}"/>
    <cellStyle name="Total 18 5 6" xfId="46119" xr:uid="{431F241D-0DA9-4FE6-8A9D-7EE5887A120F}"/>
    <cellStyle name="Total 18 5 7" xfId="39281" xr:uid="{AAB83104-6B9D-410E-AD1E-704F3B9F23E7}"/>
    <cellStyle name="Total 18 6" xfId="18122" xr:uid="{00000000-0005-0000-0000-0000CE460000}"/>
    <cellStyle name="Total 18 6 2" xfId="18123" xr:uid="{00000000-0005-0000-0000-0000CF460000}"/>
    <cellStyle name="Total 18 6 2 2" xfId="18124" xr:uid="{00000000-0005-0000-0000-0000D0460000}"/>
    <cellStyle name="Total 18 6 3" xfId="18125" xr:uid="{00000000-0005-0000-0000-0000D1460000}"/>
    <cellStyle name="Total 18 6 3 2" xfId="18126" xr:uid="{00000000-0005-0000-0000-0000D2460000}"/>
    <cellStyle name="Total 18 6 4" xfId="18127" xr:uid="{00000000-0005-0000-0000-0000D3460000}"/>
    <cellStyle name="Total 18 6 5" xfId="46120" xr:uid="{CE0A1B54-51DC-4D3D-A110-CE7F826E71A3}"/>
    <cellStyle name="Total 18 6 6" xfId="39282" xr:uid="{2A84CCFD-455E-43E6-9FD7-43A08C609F22}"/>
    <cellStyle name="Total 18 7" xfId="18128" xr:uid="{00000000-0005-0000-0000-0000D4460000}"/>
    <cellStyle name="Total 18 7 2" xfId="18129" xr:uid="{00000000-0005-0000-0000-0000D5460000}"/>
    <cellStyle name="Total 18 7 3" xfId="46121" xr:uid="{97171C80-49A6-445E-8C87-02777EED6E3D}"/>
    <cellStyle name="Total 18 7 4" xfId="39283" xr:uid="{B852AA36-A96A-4C4F-BA78-4842FCC76F5D}"/>
    <cellStyle name="Total 18 8" xfId="18130" xr:uid="{00000000-0005-0000-0000-0000D6460000}"/>
    <cellStyle name="Total 18 8 2" xfId="18131" xr:uid="{00000000-0005-0000-0000-0000D7460000}"/>
    <cellStyle name="Total 18 8 3" xfId="46122" xr:uid="{6EAD9634-8EC3-4C55-BB5B-54C8950C9C00}"/>
    <cellStyle name="Total 18 8 4" xfId="39284" xr:uid="{411F0F01-DE9B-4F54-90AC-A0D534B47AC9}"/>
    <cellStyle name="Total 18 9" xfId="18132" xr:uid="{00000000-0005-0000-0000-0000D8460000}"/>
    <cellStyle name="Total 18 9 2" xfId="18133" xr:uid="{00000000-0005-0000-0000-0000D9460000}"/>
    <cellStyle name="Total 18 9 3" xfId="46123" xr:uid="{0236A982-7720-40A1-A5DA-7E8C72EA152B}"/>
    <cellStyle name="Total 18 9 4" xfId="39285" xr:uid="{8392B9C3-EC38-4965-92C8-DFDCF1A0B117}"/>
    <cellStyle name="Total 19" xfId="3313" xr:uid="{00000000-0005-0000-0000-0000F50C0000}"/>
    <cellStyle name="Total 19 10" xfId="18135" xr:uid="{00000000-0005-0000-0000-0000DB460000}"/>
    <cellStyle name="Total 19 10 2" xfId="46124" xr:uid="{121BF5A5-51CD-411D-BEFD-6A74178837D7}"/>
    <cellStyle name="Total 19 10 3" xfId="39286" xr:uid="{F6062708-CE19-4E11-B6B9-635018CB8DCC}"/>
    <cellStyle name="Total 19 11" xfId="18136" xr:uid="{00000000-0005-0000-0000-0000DC460000}"/>
    <cellStyle name="Total 19 12" xfId="18134" xr:uid="{00000000-0005-0000-0000-0000DA460000}"/>
    <cellStyle name="Total 19 13" xfId="42223" xr:uid="{80D8C8E8-DC75-4B7D-A2C1-007C5539F3D3}"/>
    <cellStyle name="Total 19 14" xfId="27034" xr:uid="{B7B7760F-6554-45D1-86E0-B32B473D5FDE}"/>
    <cellStyle name="Total 19 2" xfId="18137" xr:uid="{00000000-0005-0000-0000-0000DD460000}"/>
    <cellStyle name="Total 19 2 2" xfId="18138" xr:uid="{00000000-0005-0000-0000-0000DE460000}"/>
    <cellStyle name="Total 19 2 2 2" xfId="18139" xr:uid="{00000000-0005-0000-0000-0000DF460000}"/>
    <cellStyle name="Total 19 2 3" xfId="18140" xr:uid="{00000000-0005-0000-0000-0000E0460000}"/>
    <cellStyle name="Total 19 2 3 2" xfId="18141" xr:uid="{00000000-0005-0000-0000-0000E1460000}"/>
    <cellStyle name="Total 19 2 4" xfId="18142" xr:uid="{00000000-0005-0000-0000-0000E2460000}"/>
    <cellStyle name="Total 19 2 5" xfId="18143" xr:uid="{00000000-0005-0000-0000-0000E3460000}"/>
    <cellStyle name="Total 19 2 6" xfId="46125" xr:uid="{3F58886C-907D-4E21-9E73-BAC0D2D46573}"/>
    <cellStyle name="Total 19 2 7" xfId="39287" xr:uid="{4CBFABCA-2E00-4ECF-8610-D6338801C0D1}"/>
    <cellStyle name="Total 19 3" xfId="18144" xr:uid="{00000000-0005-0000-0000-0000E4460000}"/>
    <cellStyle name="Total 19 3 2" xfId="18145" xr:uid="{00000000-0005-0000-0000-0000E5460000}"/>
    <cellStyle name="Total 19 3 2 2" xfId="18146" xr:uid="{00000000-0005-0000-0000-0000E6460000}"/>
    <cellStyle name="Total 19 3 3" xfId="18147" xr:uid="{00000000-0005-0000-0000-0000E7460000}"/>
    <cellStyle name="Total 19 3 3 2" xfId="18148" xr:uid="{00000000-0005-0000-0000-0000E8460000}"/>
    <cellStyle name="Total 19 3 4" xfId="18149" xr:uid="{00000000-0005-0000-0000-0000E9460000}"/>
    <cellStyle name="Total 19 3 5" xfId="46126" xr:uid="{FE322D91-AD6E-40AD-AC00-3142CC594A7F}"/>
    <cellStyle name="Total 19 3 6" xfId="39288" xr:uid="{9F212802-2BA4-49BC-AD49-72F0875BBBF2}"/>
    <cellStyle name="Total 19 4" xfId="18150" xr:uid="{00000000-0005-0000-0000-0000EA460000}"/>
    <cellStyle name="Total 19 4 2" xfId="18151" xr:uid="{00000000-0005-0000-0000-0000EB460000}"/>
    <cellStyle name="Total 19 4 2 2" xfId="18152" xr:uid="{00000000-0005-0000-0000-0000EC460000}"/>
    <cellStyle name="Total 19 4 3" xfId="18153" xr:uid="{00000000-0005-0000-0000-0000ED460000}"/>
    <cellStyle name="Total 19 4 3 2" xfId="18154" xr:uid="{00000000-0005-0000-0000-0000EE460000}"/>
    <cellStyle name="Total 19 4 4" xfId="18155" xr:uid="{00000000-0005-0000-0000-0000EF460000}"/>
    <cellStyle name="Total 19 4 5" xfId="46127" xr:uid="{1D08F267-00CB-42FD-A491-0E30C5F13C42}"/>
    <cellStyle name="Total 19 4 6" xfId="39289" xr:uid="{DCF1B726-B3D2-4E2D-93AE-02628B704529}"/>
    <cellStyle name="Total 19 5" xfId="18156" xr:uid="{00000000-0005-0000-0000-0000F0460000}"/>
    <cellStyle name="Total 19 5 2" xfId="18157" xr:uid="{00000000-0005-0000-0000-0000F1460000}"/>
    <cellStyle name="Total 19 5 2 2" xfId="18158" xr:uid="{00000000-0005-0000-0000-0000F2460000}"/>
    <cellStyle name="Total 19 5 3" xfId="18159" xr:uid="{00000000-0005-0000-0000-0000F3460000}"/>
    <cellStyle name="Total 19 5 3 2" xfId="18160" xr:uid="{00000000-0005-0000-0000-0000F4460000}"/>
    <cellStyle name="Total 19 5 4" xfId="18161" xr:uid="{00000000-0005-0000-0000-0000F5460000}"/>
    <cellStyle name="Total 19 5 4 2" xfId="18162" xr:uid="{00000000-0005-0000-0000-0000F6460000}"/>
    <cellStyle name="Total 19 5 5" xfId="18163" xr:uid="{00000000-0005-0000-0000-0000F7460000}"/>
    <cellStyle name="Total 19 5 6" xfId="46128" xr:uid="{94C91AE9-D7A7-4025-82B7-EC3EDFBDC4A4}"/>
    <cellStyle name="Total 19 5 7" xfId="39290" xr:uid="{92849228-AC3D-4A59-914F-1547880A4D91}"/>
    <cellStyle name="Total 19 6" xfId="18164" xr:uid="{00000000-0005-0000-0000-0000F8460000}"/>
    <cellStyle name="Total 19 6 2" xfId="18165" xr:uid="{00000000-0005-0000-0000-0000F9460000}"/>
    <cellStyle name="Total 19 6 2 2" xfId="18166" xr:uid="{00000000-0005-0000-0000-0000FA460000}"/>
    <cellStyle name="Total 19 6 3" xfId="18167" xr:uid="{00000000-0005-0000-0000-0000FB460000}"/>
    <cellStyle name="Total 19 6 3 2" xfId="18168" xr:uid="{00000000-0005-0000-0000-0000FC460000}"/>
    <cellStyle name="Total 19 6 4" xfId="18169" xr:uid="{00000000-0005-0000-0000-0000FD460000}"/>
    <cellStyle name="Total 19 6 5" xfId="46129" xr:uid="{9835F644-1969-48E5-9B24-D9C7435B79DF}"/>
    <cellStyle name="Total 19 6 6" xfId="39291" xr:uid="{C2C5A475-4CA8-4BC8-B255-8A8AC5E02B59}"/>
    <cellStyle name="Total 19 7" xfId="18170" xr:uid="{00000000-0005-0000-0000-0000FE460000}"/>
    <cellStyle name="Total 19 7 2" xfId="18171" xr:uid="{00000000-0005-0000-0000-0000FF460000}"/>
    <cellStyle name="Total 19 7 3" xfId="46130" xr:uid="{3DAED421-72D6-4970-9D31-D4A29A9E521E}"/>
    <cellStyle name="Total 19 7 4" xfId="39292" xr:uid="{50B7513D-EACC-4FB8-B72E-FAE5F6E79DE4}"/>
    <cellStyle name="Total 19 8" xfId="18172" xr:uid="{00000000-0005-0000-0000-000000470000}"/>
    <cellStyle name="Total 19 8 2" xfId="18173" xr:uid="{00000000-0005-0000-0000-000001470000}"/>
    <cellStyle name="Total 19 8 3" xfId="46131" xr:uid="{60222A78-5FED-4AED-B5EC-4D585B1C075E}"/>
    <cellStyle name="Total 19 8 4" xfId="39293" xr:uid="{45E3AFB1-FEFC-4F8B-9F9A-A56A7D58FDD6}"/>
    <cellStyle name="Total 19 9" xfId="18174" xr:uid="{00000000-0005-0000-0000-000002470000}"/>
    <cellStyle name="Total 19 9 2" xfId="18175" xr:uid="{00000000-0005-0000-0000-000003470000}"/>
    <cellStyle name="Total 19 9 3" xfId="46132" xr:uid="{B93A9F7E-CDE1-4F06-8081-654875543AFE}"/>
    <cellStyle name="Total 19 9 4" xfId="39294" xr:uid="{F9C88A52-FED2-400F-8527-7AB1F29DEDD5}"/>
    <cellStyle name="Total 2" xfId="341" xr:uid="{00000000-0005-0000-0000-000059010000}"/>
    <cellStyle name="Total 2 10" xfId="4810" xr:uid="{00000000-0005-0000-0000-0000CE120000}"/>
    <cellStyle name="Total 2 10 10" xfId="18178" xr:uid="{00000000-0005-0000-0000-000006470000}"/>
    <cellStyle name="Total 2 10 11" xfId="18177" xr:uid="{00000000-0005-0000-0000-000005470000}"/>
    <cellStyle name="Total 2 10 2" xfId="18179" xr:uid="{00000000-0005-0000-0000-000007470000}"/>
    <cellStyle name="Total 2 10 2 2" xfId="18180" xr:uid="{00000000-0005-0000-0000-000008470000}"/>
    <cellStyle name="Total 2 10 2 2 2" xfId="18181" xr:uid="{00000000-0005-0000-0000-000009470000}"/>
    <cellStyle name="Total 2 10 2 3" xfId="18182" xr:uid="{00000000-0005-0000-0000-00000A470000}"/>
    <cellStyle name="Total 2 10 2 3 2" xfId="18183" xr:uid="{00000000-0005-0000-0000-00000B470000}"/>
    <cellStyle name="Total 2 10 2 4" xfId="18184" xr:uid="{00000000-0005-0000-0000-00000C470000}"/>
    <cellStyle name="Total 2 10 2 5" xfId="46133" xr:uid="{BFC805EC-E2F2-4E9F-9F66-CE68B41ED4B7}"/>
    <cellStyle name="Total 2 10 2 6" xfId="27036" xr:uid="{A9745204-7B85-4C2B-BA07-3AD900A78BAE}"/>
    <cellStyle name="Total 2 10 3" xfId="18185" xr:uid="{00000000-0005-0000-0000-00000D470000}"/>
    <cellStyle name="Total 2 10 3 2" xfId="18186" xr:uid="{00000000-0005-0000-0000-00000E470000}"/>
    <cellStyle name="Total 2 10 3 2 2" xfId="18187" xr:uid="{00000000-0005-0000-0000-00000F470000}"/>
    <cellStyle name="Total 2 10 3 3" xfId="18188" xr:uid="{00000000-0005-0000-0000-000010470000}"/>
    <cellStyle name="Total 2 10 3 3 2" xfId="18189" xr:uid="{00000000-0005-0000-0000-000011470000}"/>
    <cellStyle name="Total 2 10 3 4" xfId="18190" xr:uid="{00000000-0005-0000-0000-000012470000}"/>
    <cellStyle name="Total 2 10 3 5" xfId="46134" xr:uid="{42FDFD6F-1C03-4319-B0B3-B685D8F6E1F8}"/>
    <cellStyle name="Total 2 10 3 6" xfId="39295" xr:uid="{A8CDDBF4-B6E6-4F2D-AFD4-AACA60B44F97}"/>
    <cellStyle name="Total 2 10 4" xfId="18191" xr:uid="{00000000-0005-0000-0000-000013470000}"/>
    <cellStyle name="Total 2 10 4 2" xfId="18192" xr:uid="{00000000-0005-0000-0000-000014470000}"/>
    <cellStyle name="Total 2 10 4 2 2" xfId="18193" xr:uid="{00000000-0005-0000-0000-000015470000}"/>
    <cellStyle name="Total 2 10 4 3" xfId="18194" xr:uid="{00000000-0005-0000-0000-000016470000}"/>
    <cellStyle name="Total 2 10 4 3 2" xfId="18195" xr:uid="{00000000-0005-0000-0000-000017470000}"/>
    <cellStyle name="Total 2 10 4 4" xfId="18196" xr:uid="{00000000-0005-0000-0000-000018470000}"/>
    <cellStyle name="Total 2 10 4 4 2" xfId="18197" xr:uid="{00000000-0005-0000-0000-000019470000}"/>
    <cellStyle name="Total 2 10 4 5" xfId="18198" xr:uid="{00000000-0005-0000-0000-00001A470000}"/>
    <cellStyle name="Total 2 10 4 6" xfId="46135" xr:uid="{D01CC5BB-D1FA-4C0F-AC82-670DDC69C1CD}"/>
    <cellStyle name="Total 2 10 4 7" xfId="39296" xr:uid="{2EC91CB5-1E65-4B30-A3B8-9DE59F66B28D}"/>
    <cellStyle name="Total 2 10 5" xfId="18199" xr:uid="{00000000-0005-0000-0000-00001B470000}"/>
    <cellStyle name="Total 2 10 5 2" xfId="18200" xr:uid="{00000000-0005-0000-0000-00001C470000}"/>
    <cellStyle name="Total 2 10 5 2 2" xfId="18201" xr:uid="{00000000-0005-0000-0000-00001D470000}"/>
    <cellStyle name="Total 2 10 5 3" xfId="18202" xr:uid="{00000000-0005-0000-0000-00001E470000}"/>
    <cellStyle name="Total 2 10 5 3 2" xfId="18203" xr:uid="{00000000-0005-0000-0000-00001F470000}"/>
    <cellStyle name="Total 2 10 5 4" xfId="18204" xr:uid="{00000000-0005-0000-0000-000020470000}"/>
    <cellStyle name="Total 2 10 5 5" xfId="46136" xr:uid="{A60E22EC-2D26-477D-BC17-4714F7453710}"/>
    <cellStyle name="Total 2 10 5 6" xfId="39297" xr:uid="{74EDA218-DAFA-4F5D-B2B7-B19EC12F29AB}"/>
    <cellStyle name="Total 2 10 6" xfId="18205" xr:uid="{00000000-0005-0000-0000-000021470000}"/>
    <cellStyle name="Total 2 10 6 2" xfId="18206" xr:uid="{00000000-0005-0000-0000-000022470000}"/>
    <cellStyle name="Total 2 10 6 3" xfId="46137" xr:uid="{797B8C9A-26FE-4B14-9B9A-25092A138797}"/>
    <cellStyle name="Total 2 10 6 4" xfId="39298" xr:uid="{E46A74A6-F65E-43E6-BBD4-73E73DD34D46}"/>
    <cellStyle name="Total 2 10 7" xfId="18207" xr:uid="{00000000-0005-0000-0000-000023470000}"/>
    <cellStyle name="Total 2 10 7 2" xfId="18208" xr:uid="{00000000-0005-0000-0000-000024470000}"/>
    <cellStyle name="Total 2 10 7 3" xfId="46138" xr:uid="{4EB27419-A72D-49DF-89F4-0C624CE0A83D}"/>
    <cellStyle name="Total 2 10 7 4" xfId="39299" xr:uid="{97978253-C7CC-40D1-A2FF-35D209934675}"/>
    <cellStyle name="Total 2 10 8" xfId="18209" xr:uid="{00000000-0005-0000-0000-000025470000}"/>
    <cellStyle name="Total 2 10 8 2" xfId="18210" xr:uid="{00000000-0005-0000-0000-000026470000}"/>
    <cellStyle name="Total 2 10 8 3" xfId="46139" xr:uid="{FE689650-1FF9-41B7-9BCB-4C98739F32EE}"/>
    <cellStyle name="Total 2 10 8 4" xfId="39300" xr:uid="{A80930AD-A6DE-4F22-9C4A-D61F2B6CA56D}"/>
    <cellStyle name="Total 2 10 9" xfId="18211" xr:uid="{00000000-0005-0000-0000-000027470000}"/>
    <cellStyle name="Total 2 10 9 2" xfId="46140" xr:uid="{55F0C862-2C7D-4361-AFEA-594887793342}"/>
    <cellStyle name="Total 2 10 9 3" xfId="39301" xr:uid="{92F29B97-AF7C-493D-9502-861F4EF82B63}"/>
    <cellStyle name="Total 2 11" xfId="18212" xr:uid="{00000000-0005-0000-0000-000028470000}"/>
    <cellStyle name="Total 2 11 10" xfId="18213" xr:uid="{00000000-0005-0000-0000-000029470000}"/>
    <cellStyle name="Total 2 11 11" xfId="46141" xr:uid="{A72070E2-B6C9-41BF-AACB-9595869E5CBA}"/>
    <cellStyle name="Total 2 11 12" xfId="27421" xr:uid="{2317E211-BBCB-40BB-A654-F3970FD67815}"/>
    <cellStyle name="Total 2 11 2" xfId="18214" xr:uid="{00000000-0005-0000-0000-00002A470000}"/>
    <cellStyle name="Total 2 11 2 2" xfId="18215" xr:uid="{00000000-0005-0000-0000-00002B470000}"/>
    <cellStyle name="Total 2 11 2 2 2" xfId="18216" xr:uid="{00000000-0005-0000-0000-00002C470000}"/>
    <cellStyle name="Total 2 11 2 3" xfId="18217" xr:uid="{00000000-0005-0000-0000-00002D470000}"/>
    <cellStyle name="Total 2 11 2 3 2" xfId="18218" xr:uid="{00000000-0005-0000-0000-00002E470000}"/>
    <cellStyle name="Total 2 11 2 4" xfId="18219" xr:uid="{00000000-0005-0000-0000-00002F470000}"/>
    <cellStyle name="Total 2 11 2 5" xfId="46142" xr:uid="{E3C6FD00-9156-4B49-AB3D-DFF44E9F20D6}"/>
    <cellStyle name="Total 2 11 2 6" xfId="39303" xr:uid="{F3EB5310-79AD-496C-BC8F-B8DCD14285D2}"/>
    <cellStyle name="Total 2 11 3" xfId="18220" xr:uid="{00000000-0005-0000-0000-000030470000}"/>
    <cellStyle name="Total 2 11 3 2" xfId="18221" xr:uid="{00000000-0005-0000-0000-000031470000}"/>
    <cellStyle name="Total 2 11 3 2 2" xfId="18222" xr:uid="{00000000-0005-0000-0000-000032470000}"/>
    <cellStyle name="Total 2 11 3 3" xfId="18223" xr:uid="{00000000-0005-0000-0000-000033470000}"/>
    <cellStyle name="Total 2 11 3 3 2" xfId="18224" xr:uid="{00000000-0005-0000-0000-000034470000}"/>
    <cellStyle name="Total 2 11 3 4" xfId="18225" xr:uid="{00000000-0005-0000-0000-000035470000}"/>
    <cellStyle name="Total 2 11 3 5" xfId="46143" xr:uid="{A6BFCAA7-0A88-4CCF-BF6F-F1F0B5C31578}"/>
    <cellStyle name="Total 2 11 3 6" xfId="39304" xr:uid="{9792CFBD-E1E7-4F14-85C9-AC32EC7F5109}"/>
    <cellStyle name="Total 2 11 4" xfId="18226" xr:uid="{00000000-0005-0000-0000-000036470000}"/>
    <cellStyle name="Total 2 11 4 2" xfId="18227" xr:uid="{00000000-0005-0000-0000-000037470000}"/>
    <cellStyle name="Total 2 11 4 2 2" xfId="18228" xr:uid="{00000000-0005-0000-0000-000038470000}"/>
    <cellStyle name="Total 2 11 4 3" xfId="18229" xr:uid="{00000000-0005-0000-0000-000039470000}"/>
    <cellStyle name="Total 2 11 4 3 2" xfId="18230" xr:uid="{00000000-0005-0000-0000-00003A470000}"/>
    <cellStyle name="Total 2 11 4 4" xfId="18231" xr:uid="{00000000-0005-0000-0000-00003B470000}"/>
    <cellStyle name="Total 2 11 4 4 2" xfId="18232" xr:uid="{00000000-0005-0000-0000-00003C470000}"/>
    <cellStyle name="Total 2 11 4 5" xfId="18233" xr:uid="{00000000-0005-0000-0000-00003D470000}"/>
    <cellStyle name="Total 2 11 4 6" xfId="46144" xr:uid="{09DD02F1-B8A0-4419-8F81-4F63707054B9}"/>
    <cellStyle name="Total 2 11 4 7" xfId="39305" xr:uid="{5D0B6521-95D6-405B-8DE6-CA3D992DD6C0}"/>
    <cellStyle name="Total 2 11 5" xfId="18234" xr:uid="{00000000-0005-0000-0000-00003E470000}"/>
    <cellStyle name="Total 2 11 5 2" xfId="18235" xr:uid="{00000000-0005-0000-0000-00003F470000}"/>
    <cellStyle name="Total 2 11 5 2 2" xfId="18236" xr:uid="{00000000-0005-0000-0000-000040470000}"/>
    <cellStyle name="Total 2 11 5 3" xfId="18237" xr:uid="{00000000-0005-0000-0000-000041470000}"/>
    <cellStyle name="Total 2 11 5 3 2" xfId="18238" xr:uid="{00000000-0005-0000-0000-000042470000}"/>
    <cellStyle name="Total 2 11 5 4" xfId="18239" xr:uid="{00000000-0005-0000-0000-000043470000}"/>
    <cellStyle name="Total 2 11 5 5" xfId="46145" xr:uid="{B134124F-B2B6-481D-80C8-DC63D9DACCCC}"/>
    <cellStyle name="Total 2 11 5 6" xfId="39306" xr:uid="{1196B45A-0481-4F9A-A3A3-F345972489E5}"/>
    <cellStyle name="Total 2 11 6" xfId="18240" xr:uid="{00000000-0005-0000-0000-000044470000}"/>
    <cellStyle name="Total 2 11 6 2" xfId="18241" xr:uid="{00000000-0005-0000-0000-000045470000}"/>
    <cellStyle name="Total 2 11 6 3" xfId="46146" xr:uid="{F5C47B7E-B567-41F8-87FA-BC7298190A55}"/>
    <cellStyle name="Total 2 11 6 4" xfId="39302" xr:uid="{59606FCC-8E5E-4553-B8B0-61E50BB4BF8B}"/>
    <cellStyle name="Total 2 11 7" xfId="18242" xr:uid="{00000000-0005-0000-0000-000046470000}"/>
    <cellStyle name="Total 2 11 7 2" xfId="18243" xr:uid="{00000000-0005-0000-0000-000047470000}"/>
    <cellStyle name="Total 2 11 8" xfId="18244" xr:uid="{00000000-0005-0000-0000-000048470000}"/>
    <cellStyle name="Total 2 11 8 2" xfId="18245" xr:uid="{00000000-0005-0000-0000-000049470000}"/>
    <cellStyle name="Total 2 11 9" xfId="18246" xr:uid="{00000000-0005-0000-0000-00004A470000}"/>
    <cellStyle name="Total 2 12" xfId="18247" xr:uid="{00000000-0005-0000-0000-00004B470000}"/>
    <cellStyle name="Total 2 12 2" xfId="18248" xr:uid="{00000000-0005-0000-0000-00004C470000}"/>
    <cellStyle name="Total 2 12 2 2" xfId="18249" xr:uid="{00000000-0005-0000-0000-00004D470000}"/>
    <cellStyle name="Total 2 12 3" xfId="18250" xr:uid="{00000000-0005-0000-0000-00004E470000}"/>
    <cellStyle name="Total 2 12 3 2" xfId="18251" xr:uid="{00000000-0005-0000-0000-00004F470000}"/>
    <cellStyle name="Total 2 12 4" xfId="18252" xr:uid="{00000000-0005-0000-0000-000050470000}"/>
    <cellStyle name="Total 2 12 5" xfId="18253" xr:uid="{00000000-0005-0000-0000-000051470000}"/>
    <cellStyle name="Total 2 12 6" xfId="46147" xr:uid="{77B9B321-E97F-48C4-BBA7-266F393164D8}"/>
    <cellStyle name="Total 2 12 7" xfId="39307" xr:uid="{D7A43731-F4ED-49D1-9FB2-9A78537E6F2C}"/>
    <cellStyle name="Total 2 13" xfId="18254" xr:uid="{00000000-0005-0000-0000-000052470000}"/>
    <cellStyle name="Total 2 13 2" xfId="18255" xr:uid="{00000000-0005-0000-0000-000053470000}"/>
    <cellStyle name="Total 2 13 2 2" xfId="18256" xr:uid="{00000000-0005-0000-0000-000054470000}"/>
    <cellStyle name="Total 2 13 3" xfId="18257" xr:uid="{00000000-0005-0000-0000-000055470000}"/>
    <cellStyle name="Total 2 13 3 2" xfId="18258" xr:uid="{00000000-0005-0000-0000-000056470000}"/>
    <cellStyle name="Total 2 13 4" xfId="18259" xr:uid="{00000000-0005-0000-0000-000057470000}"/>
    <cellStyle name="Total 2 13 5" xfId="46148" xr:uid="{06C92C09-7F61-44F1-BB5F-FCAD908C3CDD}"/>
    <cellStyle name="Total 2 13 6" xfId="39308" xr:uid="{D2DD3BA3-0E64-4531-97EE-8CF30B6E12D5}"/>
    <cellStyle name="Total 2 14" xfId="18260" xr:uid="{00000000-0005-0000-0000-000058470000}"/>
    <cellStyle name="Total 2 14 2" xfId="18261" xr:uid="{00000000-0005-0000-0000-000059470000}"/>
    <cellStyle name="Total 2 14 2 2" xfId="18262" xr:uid="{00000000-0005-0000-0000-00005A470000}"/>
    <cellStyle name="Total 2 14 3" xfId="18263" xr:uid="{00000000-0005-0000-0000-00005B470000}"/>
    <cellStyle name="Total 2 14 3 2" xfId="18264" xr:uid="{00000000-0005-0000-0000-00005C470000}"/>
    <cellStyle name="Total 2 14 4" xfId="18265" xr:uid="{00000000-0005-0000-0000-00005D470000}"/>
    <cellStyle name="Total 2 14 5" xfId="46149" xr:uid="{8E01F13B-1BEB-45F1-8073-3372DDCD1B55}"/>
    <cellStyle name="Total 2 14 6" xfId="39309" xr:uid="{0B007832-67A0-4013-8AD8-7A11ACE7AC22}"/>
    <cellStyle name="Total 2 15" xfId="18266" xr:uid="{00000000-0005-0000-0000-00005E470000}"/>
    <cellStyle name="Total 2 15 2" xfId="18267" xr:uid="{00000000-0005-0000-0000-00005F470000}"/>
    <cellStyle name="Total 2 15 2 2" xfId="18268" xr:uid="{00000000-0005-0000-0000-000060470000}"/>
    <cellStyle name="Total 2 15 3" xfId="18269" xr:uid="{00000000-0005-0000-0000-000061470000}"/>
    <cellStyle name="Total 2 15 3 2" xfId="18270" xr:uid="{00000000-0005-0000-0000-000062470000}"/>
    <cellStyle name="Total 2 15 4" xfId="18271" xr:uid="{00000000-0005-0000-0000-000063470000}"/>
    <cellStyle name="Total 2 15 4 2" xfId="18272" xr:uid="{00000000-0005-0000-0000-000064470000}"/>
    <cellStyle name="Total 2 15 5" xfId="18273" xr:uid="{00000000-0005-0000-0000-000065470000}"/>
    <cellStyle name="Total 2 15 6" xfId="46150" xr:uid="{A80229ED-D1CA-413D-B394-A06F67F04461}"/>
    <cellStyle name="Total 2 15 7" xfId="39310" xr:uid="{68EE09BC-CBD2-4E4B-8953-90ECCD8C6EA2}"/>
    <cellStyle name="Total 2 16" xfId="18274" xr:uid="{00000000-0005-0000-0000-000066470000}"/>
    <cellStyle name="Total 2 16 2" xfId="18275" xr:uid="{00000000-0005-0000-0000-000067470000}"/>
    <cellStyle name="Total 2 16 2 2" xfId="18276" xr:uid="{00000000-0005-0000-0000-000068470000}"/>
    <cellStyle name="Total 2 16 3" xfId="18277" xr:uid="{00000000-0005-0000-0000-000069470000}"/>
    <cellStyle name="Total 2 16 3 2" xfId="18278" xr:uid="{00000000-0005-0000-0000-00006A470000}"/>
    <cellStyle name="Total 2 16 4" xfId="18279" xr:uid="{00000000-0005-0000-0000-00006B470000}"/>
    <cellStyle name="Total 2 16 5" xfId="46151" xr:uid="{10A47C33-22D9-40A7-8CE4-49590A0E17DD}"/>
    <cellStyle name="Total 2 16 6" xfId="39311" xr:uid="{BC1A8635-2700-4930-A8D5-7B30C758B586}"/>
    <cellStyle name="Total 2 17" xfId="18280" xr:uid="{00000000-0005-0000-0000-00006C470000}"/>
    <cellStyle name="Total 2 17 2" xfId="18281" xr:uid="{00000000-0005-0000-0000-00006D470000}"/>
    <cellStyle name="Total 2 17 3" xfId="46152" xr:uid="{6116AD7E-365A-4D03-B225-EF6E01726A54}"/>
    <cellStyle name="Total 2 17 4" xfId="39312" xr:uid="{487FD445-A626-4C19-B9D9-EF1F9A09B6F2}"/>
    <cellStyle name="Total 2 18" xfId="18282" xr:uid="{00000000-0005-0000-0000-00006E470000}"/>
    <cellStyle name="Total 2 18 2" xfId="18283" xr:uid="{00000000-0005-0000-0000-00006F470000}"/>
    <cellStyle name="Total 2 18 3" xfId="46153" xr:uid="{296A162C-F725-491A-973C-8CCE42611FA1}"/>
    <cellStyle name="Total 2 18 4" xfId="39313" xr:uid="{911EDB4E-4051-467A-A737-12E53266D4EC}"/>
    <cellStyle name="Total 2 19" xfId="18284" xr:uid="{00000000-0005-0000-0000-000070470000}"/>
    <cellStyle name="Total 2 19 2" xfId="18285" xr:uid="{00000000-0005-0000-0000-000071470000}"/>
    <cellStyle name="Total 2 19 3" xfId="46154" xr:uid="{AF1D7A38-9DD5-4237-9398-8107D8944089}"/>
    <cellStyle name="Total 2 19 4" xfId="39314" xr:uid="{D9D34936-C49A-4DC2-B723-B52FB0E1E6B6}"/>
    <cellStyle name="Total 2 2" xfId="4811" xr:uid="{00000000-0005-0000-0000-0000CF120000}"/>
    <cellStyle name="Total 2 2 10" xfId="18287" xr:uid="{00000000-0005-0000-0000-000073470000}"/>
    <cellStyle name="Total 2 2 11" xfId="18286" xr:uid="{00000000-0005-0000-0000-000072470000}"/>
    <cellStyle name="Total 2 2 2" xfId="18288" xr:uid="{00000000-0005-0000-0000-000074470000}"/>
    <cellStyle name="Total 2 2 2 2" xfId="18289" xr:uid="{00000000-0005-0000-0000-000075470000}"/>
    <cellStyle name="Total 2 2 2 2 2" xfId="18290" xr:uid="{00000000-0005-0000-0000-000076470000}"/>
    <cellStyle name="Total 2 2 2 3" xfId="18291" xr:uid="{00000000-0005-0000-0000-000077470000}"/>
    <cellStyle name="Total 2 2 2 3 2" xfId="18292" xr:uid="{00000000-0005-0000-0000-000078470000}"/>
    <cellStyle name="Total 2 2 2 4" xfId="18293" xr:uid="{00000000-0005-0000-0000-000079470000}"/>
    <cellStyle name="Total 2 2 2 5" xfId="46155" xr:uid="{BDC64F03-11E0-4DCE-85F2-7943674CE5F4}"/>
    <cellStyle name="Total 2 2 2 6" xfId="27037" xr:uid="{0F958B4F-8DAF-4E77-A0F4-34319EC46F60}"/>
    <cellStyle name="Total 2 2 3" xfId="18294" xr:uid="{00000000-0005-0000-0000-00007A470000}"/>
    <cellStyle name="Total 2 2 3 2" xfId="18295" xr:uid="{00000000-0005-0000-0000-00007B470000}"/>
    <cellStyle name="Total 2 2 3 2 2" xfId="18296" xr:uid="{00000000-0005-0000-0000-00007C470000}"/>
    <cellStyle name="Total 2 2 3 3" xfId="18297" xr:uid="{00000000-0005-0000-0000-00007D470000}"/>
    <cellStyle name="Total 2 2 3 3 2" xfId="18298" xr:uid="{00000000-0005-0000-0000-00007E470000}"/>
    <cellStyle name="Total 2 2 3 4" xfId="18299" xr:uid="{00000000-0005-0000-0000-00007F470000}"/>
    <cellStyle name="Total 2 2 3 5" xfId="46156" xr:uid="{8E9C38E8-6C9D-4055-97C4-DCCF892510E9}"/>
    <cellStyle name="Total 2 2 3 6" xfId="39315" xr:uid="{816F99BA-B2DF-4347-8140-4C6173D79EE6}"/>
    <cellStyle name="Total 2 2 4" xfId="18300" xr:uid="{00000000-0005-0000-0000-000080470000}"/>
    <cellStyle name="Total 2 2 4 2" xfId="18301" xr:uid="{00000000-0005-0000-0000-000081470000}"/>
    <cellStyle name="Total 2 2 4 2 2" xfId="18302" xr:uid="{00000000-0005-0000-0000-000082470000}"/>
    <cellStyle name="Total 2 2 4 3" xfId="18303" xr:uid="{00000000-0005-0000-0000-000083470000}"/>
    <cellStyle name="Total 2 2 4 3 2" xfId="18304" xr:uid="{00000000-0005-0000-0000-000084470000}"/>
    <cellStyle name="Total 2 2 4 4" xfId="18305" xr:uid="{00000000-0005-0000-0000-000085470000}"/>
    <cellStyle name="Total 2 2 4 4 2" xfId="18306" xr:uid="{00000000-0005-0000-0000-000086470000}"/>
    <cellStyle name="Total 2 2 4 5" xfId="18307" xr:uid="{00000000-0005-0000-0000-000087470000}"/>
    <cellStyle name="Total 2 2 4 6" xfId="46157" xr:uid="{D4A599B8-EC2D-4678-B364-C9F644CEF435}"/>
    <cellStyle name="Total 2 2 4 7" xfId="39316" xr:uid="{B572CCE0-33B2-4CEA-90BF-E04948A8A957}"/>
    <cellStyle name="Total 2 2 5" xfId="18308" xr:uid="{00000000-0005-0000-0000-000088470000}"/>
    <cellStyle name="Total 2 2 5 2" xfId="18309" xr:uid="{00000000-0005-0000-0000-000089470000}"/>
    <cellStyle name="Total 2 2 5 2 2" xfId="18310" xr:uid="{00000000-0005-0000-0000-00008A470000}"/>
    <cellStyle name="Total 2 2 5 3" xfId="18311" xr:uid="{00000000-0005-0000-0000-00008B470000}"/>
    <cellStyle name="Total 2 2 5 3 2" xfId="18312" xr:uid="{00000000-0005-0000-0000-00008C470000}"/>
    <cellStyle name="Total 2 2 5 4" xfId="18313" xr:uid="{00000000-0005-0000-0000-00008D470000}"/>
    <cellStyle name="Total 2 2 5 5" xfId="46158" xr:uid="{CCA69357-2F63-4296-B36D-FEADF687AC07}"/>
    <cellStyle name="Total 2 2 5 6" xfId="39317" xr:uid="{3BD3D97C-00A7-4001-8904-83AE2A4D55DD}"/>
    <cellStyle name="Total 2 2 6" xfId="18314" xr:uid="{00000000-0005-0000-0000-00008E470000}"/>
    <cellStyle name="Total 2 2 6 2" xfId="18315" xr:uid="{00000000-0005-0000-0000-00008F470000}"/>
    <cellStyle name="Total 2 2 6 3" xfId="46159" xr:uid="{950010C5-DA7A-4CF1-A584-843EB08BA17C}"/>
    <cellStyle name="Total 2 2 6 4" xfId="39318" xr:uid="{60E6FF29-FC0F-43A5-91DB-6A208F101741}"/>
    <cellStyle name="Total 2 2 7" xfId="18316" xr:uid="{00000000-0005-0000-0000-000090470000}"/>
    <cellStyle name="Total 2 2 7 2" xfId="18317" xr:uid="{00000000-0005-0000-0000-000091470000}"/>
    <cellStyle name="Total 2 2 7 3" xfId="46160" xr:uid="{6FCC9716-875A-40EB-9F05-2F6E9DC14AC8}"/>
    <cellStyle name="Total 2 2 7 4" xfId="39319" xr:uid="{5578BB72-5316-4D01-B470-4FE427C99F8E}"/>
    <cellStyle name="Total 2 2 8" xfId="18318" xr:uid="{00000000-0005-0000-0000-000092470000}"/>
    <cellStyle name="Total 2 2 8 2" xfId="18319" xr:uid="{00000000-0005-0000-0000-000093470000}"/>
    <cellStyle name="Total 2 2 8 3" xfId="46161" xr:uid="{961BB96E-F111-4734-835D-464EDDA9DCAF}"/>
    <cellStyle name="Total 2 2 8 4" xfId="39320" xr:uid="{BA449437-2BE9-4649-BEF9-6773B9A174B0}"/>
    <cellStyle name="Total 2 2 9" xfId="18320" xr:uid="{00000000-0005-0000-0000-000094470000}"/>
    <cellStyle name="Total 2 2 9 2" xfId="46162" xr:uid="{727C1211-BDC3-4A84-A8AE-FCDE0225B4CD}"/>
    <cellStyle name="Total 2 2 9 3" xfId="39321" xr:uid="{D6D54A36-B88F-4045-912C-C231116EFB17}"/>
    <cellStyle name="Total 2 20" xfId="18321" xr:uid="{00000000-0005-0000-0000-000095470000}"/>
    <cellStyle name="Total 2 20 2" xfId="46163" xr:uid="{9B185761-FEE0-4E98-B56B-E25534EE17E8}"/>
    <cellStyle name="Total 2 20 3" xfId="39322" xr:uid="{412A7957-1CF8-4A46-8C52-09137A12C5D6}"/>
    <cellStyle name="Total 2 21" xfId="18322" xr:uid="{00000000-0005-0000-0000-000096470000}"/>
    <cellStyle name="Total 2 22" xfId="18176" xr:uid="{00000000-0005-0000-0000-000004470000}"/>
    <cellStyle name="Total 2 23" xfId="27035" xr:uid="{90998808-FA77-463B-B54C-E2500C331628}"/>
    <cellStyle name="Total 2 3" xfId="4812" xr:uid="{00000000-0005-0000-0000-0000D0120000}"/>
    <cellStyle name="Total 2 3 10" xfId="18324" xr:uid="{00000000-0005-0000-0000-000098470000}"/>
    <cellStyle name="Total 2 3 11" xfId="18323" xr:uid="{00000000-0005-0000-0000-000097470000}"/>
    <cellStyle name="Total 2 3 2" xfId="18325" xr:uid="{00000000-0005-0000-0000-000099470000}"/>
    <cellStyle name="Total 2 3 2 2" xfId="18326" xr:uid="{00000000-0005-0000-0000-00009A470000}"/>
    <cellStyle name="Total 2 3 2 2 2" xfId="18327" xr:uid="{00000000-0005-0000-0000-00009B470000}"/>
    <cellStyle name="Total 2 3 2 3" xfId="18328" xr:uid="{00000000-0005-0000-0000-00009C470000}"/>
    <cellStyle name="Total 2 3 2 3 2" xfId="18329" xr:uid="{00000000-0005-0000-0000-00009D470000}"/>
    <cellStyle name="Total 2 3 2 4" xfId="18330" xr:uid="{00000000-0005-0000-0000-00009E470000}"/>
    <cellStyle name="Total 2 3 2 5" xfId="46164" xr:uid="{C0254130-4B90-4F56-AB44-B82124FF1BD2}"/>
    <cellStyle name="Total 2 3 2 6" xfId="27038" xr:uid="{D6D5C7DD-9988-47DC-AFB4-2956A06037D9}"/>
    <cellStyle name="Total 2 3 3" xfId="18331" xr:uid="{00000000-0005-0000-0000-00009F470000}"/>
    <cellStyle name="Total 2 3 3 2" xfId="18332" xr:uid="{00000000-0005-0000-0000-0000A0470000}"/>
    <cellStyle name="Total 2 3 3 2 2" xfId="18333" xr:uid="{00000000-0005-0000-0000-0000A1470000}"/>
    <cellStyle name="Total 2 3 3 3" xfId="18334" xr:uid="{00000000-0005-0000-0000-0000A2470000}"/>
    <cellStyle name="Total 2 3 3 3 2" xfId="18335" xr:uid="{00000000-0005-0000-0000-0000A3470000}"/>
    <cellStyle name="Total 2 3 3 4" xfId="18336" xr:uid="{00000000-0005-0000-0000-0000A4470000}"/>
    <cellStyle name="Total 2 3 3 5" xfId="46165" xr:uid="{3132C20B-991F-46B5-B895-B54C586117EE}"/>
    <cellStyle name="Total 2 3 3 6" xfId="39323" xr:uid="{37FABC13-1A24-4ED3-B5C2-F96BD9317A5D}"/>
    <cellStyle name="Total 2 3 4" xfId="18337" xr:uid="{00000000-0005-0000-0000-0000A5470000}"/>
    <cellStyle name="Total 2 3 4 2" xfId="18338" xr:uid="{00000000-0005-0000-0000-0000A6470000}"/>
    <cellStyle name="Total 2 3 4 2 2" xfId="18339" xr:uid="{00000000-0005-0000-0000-0000A7470000}"/>
    <cellStyle name="Total 2 3 4 3" xfId="18340" xr:uid="{00000000-0005-0000-0000-0000A8470000}"/>
    <cellStyle name="Total 2 3 4 3 2" xfId="18341" xr:uid="{00000000-0005-0000-0000-0000A9470000}"/>
    <cellStyle name="Total 2 3 4 4" xfId="18342" xr:uid="{00000000-0005-0000-0000-0000AA470000}"/>
    <cellStyle name="Total 2 3 4 4 2" xfId="18343" xr:uid="{00000000-0005-0000-0000-0000AB470000}"/>
    <cellStyle name="Total 2 3 4 5" xfId="18344" xr:uid="{00000000-0005-0000-0000-0000AC470000}"/>
    <cellStyle name="Total 2 3 4 6" xfId="46166" xr:uid="{EB9C54B5-36DF-4306-92A8-BE83D68C8F34}"/>
    <cellStyle name="Total 2 3 4 7" xfId="39324" xr:uid="{7343311F-5D63-491F-B072-B63EFF51C47F}"/>
    <cellStyle name="Total 2 3 5" xfId="18345" xr:uid="{00000000-0005-0000-0000-0000AD470000}"/>
    <cellStyle name="Total 2 3 5 2" xfId="18346" xr:uid="{00000000-0005-0000-0000-0000AE470000}"/>
    <cellStyle name="Total 2 3 5 2 2" xfId="18347" xr:uid="{00000000-0005-0000-0000-0000AF470000}"/>
    <cellStyle name="Total 2 3 5 3" xfId="18348" xr:uid="{00000000-0005-0000-0000-0000B0470000}"/>
    <cellStyle name="Total 2 3 5 3 2" xfId="18349" xr:uid="{00000000-0005-0000-0000-0000B1470000}"/>
    <cellStyle name="Total 2 3 5 4" xfId="18350" xr:uid="{00000000-0005-0000-0000-0000B2470000}"/>
    <cellStyle name="Total 2 3 5 5" xfId="46167" xr:uid="{2BC82BA4-BCF9-428D-B881-E58C7D7B7EAF}"/>
    <cellStyle name="Total 2 3 5 6" xfId="39325" xr:uid="{B45DF094-4774-4DE4-A68E-85D3C9395843}"/>
    <cellStyle name="Total 2 3 6" xfId="18351" xr:uid="{00000000-0005-0000-0000-0000B3470000}"/>
    <cellStyle name="Total 2 3 6 2" xfId="18352" xr:uid="{00000000-0005-0000-0000-0000B4470000}"/>
    <cellStyle name="Total 2 3 6 3" xfId="46168" xr:uid="{6261BEFC-2C91-48EC-967A-AD744B03BB30}"/>
    <cellStyle name="Total 2 3 6 4" xfId="39326" xr:uid="{580357C6-B354-40CE-85F4-94C994D3A63C}"/>
    <cellStyle name="Total 2 3 7" xfId="18353" xr:uid="{00000000-0005-0000-0000-0000B5470000}"/>
    <cellStyle name="Total 2 3 7 2" xfId="18354" xr:uid="{00000000-0005-0000-0000-0000B6470000}"/>
    <cellStyle name="Total 2 3 7 3" xfId="46169" xr:uid="{3959E0EA-A11C-44CE-9B08-3E9870F9E414}"/>
    <cellStyle name="Total 2 3 7 4" xfId="39327" xr:uid="{76F3EB4E-1CC3-4855-8A4D-2150C25C7B7F}"/>
    <cellStyle name="Total 2 3 8" xfId="18355" xr:uid="{00000000-0005-0000-0000-0000B7470000}"/>
    <cellStyle name="Total 2 3 8 2" xfId="18356" xr:uid="{00000000-0005-0000-0000-0000B8470000}"/>
    <cellStyle name="Total 2 3 8 3" xfId="46170" xr:uid="{2FAC9CF4-ECB1-4236-AFD3-4D75E49AB17B}"/>
    <cellStyle name="Total 2 3 8 4" xfId="39328" xr:uid="{EFC64B8B-0961-406D-BE33-EF9FF3CEFD61}"/>
    <cellStyle name="Total 2 3 9" xfId="18357" xr:uid="{00000000-0005-0000-0000-0000B9470000}"/>
    <cellStyle name="Total 2 3 9 2" xfId="46171" xr:uid="{5A46F356-FECD-4E76-AC79-3015C6DBCB33}"/>
    <cellStyle name="Total 2 3 9 3" xfId="39329" xr:uid="{2C1E3EA2-5439-4141-90C7-41199A7D8784}"/>
    <cellStyle name="Total 2 4" xfId="4813" xr:uid="{00000000-0005-0000-0000-0000D1120000}"/>
    <cellStyle name="Total 2 4 10" xfId="18359" xr:uid="{00000000-0005-0000-0000-0000BB470000}"/>
    <cellStyle name="Total 2 4 11" xfId="18358" xr:uid="{00000000-0005-0000-0000-0000BA470000}"/>
    <cellStyle name="Total 2 4 2" xfId="18360" xr:uid="{00000000-0005-0000-0000-0000BC470000}"/>
    <cellStyle name="Total 2 4 2 2" xfId="18361" xr:uid="{00000000-0005-0000-0000-0000BD470000}"/>
    <cellStyle name="Total 2 4 2 2 2" xfId="18362" xr:uid="{00000000-0005-0000-0000-0000BE470000}"/>
    <cellStyle name="Total 2 4 2 3" xfId="18363" xr:uid="{00000000-0005-0000-0000-0000BF470000}"/>
    <cellStyle name="Total 2 4 2 3 2" xfId="18364" xr:uid="{00000000-0005-0000-0000-0000C0470000}"/>
    <cellStyle name="Total 2 4 2 4" xfId="18365" xr:uid="{00000000-0005-0000-0000-0000C1470000}"/>
    <cellStyle name="Total 2 4 2 5" xfId="46172" xr:uid="{13B87243-36EB-4B1D-83F8-7246D12B76ED}"/>
    <cellStyle name="Total 2 4 2 6" xfId="27039" xr:uid="{7836FB78-DBB6-47A0-A414-2967CAD071A2}"/>
    <cellStyle name="Total 2 4 3" xfId="18366" xr:uid="{00000000-0005-0000-0000-0000C2470000}"/>
    <cellStyle name="Total 2 4 3 2" xfId="18367" xr:uid="{00000000-0005-0000-0000-0000C3470000}"/>
    <cellStyle name="Total 2 4 3 2 2" xfId="18368" xr:uid="{00000000-0005-0000-0000-0000C4470000}"/>
    <cellStyle name="Total 2 4 3 3" xfId="18369" xr:uid="{00000000-0005-0000-0000-0000C5470000}"/>
    <cellStyle name="Total 2 4 3 3 2" xfId="18370" xr:uid="{00000000-0005-0000-0000-0000C6470000}"/>
    <cellStyle name="Total 2 4 3 4" xfId="18371" xr:uid="{00000000-0005-0000-0000-0000C7470000}"/>
    <cellStyle name="Total 2 4 3 5" xfId="46173" xr:uid="{858DC09A-029C-4608-B0E8-AFE7FFBD1771}"/>
    <cellStyle name="Total 2 4 3 6" xfId="39330" xr:uid="{3868D5FE-6EF2-4FC5-AF27-D3771F559A58}"/>
    <cellStyle name="Total 2 4 4" xfId="18372" xr:uid="{00000000-0005-0000-0000-0000C8470000}"/>
    <cellStyle name="Total 2 4 4 2" xfId="18373" xr:uid="{00000000-0005-0000-0000-0000C9470000}"/>
    <cellStyle name="Total 2 4 4 2 2" xfId="18374" xr:uid="{00000000-0005-0000-0000-0000CA470000}"/>
    <cellStyle name="Total 2 4 4 3" xfId="18375" xr:uid="{00000000-0005-0000-0000-0000CB470000}"/>
    <cellStyle name="Total 2 4 4 3 2" xfId="18376" xr:uid="{00000000-0005-0000-0000-0000CC470000}"/>
    <cellStyle name="Total 2 4 4 4" xfId="18377" xr:uid="{00000000-0005-0000-0000-0000CD470000}"/>
    <cellStyle name="Total 2 4 4 4 2" xfId="18378" xr:uid="{00000000-0005-0000-0000-0000CE470000}"/>
    <cellStyle name="Total 2 4 4 5" xfId="18379" xr:uid="{00000000-0005-0000-0000-0000CF470000}"/>
    <cellStyle name="Total 2 4 4 6" xfId="46174" xr:uid="{B6C7F39C-C0D5-4564-A8B3-C88C187563C1}"/>
    <cellStyle name="Total 2 4 4 7" xfId="39331" xr:uid="{C098C493-D723-4CAD-8CF7-D1A5B2909F60}"/>
    <cellStyle name="Total 2 4 5" xfId="18380" xr:uid="{00000000-0005-0000-0000-0000D0470000}"/>
    <cellStyle name="Total 2 4 5 2" xfId="18381" xr:uid="{00000000-0005-0000-0000-0000D1470000}"/>
    <cellStyle name="Total 2 4 5 2 2" xfId="18382" xr:uid="{00000000-0005-0000-0000-0000D2470000}"/>
    <cellStyle name="Total 2 4 5 3" xfId="18383" xr:uid="{00000000-0005-0000-0000-0000D3470000}"/>
    <cellStyle name="Total 2 4 5 3 2" xfId="18384" xr:uid="{00000000-0005-0000-0000-0000D4470000}"/>
    <cellStyle name="Total 2 4 5 4" xfId="18385" xr:uid="{00000000-0005-0000-0000-0000D5470000}"/>
    <cellStyle name="Total 2 4 5 5" xfId="46175" xr:uid="{15B5C9EE-F67E-474B-AC1C-912CDF4D5A08}"/>
    <cellStyle name="Total 2 4 5 6" xfId="39332" xr:uid="{64351870-3D62-4B7D-909E-B2482E1AB726}"/>
    <cellStyle name="Total 2 4 6" xfId="18386" xr:uid="{00000000-0005-0000-0000-0000D6470000}"/>
    <cellStyle name="Total 2 4 6 2" xfId="18387" xr:uid="{00000000-0005-0000-0000-0000D7470000}"/>
    <cellStyle name="Total 2 4 6 3" xfId="46176" xr:uid="{5115AAFC-B5BE-47A7-8037-A6D2CFD9C1E1}"/>
    <cellStyle name="Total 2 4 6 4" xfId="39333" xr:uid="{9BC83F30-AE78-4C8E-BA80-D6E109AEAAA1}"/>
    <cellStyle name="Total 2 4 7" xfId="18388" xr:uid="{00000000-0005-0000-0000-0000D8470000}"/>
    <cellStyle name="Total 2 4 7 2" xfId="18389" xr:uid="{00000000-0005-0000-0000-0000D9470000}"/>
    <cellStyle name="Total 2 4 7 3" xfId="46177" xr:uid="{4FC849D0-5E3A-4F17-860D-663F5B072366}"/>
    <cellStyle name="Total 2 4 7 4" xfId="39334" xr:uid="{B65ABC7D-F45F-4469-B571-73101AFFB6CA}"/>
    <cellStyle name="Total 2 4 8" xfId="18390" xr:uid="{00000000-0005-0000-0000-0000DA470000}"/>
    <cellStyle name="Total 2 4 8 2" xfId="18391" xr:uid="{00000000-0005-0000-0000-0000DB470000}"/>
    <cellStyle name="Total 2 4 8 3" xfId="46178" xr:uid="{12B28733-0928-490E-8075-70D102C6E2B7}"/>
    <cellStyle name="Total 2 4 8 4" xfId="39335" xr:uid="{5E7FF2D3-9C91-479D-A76A-BDE5B2D8B808}"/>
    <cellStyle name="Total 2 4 9" xfId="18392" xr:uid="{00000000-0005-0000-0000-0000DC470000}"/>
    <cellStyle name="Total 2 4 9 2" xfId="46179" xr:uid="{5B98DDCF-6FF5-4053-827E-8452FA9B706D}"/>
    <cellStyle name="Total 2 4 9 3" xfId="39336" xr:uid="{B209D9ED-8EE0-4257-A9C4-908A3CE85C58}"/>
    <cellStyle name="Total 2 5" xfId="4814" xr:uid="{00000000-0005-0000-0000-0000D2120000}"/>
    <cellStyle name="Total 2 5 10" xfId="18394" xr:uid="{00000000-0005-0000-0000-0000DE470000}"/>
    <cellStyle name="Total 2 5 11" xfId="18393" xr:uid="{00000000-0005-0000-0000-0000DD470000}"/>
    <cellStyle name="Total 2 5 2" xfId="18395" xr:uid="{00000000-0005-0000-0000-0000DF470000}"/>
    <cellStyle name="Total 2 5 2 2" xfId="18396" xr:uid="{00000000-0005-0000-0000-0000E0470000}"/>
    <cellStyle name="Total 2 5 2 2 2" xfId="18397" xr:uid="{00000000-0005-0000-0000-0000E1470000}"/>
    <cellStyle name="Total 2 5 2 3" xfId="18398" xr:uid="{00000000-0005-0000-0000-0000E2470000}"/>
    <cellStyle name="Total 2 5 2 3 2" xfId="18399" xr:uid="{00000000-0005-0000-0000-0000E3470000}"/>
    <cellStyle name="Total 2 5 2 4" xfId="18400" xr:uid="{00000000-0005-0000-0000-0000E4470000}"/>
    <cellStyle name="Total 2 5 2 5" xfId="46180" xr:uid="{674DC95D-7886-4E1A-9E01-526F3F3A3747}"/>
    <cellStyle name="Total 2 5 2 6" xfId="27040" xr:uid="{8E23BA49-BCF3-4A63-B7D8-DF84D8ED0F63}"/>
    <cellStyle name="Total 2 5 3" xfId="18401" xr:uid="{00000000-0005-0000-0000-0000E5470000}"/>
    <cellStyle name="Total 2 5 3 2" xfId="18402" xr:uid="{00000000-0005-0000-0000-0000E6470000}"/>
    <cellStyle name="Total 2 5 3 2 2" xfId="18403" xr:uid="{00000000-0005-0000-0000-0000E7470000}"/>
    <cellStyle name="Total 2 5 3 3" xfId="18404" xr:uid="{00000000-0005-0000-0000-0000E8470000}"/>
    <cellStyle name="Total 2 5 3 3 2" xfId="18405" xr:uid="{00000000-0005-0000-0000-0000E9470000}"/>
    <cellStyle name="Total 2 5 3 4" xfId="18406" xr:uid="{00000000-0005-0000-0000-0000EA470000}"/>
    <cellStyle name="Total 2 5 3 5" xfId="46181" xr:uid="{2E1C9C44-C8F5-4A2A-A354-FF71651B90AB}"/>
    <cellStyle name="Total 2 5 3 6" xfId="39337" xr:uid="{B9BFADC6-5E93-4227-9F89-BD9C6277D3BD}"/>
    <cellStyle name="Total 2 5 4" xfId="18407" xr:uid="{00000000-0005-0000-0000-0000EB470000}"/>
    <cellStyle name="Total 2 5 4 2" xfId="18408" xr:uid="{00000000-0005-0000-0000-0000EC470000}"/>
    <cellStyle name="Total 2 5 4 2 2" xfId="18409" xr:uid="{00000000-0005-0000-0000-0000ED470000}"/>
    <cellStyle name="Total 2 5 4 3" xfId="18410" xr:uid="{00000000-0005-0000-0000-0000EE470000}"/>
    <cellStyle name="Total 2 5 4 3 2" xfId="18411" xr:uid="{00000000-0005-0000-0000-0000EF470000}"/>
    <cellStyle name="Total 2 5 4 4" xfId="18412" xr:uid="{00000000-0005-0000-0000-0000F0470000}"/>
    <cellStyle name="Total 2 5 4 4 2" xfId="18413" xr:uid="{00000000-0005-0000-0000-0000F1470000}"/>
    <cellStyle name="Total 2 5 4 5" xfId="18414" xr:uid="{00000000-0005-0000-0000-0000F2470000}"/>
    <cellStyle name="Total 2 5 4 6" xfId="46182" xr:uid="{4B7796AE-0844-4489-AF41-51003B736C54}"/>
    <cellStyle name="Total 2 5 4 7" xfId="39338" xr:uid="{68628917-C02F-46E7-ADDB-12473A618FEB}"/>
    <cellStyle name="Total 2 5 5" xfId="18415" xr:uid="{00000000-0005-0000-0000-0000F3470000}"/>
    <cellStyle name="Total 2 5 5 2" xfId="18416" xr:uid="{00000000-0005-0000-0000-0000F4470000}"/>
    <cellStyle name="Total 2 5 5 2 2" xfId="18417" xr:uid="{00000000-0005-0000-0000-0000F5470000}"/>
    <cellStyle name="Total 2 5 5 3" xfId="18418" xr:uid="{00000000-0005-0000-0000-0000F6470000}"/>
    <cellStyle name="Total 2 5 5 3 2" xfId="18419" xr:uid="{00000000-0005-0000-0000-0000F7470000}"/>
    <cellStyle name="Total 2 5 5 4" xfId="18420" xr:uid="{00000000-0005-0000-0000-0000F8470000}"/>
    <cellStyle name="Total 2 5 5 5" xfId="46183" xr:uid="{AED232BB-E954-4176-AFDC-E552AF294058}"/>
    <cellStyle name="Total 2 5 5 6" xfId="39339" xr:uid="{743EFADF-A5B4-49D3-8015-588DBD636691}"/>
    <cellStyle name="Total 2 5 6" xfId="18421" xr:uid="{00000000-0005-0000-0000-0000F9470000}"/>
    <cellStyle name="Total 2 5 6 2" xfId="18422" xr:uid="{00000000-0005-0000-0000-0000FA470000}"/>
    <cellStyle name="Total 2 5 6 3" xfId="46184" xr:uid="{602866BC-D73B-4341-A9BF-8A6C0F0F9F2D}"/>
    <cellStyle name="Total 2 5 6 4" xfId="39340" xr:uid="{B7CF07C1-A4A8-4446-BC01-82B2DF182903}"/>
    <cellStyle name="Total 2 5 7" xfId="18423" xr:uid="{00000000-0005-0000-0000-0000FB470000}"/>
    <cellStyle name="Total 2 5 7 2" xfId="18424" xr:uid="{00000000-0005-0000-0000-0000FC470000}"/>
    <cellStyle name="Total 2 5 7 3" xfId="46185" xr:uid="{8AEC32BE-3AF1-4993-8403-F3D0C5B0243E}"/>
    <cellStyle name="Total 2 5 7 4" xfId="39341" xr:uid="{5A38A0A1-A9FF-468D-A79C-0B455696B515}"/>
    <cellStyle name="Total 2 5 8" xfId="18425" xr:uid="{00000000-0005-0000-0000-0000FD470000}"/>
    <cellStyle name="Total 2 5 8 2" xfId="18426" xr:uid="{00000000-0005-0000-0000-0000FE470000}"/>
    <cellStyle name="Total 2 5 8 3" xfId="46186" xr:uid="{14282FFC-DE7B-4F9D-BF90-DE3CF787AE9B}"/>
    <cellStyle name="Total 2 5 8 4" xfId="39342" xr:uid="{CA55FB77-0F8C-4A52-9762-4CA2E693D72F}"/>
    <cellStyle name="Total 2 5 9" xfId="18427" xr:uid="{00000000-0005-0000-0000-0000FF470000}"/>
    <cellStyle name="Total 2 5 9 2" xfId="46187" xr:uid="{6852E21E-C094-4EA1-A475-405D14261FAF}"/>
    <cellStyle name="Total 2 5 9 3" xfId="39343" xr:uid="{C9233437-59B7-4426-A851-F78291C57A36}"/>
    <cellStyle name="Total 2 6" xfId="4815" xr:uid="{00000000-0005-0000-0000-0000D3120000}"/>
    <cellStyle name="Total 2 6 10" xfId="18429" xr:uid="{00000000-0005-0000-0000-000001480000}"/>
    <cellStyle name="Total 2 6 11" xfId="18428" xr:uid="{00000000-0005-0000-0000-000000480000}"/>
    <cellStyle name="Total 2 6 2" xfId="18430" xr:uid="{00000000-0005-0000-0000-000002480000}"/>
    <cellStyle name="Total 2 6 2 2" xfId="18431" xr:uid="{00000000-0005-0000-0000-000003480000}"/>
    <cellStyle name="Total 2 6 2 2 2" xfId="18432" xr:uid="{00000000-0005-0000-0000-000004480000}"/>
    <cellStyle name="Total 2 6 2 3" xfId="18433" xr:uid="{00000000-0005-0000-0000-000005480000}"/>
    <cellStyle name="Total 2 6 2 3 2" xfId="18434" xr:uid="{00000000-0005-0000-0000-000006480000}"/>
    <cellStyle name="Total 2 6 2 4" xfId="18435" xr:uid="{00000000-0005-0000-0000-000007480000}"/>
    <cellStyle name="Total 2 6 2 5" xfId="46188" xr:uid="{FFCA3E9A-E8DE-48FB-852C-741433AFB800}"/>
    <cellStyle name="Total 2 6 2 6" xfId="27041" xr:uid="{9EFA1BB0-3127-4E41-87D5-EC7EF64778C5}"/>
    <cellStyle name="Total 2 6 3" xfId="18436" xr:uid="{00000000-0005-0000-0000-000008480000}"/>
    <cellStyle name="Total 2 6 3 2" xfId="18437" xr:uid="{00000000-0005-0000-0000-000009480000}"/>
    <cellStyle name="Total 2 6 3 2 2" xfId="18438" xr:uid="{00000000-0005-0000-0000-00000A480000}"/>
    <cellStyle name="Total 2 6 3 3" xfId="18439" xr:uid="{00000000-0005-0000-0000-00000B480000}"/>
    <cellStyle name="Total 2 6 3 3 2" xfId="18440" xr:uid="{00000000-0005-0000-0000-00000C480000}"/>
    <cellStyle name="Total 2 6 3 4" xfId="18441" xr:uid="{00000000-0005-0000-0000-00000D480000}"/>
    <cellStyle name="Total 2 6 3 5" xfId="46189" xr:uid="{D1522D5D-0FBD-4858-8D12-FF57694986F1}"/>
    <cellStyle name="Total 2 6 3 6" xfId="39344" xr:uid="{51CAF8A6-786A-454A-B2EC-3BC4448A1F1C}"/>
    <cellStyle name="Total 2 6 4" xfId="18442" xr:uid="{00000000-0005-0000-0000-00000E480000}"/>
    <cellStyle name="Total 2 6 4 2" xfId="18443" xr:uid="{00000000-0005-0000-0000-00000F480000}"/>
    <cellStyle name="Total 2 6 4 2 2" xfId="18444" xr:uid="{00000000-0005-0000-0000-000010480000}"/>
    <cellStyle name="Total 2 6 4 3" xfId="18445" xr:uid="{00000000-0005-0000-0000-000011480000}"/>
    <cellStyle name="Total 2 6 4 3 2" xfId="18446" xr:uid="{00000000-0005-0000-0000-000012480000}"/>
    <cellStyle name="Total 2 6 4 4" xfId="18447" xr:uid="{00000000-0005-0000-0000-000013480000}"/>
    <cellStyle name="Total 2 6 4 4 2" xfId="18448" xr:uid="{00000000-0005-0000-0000-000014480000}"/>
    <cellStyle name="Total 2 6 4 5" xfId="18449" xr:uid="{00000000-0005-0000-0000-000015480000}"/>
    <cellStyle name="Total 2 6 4 6" xfId="46190" xr:uid="{AEAAFACB-EEE1-4621-B9A9-798D50365EE0}"/>
    <cellStyle name="Total 2 6 4 7" xfId="39345" xr:uid="{DD46EDF6-CBBC-4E09-A913-18F9721358E1}"/>
    <cellStyle name="Total 2 6 5" xfId="18450" xr:uid="{00000000-0005-0000-0000-000016480000}"/>
    <cellStyle name="Total 2 6 5 2" xfId="18451" xr:uid="{00000000-0005-0000-0000-000017480000}"/>
    <cellStyle name="Total 2 6 5 2 2" xfId="18452" xr:uid="{00000000-0005-0000-0000-000018480000}"/>
    <cellStyle name="Total 2 6 5 3" xfId="18453" xr:uid="{00000000-0005-0000-0000-000019480000}"/>
    <cellStyle name="Total 2 6 5 3 2" xfId="18454" xr:uid="{00000000-0005-0000-0000-00001A480000}"/>
    <cellStyle name="Total 2 6 5 4" xfId="18455" xr:uid="{00000000-0005-0000-0000-00001B480000}"/>
    <cellStyle name="Total 2 6 5 5" xfId="46191" xr:uid="{572C5872-8C75-4A13-BC17-49104DCB2344}"/>
    <cellStyle name="Total 2 6 5 6" xfId="39346" xr:uid="{285CFB1C-FE53-4833-B9B1-B34B05F967E3}"/>
    <cellStyle name="Total 2 6 6" xfId="18456" xr:uid="{00000000-0005-0000-0000-00001C480000}"/>
    <cellStyle name="Total 2 6 6 2" xfId="18457" xr:uid="{00000000-0005-0000-0000-00001D480000}"/>
    <cellStyle name="Total 2 6 6 3" xfId="46192" xr:uid="{42977402-75D5-4163-BC43-08529DC6D06F}"/>
    <cellStyle name="Total 2 6 6 4" xfId="39347" xr:uid="{2C1BC48C-0FFD-48DE-8907-C7F23A307AC5}"/>
    <cellStyle name="Total 2 6 7" xfId="18458" xr:uid="{00000000-0005-0000-0000-00001E480000}"/>
    <cellStyle name="Total 2 6 7 2" xfId="18459" xr:uid="{00000000-0005-0000-0000-00001F480000}"/>
    <cellStyle name="Total 2 6 7 3" xfId="46193" xr:uid="{9496726C-637B-4D2C-90D5-C618B13F676A}"/>
    <cellStyle name="Total 2 6 7 4" xfId="39348" xr:uid="{3EA0E3DF-3898-4ACA-ADDC-B32D88D546D1}"/>
    <cellStyle name="Total 2 6 8" xfId="18460" xr:uid="{00000000-0005-0000-0000-000020480000}"/>
    <cellStyle name="Total 2 6 8 2" xfId="18461" xr:uid="{00000000-0005-0000-0000-000021480000}"/>
    <cellStyle name="Total 2 6 8 3" xfId="46194" xr:uid="{C07EE3CC-E845-4539-BC23-E3B7C37DA3E0}"/>
    <cellStyle name="Total 2 6 8 4" xfId="39349" xr:uid="{054F60FB-27AB-49F3-AA02-1E5F674E3A3B}"/>
    <cellStyle name="Total 2 6 9" xfId="18462" xr:uid="{00000000-0005-0000-0000-000022480000}"/>
    <cellStyle name="Total 2 6 9 2" xfId="46195" xr:uid="{09B2051A-D413-41D7-89C8-4E678AFCD1FA}"/>
    <cellStyle name="Total 2 6 9 3" xfId="39350" xr:uid="{64D1AAF8-D5F5-4E93-A92A-49F79D57E1AF}"/>
    <cellStyle name="Total 2 7" xfId="4816" xr:uid="{00000000-0005-0000-0000-0000D4120000}"/>
    <cellStyle name="Total 2 7 10" xfId="18464" xr:uid="{00000000-0005-0000-0000-000024480000}"/>
    <cellStyle name="Total 2 7 11" xfId="18463" xr:uid="{00000000-0005-0000-0000-000023480000}"/>
    <cellStyle name="Total 2 7 2" xfId="18465" xr:uid="{00000000-0005-0000-0000-000025480000}"/>
    <cellStyle name="Total 2 7 2 2" xfId="18466" xr:uid="{00000000-0005-0000-0000-000026480000}"/>
    <cellStyle name="Total 2 7 2 2 2" xfId="18467" xr:uid="{00000000-0005-0000-0000-000027480000}"/>
    <cellStyle name="Total 2 7 2 3" xfId="18468" xr:uid="{00000000-0005-0000-0000-000028480000}"/>
    <cellStyle name="Total 2 7 2 3 2" xfId="18469" xr:uid="{00000000-0005-0000-0000-000029480000}"/>
    <cellStyle name="Total 2 7 2 4" xfId="18470" xr:uid="{00000000-0005-0000-0000-00002A480000}"/>
    <cellStyle name="Total 2 7 2 5" xfId="46196" xr:uid="{0C25AC5D-F116-49E8-B950-420636D56F94}"/>
    <cellStyle name="Total 2 7 2 6" xfId="27042" xr:uid="{E8A8FE06-859C-4C69-97C6-F6F68EF60FC5}"/>
    <cellStyle name="Total 2 7 3" xfId="18471" xr:uid="{00000000-0005-0000-0000-00002B480000}"/>
    <cellStyle name="Total 2 7 3 2" xfId="18472" xr:uid="{00000000-0005-0000-0000-00002C480000}"/>
    <cellStyle name="Total 2 7 3 2 2" xfId="18473" xr:uid="{00000000-0005-0000-0000-00002D480000}"/>
    <cellStyle name="Total 2 7 3 3" xfId="18474" xr:uid="{00000000-0005-0000-0000-00002E480000}"/>
    <cellStyle name="Total 2 7 3 3 2" xfId="18475" xr:uid="{00000000-0005-0000-0000-00002F480000}"/>
    <cellStyle name="Total 2 7 3 4" xfId="18476" xr:uid="{00000000-0005-0000-0000-000030480000}"/>
    <cellStyle name="Total 2 7 3 5" xfId="46197" xr:uid="{9B8EF71A-2962-4955-9125-774BDB68B0D6}"/>
    <cellStyle name="Total 2 7 3 6" xfId="39351" xr:uid="{8095C8E4-B335-4AEA-AAE0-1C1C2EBB1DBC}"/>
    <cellStyle name="Total 2 7 4" xfId="18477" xr:uid="{00000000-0005-0000-0000-000031480000}"/>
    <cellStyle name="Total 2 7 4 2" xfId="18478" xr:uid="{00000000-0005-0000-0000-000032480000}"/>
    <cellStyle name="Total 2 7 4 2 2" xfId="18479" xr:uid="{00000000-0005-0000-0000-000033480000}"/>
    <cellStyle name="Total 2 7 4 3" xfId="18480" xr:uid="{00000000-0005-0000-0000-000034480000}"/>
    <cellStyle name="Total 2 7 4 3 2" xfId="18481" xr:uid="{00000000-0005-0000-0000-000035480000}"/>
    <cellStyle name="Total 2 7 4 4" xfId="18482" xr:uid="{00000000-0005-0000-0000-000036480000}"/>
    <cellStyle name="Total 2 7 4 4 2" xfId="18483" xr:uid="{00000000-0005-0000-0000-000037480000}"/>
    <cellStyle name="Total 2 7 4 5" xfId="18484" xr:uid="{00000000-0005-0000-0000-000038480000}"/>
    <cellStyle name="Total 2 7 4 6" xfId="46198" xr:uid="{CFEB0D20-DFAA-4788-A5C7-30D358A7E004}"/>
    <cellStyle name="Total 2 7 4 7" xfId="39352" xr:uid="{209D7E43-8C57-4F60-8121-6C05B36AD016}"/>
    <cellStyle name="Total 2 7 5" xfId="18485" xr:uid="{00000000-0005-0000-0000-000039480000}"/>
    <cellStyle name="Total 2 7 5 2" xfId="18486" xr:uid="{00000000-0005-0000-0000-00003A480000}"/>
    <cellStyle name="Total 2 7 5 2 2" xfId="18487" xr:uid="{00000000-0005-0000-0000-00003B480000}"/>
    <cellStyle name="Total 2 7 5 3" xfId="18488" xr:uid="{00000000-0005-0000-0000-00003C480000}"/>
    <cellStyle name="Total 2 7 5 3 2" xfId="18489" xr:uid="{00000000-0005-0000-0000-00003D480000}"/>
    <cellStyle name="Total 2 7 5 4" xfId="18490" xr:uid="{00000000-0005-0000-0000-00003E480000}"/>
    <cellStyle name="Total 2 7 5 5" xfId="46199" xr:uid="{0B291848-80BB-4DD0-80F3-8806EC6A5DAC}"/>
    <cellStyle name="Total 2 7 5 6" xfId="39353" xr:uid="{EABCD23F-F9CD-4151-94D4-296659CF4F5B}"/>
    <cellStyle name="Total 2 7 6" xfId="18491" xr:uid="{00000000-0005-0000-0000-00003F480000}"/>
    <cellStyle name="Total 2 7 6 2" xfId="18492" xr:uid="{00000000-0005-0000-0000-000040480000}"/>
    <cellStyle name="Total 2 7 6 3" xfId="46200" xr:uid="{43C50E52-3D2D-4919-B754-2F9079399C19}"/>
    <cellStyle name="Total 2 7 6 4" xfId="39354" xr:uid="{1CD05535-5727-41E3-B093-4B86F5087EBE}"/>
    <cellStyle name="Total 2 7 7" xfId="18493" xr:uid="{00000000-0005-0000-0000-000041480000}"/>
    <cellStyle name="Total 2 7 7 2" xfId="18494" xr:uid="{00000000-0005-0000-0000-000042480000}"/>
    <cellStyle name="Total 2 7 7 3" xfId="46201" xr:uid="{66B87435-9908-462E-AAA5-F33F89C731F3}"/>
    <cellStyle name="Total 2 7 7 4" xfId="39355" xr:uid="{124A3489-15BD-441E-96D0-09567D9A9D2E}"/>
    <cellStyle name="Total 2 7 8" xfId="18495" xr:uid="{00000000-0005-0000-0000-000043480000}"/>
    <cellStyle name="Total 2 7 8 2" xfId="18496" xr:uid="{00000000-0005-0000-0000-000044480000}"/>
    <cellStyle name="Total 2 7 8 3" xfId="46202" xr:uid="{4AA0C95E-3D9C-431F-B694-6381A2733A9F}"/>
    <cellStyle name="Total 2 7 8 4" xfId="39356" xr:uid="{9C251097-B588-4778-A0D7-E059FE74119D}"/>
    <cellStyle name="Total 2 7 9" xfId="18497" xr:uid="{00000000-0005-0000-0000-000045480000}"/>
    <cellStyle name="Total 2 7 9 2" xfId="46203" xr:uid="{55239366-15AA-4581-8054-C9223B120902}"/>
    <cellStyle name="Total 2 7 9 3" xfId="39357" xr:uid="{A4389AEA-76D5-4836-991F-3ABF7BD658FC}"/>
    <cellStyle name="Total 2 8" xfId="4817" xr:uid="{00000000-0005-0000-0000-0000D5120000}"/>
    <cellStyle name="Total 2 8 10" xfId="18499" xr:uid="{00000000-0005-0000-0000-000047480000}"/>
    <cellStyle name="Total 2 8 11" xfId="18498" xr:uid="{00000000-0005-0000-0000-000046480000}"/>
    <cellStyle name="Total 2 8 2" xfId="18500" xr:uid="{00000000-0005-0000-0000-000048480000}"/>
    <cellStyle name="Total 2 8 2 2" xfId="18501" xr:uid="{00000000-0005-0000-0000-000049480000}"/>
    <cellStyle name="Total 2 8 2 2 2" xfId="18502" xr:uid="{00000000-0005-0000-0000-00004A480000}"/>
    <cellStyle name="Total 2 8 2 3" xfId="18503" xr:uid="{00000000-0005-0000-0000-00004B480000}"/>
    <cellStyle name="Total 2 8 2 3 2" xfId="18504" xr:uid="{00000000-0005-0000-0000-00004C480000}"/>
    <cellStyle name="Total 2 8 2 4" xfId="18505" xr:uid="{00000000-0005-0000-0000-00004D480000}"/>
    <cellStyle name="Total 2 8 2 5" xfId="46204" xr:uid="{ED910265-64F9-4480-9594-E3B4A84740B1}"/>
    <cellStyle name="Total 2 8 2 6" xfId="27043" xr:uid="{B9DFA625-7426-4554-B9CB-9755EFCEB36A}"/>
    <cellStyle name="Total 2 8 3" xfId="18506" xr:uid="{00000000-0005-0000-0000-00004E480000}"/>
    <cellStyle name="Total 2 8 3 2" xfId="18507" xr:uid="{00000000-0005-0000-0000-00004F480000}"/>
    <cellStyle name="Total 2 8 3 2 2" xfId="18508" xr:uid="{00000000-0005-0000-0000-000050480000}"/>
    <cellStyle name="Total 2 8 3 3" xfId="18509" xr:uid="{00000000-0005-0000-0000-000051480000}"/>
    <cellStyle name="Total 2 8 3 3 2" xfId="18510" xr:uid="{00000000-0005-0000-0000-000052480000}"/>
    <cellStyle name="Total 2 8 3 4" xfId="18511" xr:uid="{00000000-0005-0000-0000-000053480000}"/>
    <cellStyle name="Total 2 8 3 5" xfId="46205" xr:uid="{136292C9-9767-42C9-A369-DC5E89E8EF7A}"/>
    <cellStyle name="Total 2 8 3 6" xfId="39358" xr:uid="{2E9B8D9C-6557-4B68-B20B-A560DC960F98}"/>
    <cellStyle name="Total 2 8 4" xfId="18512" xr:uid="{00000000-0005-0000-0000-000054480000}"/>
    <cellStyle name="Total 2 8 4 2" xfId="18513" xr:uid="{00000000-0005-0000-0000-000055480000}"/>
    <cellStyle name="Total 2 8 4 2 2" xfId="18514" xr:uid="{00000000-0005-0000-0000-000056480000}"/>
    <cellStyle name="Total 2 8 4 3" xfId="18515" xr:uid="{00000000-0005-0000-0000-000057480000}"/>
    <cellStyle name="Total 2 8 4 3 2" xfId="18516" xr:uid="{00000000-0005-0000-0000-000058480000}"/>
    <cellStyle name="Total 2 8 4 4" xfId="18517" xr:uid="{00000000-0005-0000-0000-000059480000}"/>
    <cellStyle name="Total 2 8 4 4 2" xfId="18518" xr:uid="{00000000-0005-0000-0000-00005A480000}"/>
    <cellStyle name="Total 2 8 4 5" xfId="18519" xr:uid="{00000000-0005-0000-0000-00005B480000}"/>
    <cellStyle name="Total 2 8 4 6" xfId="46206" xr:uid="{A9C6569C-7267-448B-BD60-C16B678D188B}"/>
    <cellStyle name="Total 2 8 4 7" xfId="39359" xr:uid="{47C1DE25-04F7-40F8-9A4E-330CF8D6D240}"/>
    <cellStyle name="Total 2 8 5" xfId="18520" xr:uid="{00000000-0005-0000-0000-00005C480000}"/>
    <cellStyle name="Total 2 8 5 2" xfId="18521" xr:uid="{00000000-0005-0000-0000-00005D480000}"/>
    <cellStyle name="Total 2 8 5 2 2" xfId="18522" xr:uid="{00000000-0005-0000-0000-00005E480000}"/>
    <cellStyle name="Total 2 8 5 3" xfId="18523" xr:uid="{00000000-0005-0000-0000-00005F480000}"/>
    <cellStyle name="Total 2 8 5 3 2" xfId="18524" xr:uid="{00000000-0005-0000-0000-000060480000}"/>
    <cellStyle name="Total 2 8 5 4" xfId="18525" xr:uid="{00000000-0005-0000-0000-000061480000}"/>
    <cellStyle name="Total 2 8 5 5" xfId="46207" xr:uid="{B6A15927-5E76-4A70-B6BC-D8840B3E68AE}"/>
    <cellStyle name="Total 2 8 5 6" xfId="39360" xr:uid="{7DD5E9FF-A8F1-41EE-9596-9C18DA07A785}"/>
    <cellStyle name="Total 2 8 6" xfId="18526" xr:uid="{00000000-0005-0000-0000-000062480000}"/>
    <cellStyle name="Total 2 8 6 2" xfId="18527" xr:uid="{00000000-0005-0000-0000-000063480000}"/>
    <cellStyle name="Total 2 8 6 3" xfId="46208" xr:uid="{B8B1DD84-DC0D-4F32-BAB0-803104E466EB}"/>
    <cellStyle name="Total 2 8 6 4" xfId="39361" xr:uid="{DF24A6B1-D0C7-4E0E-8701-A14A68C995EA}"/>
    <cellStyle name="Total 2 8 7" xfId="18528" xr:uid="{00000000-0005-0000-0000-000064480000}"/>
    <cellStyle name="Total 2 8 7 2" xfId="18529" xr:uid="{00000000-0005-0000-0000-000065480000}"/>
    <cellStyle name="Total 2 8 7 3" xfId="46209" xr:uid="{A5849417-1BF7-45ED-B265-15D0039E6755}"/>
    <cellStyle name="Total 2 8 7 4" xfId="39362" xr:uid="{41F3D188-66BC-4D15-937E-F555FDD813D6}"/>
    <cellStyle name="Total 2 8 8" xfId="18530" xr:uid="{00000000-0005-0000-0000-000066480000}"/>
    <cellStyle name="Total 2 8 8 2" xfId="18531" xr:uid="{00000000-0005-0000-0000-000067480000}"/>
    <cellStyle name="Total 2 8 8 3" xfId="46210" xr:uid="{C646C5EA-FFB9-4AA8-92F1-237ECA2789DD}"/>
    <cellStyle name="Total 2 8 8 4" xfId="39363" xr:uid="{F0756FCD-8EDD-4669-BAD8-7B6F998CBDD4}"/>
    <cellStyle name="Total 2 8 9" xfId="18532" xr:uid="{00000000-0005-0000-0000-000068480000}"/>
    <cellStyle name="Total 2 8 9 2" xfId="46211" xr:uid="{CF1C9A96-699D-402C-AB37-C76A0FC3D3A4}"/>
    <cellStyle name="Total 2 8 9 3" xfId="39364" xr:uid="{CF6A3A0D-43AE-4FE7-8A69-00706C724869}"/>
    <cellStyle name="Total 2 9" xfId="4818" xr:uid="{00000000-0005-0000-0000-0000D6120000}"/>
    <cellStyle name="Total 2 9 10" xfId="18534" xr:uid="{00000000-0005-0000-0000-00006A480000}"/>
    <cellStyle name="Total 2 9 11" xfId="18533" xr:uid="{00000000-0005-0000-0000-000069480000}"/>
    <cellStyle name="Total 2 9 2" xfId="18535" xr:uid="{00000000-0005-0000-0000-00006B480000}"/>
    <cellStyle name="Total 2 9 2 2" xfId="18536" xr:uid="{00000000-0005-0000-0000-00006C480000}"/>
    <cellStyle name="Total 2 9 2 2 2" xfId="18537" xr:uid="{00000000-0005-0000-0000-00006D480000}"/>
    <cellStyle name="Total 2 9 2 3" xfId="18538" xr:uid="{00000000-0005-0000-0000-00006E480000}"/>
    <cellStyle name="Total 2 9 2 3 2" xfId="18539" xr:uid="{00000000-0005-0000-0000-00006F480000}"/>
    <cellStyle name="Total 2 9 2 4" xfId="18540" xr:uid="{00000000-0005-0000-0000-000070480000}"/>
    <cellStyle name="Total 2 9 2 5" xfId="46212" xr:uid="{9EE67A3E-E01C-45CC-8600-7C5A9BD1435D}"/>
    <cellStyle name="Total 2 9 2 6" xfId="27044" xr:uid="{697EFA8A-1A58-4F1C-A3FE-B6D80551091D}"/>
    <cellStyle name="Total 2 9 3" xfId="18541" xr:uid="{00000000-0005-0000-0000-000071480000}"/>
    <cellStyle name="Total 2 9 3 2" xfId="18542" xr:uid="{00000000-0005-0000-0000-000072480000}"/>
    <cellStyle name="Total 2 9 3 2 2" xfId="18543" xr:uid="{00000000-0005-0000-0000-000073480000}"/>
    <cellStyle name="Total 2 9 3 3" xfId="18544" xr:uid="{00000000-0005-0000-0000-000074480000}"/>
    <cellStyle name="Total 2 9 3 3 2" xfId="18545" xr:uid="{00000000-0005-0000-0000-000075480000}"/>
    <cellStyle name="Total 2 9 3 4" xfId="18546" xr:uid="{00000000-0005-0000-0000-000076480000}"/>
    <cellStyle name="Total 2 9 3 5" xfId="46213" xr:uid="{CCD7BC91-C557-490E-A668-6A9C6B41C5AA}"/>
    <cellStyle name="Total 2 9 3 6" xfId="39365" xr:uid="{39C4C950-4B83-488A-BA2E-2D6880AB59BA}"/>
    <cellStyle name="Total 2 9 4" xfId="18547" xr:uid="{00000000-0005-0000-0000-000077480000}"/>
    <cellStyle name="Total 2 9 4 2" xfId="18548" xr:uid="{00000000-0005-0000-0000-000078480000}"/>
    <cellStyle name="Total 2 9 4 2 2" xfId="18549" xr:uid="{00000000-0005-0000-0000-000079480000}"/>
    <cellStyle name="Total 2 9 4 3" xfId="18550" xr:uid="{00000000-0005-0000-0000-00007A480000}"/>
    <cellStyle name="Total 2 9 4 3 2" xfId="18551" xr:uid="{00000000-0005-0000-0000-00007B480000}"/>
    <cellStyle name="Total 2 9 4 4" xfId="18552" xr:uid="{00000000-0005-0000-0000-00007C480000}"/>
    <cellStyle name="Total 2 9 4 4 2" xfId="18553" xr:uid="{00000000-0005-0000-0000-00007D480000}"/>
    <cellStyle name="Total 2 9 4 5" xfId="18554" xr:uid="{00000000-0005-0000-0000-00007E480000}"/>
    <cellStyle name="Total 2 9 4 6" xfId="46214" xr:uid="{06BEA6A8-F2E8-403E-8499-5349F8B37729}"/>
    <cellStyle name="Total 2 9 4 7" xfId="39366" xr:uid="{57B023B8-FD5D-4807-A972-2302ECE70129}"/>
    <cellStyle name="Total 2 9 5" xfId="18555" xr:uid="{00000000-0005-0000-0000-00007F480000}"/>
    <cellStyle name="Total 2 9 5 2" xfId="18556" xr:uid="{00000000-0005-0000-0000-000080480000}"/>
    <cellStyle name="Total 2 9 5 2 2" xfId="18557" xr:uid="{00000000-0005-0000-0000-000081480000}"/>
    <cellStyle name="Total 2 9 5 3" xfId="18558" xr:uid="{00000000-0005-0000-0000-000082480000}"/>
    <cellStyle name="Total 2 9 5 3 2" xfId="18559" xr:uid="{00000000-0005-0000-0000-000083480000}"/>
    <cellStyle name="Total 2 9 5 4" xfId="18560" xr:uid="{00000000-0005-0000-0000-000084480000}"/>
    <cellStyle name="Total 2 9 5 5" xfId="46215" xr:uid="{329BF9E7-B22F-486F-A0A2-AC7C57F35F6E}"/>
    <cellStyle name="Total 2 9 5 6" xfId="39367" xr:uid="{97CC859F-0F83-49E2-881A-CE86D17E5962}"/>
    <cellStyle name="Total 2 9 6" xfId="18561" xr:uid="{00000000-0005-0000-0000-000085480000}"/>
    <cellStyle name="Total 2 9 6 2" xfId="18562" xr:uid="{00000000-0005-0000-0000-000086480000}"/>
    <cellStyle name="Total 2 9 6 3" xfId="46216" xr:uid="{978A5B5E-23F0-4F01-982E-B2F59794F098}"/>
    <cellStyle name="Total 2 9 6 4" xfId="39368" xr:uid="{D9E1ED0B-641A-4B4E-8BBE-E63505D1E07C}"/>
    <cellStyle name="Total 2 9 7" xfId="18563" xr:uid="{00000000-0005-0000-0000-000087480000}"/>
    <cellStyle name="Total 2 9 7 2" xfId="18564" xr:uid="{00000000-0005-0000-0000-000088480000}"/>
    <cellStyle name="Total 2 9 7 3" xfId="46217" xr:uid="{6CF9F782-8860-42A2-A4F4-52A4F7639A6E}"/>
    <cellStyle name="Total 2 9 7 4" xfId="39369" xr:uid="{DD618FCF-06B9-4C03-814A-EB382D29E96D}"/>
    <cellStyle name="Total 2 9 8" xfId="18565" xr:uid="{00000000-0005-0000-0000-000089480000}"/>
    <cellStyle name="Total 2 9 8 2" xfId="18566" xr:uid="{00000000-0005-0000-0000-00008A480000}"/>
    <cellStyle name="Total 2 9 8 3" xfId="46218" xr:uid="{1985FD35-E9BA-42C1-AB83-9D0997F7C207}"/>
    <cellStyle name="Total 2 9 8 4" xfId="39370" xr:uid="{D53FCAC4-B7C3-40C4-9886-CD60E4360B2F}"/>
    <cellStyle name="Total 2 9 9" xfId="18567" xr:uid="{00000000-0005-0000-0000-00008B480000}"/>
    <cellStyle name="Total 2 9 9 2" xfId="46219" xr:uid="{1E7C76B6-358F-497D-9836-07FD04A45E1A}"/>
    <cellStyle name="Total 2 9 9 3" xfId="39371" xr:uid="{90F9D981-99E2-46A3-BD59-792A7FB341B2}"/>
    <cellStyle name="Total 20" xfId="3314" xr:uid="{00000000-0005-0000-0000-0000F60C0000}"/>
    <cellStyle name="Total 20 10" xfId="18569" xr:uid="{00000000-0005-0000-0000-00008D480000}"/>
    <cellStyle name="Total 20 10 2" xfId="46220" xr:uid="{C8D8F814-6DFF-4E03-8565-01B9D28C4ABB}"/>
    <cellStyle name="Total 20 10 3" xfId="39372" xr:uid="{F1CCDF60-32F6-488F-AE6B-460F1E2A68EB}"/>
    <cellStyle name="Total 20 11" xfId="18570" xr:uid="{00000000-0005-0000-0000-00008E480000}"/>
    <cellStyle name="Total 20 12" xfId="18568" xr:uid="{00000000-0005-0000-0000-00008C480000}"/>
    <cellStyle name="Total 20 13" xfId="42224" xr:uid="{D8B006D1-BF4B-4A4B-8A3F-5F5C3F93A3D1}"/>
    <cellStyle name="Total 20 14" xfId="27045" xr:uid="{F4BA6A49-010E-461C-AA85-136319C04CBE}"/>
    <cellStyle name="Total 20 2" xfId="18571" xr:uid="{00000000-0005-0000-0000-00008F480000}"/>
    <cellStyle name="Total 20 2 2" xfId="18572" xr:uid="{00000000-0005-0000-0000-000090480000}"/>
    <cellStyle name="Total 20 2 2 2" xfId="18573" xr:uid="{00000000-0005-0000-0000-000091480000}"/>
    <cellStyle name="Total 20 2 3" xfId="18574" xr:uid="{00000000-0005-0000-0000-000092480000}"/>
    <cellStyle name="Total 20 2 3 2" xfId="18575" xr:uid="{00000000-0005-0000-0000-000093480000}"/>
    <cellStyle name="Total 20 2 4" xfId="18576" xr:uid="{00000000-0005-0000-0000-000094480000}"/>
    <cellStyle name="Total 20 2 5" xfId="18577" xr:uid="{00000000-0005-0000-0000-000095480000}"/>
    <cellStyle name="Total 20 2 6" xfId="46221" xr:uid="{5EECAD4E-C569-4145-93DE-4AE5AAF044F1}"/>
    <cellStyle name="Total 20 2 7" xfId="39373" xr:uid="{3BE7998F-8E8E-4985-87EC-50BA959B427C}"/>
    <cellStyle name="Total 20 3" xfId="18578" xr:uid="{00000000-0005-0000-0000-000096480000}"/>
    <cellStyle name="Total 20 3 2" xfId="18579" xr:uid="{00000000-0005-0000-0000-000097480000}"/>
    <cellStyle name="Total 20 3 2 2" xfId="18580" xr:uid="{00000000-0005-0000-0000-000098480000}"/>
    <cellStyle name="Total 20 3 3" xfId="18581" xr:uid="{00000000-0005-0000-0000-000099480000}"/>
    <cellStyle name="Total 20 3 3 2" xfId="18582" xr:uid="{00000000-0005-0000-0000-00009A480000}"/>
    <cellStyle name="Total 20 3 4" xfId="18583" xr:uid="{00000000-0005-0000-0000-00009B480000}"/>
    <cellStyle name="Total 20 3 5" xfId="46222" xr:uid="{2FE378E0-A041-40C6-A96E-4CFEA951F9E6}"/>
    <cellStyle name="Total 20 3 6" xfId="39374" xr:uid="{3487C318-16CC-4B7A-ACA1-A4C1DCB8436B}"/>
    <cellStyle name="Total 20 4" xfId="18584" xr:uid="{00000000-0005-0000-0000-00009C480000}"/>
    <cellStyle name="Total 20 4 2" xfId="18585" xr:uid="{00000000-0005-0000-0000-00009D480000}"/>
    <cellStyle name="Total 20 4 2 2" xfId="18586" xr:uid="{00000000-0005-0000-0000-00009E480000}"/>
    <cellStyle name="Total 20 4 3" xfId="18587" xr:uid="{00000000-0005-0000-0000-00009F480000}"/>
    <cellStyle name="Total 20 4 3 2" xfId="18588" xr:uid="{00000000-0005-0000-0000-0000A0480000}"/>
    <cellStyle name="Total 20 4 4" xfId="18589" xr:uid="{00000000-0005-0000-0000-0000A1480000}"/>
    <cellStyle name="Total 20 4 5" xfId="46223" xr:uid="{BD56E713-F17A-48E4-81CB-D1E7C8FF6CF9}"/>
    <cellStyle name="Total 20 4 6" xfId="39375" xr:uid="{B065692B-7627-4A09-9561-1C0C2879AC42}"/>
    <cellStyle name="Total 20 5" xfId="18590" xr:uid="{00000000-0005-0000-0000-0000A2480000}"/>
    <cellStyle name="Total 20 5 2" xfId="18591" xr:uid="{00000000-0005-0000-0000-0000A3480000}"/>
    <cellStyle name="Total 20 5 2 2" xfId="18592" xr:uid="{00000000-0005-0000-0000-0000A4480000}"/>
    <cellStyle name="Total 20 5 3" xfId="18593" xr:uid="{00000000-0005-0000-0000-0000A5480000}"/>
    <cellStyle name="Total 20 5 3 2" xfId="18594" xr:uid="{00000000-0005-0000-0000-0000A6480000}"/>
    <cellStyle name="Total 20 5 4" xfId="18595" xr:uid="{00000000-0005-0000-0000-0000A7480000}"/>
    <cellStyle name="Total 20 5 4 2" xfId="18596" xr:uid="{00000000-0005-0000-0000-0000A8480000}"/>
    <cellStyle name="Total 20 5 5" xfId="18597" xr:uid="{00000000-0005-0000-0000-0000A9480000}"/>
    <cellStyle name="Total 20 5 6" xfId="46224" xr:uid="{BA1C5D2A-48F3-49D7-A948-B099750B7934}"/>
    <cellStyle name="Total 20 5 7" xfId="39376" xr:uid="{364D2BB7-71E2-4CF0-9A3A-293D4CCB81F5}"/>
    <cellStyle name="Total 20 6" xfId="18598" xr:uid="{00000000-0005-0000-0000-0000AA480000}"/>
    <cellStyle name="Total 20 6 2" xfId="18599" xr:uid="{00000000-0005-0000-0000-0000AB480000}"/>
    <cellStyle name="Total 20 6 2 2" xfId="18600" xr:uid="{00000000-0005-0000-0000-0000AC480000}"/>
    <cellStyle name="Total 20 6 3" xfId="18601" xr:uid="{00000000-0005-0000-0000-0000AD480000}"/>
    <cellStyle name="Total 20 6 3 2" xfId="18602" xr:uid="{00000000-0005-0000-0000-0000AE480000}"/>
    <cellStyle name="Total 20 6 4" xfId="18603" xr:uid="{00000000-0005-0000-0000-0000AF480000}"/>
    <cellStyle name="Total 20 6 5" xfId="46225" xr:uid="{BE188BAE-CC7F-4229-93C0-7A6A2D5E7917}"/>
    <cellStyle name="Total 20 6 6" xfId="39377" xr:uid="{DC4960A5-BE26-4F03-BF85-76DBC2317FE3}"/>
    <cellStyle name="Total 20 7" xfId="18604" xr:uid="{00000000-0005-0000-0000-0000B0480000}"/>
    <cellStyle name="Total 20 7 2" xfId="18605" xr:uid="{00000000-0005-0000-0000-0000B1480000}"/>
    <cellStyle name="Total 20 7 3" xfId="46226" xr:uid="{F2C46B81-433E-4874-BBA5-FCE13C14EE4C}"/>
    <cellStyle name="Total 20 7 4" xfId="39378" xr:uid="{63F61D3E-5C89-4C57-8364-F32332DCB712}"/>
    <cellStyle name="Total 20 8" xfId="18606" xr:uid="{00000000-0005-0000-0000-0000B2480000}"/>
    <cellStyle name="Total 20 8 2" xfId="18607" xr:uid="{00000000-0005-0000-0000-0000B3480000}"/>
    <cellStyle name="Total 20 8 3" xfId="46227" xr:uid="{FEDF3AC2-F1B2-411E-BF00-2874C4CC9AD2}"/>
    <cellStyle name="Total 20 8 4" xfId="39379" xr:uid="{91549E69-EDF8-41BD-A5B3-D48072BF68C7}"/>
    <cellStyle name="Total 20 9" xfId="18608" xr:uid="{00000000-0005-0000-0000-0000B4480000}"/>
    <cellStyle name="Total 20 9 2" xfId="18609" xr:uid="{00000000-0005-0000-0000-0000B5480000}"/>
    <cellStyle name="Total 20 9 3" xfId="46228" xr:uid="{BFA66095-DEC2-40B1-ACD3-1A887433D336}"/>
    <cellStyle name="Total 20 9 4" xfId="39380" xr:uid="{1D6B353C-AF68-47E4-9FA9-B555CD72CE43}"/>
    <cellStyle name="Total 21" xfId="3315" xr:uid="{00000000-0005-0000-0000-0000F70C0000}"/>
    <cellStyle name="Total 21 10" xfId="18611" xr:uid="{00000000-0005-0000-0000-0000B7480000}"/>
    <cellStyle name="Total 21 10 2" xfId="46229" xr:uid="{E604D4D5-E806-42A7-AAA7-4F6CCEB7183B}"/>
    <cellStyle name="Total 21 10 3" xfId="39381" xr:uid="{EF0F2A7A-E621-4B5F-A120-E747562C234C}"/>
    <cellStyle name="Total 21 11" xfId="18612" xr:uid="{00000000-0005-0000-0000-0000B8480000}"/>
    <cellStyle name="Total 21 12" xfId="18610" xr:uid="{00000000-0005-0000-0000-0000B6480000}"/>
    <cellStyle name="Total 21 13" xfId="42225" xr:uid="{F81C2E1B-CF33-4628-88BF-0B24CB68036C}"/>
    <cellStyle name="Total 21 14" xfId="27046" xr:uid="{058DDFDF-70E9-478B-95B9-23F1803D7BC4}"/>
    <cellStyle name="Total 21 2" xfId="18613" xr:uid="{00000000-0005-0000-0000-0000B9480000}"/>
    <cellStyle name="Total 21 2 2" xfId="18614" xr:uid="{00000000-0005-0000-0000-0000BA480000}"/>
    <cellStyle name="Total 21 2 2 2" xfId="18615" xr:uid="{00000000-0005-0000-0000-0000BB480000}"/>
    <cellStyle name="Total 21 2 3" xfId="18616" xr:uid="{00000000-0005-0000-0000-0000BC480000}"/>
    <cellStyle name="Total 21 2 3 2" xfId="18617" xr:uid="{00000000-0005-0000-0000-0000BD480000}"/>
    <cellStyle name="Total 21 2 4" xfId="18618" xr:uid="{00000000-0005-0000-0000-0000BE480000}"/>
    <cellStyle name="Total 21 2 5" xfId="18619" xr:uid="{00000000-0005-0000-0000-0000BF480000}"/>
    <cellStyle name="Total 21 2 6" xfId="46230" xr:uid="{67D290DC-0B7F-45A9-BF15-B66DA5497183}"/>
    <cellStyle name="Total 21 2 7" xfId="39382" xr:uid="{F3454AC5-B085-4B18-A910-0D149F06CD9F}"/>
    <cellStyle name="Total 21 3" xfId="18620" xr:uid="{00000000-0005-0000-0000-0000C0480000}"/>
    <cellStyle name="Total 21 3 2" xfId="18621" xr:uid="{00000000-0005-0000-0000-0000C1480000}"/>
    <cellStyle name="Total 21 3 2 2" xfId="18622" xr:uid="{00000000-0005-0000-0000-0000C2480000}"/>
    <cellStyle name="Total 21 3 3" xfId="18623" xr:uid="{00000000-0005-0000-0000-0000C3480000}"/>
    <cellStyle name="Total 21 3 3 2" xfId="18624" xr:uid="{00000000-0005-0000-0000-0000C4480000}"/>
    <cellStyle name="Total 21 3 4" xfId="18625" xr:uid="{00000000-0005-0000-0000-0000C5480000}"/>
    <cellStyle name="Total 21 3 5" xfId="46231" xr:uid="{9A043B34-F0C5-4191-B2E1-5A1B52399C3B}"/>
    <cellStyle name="Total 21 3 6" xfId="39383" xr:uid="{D0DCEEAB-7A77-4A37-A6A9-13E401B974A6}"/>
    <cellStyle name="Total 21 4" xfId="18626" xr:uid="{00000000-0005-0000-0000-0000C6480000}"/>
    <cellStyle name="Total 21 4 2" xfId="18627" xr:uid="{00000000-0005-0000-0000-0000C7480000}"/>
    <cellStyle name="Total 21 4 2 2" xfId="18628" xr:uid="{00000000-0005-0000-0000-0000C8480000}"/>
    <cellStyle name="Total 21 4 3" xfId="18629" xr:uid="{00000000-0005-0000-0000-0000C9480000}"/>
    <cellStyle name="Total 21 4 3 2" xfId="18630" xr:uid="{00000000-0005-0000-0000-0000CA480000}"/>
    <cellStyle name="Total 21 4 4" xfId="18631" xr:uid="{00000000-0005-0000-0000-0000CB480000}"/>
    <cellStyle name="Total 21 4 5" xfId="46232" xr:uid="{AF233FB4-43BA-4D79-AA6A-75418825C0D6}"/>
    <cellStyle name="Total 21 4 6" xfId="39384" xr:uid="{D86F3F45-2646-4E9F-A614-9456DF3686B9}"/>
    <cellStyle name="Total 21 5" xfId="18632" xr:uid="{00000000-0005-0000-0000-0000CC480000}"/>
    <cellStyle name="Total 21 5 2" xfId="18633" xr:uid="{00000000-0005-0000-0000-0000CD480000}"/>
    <cellStyle name="Total 21 5 2 2" xfId="18634" xr:uid="{00000000-0005-0000-0000-0000CE480000}"/>
    <cellStyle name="Total 21 5 3" xfId="18635" xr:uid="{00000000-0005-0000-0000-0000CF480000}"/>
    <cellStyle name="Total 21 5 3 2" xfId="18636" xr:uid="{00000000-0005-0000-0000-0000D0480000}"/>
    <cellStyle name="Total 21 5 4" xfId="18637" xr:uid="{00000000-0005-0000-0000-0000D1480000}"/>
    <cellStyle name="Total 21 5 4 2" xfId="18638" xr:uid="{00000000-0005-0000-0000-0000D2480000}"/>
    <cellStyle name="Total 21 5 5" xfId="18639" xr:uid="{00000000-0005-0000-0000-0000D3480000}"/>
    <cellStyle name="Total 21 5 6" xfId="46233" xr:uid="{57E388D6-74BC-4392-BBEF-45AF0FFF035C}"/>
    <cellStyle name="Total 21 5 7" xfId="39385" xr:uid="{FF28D567-987E-4B9B-AD28-2FBB7135FA4D}"/>
    <cellStyle name="Total 21 6" xfId="18640" xr:uid="{00000000-0005-0000-0000-0000D4480000}"/>
    <cellStyle name="Total 21 6 2" xfId="18641" xr:uid="{00000000-0005-0000-0000-0000D5480000}"/>
    <cellStyle name="Total 21 6 2 2" xfId="18642" xr:uid="{00000000-0005-0000-0000-0000D6480000}"/>
    <cellStyle name="Total 21 6 3" xfId="18643" xr:uid="{00000000-0005-0000-0000-0000D7480000}"/>
    <cellStyle name="Total 21 6 3 2" xfId="18644" xr:uid="{00000000-0005-0000-0000-0000D8480000}"/>
    <cellStyle name="Total 21 6 4" xfId="18645" xr:uid="{00000000-0005-0000-0000-0000D9480000}"/>
    <cellStyle name="Total 21 6 5" xfId="46234" xr:uid="{28212D46-A182-45E8-BC60-CF39F370D35E}"/>
    <cellStyle name="Total 21 6 6" xfId="39386" xr:uid="{5F93F15E-E337-4147-9B45-82D54F60BB39}"/>
    <cellStyle name="Total 21 7" xfId="18646" xr:uid="{00000000-0005-0000-0000-0000DA480000}"/>
    <cellStyle name="Total 21 7 2" xfId="18647" xr:uid="{00000000-0005-0000-0000-0000DB480000}"/>
    <cellStyle name="Total 21 7 3" xfId="46235" xr:uid="{57CB4C54-9AF0-471A-9E95-FDB5B6EA0CB9}"/>
    <cellStyle name="Total 21 7 4" xfId="39387" xr:uid="{BEE8BA3A-C641-4FB2-821B-E4A187553D09}"/>
    <cellStyle name="Total 21 8" xfId="18648" xr:uid="{00000000-0005-0000-0000-0000DC480000}"/>
    <cellStyle name="Total 21 8 2" xfId="18649" xr:uid="{00000000-0005-0000-0000-0000DD480000}"/>
    <cellStyle name="Total 21 8 3" xfId="46236" xr:uid="{74D980D5-837C-4444-AB34-EB657778ED81}"/>
    <cellStyle name="Total 21 8 4" xfId="39388" xr:uid="{26378D02-3E64-4B2A-90BE-0EA3563DF756}"/>
    <cellStyle name="Total 21 9" xfId="18650" xr:uid="{00000000-0005-0000-0000-0000DE480000}"/>
    <cellStyle name="Total 21 9 2" xfId="18651" xr:uid="{00000000-0005-0000-0000-0000DF480000}"/>
    <cellStyle name="Total 21 9 3" xfId="46237" xr:uid="{279298EF-A669-43F4-BDC6-64D166B77F28}"/>
    <cellStyle name="Total 21 9 4" xfId="39389" xr:uid="{AEBCCE8C-9748-4730-907B-3B53B6FCC52A}"/>
    <cellStyle name="Total 22" xfId="3316" xr:uid="{00000000-0005-0000-0000-0000F80C0000}"/>
    <cellStyle name="Total 22 10" xfId="18653" xr:uid="{00000000-0005-0000-0000-0000E1480000}"/>
    <cellStyle name="Total 22 10 2" xfId="46238" xr:uid="{7B495908-35CA-4213-9747-3B7F285A47D5}"/>
    <cellStyle name="Total 22 10 3" xfId="39390" xr:uid="{6C5B52E3-EB68-41BD-8DE3-D354372E6EA0}"/>
    <cellStyle name="Total 22 11" xfId="18654" xr:uid="{00000000-0005-0000-0000-0000E2480000}"/>
    <cellStyle name="Total 22 12" xfId="18652" xr:uid="{00000000-0005-0000-0000-0000E0480000}"/>
    <cellStyle name="Total 22 13" xfId="42226" xr:uid="{A0F4B0A4-69FA-466A-A971-588DD07F1467}"/>
    <cellStyle name="Total 22 14" xfId="27047" xr:uid="{EEF36420-531F-4AED-9C13-7AD268C4F7E5}"/>
    <cellStyle name="Total 22 2" xfId="18655" xr:uid="{00000000-0005-0000-0000-0000E3480000}"/>
    <cellStyle name="Total 22 2 2" xfId="18656" xr:uid="{00000000-0005-0000-0000-0000E4480000}"/>
    <cellStyle name="Total 22 2 2 2" xfId="18657" xr:uid="{00000000-0005-0000-0000-0000E5480000}"/>
    <cellStyle name="Total 22 2 3" xfId="18658" xr:uid="{00000000-0005-0000-0000-0000E6480000}"/>
    <cellStyle name="Total 22 2 3 2" xfId="18659" xr:uid="{00000000-0005-0000-0000-0000E7480000}"/>
    <cellStyle name="Total 22 2 4" xfId="18660" xr:uid="{00000000-0005-0000-0000-0000E8480000}"/>
    <cellStyle name="Total 22 2 5" xfId="18661" xr:uid="{00000000-0005-0000-0000-0000E9480000}"/>
    <cellStyle name="Total 22 2 6" xfId="46239" xr:uid="{4F89E37F-893B-4E5C-B12E-B43AA1256EF6}"/>
    <cellStyle name="Total 22 2 7" xfId="39391" xr:uid="{73757280-5FB8-4F91-AA3D-E9888256419B}"/>
    <cellStyle name="Total 22 3" xfId="18662" xr:uid="{00000000-0005-0000-0000-0000EA480000}"/>
    <cellStyle name="Total 22 3 2" xfId="18663" xr:uid="{00000000-0005-0000-0000-0000EB480000}"/>
    <cellStyle name="Total 22 3 2 2" xfId="18664" xr:uid="{00000000-0005-0000-0000-0000EC480000}"/>
    <cellStyle name="Total 22 3 3" xfId="18665" xr:uid="{00000000-0005-0000-0000-0000ED480000}"/>
    <cellStyle name="Total 22 3 3 2" xfId="18666" xr:uid="{00000000-0005-0000-0000-0000EE480000}"/>
    <cellStyle name="Total 22 3 4" xfId="18667" xr:uid="{00000000-0005-0000-0000-0000EF480000}"/>
    <cellStyle name="Total 22 3 5" xfId="46240" xr:uid="{18BDF9DA-849D-4EB5-9879-5B803769B3E1}"/>
    <cellStyle name="Total 22 3 6" xfId="39392" xr:uid="{359C2652-1C0D-4210-8231-CEF1A8F233E9}"/>
    <cellStyle name="Total 22 4" xfId="18668" xr:uid="{00000000-0005-0000-0000-0000F0480000}"/>
    <cellStyle name="Total 22 4 2" xfId="18669" xr:uid="{00000000-0005-0000-0000-0000F1480000}"/>
    <cellStyle name="Total 22 4 2 2" xfId="18670" xr:uid="{00000000-0005-0000-0000-0000F2480000}"/>
    <cellStyle name="Total 22 4 3" xfId="18671" xr:uid="{00000000-0005-0000-0000-0000F3480000}"/>
    <cellStyle name="Total 22 4 3 2" xfId="18672" xr:uid="{00000000-0005-0000-0000-0000F4480000}"/>
    <cellStyle name="Total 22 4 4" xfId="18673" xr:uid="{00000000-0005-0000-0000-0000F5480000}"/>
    <cellStyle name="Total 22 4 5" xfId="46241" xr:uid="{2D737DCE-0133-43AB-997F-E31300FB9ECF}"/>
    <cellStyle name="Total 22 4 6" xfId="39393" xr:uid="{3E654DEB-D2EA-4B01-8EB8-B1D4C201D900}"/>
    <cellStyle name="Total 22 5" xfId="18674" xr:uid="{00000000-0005-0000-0000-0000F6480000}"/>
    <cellStyle name="Total 22 5 2" xfId="18675" xr:uid="{00000000-0005-0000-0000-0000F7480000}"/>
    <cellStyle name="Total 22 5 2 2" xfId="18676" xr:uid="{00000000-0005-0000-0000-0000F8480000}"/>
    <cellStyle name="Total 22 5 3" xfId="18677" xr:uid="{00000000-0005-0000-0000-0000F9480000}"/>
    <cellStyle name="Total 22 5 3 2" xfId="18678" xr:uid="{00000000-0005-0000-0000-0000FA480000}"/>
    <cellStyle name="Total 22 5 4" xfId="18679" xr:uid="{00000000-0005-0000-0000-0000FB480000}"/>
    <cellStyle name="Total 22 5 4 2" xfId="18680" xr:uid="{00000000-0005-0000-0000-0000FC480000}"/>
    <cellStyle name="Total 22 5 5" xfId="18681" xr:uid="{00000000-0005-0000-0000-0000FD480000}"/>
    <cellStyle name="Total 22 5 6" xfId="46242" xr:uid="{F3FC1AB1-A9FA-475E-B08A-8F5FB97C7D1E}"/>
    <cellStyle name="Total 22 5 7" xfId="39394" xr:uid="{9C5E9C75-99E0-4B0B-A944-E0845F109B0B}"/>
    <cellStyle name="Total 22 6" xfId="18682" xr:uid="{00000000-0005-0000-0000-0000FE480000}"/>
    <cellStyle name="Total 22 6 2" xfId="18683" xr:uid="{00000000-0005-0000-0000-0000FF480000}"/>
    <cellStyle name="Total 22 6 2 2" xfId="18684" xr:uid="{00000000-0005-0000-0000-000000490000}"/>
    <cellStyle name="Total 22 6 3" xfId="18685" xr:uid="{00000000-0005-0000-0000-000001490000}"/>
    <cellStyle name="Total 22 6 3 2" xfId="18686" xr:uid="{00000000-0005-0000-0000-000002490000}"/>
    <cellStyle name="Total 22 6 4" xfId="18687" xr:uid="{00000000-0005-0000-0000-000003490000}"/>
    <cellStyle name="Total 22 6 5" xfId="46243" xr:uid="{AFF2C2E2-827E-4CF6-A419-B19D79F2ED3B}"/>
    <cellStyle name="Total 22 6 6" xfId="39395" xr:uid="{7AC51F6C-BE43-422D-A571-0AA75C34AA3D}"/>
    <cellStyle name="Total 22 7" xfId="18688" xr:uid="{00000000-0005-0000-0000-000004490000}"/>
    <cellStyle name="Total 22 7 2" xfId="18689" xr:uid="{00000000-0005-0000-0000-000005490000}"/>
    <cellStyle name="Total 22 7 3" xfId="46244" xr:uid="{91D54A74-1271-4781-A51C-2587967BF27B}"/>
    <cellStyle name="Total 22 7 4" xfId="39396" xr:uid="{FCBBD6CB-54CE-47DF-9A6F-5E4D7BCB42C3}"/>
    <cellStyle name="Total 22 8" xfId="18690" xr:uid="{00000000-0005-0000-0000-000006490000}"/>
    <cellStyle name="Total 22 8 2" xfId="18691" xr:uid="{00000000-0005-0000-0000-000007490000}"/>
    <cellStyle name="Total 22 8 3" xfId="46245" xr:uid="{D9654C86-C0CF-4998-9CA1-F962672F1B85}"/>
    <cellStyle name="Total 22 8 4" xfId="39397" xr:uid="{6A78B18E-FDF0-4E32-9070-748730AE1CA7}"/>
    <cellStyle name="Total 22 9" xfId="18692" xr:uid="{00000000-0005-0000-0000-000008490000}"/>
    <cellStyle name="Total 22 9 2" xfId="18693" xr:uid="{00000000-0005-0000-0000-000009490000}"/>
    <cellStyle name="Total 22 9 3" xfId="46246" xr:uid="{2C7B69B7-C285-49CA-B83C-FB2B59ECAF36}"/>
    <cellStyle name="Total 22 9 4" xfId="39398" xr:uid="{72D5CE44-BAF8-43CB-A313-021D36B190E3}"/>
    <cellStyle name="Total 23" xfId="3317" xr:uid="{00000000-0005-0000-0000-0000F90C0000}"/>
    <cellStyle name="Total 23 10" xfId="18695" xr:uid="{00000000-0005-0000-0000-00000B490000}"/>
    <cellStyle name="Total 23 10 2" xfId="46247" xr:uid="{B26F5CEF-7B7D-488A-A3CE-76E5846A58E6}"/>
    <cellStyle name="Total 23 10 3" xfId="39399" xr:uid="{3E74C5DB-037C-443D-A9F5-01A4F7849CB7}"/>
    <cellStyle name="Total 23 11" xfId="18696" xr:uid="{00000000-0005-0000-0000-00000C490000}"/>
    <cellStyle name="Total 23 12" xfId="18694" xr:uid="{00000000-0005-0000-0000-00000A490000}"/>
    <cellStyle name="Total 23 13" xfId="42227" xr:uid="{5A0E8107-5A63-4427-97BC-3D0882007AFF}"/>
    <cellStyle name="Total 23 14" xfId="27048" xr:uid="{6EB9A3D2-41A1-47FA-812E-63728BFD1027}"/>
    <cellStyle name="Total 23 2" xfId="18697" xr:uid="{00000000-0005-0000-0000-00000D490000}"/>
    <cellStyle name="Total 23 2 2" xfId="18698" xr:uid="{00000000-0005-0000-0000-00000E490000}"/>
    <cellStyle name="Total 23 2 2 2" xfId="18699" xr:uid="{00000000-0005-0000-0000-00000F490000}"/>
    <cellStyle name="Total 23 2 3" xfId="18700" xr:uid="{00000000-0005-0000-0000-000010490000}"/>
    <cellStyle name="Total 23 2 3 2" xfId="18701" xr:uid="{00000000-0005-0000-0000-000011490000}"/>
    <cellStyle name="Total 23 2 4" xfId="18702" xr:uid="{00000000-0005-0000-0000-000012490000}"/>
    <cellStyle name="Total 23 2 5" xfId="18703" xr:uid="{00000000-0005-0000-0000-000013490000}"/>
    <cellStyle name="Total 23 2 6" xfId="46248" xr:uid="{D36C2ACD-83DB-435B-8E6F-2D865201FF62}"/>
    <cellStyle name="Total 23 2 7" xfId="39400" xr:uid="{046C72AC-F044-4876-8943-F2C2430E1DD5}"/>
    <cellStyle name="Total 23 3" xfId="18704" xr:uid="{00000000-0005-0000-0000-000014490000}"/>
    <cellStyle name="Total 23 3 2" xfId="18705" xr:uid="{00000000-0005-0000-0000-000015490000}"/>
    <cellStyle name="Total 23 3 2 2" xfId="18706" xr:uid="{00000000-0005-0000-0000-000016490000}"/>
    <cellStyle name="Total 23 3 3" xfId="18707" xr:uid="{00000000-0005-0000-0000-000017490000}"/>
    <cellStyle name="Total 23 3 3 2" xfId="18708" xr:uid="{00000000-0005-0000-0000-000018490000}"/>
    <cellStyle name="Total 23 3 4" xfId="18709" xr:uid="{00000000-0005-0000-0000-000019490000}"/>
    <cellStyle name="Total 23 3 5" xfId="46249" xr:uid="{42BD5032-7643-4708-95B2-11D4D53CED1A}"/>
    <cellStyle name="Total 23 3 6" xfId="39401" xr:uid="{A252363A-9D73-4685-B525-FDD1E162242D}"/>
    <cellStyle name="Total 23 4" xfId="18710" xr:uid="{00000000-0005-0000-0000-00001A490000}"/>
    <cellStyle name="Total 23 4 2" xfId="18711" xr:uid="{00000000-0005-0000-0000-00001B490000}"/>
    <cellStyle name="Total 23 4 2 2" xfId="18712" xr:uid="{00000000-0005-0000-0000-00001C490000}"/>
    <cellStyle name="Total 23 4 3" xfId="18713" xr:uid="{00000000-0005-0000-0000-00001D490000}"/>
    <cellStyle name="Total 23 4 3 2" xfId="18714" xr:uid="{00000000-0005-0000-0000-00001E490000}"/>
    <cellStyle name="Total 23 4 4" xfId="18715" xr:uid="{00000000-0005-0000-0000-00001F490000}"/>
    <cellStyle name="Total 23 4 5" xfId="46250" xr:uid="{A83B1D97-5E02-437B-BBD1-3C159B3D7A02}"/>
    <cellStyle name="Total 23 4 6" xfId="39402" xr:uid="{F3914228-EA15-4C3B-895E-57A81089E3AD}"/>
    <cellStyle name="Total 23 5" xfId="18716" xr:uid="{00000000-0005-0000-0000-000020490000}"/>
    <cellStyle name="Total 23 5 2" xfId="18717" xr:uid="{00000000-0005-0000-0000-000021490000}"/>
    <cellStyle name="Total 23 5 2 2" xfId="18718" xr:uid="{00000000-0005-0000-0000-000022490000}"/>
    <cellStyle name="Total 23 5 3" xfId="18719" xr:uid="{00000000-0005-0000-0000-000023490000}"/>
    <cellStyle name="Total 23 5 3 2" xfId="18720" xr:uid="{00000000-0005-0000-0000-000024490000}"/>
    <cellStyle name="Total 23 5 4" xfId="18721" xr:uid="{00000000-0005-0000-0000-000025490000}"/>
    <cellStyle name="Total 23 5 4 2" xfId="18722" xr:uid="{00000000-0005-0000-0000-000026490000}"/>
    <cellStyle name="Total 23 5 5" xfId="18723" xr:uid="{00000000-0005-0000-0000-000027490000}"/>
    <cellStyle name="Total 23 5 6" xfId="46251" xr:uid="{1F61C646-7654-47B8-9853-AE72A390EDB8}"/>
    <cellStyle name="Total 23 5 7" xfId="39403" xr:uid="{171517C4-D54D-4ED0-8B66-DDF15813D4ED}"/>
    <cellStyle name="Total 23 6" xfId="18724" xr:uid="{00000000-0005-0000-0000-000028490000}"/>
    <cellStyle name="Total 23 6 2" xfId="18725" xr:uid="{00000000-0005-0000-0000-000029490000}"/>
    <cellStyle name="Total 23 6 2 2" xfId="18726" xr:uid="{00000000-0005-0000-0000-00002A490000}"/>
    <cellStyle name="Total 23 6 3" xfId="18727" xr:uid="{00000000-0005-0000-0000-00002B490000}"/>
    <cellStyle name="Total 23 6 3 2" xfId="18728" xr:uid="{00000000-0005-0000-0000-00002C490000}"/>
    <cellStyle name="Total 23 6 4" xfId="18729" xr:uid="{00000000-0005-0000-0000-00002D490000}"/>
    <cellStyle name="Total 23 6 5" xfId="46252" xr:uid="{34483212-AC3A-41BD-85AF-34A806D06D17}"/>
    <cellStyle name="Total 23 6 6" xfId="39404" xr:uid="{E5DDC73C-9FDF-4F40-B1B3-874F34562FA4}"/>
    <cellStyle name="Total 23 7" xfId="18730" xr:uid="{00000000-0005-0000-0000-00002E490000}"/>
    <cellStyle name="Total 23 7 2" xfId="18731" xr:uid="{00000000-0005-0000-0000-00002F490000}"/>
    <cellStyle name="Total 23 7 3" xfId="46253" xr:uid="{4247CD52-5EE2-43AA-9615-63FBDAAEB4E8}"/>
    <cellStyle name="Total 23 7 4" xfId="39405" xr:uid="{ADE31EDF-B750-4C74-9B6A-40B57DDE5418}"/>
    <cellStyle name="Total 23 8" xfId="18732" xr:uid="{00000000-0005-0000-0000-000030490000}"/>
    <cellStyle name="Total 23 8 2" xfId="18733" xr:uid="{00000000-0005-0000-0000-000031490000}"/>
    <cellStyle name="Total 23 8 3" xfId="46254" xr:uid="{C4A9E84A-A86D-45E3-8CED-6BC9D62B9A9F}"/>
    <cellStyle name="Total 23 8 4" xfId="39406" xr:uid="{F2DFD6C3-9A02-4285-ABFB-0456E04DD4E1}"/>
    <cellStyle name="Total 23 9" xfId="18734" xr:uid="{00000000-0005-0000-0000-000032490000}"/>
    <cellStyle name="Total 23 9 2" xfId="18735" xr:uid="{00000000-0005-0000-0000-000033490000}"/>
    <cellStyle name="Total 23 9 3" xfId="46255" xr:uid="{C6CF09F1-4833-44E1-A753-6DD9C38C9C4C}"/>
    <cellStyle name="Total 23 9 4" xfId="39407" xr:uid="{F2FF394F-3014-4B6F-A6DA-74E46AE72F96}"/>
    <cellStyle name="Total 24" xfId="3318" xr:uid="{00000000-0005-0000-0000-0000FA0C0000}"/>
    <cellStyle name="Total 24 10" xfId="18737" xr:uid="{00000000-0005-0000-0000-000035490000}"/>
    <cellStyle name="Total 24 10 2" xfId="46256" xr:uid="{DC868813-CF94-4DEA-B9F5-C152ED952071}"/>
    <cellStyle name="Total 24 10 3" xfId="39408" xr:uid="{6257D18B-333B-4C5C-AF90-33155337D7B8}"/>
    <cellStyle name="Total 24 11" xfId="18738" xr:uid="{00000000-0005-0000-0000-000036490000}"/>
    <cellStyle name="Total 24 12" xfId="18736" xr:uid="{00000000-0005-0000-0000-000034490000}"/>
    <cellStyle name="Total 24 13" xfId="42228" xr:uid="{BF8BD420-7F31-4A2F-8B15-D595DDF0A9E7}"/>
    <cellStyle name="Total 24 14" xfId="27049" xr:uid="{6A85419C-61A4-4C05-9E67-B89A75EAAC0F}"/>
    <cellStyle name="Total 24 2" xfId="18739" xr:uid="{00000000-0005-0000-0000-000037490000}"/>
    <cellStyle name="Total 24 2 2" xfId="18740" xr:uid="{00000000-0005-0000-0000-000038490000}"/>
    <cellStyle name="Total 24 2 2 2" xfId="18741" xr:uid="{00000000-0005-0000-0000-000039490000}"/>
    <cellStyle name="Total 24 2 3" xfId="18742" xr:uid="{00000000-0005-0000-0000-00003A490000}"/>
    <cellStyle name="Total 24 2 3 2" xfId="18743" xr:uid="{00000000-0005-0000-0000-00003B490000}"/>
    <cellStyle name="Total 24 2 4" xfId="18744" xr:uid="{00000000-0005-0000-0000-00003C490000}"/>
    <cellStyle name="Total 24 2 5" xfId="18745" xr:uid="{00000000-0005-0000-0000-00003D490000}"/>
    <cellStyle name="Total 24 2 6" xfId="46257" xr:uid="{BAF601E3-5110-495E-93EF-C6641B020BE8}"/>
    <cellStyle name="Total 24 2 7" xfId="39409" xr:uid="{4C59BCB5-4C0A-42AE-BEDA-DA486DCFF5E9}"/>
    <cellStyle name="Total 24 3" xfId="18746" xr:uid="{00000000-0005-0000-0000-00003E490000}"/>
    <cellStyle name="Total 24 3 2" xfId="18747" xr:uid="{00000000-0005-0000-0000-00003F490000}"/>
    <cellStyle name="Total 24 3 2 2" xfId="18748" xr:uid="{00000000-0005-0000-0000-000040490000}"/>
    <cellStyle name="Total 24 3 3" xfId="18749" xr:uid="{00000000-0005-0000-0000-000041490000}"/>
    <cellStyle name="Total 24 3 3 2" xfId="18750" xr:uid="{00000000-0005-0000-0000-000042490000}"/>
    <cellStyle name="Total 24 3 4" xfId="18751" xr:uid="{00000000-0005-0000-0000-000043490000}"/>
    <cellStyle name="Total 24 3 5" xfId="46258" xr:uid="{7F1B2177-C9AF-44FC-A432-3758E3198D66}"/>
    <cellStyle name="Total 24 3 6" xfId="39410" xr:uid="{53F26DB0-7462-4EA6-8158-E8C7A4418D24}"/>
    <cellStyle name="Total 24 4" xfId="18752" xr:uid="{00000000-0005-0000-0000-000044490000}"/>
    <cellStyle name="Total 24 4 2" xfId="18753" xr:uid="{00000000-0005-0000-0000-000045490000}"/>
    <cellStyle name="Total 24 4 2 2" xfId="18754" xr:uid="{00000000-0005-0000-0000-000046490000}"/>
    <cellStyle name="Total 24 4 3" xfId="18755" xr:uid="{00000000-0005-0000-0000-000047490000}"/>
    <cellStyle name="Total 24 4 3 2" xfId="18756" xr:uid="{00000000-0005-0000-0000-000048490000}"/>
    <cellStyle name="Total 24 4 4" xfId="18757" xr:uid="{00000000-0005-0000-0000-000049490000}"/>
    <cellStyle name="Total 24 4 5" xfId="46259" xr:uid="{2448D07B-3959-4B04-A83D-4134484A378F}"/>
    <cellStyle name="Total 24 4 6" xfId="39411" xr:uid="{4C0EE628-1B92-4B54-AA13-742F490C95E2}"/>
    <cellStyle name="Total 24 5" xfId="18758" xr:uid="{00000000-0005-0000-0000-00004A490000}"/>
    <cellStyle name="Total 24 5 2" xfId="18759" xr:uid="{00000000-0005-0000-0000-00004B490000}"/>
    <cellStyle name="Total 24 5 2 2" xfId="18760" xr:uid="{00000000-0005-0000-0000-00004C490000}"/>
    <cellStyle name="Total 24 5 3" xfId="18761" xr:uid="{00000000-0005-0000-0000-00004D490000}"/>
    <cellStyle name="Total 24 5 3 2" xfId="18762" xr:uid="{00000000-0005-0000-0000-00004E490000}"/>
    <cellStyle name="Total 24 5 4" xfId="18763" xr:uid="{00000000-0005-0000-0000-00004F490000}"/>
    <cellStyle name="Total 24 5 4 2" xfId="18764" xr:uid="{00000000-0005-0000-0000-000050490000}"/>
    <cellStyle name="Total 24 5 5" xfId="18765" xr:uid="{00000000-0005-0000-0000-000051490000}"/>
    <cellStyle name="Total 24 5 6" xfId="46260" xr:uid="{DAFAC42C-1C6E-4295-BC89-FE061D41ACBE}"/>
    <cellStyle name="Total 24 5 7" xfId="39412" xr:uid="{2D1E89B8-97D2-478B-8087-8DC2526BE146}"/>
    <cellStyle name="Total 24 6" xfId="18766" xr:uid="{00000000-0005-0000-0000-000052490000}"/>
    <cellStyle name="Total 24 6 2" xfId="18767" xr:uid="{00000000-0005-0000-0000-000053490000}"/>
    <cellStyle name="Total 24 6 2 2" xfId="18768" xr:uid="{00000000-0005-0000-0000-000054490000}"/>
    <cellStyle name="Total 24 6 3" xfId="18769" xr:uid="{00000000-0005-0000-0000-000055490000}"/>
    <cellStyle name="Total 24 6 3 2" xfId="18770" xr:uid="{00000000-0005-0000-0000-000056490000}"/>
    <cellStyle name="Total 24 6 4" xfId="18771" xr:uid="{00000000-0005-0000-0000-000057490000}"/>
    <cellStyle name="Total 24 6 5" xfId="46261" xr:uid="{B553A557-DED4-41A3-970D-AD9E9855BEED}"/>
    <cellStyle name="Total 24 6 6" xfId="39413" xr:uid="{FC9CD6C6-A425-4BD3-9A47-2D9C91E978DE}"/>
    <cellStyle name="Total 24 7" xfId="18772" xr:uid="{00000000-0005-0000-0000-000058490000}"/>
    <cellStyle name="Total 24 7 2" xfId="18773" xr:uid="{00000000-0005-0000-0000-000059490000}"/>
    <cellStyle name="Total 24 7 3" xfId="46262" xr:uid="{F297DABB-4E96-446D-871E-F6AD8D794904}"/>
    <cellStyle name="Total 24 7 4" xfId="39414" xr:uid="{B37DF87D-CA64-42F4-8213-F1A48FDC9777}"/>
    <cellStyle name="Total 24 8" xfId="18774" xr:uid="{00000000-0005-0000-0000-00005A490000}"/>
    <cellStyle name="Total 24 8 2" xfId="18775" xr:uid="{00000000-0005-0000-0000-00005B490000}"/>
    <cellStyle name="Total 24 8 3" xfId="46263" xr:uid="{AC9FADB0-9BCE-4A9F-A9C2-E6BC704BD7CE}"/>
    <cellStyle name="Total 24 8 4" xfId="39415" xr:uid="{159C0B5E-1A71-4AFA-A979-E81C276233B0}"/>
    <cellStyle name="Total 24 9" xfId="18776" xr:uid="{00000000-0005-0000-0000-00005C490000}"/>
    <cellStyle name="Total 24 9 2" xfId="18777" xr:uid="{00000000-0005-0000-0000-00005D490000}"/>
    <cellStyle name="Total 24 9 3" xfId="46264" xr:uid="{EBE3DD17-CA4C-4433-B9C6-E10E0302F729}"/>
    <cellStyle name="Total 24 9 4" xfId="39416" xr:uid="{52E79AF3-147C-4BDF-93DE-CF3FDBA309CD}"/>
    <cellStyle name="Total 25" xfId="3319" xr:uid="{00000000-0005-0000-0000-0000FB0C0000}"/>
    <cellStyle name="Total 25 10" xfId="18779" xr:uid="{00000000-0005-0000-0000-00005F490000}"/>
    <cellStyle name="Total 25 10 2" xfId="46265" xr:uid="{19726D37-5B09-4317-9051-791B69B73585}"/>
    <cellStyle name="Total 25 10 3" xfId="39417" xr:uid="{AEAFDE37-6420-4ADD-8AC4-B561BA4BB312}"/>
    <cellStyle name="Total 25 11" xfId="18780" xr:uid="{00000000-0005-0000-0000-000060490000}"/>
    <cellStyle name="Total 25 12" xfId="18778" xr:uid="{00000000-0005-0000-0000-00005E490000}"/>
    <cellStyle name="Total 25 13" xfId="42229" xr:uid="{D3C83A7F-9138-420E-BD4E-A06CDF252B5B}"/>
    <cellStyle name="Total 25 14" xfId="27050" xr:uid="{57157488-8CAD-444D-9B43-F1FD3E974A96}"/>
    <cellStyle name="Total 25 2" xfId="18781" xr:uid="{00000000-0005-0000-0000-000061490000}"/>
    <cellStyle name="Total 25 2 2" xfId="18782" xr:uid="{00000000-0005-0000-0000-000062490000}"/>
    <cellStyle name="Total 25 2 2 2" xfId="18783" xr:uid="{00000000-0005-0000-0000-000063490000}"/>
    <cellStyle name="Total 25 2 3" xfId="18784" xr:uid="{00000000-0005-0000-0000-000064490000}"/>
    <cellStyle name="Total 25 2 3 2" xfId="18785" xr:uid="{00000000-0005-0000-0000-000065490000}"/>
    <cellStyle name="Total 25 2 4" xfId="18786" xr:uid="{00000000-0005-0000-0000-000066490000}"/>
    <cellStyle name="Total 25 2 5" xfId="18787" xr:uid="{00000000-0005-0000-0000-000067490000}"/>
    <cellStyle name="Total 25 2 6" xfId="46266" xr:uid="{9C291252-12E5-44D0-BD56-3BFBD8F919A8}"/>
    <cellStyle name="Total 25 2 7" xfId="39418" xr:uid="{C540A09D-9E32-41AA-AF8F-3E12E1D0756E}"/>
    <cellStyle name="Total 25 3" xfId="18788" xr:uid="{00000000-0005-0000-0000-000068490000}"/>
    <cellStyle name="Total 25 3 2" xfId="18789" xr:uid="{00000000-0005-0000-0000-000069490000}"/>
    <cellStyle name="Total 25 3 2 2" xfId="18790" xr:uid="{00000000-0005-0000-0000-00006A490000}"/>
    <cellStyle name="Total 25 3 3" xfId="18791" xr:uid="{00000000-0005-0000-0000-00006B490000}"/>
    <cellStyle name="Total 25 3 3 2" xfId="18792" xr:uid="{00000000-0005-0000-0000-00006C490000}"/>
    <cellStyle name="Total 25 3 4" xfId="18793" xr:uid="{00000000-0005-0000-0000-00006D490000}"/>
    <cellStyle name="Total 25 3 5" xfId="46267" xr:uid="{48A08B3E-A1FB-447D-8D98-654C55788094}"/>
    <cellStyle name="Total 25 3 6" xfId="39419" xr:uid="{9BEDE942-3D6A-4CD1-BC51-DE133D7524EA}"/>
    <cellStyle name="Total 25 4" xfId="18794" xr:uid="{00000000-0005-0000-0000-00006E490000}"/>
    <cellStyle name="Total 25 4 2" xfId="18795" xr:uid="{00000000-0005-0000-0000-00006F490000}"/>
    <cellStyle name="Total 25 4 2 2" xfId="18796" xr:uid="{00000000-0005-0000-0000-000070490000}"/>
    <cellStyle name="Total 25 4 3" xfId="18797" xr:uid="{00000000-0005-0000-0000-000071490000}"/>
    <cellStyle name="Total 25 4 3 2" xfId="18798" xr:uid="{00000000-0005-0000-0000-000072490000}"/>
    <cellStyle name="Total 25 4 4" xfId="18799" xr:uid="{00000000-0005-0000-0000-000073490000}"/>
    <cellStyle name="Total 25 4 5" xfId="46268" xr:uid="{B9ECD794-1589-4AEC-9371-4C94C20EEC58}"/>
    <cellStyle name="Total 25 4 6" xfId="39420" xr:uid="{1BBA671B-BE63-468B-877E-E59EAFC0D27F}"/>
    <cellStyle name="Total 25 5" xfId="18800" xr:uid="{00000000-0005-0000-0000-000074490000}"/>
    <cellStyle name="Total 25 5 2" xfId="18801" xr:uid="{00000000-0005-0000-0000-000075490000}"/>
    <cellStyle name="Total 25 5 2 2" xfId="18802" xr:uid="{00000000-0005-0000-0000-000076490000}"/>
    <cellStyle name="Total 25 5 3" xfId="18803" xr:uid="{00000000-0005-0000-0000-000077490000}"/>
    <cellStyle name="Total 25 5 3 2" xfId="18804" xr:uid="{00000000-0005-0000-0000-000078490000}"/>
    <cellStyle name="Total 25 5 4" xfId="18805" xr:uid="{00000000-0005-0000-0000-000079490000}"/>
    <cellStyle name="Total 25 5 4 2" xfId="18806" xr:uid="{00000000-0005-0000-0000-00007A490000}"/>
    <cellStyle name="Total 25 5 5" xfId="18807" xr:uid="{00000000-0005-0000-0000-00007B490000}"/>
    <cellStyle name="Total 25 5 6" xfId="46269" xr:uid="{A9145840-5EA3-4CCF-A42D-8BEF090B4702}"/>
    <cellStyle name="Total 25 5 7" xfId="39421" xr:uid="{E8C7B8CC-69AF-4727-904E-941FB4226A5F}"/>
    <cellStyle name="Total 25 6" xfId="18808" xr:uid="{00000000-0005-0000-0000-00007C490000}"/>
    <cellStyle name="Total 25 6 2" xfId="18809" xr:uid="{00000000-0005-0000-0000-00007D490000}"/>
    <cellStyle name="Total 25 6 2 2" xfId="18810" xr:uid="{00000000-0005-0000-0000-00007E490000}"/>
    <cellStyle name="Total 25 6 3" xfId="18811" xr:uid="{00000000-0005-0000-0000-00007F490000}"/>
    <cellStyle name="Total 25 6 3 2" xfId="18812" xr:uid="{00000000-0005-0000-0000-000080490000}"/>
    <cellStyle name="Total 25 6 4" xfId="18813" xr:uid="{00000000-0005-0000-0000-000081490000}"/>
    <cellStyle name="Total 25 6 5" xfId="46270" xr:uid="{333975C6-43F8-4CD3-B891-48E5A55DC306}"/>
    <cellStyle name="Total 25 6 6" xfId="39422" xr:uid="{77DDFD9A-A936-4036-B764-A8C2ED1B8961}"/>
    <cellStyle name="Total 25 7" xfId="18814" xr:uid="{00000000-0005-0000-0000-000082490000}"/>
    <cellStyle name="Total 25 7 2" xfId="18815" xr:uid="{00000000-0005-0000-0000-000083490000}"/>
    <cellStyle name="Total 25 7 3" xfId="46271" xr:uid="{11271C75-B187-407A-B7FF-A8BC4B39D34D}"/>
    <cellStyle name="Total 25 7 4" xfId="39423" xr:uid="{A90EF841-F77C-42B9-B8AA-F79C4BFDCA7E}"/>
    <cellStyle name="Total 25 8" xfId="18816" xr:uid="{00000000-0005-0000-0000-000084490000}"/>
    <cellStyle name="Total 25 8 2" xfId="18817" xr:uid="{00000000-0005-0000-0000-000085490000}"/>
    <cellStyle name="Total 25 8 3" xfId="46272" xr:uid="{23859BE0-6DF1-4842-A790-91065393D83C}"/>
    <cellStyle name="Total 25 8 4" xfId="39424" xr:uid="{ED58150C-0E34-458A-B6E0-F4DD2B17F6B3}"/>
    <cellStyle name="Total 25 9" xfId="18818" xr:uid="{00000000-0005-0000-0000-000086490000}"/>
    <cellStyle name="Total 25 9 2" xfId="18819" xr:uid="{00000000-0005-0000-0000-000087490000}"/>
    <cellStyle name="Total 25 9 3" xfId="46273" xr:uid="{D439688B-4B9E-4B8C-9AA5-8AF88C59A69B}"/>
    <cellStyle name="Total 25 9 4" xfId="39425" xr:uid="{435203DC-1D16-4087-9955-F3E7DB508014}"/>
    <cellStyle name="Total 26" xfId="3320" xr:uid="{00000000-0005-0000-0000-0000FC0C0000}"/>
    <cellStyle name="Total 26 10" xfId="18821" xr:uid="{00000000-0005-0000-0000-000089490000}"/>
    <cellStyle name="Total 26 10 2" xfId="46274" xr:uid="{39654ECB-95CC-4B67-A53F-D04871CD5AE4}"/>
    <cellStyle name="Total 26 10 3" xfId="39426" xr:uid="{6B7703F9-54F6-4E78-BA8C-A367D4D5E659}"/>
    <cellStyle name="Total 26 11" xfId="18822" xr:uid="{00000000-0005-0000-0000-00008A490000}"/>
    <cellStyle name="Total 26 12" xfId="18820" xr:uid="{00000000-0005-0000-0000-000088490000}"/>
    <cellStyle name="Total 26 13" xfId="42230" xr:uid="{5B924829-5FF1-4359-AB6C-F3275100C2A4}"/>
    <cellStyle name="Total 26 14" xfId="27051" xr:uid="{C1CE4480-EF3C-49A2-9E8B-3DA82141226C}"/>
    <cellStyle name="Total 26 2" xfId="18823" xr:uid="{00000000-0005-0000-0000-00008B490000}"/>
    <cellStyle name="Total 26 2 2" xfId="18824" xr:uid="{00000000-0005-0000-0000-00008C490000}"/>
    <cellStyle name="Total 26 2 2 2" xfId="18825" xr:uid="{00000000-0005-0000-0000-00008D490000}"/>
    <cellStyle name="Total 26 2 3" xfId="18826" xr:uid="{00000000-0005-0000-0000-00008E490000}"/>
    <cellStyle name="Total 26 2 3 2" xfId="18827" xr:uid="{00000000-0005-0000-0000-00008F490000}"/>
    <cellStyle name="Total 26 2 4" xfId="18828" xr:uid="{00000000-0005-0000-0000-000090490000}"/>
    <cellStyle name="Total 26 2 5" xfId="18829" xr:uid="{00000000-0005-0000-0000-000091490000}"/>
    <cellStyle name="Total 26 2 6" xfId="46275" xr:uid="{69E665D8-9F3A-433D-BC2E-2426A78E24D4}"/>
    <cellStyle name="Total 26 2 7" xfId="39427" xr:uid="{0D35815A-28B7-463F-883F-2AE44C1AA0CB}"/>
    <cellStyle name="Total 26 3" xfId="18830" xr:uid="{00000000-0005-0000-0000-000092490000}"/>
    <cellStyle name="Total 26 3 2" xfId="18831" xr:uid="{00000000-0005-0000-0000-000093490000}"/>
    <cellStyle name="Total 26 3 2 2" xfId="18832" xr:uid="{00000000-0005-0000-0000-000094490000}"/>
    <cellStyle name="Total 26 3 3" xfId="18833" xr:uid="{00000000-0005-0000-0000-000095490000}"/>
    <cellStyle name="Total 26 3 3 2" xfId="18834" xr:uid="{00000000-0005-0000-0000-000096490000}"/>
    <cellStyle name="Total 26 3 4" xfId="18835" xr:uid="{00000000-0005-0000-0000-000097490000}"/>
    <cellStyle name="Total 26 3 5" xfId="46276" xr:uid="{4212E4D3-4BFB-44F9-819E-8E8B3837F186}"/>
    <cellStyle name="Total 26 3 6" xfId="39428" xr:uid="{E9ABEAA6-D547-4149-A951-DCF6FC40B3F7}"/>
    <cellStyle name="Total 26 4" xfId="18836" xr:uid="{00000000-0005-0000-0000-000098490000}"/>
    <cellStyle name="Total 26 4 2" xfId="18837" xr:uid="{00000000-0005-0000-0000-000099490000}"/>
    <cellStyle name="Total 26 4 2 2" xfId="18838" xr:uid="{00000000-0005-0000-0000-00009A490000}"/>
    <cellStyle name="Total 26 4 3" xfId="18839" xr:uid="{00000000-0005-0000-0000-00009B490000}"/>
    <cellStyle name="Total 26 4 3 2" xfId="18840" xr:uid="{00000000-0005-0000-0000-00009C490000}"/>
    <cellStyle name="Total 26 4 4" xfId="18841" xr:uid="{00000000-0005-0000-0000-00009D490000}"/>
    <cellStyle name="Total 26 4 5" xfId="46277" xr:uid="{8C45EA56-D319-45A7-8EF4-2F314FEF34A3}"/>
    <cellStyle name="Total 26 4 6" xfId="39429" xr:uid="{55B2AB6D-D277-49F5-8761-9AE7E46AC72E}"/>
    <cellStyle name="Total 26 5" xfId="18842" xr:uid="{00000000-0005-0000-0000-00009E490000}"/>
    <cellStyle name="Total 26 5 2" xfId="18843" xr:uid="{00000000-0005-0000-0000-00009F490000}"/>
    <cellStyle name="Total 26 5 2 2" xfId="18844" xr:uid="{00000000-0005-0000-0000-0000A0490000}"/>
    <cellStyle name="Total 26 5 3" xfId="18845" xr:uid="{00000000-0005-0000-0000-0000A1490000}"/>
    <cellStyle name="Total 26 5 3 2" xfId="18846" xr:uid="{00000000-0005-0000-0000-0000A2490000}"/>
    <cellStyle name="Total 26 5 4" xfId="18847" xr:uid="{00000000-0005-0000-0000-0000A3490000}"/>
    <cellStyle name="Total 26 5 4 2" xfId="18848" xr:uid="{00000000-0005-0000-0000-0000A4490000}"/>
    <cellStyle name="Total 26 5 5" xfId="18849" xr:uid="{00000000-0005-0000-0000-0000A5490000}"/>
    <cellStyle name="Total 26 5 6" xfId="46278" xr:uid="{48B52F37-14E8-488E-9124-6253B80F4170}"/>
    <cellStyle name="Total 26 5 7" xfId="39430" xr:uid="{69BD1238-E6E9-4776-8929-0686BE550D29}"/>
    <cellStyle name="Total 26 6" xfId="18850" xr:uid="{00000000-0005-0000-0000-0000A6490000}"/>
    <cellStyle name="Total 26 6 2" xfId="18851" xr:uid="{00000000-0005-0000-0000-0000A7490000}"/>
    <cellStyle name="Total 26 6 2 2" xfId="18852" xr:uid="{00000000-0005-0000-0000-0000A8490000}"/>
    <cellStyle name="Total 26 6 3" xfId="18853" xr:uid="{00000000-0005-0000-0000-0000A9490000}"/>
    <cellStyle name="Total 26 6 3 2" xfId="18854" xr:uid="{00000000-0005-0000-0000-0000AA490000}"/>
    <cellStyle name="Total 26 6 4" xfId="18855" xr:uid="{00000000-0005-0000-0000-0000AB490000}"/>
    <cellStyle name="Total 26 6 5" xfId="46279" xr:uid="{EC228EAB-3C62-42C7-9483-47A35EF22E74}"/>
    <cellStyle name="Total 26 6 6" xfId="39431" xr:uid="{8AB0E5F7-AC3B-4EF5-A9B0-6F91C3CA041D}"/>
    <cellStyle name="Total 26 7" xfId="18856" xr:uid="{00000000-0005-0000-0000-0000AC490000}"/>
    <cellStyle name="Total 26 7 2" xfId="18857" xr:uid="{00000000-0005-0000-0000-0000AD490000}"/>
    <cellStyle name="Total 26 7 3" xfId="46280" xr:uid="{F41E3021-3239-4485-BD9D-B62F72DFEB70}"/>
    <cellStyle name="Total 26 7 4" xfId="39432" xr:uid="{2A0207A9-98D0-45CA-BF4E-021141F1D983}"/>
    <cellStyle name="Total 26 8" xfId="18858" xr:uid="{00000000-0005-0000-0000-0000AE490000}"/>
    <cellStyle name="Total 26 8 2" xfId="18859" xr:uid="{00000000-0005-0000-0000-0000AF490000}"/>
    <cellStyle name="Total 26 8 3" xfId="46281" xr:uid="{FE2D68A5-18A0-4926-916D-B135B4585F15}"/>
    <cellStyle name="Total 26 8 4" xfId="39433" xr:uid="{E711F161-BDA7-4B27-A910-4CFE6C84726C}"/>
    <cellStyle name="Total 26 9" xfId="18860" xr:uid="{00000000-0005-0000-0000-0000B0490000}"/>
    <cellStyle name="Total 26 9 2" xfId="18861" xr:uid="{00000000-0005-0000-0000-0000B1490000}"/>
    <cellStyle name="Total 26 9 3" xfId="46282" xr:uid="{6D9F7779-5FD4-4436-8EBE-E66F5099ED7F}"/>
    <cellStyle name="Total 26 9 4" xfId="39434" xr:uid="{05D13633-59BB-47C9-92D2-9DD9E55945D7}"/>
    <cellStyle name="Total 27" xfId="3321" xr:uid="{00000000-0005-0000-0000-0000FD0C0000}"/>
    <cellStyle name="Total 27 10" xfId="18863" xr:uid="{00000000-0005-0000-0000-0000B3490000}"/>
    <cellStyle name="Total 27 10 2" xfId="46283" xr:uid="{3BA58282-1866-467C-B7A2-5F6E3518B63C}"/>
    <cellStyle name="Total 27 10 3" xfId="39435" xr:uid="{36AA90C4-A5F3-4873-BE4D-0D2B3BC570B6}"/>
    <cellStyle name="Total 27 11" xfId="18864" xr:uid="{00000000-0005-0000-0000-0000B4490000}"/>
    <cellStyle name="Total 27 12" xfId="18862" xr:uid="{00000000-0005-0000-0000-0000B2490000}"/>
    <cellStyle name="Total 27 13" xfId="42231" xr:uid="{E10C99C7-C31A-488D-9335-71C71FDF4E48}"/>
    <cellStyle name="Total 27 14" xfId="27052" xr:uid="{A53EDC59-1591-4384-B5CC-3E78A794C637}"/>
    <cellStyle name="Total 27 2" xfId="18865" xr:uid="{00000000-0005-0000-0000-0000B5490000}"/>
    <cellStyle name="Total 27 2 2" xfId="18866" xr:uid="{00000000-0005-0000-0000-0000B6490000}"/>
    <cellStyle name="Total 27 2 2 2" xfId="18867" xr:uid="{00000000-0005-0000-0000-0000B7490000}"/>
    <cellStyle name="Total 27 2 3" xfId="18868" xr:uid="{00000000-0005-0000-0000-0000B8490000}"/>
    <cellStyle name="Total 27 2 3 2" xfId="18869" xr:uid="{00000000-0005-0000-0000-0000B9490000}"/>
    <cellStyle name="Total 27 2 4" xfId="18870" xr:uid="{00000000-0005-0000-0000-0000BA490000}"/>
    <cellStyle name="Total 27 2 5" xfId="18871" xr:uid="{00000000-0005-0000-0000-0000BB490000}"/>
    <cellStyle name="Total 27 2 6" xfId="46284" xr:uid="{157CDABC-C162-4607-B5F3-183EC4363292}"/>
    <cellStyle name="Total 27 2 7" xfId="39436" xr:uid="{0856F168-74B9-4694-9CB6-2AD973F045BE}"/>
    <cellStyle name="Total 27 3" xfId="18872" xr:uid="{00000000-0005-0000-0000-0000BC490000}"/>
    <cellStyle name="Total 27 3 2" xfId="18873" xr:uid="{00000000-0005-0000-0000-0000BD490000}"/>
    <cellStyle name="Total 27 3 2 2" xfId="18874" xr:uid="{00000000-0005-0000-0000-0000BE490000}"/>
    <cellStyle name="Total 27 3 3" xfId="18875" xr:uid="{00000000-0005-0000-0000-0000BF490000}"/>
    <cellStyle name="Total 27 3 3 2" xfId="18876" xr:uid="{00000000-0005-0000-0000-0000C0490000}"/>
    <cellStyle name="Total 27 3 4" xfId="18877" xr:uid="{00000000-0005-0000-0000-0000C1490000}"/>
    <cellStyle name="Total 27 3 5" xfId="46285" xr:uid="{E2426C84-367E-4CC6-AB7E-92985B4C1E80}"/>
    <cellStyle name="Total 27 3 6" xfId="39437" xr:uid="{ECDD2782-7FE2-4E63-8C4E-221CC4083DE6}"/>
    <cellStyle name="Total 27 4" xfId="18878" xr:uid="{00000000-0005-0000-0000-0000C2490000}"/>
    <cellStyle name="Total 27 4 2" xfId="18879" xr:uid="{00000000-0005-0000-0000-0000C3490000}"/>
    <cellStyle name="Total 27 4 2 2" xfId="18880" xr:uid="{00000000-0005-0000-0000-0000C4490000}"/>
    <cellStyle name="Total 27 4 3" xfId="18881" xr:uid="{00000000-0005-0000-0000-0000C5490000}"/>
    <cellStyle name="Total 27 4 3 2" xfId="18882" xr:uid="{00000000-0005-0000-0000-0000C6490000}"/>
    <cellStyle name="Total 27 4 4" xfId="18883" xr:uid="{00000000-0005-0000-0000-0000C7490000}"/>
    <cellStyle name="Total 27 4 5" xfId="46286" xr:uid="{418557F4-B4B3-4624-9B14-D4B22BE7E5E7}"/>
    <cellStyle name="Total 27 4 6" xfId="39438" xr:uid="{9EDE364C-6EAA-4177-99EF-F92E2AEBEE20}"/>
    <cellStyle name="Total 27 5" xfId="18884" xr:uid="{00000000-0005-0000-0000-0000C8490000}"/>
    <cellStyle name="Total 27 5 2" xfId="18885" xr:uid="{00000000-0005-0000-0000-0000C9490000}"/>
    <cellStyle name="Total 27 5 2 2" xfId="18886" xr:uid="{00000000-0005-0000-0000-0000CA490000}"/>
    <cellStyle name="Total 27 5 3" xfId="18887" xr:uid="{00000000-0005-0000-0000-0000CB490000}"/>
    <cellStyle name="Total 27 5 3 2" xfId="18888" xr:uid="{00000000-0005-0000-0000-0000CC490000}"/>
    <cellStyle name="Total 27 5 4" xfId="18889" xr:uid="{00000000-0005-0000-0000-0000CD490000}"/>
    <cellStyle name="Total 27 5 4 2" xfId="18890" xr:uid="{00000000-0005-0000-0000-0000CE490000}"/>
    <cellStyle name="Total 27 5 5" xfId="18891" xr:uid="{00000000-0005-0000-0000-0000CF490000}"/>
    <cellStyle name="Total 27 5 6" xfId="46287" xr:uid="{C10875E3-CB4B-4367-9266-817721F8BF2D}"/>
    <cellStyle name="Total 27 5 7" xfId="39439" xr:uid="{CFA8171A-CE52-4E9D-B76A-1BF0A8D3AA28}"/>
    <cellStyle name="Total 27 6" xfId="18892" xr:uid="{00000000-0005-0000-0000-0000D0490000}"/>
    <cellStyle name="Total 27 6 2" xfId="18893" xr:uid="{00000000-0005-0000-0000-0000D1490000}"/>
    <cellStyle name="Total 27 6 2 2" xfId="18894" xr:uid="{00000000-0005-0000-0000-0000D2490000}"/>
    <cellStyle name="Total 27 6 3" xfId="18895" xr:uid="{00000000-0005-0000-0000-0000D3490000}"/>
    <cellStyle name="Total 27 6 3 2" xfId="18896" xr:uid="{00000000-0005-0000-0000-0000D4490000}"/>
    <cellStyle name="Total 27 6 4" xfId="18897" xr:uid="{00000000-0005-0000-0000-0000D5490000}"/>
    <cellStyle name="Total 27 6 5" xfId="46288" xr:uid="{6B7C3105-6814-41E2-9362-017F0CDAA985}"/>
    <cellStyle name="Total 27 6 6" xfId="39440" xr:uid="{A86D6A01-B571-4208-833B-C8087BA4CF5C}"/>
    <cellStyle name="Total 27 7" xfId="18898" xr:uid="{00000000-0005-0000-0000-0000D6490000}"/>
    <cellStyle name="Total 27 7 2" xfId="18899" xr:uid="{00000000-0005-0000-0000-0000D7490000}"/>
    <cellStyle name="Total 27 7 3" xfId="46289" xr:uid="{B830DF06-A533-45A8-8EC7-B2DD2850D9D7}"/>
    <cellStyle name="Total 27 7 4" xfId="39441" xr:uid="{9AA4207B-C818-4793-9BEE-B0BB5F8103CC}"/>
    <cellStyle name="Total 27 8" xfId="18900" xr:uid="{00000000-0005-0000-0000-0000D8490000}"/>
    <cellStyle name="Total 27 8 2" xfId="18901" xr:uid="{00000000-0005-0000-0000-0000D9490000}"/>
    <cellStyle name="Total 27 8 3" xfId="46290" xr:uid="{5ABC0228-238F-4935-87D5-DA60BF643C28}"/>
    <cellStyle name="Total 27 8 4" xfId="39442" xr:uid="{8D98A657-2808-4014-9A17-52FE6B0B06B0}"/>
    <cellStyle name="Total 27 9" xfId="18902" xr:uid="{00000000-0005-0000-0000-0000DA490000}"/>
    <cellStyle name="Total 27 9 2" xfId="18903" xr:uid="{00000000-0005-0000-0000-0000DB490000}"/>
    <cellStyle name="Total 27 9 3" xfId="46291" xr:uid="{71EE6838-8B10-4A32-A602-00EDB4FA6A2B}"/>
    <cellStyle name="Total 27 9 4" xfId="39443" xr:uid="{30A385DC-9C55-4DA2-84AA-72CEE5B2018F}"/>
    <cellStyle name="Total 28" xfId="3322" xr:uid="{00000000-0005-0000-0000-0000FE0C0000}"/>
    <cellStyle name="Total 28 10" xfId="18905" xr:uid="{00000000-0005-0000-0000-0000DD490000}"/>
    <cellStyle name="Total 28 10 2" xfId="46292" xr:uid="{C797773F-2DD3-4833-A56D-2FC5815C0B8A}"/>
    <cellStyle name="Total 28 10 3" xfId="39444" xr:uid="{C44C3B05-D7BD-443C-ABC5-A8B9010DD017}"/>
    <cellStyle name="Total 28 11" xfId="18906" xr:uid="{00000000-0005-0000-0000-0000DE490000}"/>
    <cellStyle name="Total 28 12" xfId="18904" xr:uid="{00000000-0005-0000-0000-0000DC490000}"/>
    <cellStyle name="Total 28 13" xfId="42232" xr:uid="{3FD8320E-BB35-415A-AD4F-12A73666630B}"/>
    <cellStyle name="Total 28 14" xfId="27053" xr:uid="{6069EDA5-B528-41DD-935D-74EA197A7B32}"/>
    <cellStyle name="Total 28 2" xfId="18907" xr:uid="{00000000-0005-0000-0000-0000DF490000}"/>
    <cellStyle name="Total 28 2 2" xfId="18908" xr:uid="{00000000-0005-0000-0000-0000E0490000}"/>
    <cellStyle name="Total 28 2 2 2" xfId="18909" xr:uid="{00000000-0005-0000-0000-0000E1490000}"/>
    <cellStyle name="Total 28 2 3" xfId="18910" xr:uid="{00000000-0005-0000-0000-0000E2490000}"/>
    <cellStyle name="Total 28 2 3 2" xfId="18911" xr:uid="{00000000-0005-0000-0000-0000E3490000}"/>
    <cellStyle name="Total 28 2 4" xfId="18912" xr:uid="{00000000-0005-0000-0000-0000E4490000}"/>
    <cellStyle name="Total 28 2 5" xfId="18913" xr:uid="{00000000-0005-0000-0000-0000E5490000}"/>
    <cellStyle name="Total 28 2 6" xfId="46293" xr:uid="{96191136-9D01-42E9-80E3-6BA982163C87}"/>
    <cellStyle name="Total 28 2 7" xfId="39445" xr:uid="{EBDB9D2E-D8AA-491D-AECC-A67239D9C787}"/>
    <cellStyle name="Total 28 3" xfId="18914" xr:uid="{00000000-0005-0000-0000-0000E6490000}"/>
    <cellStyle name="Total 28 3 2" xfId="18915" xr:uid="{00000000-0005-0000-0000-0000E7490000}"/>
    <cellStyle name="Total 28 3 2 2" xfId="18916" xr:uid="{00000000-0005-0000-0000-0000E8490000}"/>
    <cellStyle name="Total 28 3 3" xfId="18917" xr:uid="{00000000-0005-0000-0000-0000E9490000}"/>
    <cellStyle name="Total 28 3 3 2" xfId="18918" xr:uid="{00000000-0005-0000-0000-0000EA490000}"/>
    <cellStyle name="Total 28 3 4" xfId="18919" xr:uid="{00000000-0005-0000-0000-0000EB490000}"/>
    <cellStyle name="Total 28 3 5" xfId="46294" xr:uid="{1C784FD1-CB6A-4374-86AF-6C46EA58FCFD}"/>
    <cellStyle name="Total 28 3 6" xfId="39446" xr:uid="{4B1DE18A-E18B-4B40-85D2-45E9E119374E}"/>
    <cellStyle name="Total 28 4" xfId="18920" xr:uid="{00000000-0005-0000-0000-0000EC490000}"/>
    <cellStyle name="Total 28 4 2" xfId="18921" xr:uid="{00000000-0005-0000-0000-0000ED490000}"/>
    <cellStyle name="Total 28 4 2 2" xfId="18922" xr:uid="{00000000-0005-0000-0000-0000EE490000}"/>
    <cellStyle name="Total 28 4 3" xfId="18923" xr:uid="{00000000-0005-0000-0000-0000EF490000}"/>
    <cellStyle name="Total 28 4 3 2" xfId="18924" xr:uid="{00000000-0005-0000-0000-0000F0490000}"/>
    <cellStyle name="Total 28 4 4" xfId="18925" xr:uid="{00000000-0005-0000-0000-0000F1490000}"/>
    <cellStyle name="Total 28 4 5" xfId="46295" xr:uid="{8D944498-5FBE-4E7D-98B3-889081A323B6}"/>
    <cellStyle name="Total 28 4 6" xfId="39447" xr:uid="{16116025-18D3-456B-B613-B47EFFB842C6}"/>
    <cellStyle name="Total 28 5" xfId="18926" xr:uid="{00000000-0005-0000-0000-0000F2490000}"/>
    <cellStyle name="Total 28 5 2" xfId="18927" xr:uid="{00000000-0005-0000-0000-0000F3490000}"/>
    <cellStyle name="Total 28 5 2 2" xfId="18928" xr:uid="{00000000-0005-0000-0000-0000F4490000}"/>
    <cellStyle name="Total 28 5 3" xfId="18929" xr:uid="{00000000-0005-0000-0000-0000F5490000}"/>
    <cellStyle name="Total 28 5 3 2" xfId="18930" xr:uid="{00000000-0005-0000-0000-0000F6490000}"/>
    <cellStyle name="Total 28 5 4" xfId="18931" xr:uid="{00000000-0005-0000-0000-0000F7490000}"/>
    <cellStyle name="Total 28 5 4 2" xfId="18932" xr:uid="{00000000-0005-0000-0000-0000F8490000}"/>
    <cellStyle name="Total 28 5 5" xfId="18933" xr:uid="{00000000-0005-0000-0000-0000F9490000}"/>
    <cellStyle name="Total 28 5 6" xfId="46296" xr:uid="{AA7AC3DF-8533-4BDF-A315-6D3401E58883}"/>
    <cellStyle name="Total 28 5 7" xfId="39448" xr:uid="{CC2A2BE7-B8CD-4B0C-9C26-58FB8D6631C4}"/>
    <cellStyle name="Total 28 6" xfId="18934" xr:uid="{00000000-0005-0000-0000-0000FA490000}"/>
    <cellStyle name="Total 28 6 2" xfId="18935" xr:uid="{00000000-0005-0000-0000-0000FB490000}"/>
    <cellStyle name="Total 28 6 2 2" xfId="18936" xr:uid="{00000000-0005-0000-0000-0000FC490000}"/>
    <cellStyle name="Total 28 6 3" xfId="18937" xr:uid="{00000000-0005-0000-0000-0000FD490000}"/>
    <cellStyle name="Total 28 6 3 2" xfId="18938" xr:uid="{00000000-0005-0000-0000-0000FE490000}"/>
    <cellStyle name="Total 28 6 4" xfId="18939" xr:uid="{00000000-0005-0000-0000-0000FF490000}"/>
    <cellStyle name="Total 28 6 5" xfId="46297" xr:uid="{C13EFC76-15B5-40BF-BF1A-C3321316F120}"/>
    <cellStyle name="Total 28 6 6" xfId="39449" xr:uid="{DEA1D0E8-902D-41DC-8865-6079E0C07935}"/>
    <cellStyle name="Total 28 7" xfId="18940" xr:uid="{00000000-0005-0000-0000-0000004A0000}"/>
    <cellStyle name="Total 28 7 2" xfId="18941" xr:uid="{00000000-0005-0000-0000-0000014A0000}"/>
    <cellStyle name="Total 28 7 3" xfId="46298" xr:uid="{ADD1E5F8-EB42-48C5-9F92-109C3F471909}"/>
    <cellStyle name="Total 28 7 4" xfId="39450" xr:uid="{D75A416A-DBAF-4976-A55C-987E7164998D}"/>
    <cellStyle name="Total 28 8" xfId="18942" xr:uid="{00000000-0005-0000-0000-0000024A0000}"/>
    <cellStyle name="Total 28 8 2" xfId="18943" xr:uid="{00000000-0005-0000-0000-0000034A0000}"/>
    <cellStyle name="Total 28 8 3" xfId="46299" xr:uid="{530D4C89-5BDC-4348-9ADB-5E2C1FFF3C50}"/>
    <cellStyle name="Total 28 8 4" xfId="39451" xr:uid="{0573541C-8009-418C-85B9-B9B7FED9512A}"/>
    <cellStyle name="Total 28 9" xfId="18944" xr:uid="{00000000-0005-0000-0000-0000044A0000}"/>
    <cellStyle name="Total 28 9 2" xfId="18945" xr:uid="{00000000-0005-0000-0000-0000054A0000}"/>
    <cellStyle name="Total 28 9 3" xfId="46300" xr:uid="{7F98D828-52F2-474C-BB08-5D75F7D69E15}"/>
    <cellStyle name="Total 28 9 4" xfId="39452" xr:uid="{CE2B2EB0-D30F-4BE2-A0E4-E49F231F40BC}"/>
    <cellStyle name="Total 29" xfId="3323" xr:uid="{00000000-0005-0000-0000-0000FF0C0000}"/>
    <cellStyle name="Total 29 10" xfId="18947" xr:uid="{00000000-0005-0000-0000-0000074A0000}"/>
    <cellStyle name="Total 29 10 2" xfId="46301" xr:uid="{BD701D6B-76B1-4790-AD57-3D1E8421152E}"/>
    <cellStyle name="Total 29 10 3" xfId="39453" xr:uid="{CEFA27FD-8E29-409A-A391-CF28E7451B89}"/>
    <cellStyle name="Total 29 11" xfId="18948" xr:uid="{00000000-0005-0000-0000-0000084A0000}"/>
    <cellStyle name="Total 29 12" xfId="18946" xr:uid="{00000000-0005-0000-0000-0000064A0000}"/>
    <cellStyle name="Total 29 13" xfId="42233" xr:uid="{48D9B8E5-EC0E-4F90-B868-3368FBD0ED89}"/>
    <cellStyle name="Total 29 14" xfId="27054" xr:uid="{48E3BC72-9EF0-4AD2-9817-7F918374A906}"/>
    <cellStyle name="Total 29 2" xfId="18949" xr:uid="{00000000-0005-0000-0000-0000094A0000}"/>
    <cellStyle name="Total 29 2 2" xfId="18950" xr:uid="{00000000-0005-0000-0000-00000A4A0000}"/>
    <cellStyle name="Total 29 2 2 2" xfId="18951" xr:uid="{00000000-0005-0000-0000-00000B4A0000}"/>
    <cellStyle name="Total 29 2 3" xfId="18952" xr:uid="{00000000-0005-0000-0000-00000C4A0000}"/>
    <cellStyle name="Total 29 2 3 2" xfId="18953" xr:uid="{00000000-0005-0000-0000-00000D4A0000}"/>
    <cellStyle name="Total 29 2 4" xfId="18954" xr:uid="{00000000-0005-0000-0000-00000E4A0000}"/>
    <cellStyle name="Total 29 2 5" xfId="18955" xr:uid="{00000000-0005-0000-0000-00000F4A0000}"/>
    <cellStyle name="Total 29 2 6" xfId="46302" xr:uid="{3F23119C-A5BF-4ABA-BF95-91A0CAB41DA0}"/>
    <cellStyle name="Total 29 2 7" xfId="39454" xr:uid="{667967A5-1C12-49C6-802F-4C54CD7A20DE}"/>
    <cellStyle name="Total 29 3" xfId="18956" xr:uid="{00000000-0005-0000-0000-0000104A0000}"/>
    <cellStyle name="Total 29 3 2" xfId="18957" xr:uid="{00000000-0005-0000-0000-0000114A0000}"/>
    <cellStyle name="Total 29 3 2 2" xfId="18958" xr:uid="{00000000-0005-0000-0000-0000124A0000}"/>
    <cellStyle name="Total 29 3 3" xfId="18959" xr:uid="{00000000-0005-0000-0000-0000134A0000}"/>
    <cellStyle name="Total 29 3 3 2" xfId="18960" xr:uid="{00000000-0005-0000-0000-0000144A0000}"/>
    <cellStyle name="Total 29 3 4" xfId="18961" xr:uid="{00000000-0005-0000-0000-0000154A0000}"/>
    <cellStyle name="Total 29 3 5" xfId="46303" xr:uid="{0F45DBEF-4C30-4142-99BA-1C305F680C49}"/>
    <cellStyle name="Total 29 3 6" xfId="39455" xr:uid="{15A881FF-AC40-4876-8B5F-A19AB6AE1C72}"/>
    <cellStyle name="Total 29 4" xfId="18962" xr:uid="{00000000-0005-0000-0000-0000164A0000}"/>
    <cellStyle name="Total 29 4 2" xfId="18963" xr:uid="{00000000-0005-0000-0000-0000174A0000}"/>
    <cellStyle name="Total 29 4 2 2" xfId="18964" xr:uid="{00000000-0005-0000-0000-0000184A0000}"/>
    <cellStyle name="Total 29 4 3" xfId="18965" xr:uid="{00000000-0005-0000-0000-0000194A0000}"/>
    <cellStyle name="Total 29 4 3 2" xfId="18966" xr:uid="{00000000-0005-0000-0000-00001A4A0000}"/>
    <cellStyle name="Total 29 4 4" xfId="18967" xr:uid="{00000000-0005-0000-0000-00001B4A0000}"/>
    <cellStyle name="Total 29 4 5" xfId="46304" xr:uid="{3DD6C49D-558E-4B46-B3A3-3A8CC6A0BA0C}"/>
    <cellStyle name="Total 29 4 6" xfId="39456" xr:uid="{94423355-2883-4D20-8CE6-9FA4ED5399D4}"/>
    <cellStyle name="Total 29 5" xfId="18968" xr:uid="{00000000-0005-0000-0000-00001C4A0000}"/>
    <cellStyle name="Total 29 5 2" xfId="18969" xr:uid="{00000000-0005-0000-0000-00001D4A0000}"/>
    <cellStyle name="Total 29 5 2 2" xfId="18970" xr:uid="{00000000-0005-0000-0000-00001E4A0000}"/>
    <cellStyle name="Total 29 5 3" xfId="18971" xr:uid="{00000000-0005-0000-0000-00001F4A0000}"/>
    <cellStyle name="Total 29 5 3 2" xfId="18972" xr:uid="{00000000-0005-0000-0000-0000204A0000}"/>
    <cellStyle name="Total 29 5 4" xfId="18973" xr:uid="{00000000-0005-0000-0000-0000214A0000}"/>
    <cellStyle name="Total 29 5 4 2" xfId="18974" xr:uid="{00000000-0005-0000-0000-0000224A0000}"/>
    <cellStyle name="Total 29 5 5" xfId="18975" xr:uid="{00000000-0005-0000-0000-0000234A0000}"/>
    <cellStyle name="Total 29 5 6" xfId="46305" xr:uid="{73691A67-7AAF-47A1-B726-5E08CF8574BA}"/>
    <cellStyle name="Total 29 5 7" xfId="39457" xr:uid="{B66A9E67-5EE2-4026-A501-5CE26A5C53C8}"/>
    <cellStyle name="Total 29 6" xfId="18976" xr:uid="{00000000-0005-0000-0000-0000244A0000}"/>
    <cellStyle name="Total 29 6 2" xfId="18977" xr:uid="{00000000-0005-0000-0000-0000254A0000}"/>
    <cellStyle name="Total 29 6 2 2" xfId="18978" xr:uid="{00000000-0005-0000-0000-0000264A0000}"/>
    <cellStyle name="Total 29 6 3" xfId="18979" xr:uid="{00000000-0005-0000-0000-0000274A0000}"/>
    <cellStyle name="Total 29 6 3 2" xfId="18980" xr:uid="{00000000-0005-0000-0000-0000284A0000}"/>
    <cellStyle name="Total 29 6 4" xfId="18981" xr:uid="{00000000-0005-0000-0000-0000294A0000}"/>
    <cellStyle name="Total 29 6 5" xfId="46306" xr:uid="{B3BDB73C-C5A2-4A5F-8A2C-0EF7FC415960}"/>
    <cellStyle name="Total 29 6 6" xfId="39458" xr:uid="{6F89D79E-F9EF-4509-8994-89D398B73E4C}"/>
    <cellStyle name="Total 29 7" xfId="18982" xr:uid="{00000000-0005-0000-0000-00002A4A0000}"/>
    <cellStyle name="Total 29 7 2" xfId="18983" xr:uid="{00000000-0005-0000-0000-00002B4A0000}"/>
    <cellStyle name="Total 29 7 3" xfId="46307" xr:uid="{7029FE1D-2231-43AC-91C7-7CAC027ABBC0}"/>
    <cellStyle name="Total 29 7 4" xfId="39459" xr:uid="{81E2D39D-9BDA-4099-8B0A-AA368450953C}"/>
    <cellStyle name="Total 29 8" xfId="18984" xr:uid="{00000000-0005-0000-0000-00002C4A0000}"/>
    <cellStyle name="Total 29 8 2" xfId="18985" xr:uid="{00000000-0005-0000-0000-00002D4A0000}"/>
    <cellStyle name="Total 29 8 3" xfId="46308" xr:uid="{EE64D38D-4371-4945-BDA0-E6D418B94DD1}"/>
    <cellStyle name="Total 29 8 4" xfId="39460" xr:uid="{62AF0A02-1B6F-4247-9C5A-250F6F6CB31F}"/>
    <cellStyle name="Total 29 9" xfId="18986" xr:uid="{00000000-0005-0000-0000-00002E4A0000}"/>
    <cellStyle name="Total 29 9 2" xfId="18987" xr:uid="{00000000-0005-0000-0000-00002F4A0000}"/>
    <cellStyle name="Total 29 9 3" xfId="46309" xr:uid="{446D2EC1-28BF-4336-879A-7E686264870C}"/>
    <cellStyle name="Total 29 9 4" xfId="39461" xr:uid="{8CE4D42E-B0C6-4BCC-B74B-FA2CE4B1579F}"/>
    <cellStyle name="Total 3" xfId="342" xr:uid="{00000000-0005-0000-0000-00005A010000}"/>
    <cellStyle name="Total 3 10" xfId="18989" xr:uid="{00000000-0005-0000-0000-0000314A0000}"/>
    <cellStyle name="Total 3 10 2" xfId="18990" xr:uid="{00000000-0005-0000-0000-0000324A0000}"/>
    <cellStyle name="Total 3 10 3" xfId="46310" xr:uid="{4DB283F6-806E-44E8-8011-2C478F0A3806}"/>
    <cellStyle name="Total 3 10 4" xfId="39462" xr:uid="{74266773-B3D3-40A2-AB68-19A13E6344CC}"/>
    <cellStyle name="Total 3 11" xfId="18991" xr:uid="{00000000-0005-0000-0000-0000334A0000}"/>
    <cellStyle name="Total 3 11 2" xfId="46311" xr:uid="{DAA52ABB-4743-4F59-B1DC-31498FE51CB3}"/>
    <cellStyle name="Total 3 11 3" xfId="39463" xr:uid="{D58DC5F4-424B-4329-B5E1-113D0920A19C}"/>
    <cellStyle name="Total 3 12" xfId="18992" xr:uid="{00000000-0005-0000-0000-0000344A0000}"/>
    <cellStyle name="Total 3 12 2" xfId="46312" xr:uid="{571EBC36-F890-4B0B-B7AE-9E96FB5C81FD}"/>
    <cellStyle name="Total 3 12 3" xfId="39464" xr:uid="{51A41C5C-5E87-45D7-9A03-4B39E5BAC3E3}"/>
    <cellStyle name="Total 3 13" xfId="18988" xr:uid="{00000000-0005-0000-0000-0000304A0000}"/>
    <cellStyle name="Total 3 14" xfId="41471" xr:uid="{C6DBEA15-FCBB-404E-B425-B38469E6EB96}"/>
    <cellStyle name="Total 3 2" xfId="3324" xr:uid="{00000000-0005-0000-0000-0000000D0000}"/>
    <cellStyle name="Total 3 2 10" xfId="18994" xr:uid="{00000000-0005-0000-0000-0000364A0000}"/>
    <cellStyle name="Total 3 2 11" xfId="18993" xr:uid="{00000000-0005-0000-0000-0000354A0000}"/>
    <cellStyle name="Total 3 2 12" xfId="42234" xr:uid="{2DC5C75F-7D23-4063-A7A3-C422277D5CAF}"/>
    <cellStyle name="Total 3 2 13" xfId="27056" xr:uid="{40BC5CF8-69C7-48B9-A783-4B4F509E50AD}"/>
    <cellStyle name="Total 3 2 2" xfId="18995" xr:uid="{00000000-0005-0000-0000-0000374A0000}"/>
    <cellStyle name="Total 3 2 2 2" xfId="18996" xr:uid="{00000000-0005-0000-0000-0000384A0000}"/>
    <cellStyle name="Total 3 2 2 2 2" xfId="18997" xr:uid="{00000000-0005-0000-0000-0000394A0000}"/>
    <cellStyle name="Total 3 2 2 3" xfId="18998" xr:uid="{00000000-0005-0000-0000-00003A4A0000}"/>
    <cellStyle name="Total 3 2 2 3 2" xfId="18999" xr:uid="{00000000-0005-0000-0000-00003B4A0000}"/>
    <cellStyle name="Total 3 2 2 4" xfId="19000" xr:uid="{00000000-0005-0000-0000-00003C4A0000}"/>
    <cellStyle name="Total 3 2 2 5" xfId="46313" xr:uid="{801C0FA4-779F-4318-86E9-ADC449FEAF4F}"/>
    <cellStyle name="Total 3 2 2 6" xfId="39465" xr:uid="{CF2FBE63-D979-4A8D-AA7C-2C41496BF373}"/>
    <cellStyle name="Total 3 2 3" xfId="19001" xr:uid="{00000000-0005-0000-0000-00003D4A0000}"/>
    <cellStyle name="Total 3 2 3 2" xfId="19002" xr:uid="{00000000-0005-0000-0000-00003E4A0000}"/>
    <cellStyle name="Total 3 2 3 2 2" xfId="19003" xr:uid="{00000000-0005-0000-0000-00003F4A0000}"/>
    <cellStyle name="Total 3 2 3 3" xfId="19004" xr:uid="{00000000-0005-0000-0000-0000404A0000}"/>
    <cellStyle name="Total 3 2 3 3 2" xfId="19005" xr:uid="{00000000-0005-0000-0000-0000414A0000}"/>
    <cellStyle name="Total 3 2 3 4" xfId="19006" xr:uid="{00000000-0005-0000-0000-0000424A0000}"/>
    <cellStyle name="Total 3 2 3 5" xfId="46314" xr:uid="{91C0FB6A-016C-4A3B-BD8D-8DEBD52AB011}"/>
    <cellStyle name="Total 3 2 3 6" xfId="39466" xr:uid="{6A73A22A-B137-4D29-9279-778612D9842E}"/>
    <cellStyle name="Total 3 2 4" xfId="19007" xr:uid="{00000000-0005-0000-0000-0000434A0000}"/>
    <cellStyle name="Total 3 2 4 2" xfId="19008" xr:uid="{00000000-0005-0000-0000-0000444A0000}"/>
    <cellStyle name="Total 3 2 4 2 2" xfId="19009" xr:uid="{00000000-0005-0000-0000-0000454A0000}"/>
    <cellStyle name="Total 3 2 4 3" xfId="19010" xr:uid="{00000000-0005-0000-0000-0000464A0000}"/>
    <cellStyle name="Total 3 2 4 3 2" xfId="19011" xr:uid="{00000000-0005-0000-0000-0000474A0000}"/>
    <cellStyle name="Total 3 2 4 4" xfId="19012" xr:uid="{00000000-0005-0000-0000-0000484A0000}"/>
    <cellStyle name="Total 3 2 4 4 2" xfId="19013" xr:uid="{00000000-0005-0000-0000-0000494A0000}"/>
    <cellStyle name="Total 3 2 4 5" xfId="19014" xr:uid="{00000000-0005-0000-0000-00004A4A0000}"/>
    <cellStyle name="Total 3 2 4 6" xfId="46315" xr:uid="{F28023F0-3FAE-4BF4-9873-C24166CF4323}"/>
    <cellStyle name="Total 3 2 4 7" xfId="39467" xr:uid="{6C614A9E-64AC-44E6-AB9F-40D94E523771}"/>
    <cellStyle name="Total 3 2 5" xfId="19015" xr:uid="{00000000-0005-0000-0000-00004B4A0000}"/>
    <cellStyle name="Total 3 2 5 2" xfId="19016" xr:uid="{00000000-0005-0000-0000-00004C4A0000}"/>
    <cellStyle name="Total 3 2 5 2 2" xfId="19017" xr:uid="{00000000-0005-0000-0000-00004D4A0000}"/>
    <cellStyle name="Total 3 2 5 3" xfId="19018" xr:uid="{00000000-0005-0000-0000-00004E4A0000}"/>
    <cellStyle name="Total 3 2 5 3 2" xfId="19019" xr:uid="{00000000-0005-0000-0000-00004F4A0000}"/>
    <cellStyle name="Total 3 2 5 4" xfId="19020" xr:uid="{00000000-0005-0000-0000-0000504A0000}"/>
    <cellStyle name="Total 3 2 5 5" xfId="46316" xr:uid="{EC17553A-D038-435D-B73D-6AECB1F05F71}"/>
    <cellStyle name="Total 3 2 5 6" xfId="39468" xr:uid="{5AF72E85-795C-4AEC-A1D1-DCEF7A2D8151}"/>
    <cellStyle name="Total 3 2 6" xfId="19021" xr:uid="{00000000-0005-0000-0000-0000514A0000}"/>
    <cellStyle name="Total 3 2 6 2" xfId="19022" xr:uid="{00000000-0005-0000-0000-0000524A0000}"/>
    <cellStyle name="Total 3 2 6 3" xfId="46317" xr:uid="{32CE2943-3186-4145-9151-42F9B7BF698E}"/>
    <cellStyle name="Total 3 2 6 4" xfId="39469" xr:uid="{4814C97E-76DC-4045-A834-B716AD9E22BC}"/>
    <cellStyle name="Total 3 2 7" xfId="19023" xr:uid="{00000000-0005-0000-0000-0000534A0000}"/>
    <cellStyle name="Total 3 2 7 2" xfId="19024" xr:uid="{00000000-0005-0000-0000-0000544A0000}"/>
    <cellStyle name="Total 3 2 7 3" xfId="46318" xr:uid="{00A88B5B-46E9-459E-967C-D89702752374}"/>
    <cellStyle name="Total 3 2 7 4" xfId="39470" xr:uid="{D034C2E4-737C-4C0B-8895-6D3236B6960E}"/>
    <cellStyle name="Total 3 2 8" xfId="19025" xr:uid="{00000000-0005-0000-0000-0000554A0000}"/>
    <cellStyle name="Total 3 2 8 2" xfId="19026" xr:uid="{00000000-0005-0000-0000-0000564A0000}"/>
    <cellStyle name="Total 3 2 8 3" xfId="46319" xr:uid="{D415B51E-DBD1-401A-A003-3F7B4715D656}"/>
    <cellStyle name="Total 3 2 8 4" xfId="39471" xr:uid="{DF408E30-AB6C-4F60-B6FC-2FFC21C23D92}"/>
    <cellStyle name="Total 3 2 9" xfId="19027" xr:uid="{00000000-0005-0000-0000-0000574A0000}"/>
    <cellStyle name="Total 3 2 9 2" xfId="46320" xr:uid="{5DCA480C-A1C9-4A02-86E6-40612E9C5DDB}"/>
    <cellStyle name="Total 3 2 9 3" xfId="39472" xr:uid="{8125B02A-1FE6-44DB-B5F8-70152C056191}"/>
    <cellStyle name="Total 3 3" xfId="4819" xr:uid="{00000000-0005-0000-0000-0000D7120000}"/>
    <cellStyle name="Total 3 3 2" xfId="19029" xr:uid="{00000000-0005-0000-0000-0000594A0000}"/>
    <cellStyle name="Total 3 3 2 2" xfId="19030" xr:uid="{00000000-0005-0000-0000-00005A4A0000}"/>
    <cellStyle name="Total 3 3 2 3" xfId="46321" xr:uid="{E0D181D1-863B-4F36-83E6-663B626E27F8}"/>
    <cellStyle name="Total 3 3 2 4" xfId="39473" xr:uid="{99BD4B4A-8AE6-40E6-B30B-280AF9272FBF}"/>
    <cellStyle name="Total 3 3 3" xfId="19031" xr:uid="{00000000-0005-0000-0000-00005B4A0000}"/>
    <cellStyle name="Total 3 3 3 2" xfId="19032" xr:uid="{00000000-0005-0000-0000-00005C4A0000}"/>
    <cellStyle name="Total 3 3 3 3" xfId="46322" xr:uid="{95035D57-6C8D-454F-AE5B-EBB218932C3F}"/>
    <cellStyle name="Total 3 3 3 4" xfId="39474" xr:uid="{2E7B2C36-6551-4A90-B2E8-82568CB27351}"/>
    <cellStyle name="Total 3 3 4" xfId="19033" xr:uid="{00000000-0005-0000-0000-00005D4A0000}"/>
    <cellStyle name="Total 3 3 4 2" xfId="46323" xr:uid="{F0F161AB-F370-4EC8-B4CF-6B07D9357558}"/>
    <cellStyle name="Total 3 3 4 3" xfId="39475" xr:uid="{B2EE4D62-605C-4F70-BDF2-5B3412E0F56F}"/>
    <cellStyle name="Total 3 3 5" xfId="19034" xr:uid="{00000000-0005-0000-0000-00005E4A0000}"/>
    <cellStyle name="Total 3 3 5 2" xfId="46324" xr:uid="{23EB1FD4-B533-4C88-8C00-4EF587D2FC70}"/>
    <cellStyle name="Total 3 3 5 3" xfId="39476" xr:uid="{8B6271FD-ECBA-4C05-89F3-8748BCC54FB1}"/>
    <cellStyle name="Total 3 3 6" xfId="19028" xr:uid="{00000000-0005-0000-0000-0000584A0000}"/>
    <cellStyle name="Total 3 3 7" xfId="42606" xr:uid="{82DA8755-A115-476A-920C-98A43649CB8A}"/>
    <cellStyle name="Total 3 3 8" xfId="27057" xr:uid="{1B4ED32C-030A-4289-B08B-24DDACF4B77D}"/>
    <cellStyle name="Total 3 4" xfId="19035" xr:uid="{00000000-0005-0000-0000-00005F4A0000}"/>
    <cellStyle name="Total 3 4 2" xfId="19036" xr:uid="{00000000-0005-0000-0000-0000604A0000}"/>
    <cellStyle name="Total 3 4 2 2" xfId="19037" xr:uid="{00000000-0005-0000-0000-0000614A0000}"/>
    <cellStyle name="Total 3 4 2 3" xfId="46326" xr:uid="{E8A22C35-B5EB-45F7-83CD-E4DDD301E437}"/>
    <cellStyle name="Total 3 4 2 4" xfId="39477" xr:uid="{D9E03CAF-10AC-4D7F-9937-51859E0754CA}"/>
    <cellStyle name="Total 3 4 3" xfId="19038" xr:uid="{00000000-0005-0000-0000-0000624A0000}"/>
    <cellStyle name="Total 3 4 3 2" xfId="19039" xr:uid="{00000000-0005-0000-0000-0000634A0000}"/>
    <cellStyle name="Total 3 4 3 3" xfId="46327" xr:uid="{B25795A0-C1F2-4665-AE29-12A685DEDD99}"/>
    <cellStyle name="Total 3 4 3 4" xfId="39478" xr:uid="{EBB5FE63-3502-4AF4-8774-1E1E3B2B268F}"/>
    <cellStyle name="Total 3 4 4" xfId="19040" xr:uid="{00000000-0005-0000-0000-0000644A0000}"/>
    <cellStyle name="Total 3 4 4 2" xfId="46328" xr:uid="{F22928F7-81D3-40DB-B4AF-4A4F0D79F56D}"/>
    <cellStyle name="Total 3 4 4 3" xfId="39479" xr:uid="{300CD909-9AAF-491F-950E-F94E36A89ACA}"/>
    <cellStyle name="Total 3 4 5" xfId="39480" xr:uid="{68F4D566-091F-43F2-AE3E-F95DA40C9F13}"/>
    <cellStyle name="Total 3 4 6" xfId="46325" xr:uid="{CBD1B542-B6E5-4BF9-AEEB-D7C4C8518A67}"/>
    <cellStyle name="Total 3 4 7" xfId="27058" xr:uid="{7C986484-6ED7-43FC-AE4A-76AD4E1714FE}"/>
    <cellStyle name="Total 3 5" xfId="19041" xr:uid="{00000000-0005-0000-0000-0000654A0000}"/>
    <cellStyle name="Total 3 5 2" xfId="19042" xr:uid="{00000000-0005-0000-0000-0000664A0000}"/>
    <cellStyle name="Total 3 5 2 2" xfId="19043" xr:uid="{00000000-0005-0000-0000-0000674A0000}"/>
    <cellStyle name="Total 3 5 3" xfId="19044" xr:uid="{00000000-0005-0000-0000-0000684A0000}"/>
    <cellStyle name="Total 3 5 3 2" xfId="19045" xr:uid="{00000000-0005-0000-0000-0000694A0000}"/>
    <cellStyle name="Total 3 5 4" xfId="19046" xr:uid="{00000000-0005-0000-0000-00006A4A0000}"/>
    <cellStyle name="Total 3 5 5" xfId="46329" xr:uid="{43205B38-D835-43BC-AD5B-0E01358C1258}"/>
    <cellStyle name="Total 3 5 6" xfId="27055" xr:uid="{8684FBBB-FCF8-4BA1-9A75-3F8DF612FE09}"/>
    <cellStyle name="Total 3 6" xfId="19047" xr:uid="{00000000-0005-0000-0000-00006B4A0000}"/>
    <cellStyle name="Total 3 6 2" xfId="19048" xr:uid="{00000000-0005-0000-0000-00006C4A0000}"/>
    <cellStyle name="Total 3 6 2 2" xfId="19049" xr:uid="{00000000-0005-0000-0000-00006D4A0000}"/>
    <cellStyle name="Total 3 6 3" xfId="19050" xr:uid="{00000000-0005-0000-0000-00006E4A0000}"/>
    <cellStyle name="Total 3 6 3 2" xfId="19051" xr:uid="{00000000-0005-0000-0000-00006F4A0000}"/>
    <cellStyle name="Total 3 6 4" xfId="19052" xr:uid="{00000000-0005-0000-0000-0000704A0000}"/>
    <cellStyle name="Total 3 6 4 2" xfId="19053" xr:uid="{00000000-0005-0000-0000-0000714A0000}"/>
    <cellStyle name="Total 3 6 5" xfId="19054" xr:uid="{00000000-0005-0000-0000-0000724A0000}"/>
    <cellStyle name="Total 3 6 6" xfId="46330" xr:uid="{12D1F575-F31E-4611-B425-D4B9B79DA84C}"/>
    <cellStyle name="Total 3 6 7" xfId="39481" xr:uid="{1492D6F1-D4DD-4FA5-9E51-6FE74FA57F01}"/>
    <cellStyle name="Total 3 7" xfId="19055" xr:uid="{00000000-0005-0000-0000-0000734A0000}"/>
    <cellStyle name="Total 3 7 2" xfId="19056" xr:uid="{00000000-0005-0000-0000-0000744A0000}"/>
    <cellStyle name="Total 3 7 2 2" xfId="19057" xr:uid="{00000000-0005-0000-0000-0000754A0000}"/>
    <cellStyle name="Total 3 7 3" xfId="19058" xr:uid="{00000000-0005-0000-0000-0000764A0000}"/>
    <cellStyle name="Total 3 7 3 2" xfId="19059" xr:uid="{00000000-0005-0000-0000-0000774A0000}"/>
    <cellStyle name="Total 3 7 4" xfId="19060" xr:uid="{00000000-0005-0000-0000-0000784A0000}"/>
    <cellStyle name="Total 3 7 5" xfId="46331" xr:uid="{07668ECC-29A2-492E-84F0-F4F4A4E22A65}"/>
    <cellStyle name="Total 3 7 6" xfId="39482" xr:uid="{DCE3D225-31D0-43F4-919E-8FBCA15F0C44}"/>
    <cellStyle name="Total 3 8" xfId="19061" xr:uid="{00000000-0005-0000-0000-0000794A0000}"/>
    <cellStyle name="Total 3 8 2" xfId="19062" xr:uid="{00000000-0005-0000-0000-00007A4A0000}"/>
    <cellStyle name="Total 3 8 3" xfId="46332" xr:uid="{F2A280EF-BBB7-4CE8-B5D3-3849EEC53AA4}"/>
    <cellStyle name="Total 3 8 4" xfId="39483" xr:uid="{0ACC9CAF-5AEA-4DE1-81AA-84D9584B3912}"/>
    <cellStyle name="Total 3 9" xfId="19063" xr:uid="{00000000-0005-0000-0000-00007B4A0000}"/>
    <cellStyle name="Total 3 9 2" xfId="19064" xr:uid="{00000000-0005-0000-0000-00007C4A0000}"/>
    <cellStyle name="Total 3 9 3" xfId="46333" xr:uid="{C364525C-DBFB-4B5D-9BF1-8DAB4A0A4D2E}"/>
    <cellStyle name="Total 3 9 4" xfId="39484" xr:uid="{7D160C2C-F65A-4441-A4B6-5B0519674BA7}"/>
    <cellStyle name="Total 30" xfId="3325" xr:uid="{00000000-0005-0000-0000-0000010D0000}"/>
    <cellStyle name="Total 30 10" xfId="19066" xr:uid="{00000000-0005-0000-0000-00007E4A0000}"/>
    <cellStyle name="Total 30 10 2" xfId="46334" xr:uid="{76F25384-92A8-40A3-8C6C-A7A33F6619B1}"/>
    <cellStyle name="Total 30 10 3" xfId="39485" xr:uid="{B5C58E10-2CAD-4D4E-8565-703E5969DB5D}"/>
    <cellStyle name="Total 30 11" xfId="19067" xr:uid="{00000000-0005-0000-0000-00007F4A0000}"/>
    <cellStyle name="Total 30 12" xfId="19065" xr:uid="{00000000-0005-0000-0000-00007D4A0000}"/>
    <cellStyle name="Total 30 13" xfId="42235" xr:uid="{46266E00-856E-43F2-8915-E7F8E996E0A6}"/>
    <cellStyle name="Total 30 14" xfId="27059" xr:uid="{2959B720-40BC-4250-A051-B3DB1E566314}"/>
    <cellStyle name="Total 30 2" xfId="19068" xr:uid="{00000000-0005-0000-0000-0000804A0000}"/>
    <cellStyle name="Total 30 2 2" xfId="19069" xr:uid="{00000000-0005-0000-0000-0000814A0000}"/>
    <cellStyle name="Total 30 2 2 2" xfId="19070" xr:uid="{00000000-0005-0000-0000-0000824A0000}"/>
    <cellStyle name="Total 30 2 3" xfId="19071" xr:uid="{00000000-0005-0000-0000-0000834A0000}"/>
    <cellStyle name="Total 30 2 3 2" xfId="19072" xr:uid="{00000000-0005-0000-0000-0000844A0000}"/>
    <cellStyle name="Total 30 2 4" xfId="19073" xr:uid="{00000000-0005-0000-0000-0000854A0000}"/>
    <cellStyle name="Total 30 2 5" xfId="19074" xr:uid="{00000000-0005-0000-0000-0000864A0000}"/>
    <cellStyle name="Total 30 2 6" xfId="46335" xr:uid="{3FD463E7-D5AF-4E1F-BB86-61D65FBC1FD3}"/>
    <cellStyle name="Total 30 2 7" xfId="39486" xr:uid="{173691E2-A6C5-442E-9402-86AFE81F8E17}"/>
    <cellStyle name="Total 30 3" xfId="19075" xr:uid="{00000000-0005-0000-0000-0000874A0000}"/>
    <cellStyle name="Total 30 3 2" xfId="19076" xr:uid="{00000000-0005-0000-0000-0000884A0000}"/>
    <cellStyle name="Total 30 3 2 2" xfId="19077" xr:uid="{00000000-0005-0000-0000-0000894A0000}"/>
    <cellStyle name="Total 30 3 3" xfId="19078" xr:uid="{00000000-0005-0000-0000-00008A4A0000}"/>
    <cellStyle name="Total 30 3 3 2" xfId="19079" xr:uid="{00000000-0005-0000-0000-00008B4A0000}"/>
    <cellStyle name="Total 30 3 4" xfId="19080" xr:uid="{00000000-0005-0000-0000-00008C4A0000}"/>
    <cellStyle name="Total 30 3 5" xfId="46336" xr:uid="{CB1FC23E-6A2F-47E8-8FEB-54BEFAABB8A3}"/>
    <cellStyle name="Total 30 3 6" xfId="39487" xr:uid="{FD35D340-6059-4F36-91A8-B497236C1973}"/>
    <cellStyle name="Total 30 4" xfId="19081" xr:uid="{00000000-0005-0000-0000-00008D4A0000}"/>
    <cellStyle name="Total 30 4 2" xfId="19082" xr:uid="{00000000-0005-0000-0000-00008E4A0000}"/>
    <cellStyle name="Total 30 4 2 2" xfId="19083" xr:uid="{00000000-0005-0000-0000-00008F4A0000}"/>
    <cellStyle name="Total 30 4 3" xfId="19084" xr:uid="{00000000-0005-0000-0000-0000904A0000}"/>
    <cellStyle name="Total 30 4 3 2" xfId="19085" xr:uid="{00000000-0005-0000-0000-0000914A0000}"/>
    <cellStyle name="Total 30 4 4" xfId="19086" xr:uid="{00000000-0005-0000-0000-0000924A0000}"/>
    <cellStyle name="Total 30 4 5" xfId="46337" xr:uid="{B1B3CF53-9363-4462-88F6-D88BF2362B1A}"/>
    <cellStyle name="Total 30 4 6" xfId="39488" xr:uid="{B5C9754F-F47A-4DB8-9BE2-9FA3845A4467}"/>
    <cellStyle name="Total 30 5" xfId="19087" xr:uid="{00000000-0005-0000-0000-0000934A0000}"/>
    <cellStyle name="Total 30 5 2" xfId="19088" xr:uid="{00000000-0005-0000-0000-0000944A0000}"/>
    <cellStyle name="Total 30 5 2 2" xfId="19089" xr:uid="{00000000-0005-0000-0000-0000954A0000}"/>
    <cellStyle name="Total 30 5 3" xfId="19090" xr:uid="{00000000-0005-0000-0000-0000964A0000}"/>
    <cellStyle name="Total 30 5 3 2" xfId="19091" xr:uid="{00000000-0005-0000-0000-0000974A0000}"/>
    <cellStyle name="Total 30 5 4" xfId="19092" xr:uid="{00000000-0005-0000-0000-0000984A0000}"/>
    <cellStyle name="Total 30 5 4 2" xfId="19093" xr:uid="{00000000-0005-0000-0000-0000994A0000}"/>
    <cellStyle name="Total 30 5 5" xfId="19094" xr:uid="{00000000-0005-0000-0000-00009A4A0000}"/>
    <cellStyle name="Total 30 5 6" xfId="46338" xr:uid="{30286802-F142-46AC-8712-3BCB6CA043CB}"/>
    <cellStyle name="Total 30 5 7" xfId="39489" xr:uid="{E5F300F8-4A24-410D-BF91-70EE1F7EDCB7}"/>
    <cellStyle name="Total 30 6" xfId="19095" xr:uid="{00000000-0005-0000-0000-00009B4A0000}"/>
    <cellStyle name="Total 30 6 2" xfId="19096" xr:uid="{00000000-0005-0000-0000-00009C4A0000}"/>
    <cellStyle name="Total 30 6 2 2" xfId="19097" xr:uid="{00000000-0005-0000-0000-00009D4A0000}"/>
    <cellStyle name="Total 30 6 3" xfId="19098" xr:uid="{00000000-0005-0000-0000-00009E4A0000}"/>
    <cellStyle name="Total 30 6 3 2" xfId="19099" xr:uid="{00000000-0005-0000-0000-00009F4A0000}"/>
    <cellStyle name="Total 30 6 4" xfId="19100" xr:uid="{00000000-0005-0000-0000-0000A04A0000}"/>
    <cellStyle name="Total 30 6 5" xfId="46339" xr:uid="{9C2F7C61-829D-4628-8C87-D73EDB440C7D}"/>
    <cellStyle name="Total 30 6 6" xfId="39490" xr:uid="{9B5BCACA-588A-467C-86D5-87D8ED50242C}"/>
    <cellStyle name="Total 30 7" xfId="19101" xr:uid="{00000000-0005-0000-0000-0000A14A0000}"/>
    <cellStyle name="Total 30 7 2" xfId="19102" xr:uid="{00000000-0005-0000-0000-0000A24A0000}"/>
    <cellStyle name="Total 30 7 3" xfId="46340" xr:uid="{D70D0EC9-A181-4ED7-97C5-FAE32CE2D4BA}"/>
    <cellStyle name="Total 30 7 4" xfId="39491" xr:uid="{745D892B-5C90-4B1F-824D-4A5900182C09}"/>
    <cellStyle name="Total 30 8" xfId="19103" xr:uid="{00000000-0005-0000-0000-0000A34A0000}"/>
    <cellStyle name="Total 30 8 2" xfId="19104" xr:uid="{00000000-0005-0000-0000-0000A44A0000}"/>
    <cellStyle name="Total 30 8 3" xfId="46341" xr:uid="{23CB7F9A-4EC1-4E33-944A-4AA725E1C953}"/>
    <cellStyle name="Total 30 8 4" xfId="39492" xr:uid="{D6701977-8FAA-47F0-B716-DB359B247B5D}"/>
    <cellStyle name="Total 30 9" xfId="19105" xr:uid="{00000000-0005-0000-0000-0000A54A0000}"/>
    <cellStyle name="Total 30 9 2" xfId="19106" xr:uid="{00000000-0005-0000-0000-0000A64A0000}"/>
    <cellStyle name="Total 30 9 3" xfId="46342" xr:uid="{3F467F62-DAAB-4643-A750-8007B8223D73}"/>
    <cellStyle name="Total 30 9 4" xfId="39493" xr:uid="{5F00755B-BCE7-47D9-989B-AA6B2B41297A}"/>
    <cellStyle name="Total 31" xfId="3326" xr:uid="{00000000-0005-0000-0000-0000020D0000}"/>
    <cellStyle name="Total 31 10" xfId="19108" xr:uid="{00000000-0005-0000-0000-0000A84A0000}"/>
    <cellStyle name="Total 31 10 2" xfId="46343" xr:uid="{62A93616-8BF3-44D8-8AEB-F31272CE763F}"/>
    <cellStyle name="Total 31 10 3" xfId="39494" xr:uid="{A4C71662-7F10-46EC-970C-8699B0E83BE5}"/>
    <cellStyle name="Total 31 11" xfId="19109" xr:uid="{00000000-0005-0000-0000-0000A94A0000}"/>
    <cellStyle name="Total 31 12" xfId="19107" xr:uid="{00000000-0005-0000-0000-0000A74A0000}"/>
    <cellStyle name="Total 31 13" xfId="42236" xr:uid="{B98DB53D-AB3C-4190-9982-71DAC63F8244}"/>
    <cellStyle name="Total 31 14" xfId="27060" xr:uid="{FAA1D9FC-112A-4F44-8174-F7B8CB432A93}"/>
    <cellStyle name="Total 31 2" xfId="19110" xr:uid="{00000000-0005-0000-0000-0000AA4A0000}"/>
    <cellStyle name="Total 31 2 2" xfId="19111" xr:uid="{00000000-0005-0000-0000-0000AB4A0000}"/>
    <cellStyle name="Total 31 2 2 2" xfId="19112" xr:uid="{00000000-0005-0000-0000-0000AC4A0000}"/>
    <cellStyle name="Total 31 2 3" xfId="19113" xr:uid="{00000000-0005-0000-0000-0000AD4A0000}"/>
    <cellStyle name="Total 31 2 3 2" xfId="19114" xr:uid="{00000000-0005-0000-0000-0000AE4A0000}"/>
    <cellStyle name="Total 31 2 4" xfId="19115" xr:uid="{00000000-0005-0000-0000-0000AF4A0000}"/>
    <cellStyle name="Total 31 2 5" xfId="19116" xr:uid="{00000000-0005-0000-0000-0000B04A0000}"/>
    <cellStyle name="Total 31 2 6" xfId="46344" xr:uid="{D7529873-FFE8-4930-90E4-5100B38BB303}"/>
    <cellStyle name="Total 31 2 7" xfId="39495" xr:uid="{3191B1E0-9B71-4D29-B020-06EA307E8844}"/>
    <cellStyle name="Total 31 3" xfId="19117" xr:uid="{00000000-0005-0000-0000-0000B14A0000}"/>
    <cellStyle name="Total 31 3 2" xfId="19118" xr:uid="{00000000-0005-0000-0000-0000B24A0000}"/>
    <cellStyle name="Total 31 3 2 2" xfId="19119" xr:uid="{00000000-0005-0000-0000-0000B34A0000}"/>
    <cellStyle name="Total 31 3 3" xfId="19120" xr:uid="{00000000-0005-0000-0000-0000B44A0000}"/>
    <cellStyle name="Total 31 3 3 2" xfId="19121" xr:uid="{00000000-0005-0000-0000-0000B54A0000}"/>
    <cellStyle name="Total 31 3 4" xfId="19122" xr:uid="{00000000-0005-0000-0000-0000B64A0000}"/>
    <cellStyle name="Total 31 3 5" xfId="46345" xr:uid="{FA45A841-61D6-4427-85F7-BFC3D2CF10E8}"/>
    <cellStyle name="Total 31 3 6" xfId="39496" xr:uid="{2A0CC5FB-5725-4309-B5AE-E69DFF1BDE61}"/>
    <cellStyle name="Total 31 4" xfId="19123" xr:uid="{00000000-0005-0000-0000-0000B74A0000}"/>
    <cellStyle name="Total 31 4 2" xfId="19124" xr:uid="{00000000-0005-0000-0000-0000B84A0000}"/>
    <cellStyle name="Total 31 4 2 2" xfId="19125" xr:uid="{00000000-0005-0000-0000-0000B94A0000}"/>
    <cellStyle name="Total 31 4 3" xfId="19126" xr:uid="{00000000-0005-0000-0000-0000BA4A0000}"/>
    <cellStyle name="Total 31 4 3 2" xfId="19127" xr:uid="{00000000-0005-0000-0000-0000BB4A0000}"/>
    <cellStyle name="Total 31 4 4" xfId="19128" xr:uid="{00000000-0005-0000-0000-0000BC4A0000}"/>
    <cellStyle name="Total 31 4 5" xfId="46346" xr:uid="{2A670075-B9B6-498F-B4FC-4EC9C0E7ACA6}"/>
    <cellStyle name="Total 31 4 6" xfId="39497" xr:uid="{62E3D313-2104-4A3E-911A-659C8802B82A}"/>
    <cellStyle name="Total 31 5" xfId="19129" xr:uid="{00000000-0005-0000-0000-0000BD4A0000}"/>
    <cellStyle name="Total 31 5 2" xfId="19130" xr:uid="{00000000-0005-0000-0000-0000BE4A0000}"/>
    <cellStyle name="Total 31 5 2 2" xfId="19131" xr:uid="{00000000-0005-0000-0000-0000BF4A0000}"/>
    <cellStyle name="Total 31 5 3" xfId="19132" xr:uid="{00000000-0005-0000-0000-0000C04A0000}"/>
    <cellStyle name="Total 31 5 3 2" xfId="19133" xr:uid="{00000000-0005-0000-0000-0000C14A0000}"/>
    <cellStyle name="Total 31 5 4" xfId="19134" xr:uid="{00000000-0005-0000-0000-0000C24A0000}"/>
    <cellStyle name="Total 31 5 4 2" xfId="19135" xr:uid="{00000000-0005-0000-0000-0000C34A0000}"/>
    <cellStyle name="Total 31 5 5" xfId="19136" xr:uid="{00000000-0005-0000-0000-0000C44A0000}"/>
    <cellStyle name="Total 31 5 6" xfId="46347" xr:uid="{579E4ED3-5793-4F00-8D71-AEF1ECD54676}"/>
    <cellStyle name="Total 31 5 7" xfId="39498" xr:uid="{86C87D36-3923-4FEB-9DBA-E6FC2C9DBC7F}"/>
    <cellStyle name="Total 31 6" xfId="19137" xr:uid="{00000000-0005-0000-0000-0000C54A0000}"/>
    <cellStyle name="Total 31 6 2" xfId="19138" xr:uid="{00000000-0005-0000-0000-0000C64A0000}"/>
    <cellStyle name="Total 31 6 2 2" xfId="19139" xr:uid="{00000000-0005-0000-0000-0000C74A0000}"/>
    <cellStyle name="Total 31 6 3" xfId="19140" xr:uid="{00000000-0005-0000-0000-0000C84A0000}"/>
    <cellStyle name="Total 31 6 3 2" xfId="19141" xr:uid="{00000000-0005-0000-0000-0000C94A0000}"/>
    <cellStyle name="Total 31 6 4" xfId="19142" xr:uid="{00000000-0005-0000-0000-0000CA4A0000}"/>
    <cellStyle name="Total 31 6 5" xfId="46348" xr:uid="{9871ECBB-A519-4095-B0B9-AAECF938A08D}"/>
    <cellStyle name="Total 31 6 6" xfId="39499" xr:uid="{08E81B9B-B893-4C1A-96D6-1E1679AE0EA7}"/>
    <cellStyle name="Total 31 7" xfId="19143" xr:uid="{00000000-0005-0000-0000-0000CB4A0000}"/>
    <cellStyle name="Total 31 7 2" xfId="19144" xr:uid="{00000000-0005-0000-0000-0000CC4A0000}"/>
    <cellStyle name="Total 31 7 3" xfId="46349" xr:uid="{E1451500-BA2F-4147-87D1-9D1D79983C49}"/>
    <cellStyle name="Total 31 7 4" xfId="39500" xr:uid="{9CE41CEE-A906-4BE4-A9FD-5F0A1BE3F9FF}"/>
    <cellStyle name="Total 31 8" xfId="19145" xr:uid="{00000000-0005-0000-0000-0000CD4A0000}"/>
    <cellStyle name="Total 31 8 2" xfId="19146" xr:uid="{00000000-0005-0000-0000-0000CE4A0000}"/>
    <cellStyle name="Total 31 8 3" xfId="46350" xr:uid="{B44924BD-3C8D-437C-9F6E-3DE410C79D9B}"/>
    <cellStyle name="Total 31 8 4" xfId="39501" xr:uid="{10C96F40-6470-4B3D-9768-464133918056}"/>
    <cellStyle name="Total 31 9" xfId="19147" xr:uid="{00000000-0005-0000-0000-0000CF4A0000}"/>
    <cellStyle name="Total 31 9 2" xfId="19148" xr:uid="{00000000-0005-0000-0000-0000D04A0000}"/>
    <cellStyle name="Total 31 9 3" xfId="46351" xr:uid="{E4B97F91-D3CB-4220-949F-CEB3EAC28E22}"/>
    <cellStyle name="Total 31 9 4" xfId="39502" xr:uid="{1ECCFE33-FB79-4E05-B849-AB5BEC604731}"/>
    <cellStyle name="Total 32" xfId="3327" xr:uid="{00000000-0005-0000-0000-0000030D0000}"/>
    <cellStyle name="Total 32 10" xfId="19150" xr:uid="{00000000-0005-0000-0000-0000D24A0000}"/>
    <cellStyle name="Total 32 10 2" xfId="46352" xr:uid="{7FAFE5F8-9E2C-4FB1-B7D9-D6905AA5C434}"/>
    <cellStyle name="Total 32 10 3" xfId="39503" xr:uid="{60159E05-5647-45DC-A714-D5810D5DE7F5}"/>
    <cellStyle name="Total 32 11" xfId="19151" xr:uid="{00000000-0005-0000-0000-0000D34A0000}"/>
    <cellStyle name="Total 32 12" xfId="19149" xr:uid="{00000000-0005-0000-0000-0000D14A0000}"/>
    <cellStyle name="Total 32 13" xfId="42237" xr:uid="{844F6F4F-19A8-405B-A120-09E357B89FEF}"/>
    <cellStyle name="Total 32 14" xfId="27061" xr:uid="{6D79F3BD-5AB5-4DA7-AF79-97303191A126}"/>
    <cellStyle name="Total 32 2" xfId="19152" xr:uid="{00000000-0005-0000-0000-0000D44A0000}"/>
    <cellStyle name="Total 32 2 2" xfId="19153" xr:uid="{00000000-0005-0000-0000-0000D54A0000}"/>
    <cellStyle name="Total 32 2 2 2" xfId="19154" xr:uid="{00000000-0005-0000-0000-0000D64A0000}"/>
    <cellStyle name="Total 32 2 3" xfId="19155" xr:uid="{00000000-0005-0000-0000-0000D74A0000}"/>
    <cellStyle name="Total 32 2 3 2" xfId="19156" xr:uid="{00000000-0005-0000-0000-0000D84A0000}"/>
    <cellStyle name="Total 32 2 4" xfId="19157" xr:uid="{00000000-0005-0000-0000-0000D94A0000}"/>
    <cellStyle name="Total 32 2 5" xfId="19158" xr:uid="{00000000-0005-0000-0000-0000DA4A0000}"/>
    <cellStyle name="Total 32 2 6" xfId="46353" xr:uid="{767E0330-B03B-4C89-90F3-18A121D8971F}"/>
    <cellStyle name="Total 32 2 7" xfId="39504" xr:uid="{3E9C953E-D890-4F5E-B41D-5FB5D8093F8B}"/>
    <cellStyle name="Total 32 3" xfId="19159" xr:uid="{00000000-0005-0000-0000-0000DB4A0000}"/>
    <cellStyle name="Total 32 3 2" xfId="19160" xr:uid="{00000000-0005-0000-0000-0000DC4A0000}"/>
    <cellStyle name="Total 32 3 2 2" xfId="19161" xr:uid="{00000000-0005-0000-0000-0000DD4A0000}"/>
    <cellStyle name="Total 32 3 3" xfId="19162" xr:uid="{00000000-0005-0000-0000-0000DE4A0000}"/>
    <cellStyle name="Total 32 3 3 2" xfId="19163" xr:uid="{00000000-0005-0000-0000-0000DF4A0000}"/>
    <cellStyle name="Total 32 3 4" xfId="19164" xr:uid="{00000000-0005-0000-0000-0000E04A0000}"/>
    <cellStyle name="Total 32 3 5" xfId="46354" xr:uid="{4BC6EC06-974A-4F8E-BC16-B25F6539BC30}"/>
    <cellStyle name="Total 32 3 6" xfId="39505" xr:uid="{70EE9E41-DEA9-4FB1-A855-47F6642FD927}"/>
    <cellStyle name="Total 32 4" xfId="19165" xr:uid="{00000000-0005-0000-0000-0000E14A0000}"/>
    <cellStyle name="Total 32 4 2" xfId="19166" xr:uid="{00000000-0005-0000-0000-0000E24A0000}"/>
    <cellStyle name="Total 32 4 2 2" xfId="19167" xr:uid="{00000000-0005-0000-0000-0000E34A0000}"/>
    <cellStyle name="Total 32 4 3" xfId="19168" xr:uid="{00000000-0005-0000-0000-0000E44A0000}"/>
    <cellStyle name="Total 32 4 3 2" xfId="19169" xr:uid="{00000000-0005-0000-0000-0000E54A0000}"/>
    <cellStyle name="Total 32 4 4" xfId="19170" xr:uid="{00000000-0005-0000-0000-0000E64A0000}"/>
    <cellStyle name="Total 32 4 5" xfId="46355" xr:uid="{4C25DE75-F6D1-4F66-B648-D45C5C579736}"/>
    <cellStyle name="Total 32 4 6" xfId="39506" xr:uid="{DCEBA6A4-2B90-47FE-B003-C3D633E0E510}"/>
    <cellStyle name="Total 32 5" xfId="19171" xr:uid="{00000000-0005-0000-0000-0000E74A0000}"/>
    <cellStyle name="Total 32 5 2" xfId="19172" xr:uid="{00000000-0005-0000-0000-0000E84A0000}"/>
    <cellStyle name="Total 32 5 2 2" xfId="19173" xr:uid="{00000000-0005-0000-0000-0000E94A0000}"/>
    <cellStyle name="Total 32 5 3" xfId="19174" xr:uid="{00000000-0005-0000-0000-0000EA4A0000}"/>
    <cellStyle name="Total 32 5 3 2" xfId="19175" xr:uid="{00000000-0005-0000-0000-0000EB4A0000}"/>
    <cellStyle name="Total 32 5 4" xfId="19176" xr:uid="{00000000-0005-0000-0000-0000EC4A0000}"/>
    <cellStyle name="Total 32 5 4 2" xfId="19177" xr:uid="{00000000-0005-0000-0000-0000ED4A0000}"/>
    <cellStyle name="Total 32 5 5" xfId="19178" xr:uid="{00000000-0005-0000-0000-0000EE4A0000}"/>
    <cellStyle name="Total 32 5 6" xfId="46356" xr:uid="{E3B5045C-4D4F-44C9-8EA5-F4A66C91C892}"/>
    <cellStyle name="Total 32 5 7" xfId="39507" xr:uid="{B5FF2C32-C17A-46D0-BE5F-275F46D56584}"/>
    <cellStyle name="Total 32 6" xfId="19179" xr:uid="{00000000-0005-0000-0000-0000EF4A0000}"/>
    <cellStyle name="Total 32 6 2" xfId="19180" xr:uid="{00000000-0005-0000-0000-0000F04A0000}"/>
    <cellStyle name="Total 32 6 2 2" xfId="19181" xr:uid="{00000000-0005-0000-0000-0000F14A0000}"/>
    <cellStyle name="Total 32 6 3" xfId="19182" xr:uid="{00000000-0005-0000-0000-0000F24A0000}"/>
    <cellStyle name="Total 32 6 3 2" xfId="19183" xr:uid="{00000000-0005-0000-0000-0000F34A0000}"/>
    <cellStyle name="Total 32 6 4" xfId="19184" xr:uid="{00000000-0005-0000-0000-0000F44A0000}"/>
    <cellStyle name="Total 32 6 5" xfId="46357" xr:uid="{61B6F72D-AADD-4308-8E5E-825468B0D1C5}"/>
    <cellStyle name="Total 32 6 6" xfId="39508" xr:uid="{314B8E94-7D4D-47B9-99C3-FFA942AA51D4}"/>
    <cellStyle name="Total 32 7" xfId="19185" xr:uid="{00000000-0005-0000-0000-0000F54A0000}"/>
    <cellStyle name="Total 32 7 2" xfId="19186" xr:uid="{00000000-0005-0000-0000-0000F64A0000}"/>
    <cellStyle name="Total 32 7 3" xfId="46358" xr:uid="{69185B51-751B-42BF-8910-F251A824B2AD}"/>
    <cellStyle name="Total 32 7 4" xfId="39509" xr:uid="{CBD62650-D297-44C7-8AF8-BCF576B97D4C}"/>
    <cellStyle name="Total 32 8" xfId="19187" xr:uid="{00000000-0005-0000-0000-0000F74A0000}"/>
    <cellStyle name="Total 32 8 2" xfId="19188" xr:uid="{00000000-0005-0000-0000-0000F84A0000}"/>
    <cellStyle name="Total 32 8 3" xfId="46359" xr:uid="{6E54FB26-3A04-4184-816B-38DFFA1DA99E}"/>
    <cellStyle name="Total 32 8 4" xfId="39510" xr:uid="{8FA17F3D-0FEC-4265-B4C2-373C1D8FDA76}"/>
    <cellStyle name="Total 32 9" xfId="19189" xr:uid="{00000000-0005-0000-0000-0000F94A0000}"/>
    <cellStyle name="Total 32 9 2" xfId="19190" xr:uid="{00000000-0005-0000-0000-0000FA4A0000}"/>
    <cellStyle name="Total 32 9 3" xfId="46360" xr:uid="{4CA7C94C-8668-41B6-B150-4C372895A497}"/>
    <cellStyle name="Total 32 9 4" xfId="39511" xr:uid="{63D4E9F1-C677-4D6D-861B-842268C573D7}"/>
    <cellStyle name="Total 33" xfId="3328" xr:uid="{00000000-0005-0000-0000-0000040D0000}"/>
    <cellStyle name="Total 33 10" xfId="19192" xr:uid="{00000000-0005-0000-0000-0000FC4A0000}"/>
    <cellStyle name="Total 33 10 2" xfId="46361" xr:uid="{076F1C3F-41C2-4856-A51A-6B0101C50D98}"/>
    <cellStyle name="Total 33 10 3" xfId="39512" xr:uid="{5A1AFB46-00D6-4E39-AB32-381A845241C9}"/>
    <cellStyle name="Total 33 11" xfId="19193" xr:uid="{00000000-0005-0000-0000-0000FD4A0000}"/>
    <cellStyle name="Total 33 12" xfId="19191" xr:uid="{00000000-0005-0000-0000-0000FB4A0000}"/>
    <cellStyle name="Total 33 13" xfId="42238" xr:uid="{2C006F5A-1538-475E-9034-8F0FB5CB59F5}"/>
    <cellStyle name="Total 33 14" xfId="27062" xr:uid="{677716F0-8C26-4CD7-AE8E-A26F3DABD4A6}"/>
    <cellStyle name="Total 33 2" xfId="19194" xr:uid="{00000000-0005-0000-0000-0000FE4A0000}"/>
    <cellStyle name="Total 33 2 2" xfId="19195" xr:uid="{00000000-0005-0000-0000-0000FF4A0000}"/>
    <cellStyle name="Total 33 2 2 2" xfId="19196" xr:uid="{00000000-0005-0000-0000-0000004B0000}"/>
    <cellStyle name="Total 33 2 3" xfId="19197" xr:uid="{00000000-0005-0000-0000-0000014B0000}"/>
    <cellStyle name="Total 33 2 3 2" xfId="19198" xr:uid="{00000000-0005-0000-0000-0000024B0000}"/>
    <cellStyle name="Total 33 2 4" xfId="19199" xr:uid="{00000000-0005-0000-0000-0000034B0000}"/>
    <cellStyle name="Total 33 2 5" xfId="19200" xr:uid="{00000000-0005-0000-0000-0000044B0000}"/>
    <cellStyle name="Total 33 2 6" xfId="46362" xr:uid="{EE49B5B4-E175-4975-9837-9BD27F76CE4E}"/>
    <cellStyle name="Total 33 2 7" xfId="39513" xr:uid="{9C8CEB1C-CE81-4C31-B7F0-0B9DFE41425D}"/>
    <cellStyle name="Total 33 3" xfId="19201" xr:uid="{00000000-0005-0000-0000-0000054B0000}"/>
    <cellStyle name="Total 33 3 2" xfId="19202" xr:uid="{00000000-0005-0000-0000-0000064B0000}"/>
    <cellStyle name="Total 33 3 2 2" xfId="19203" xr:uid="{00000000-0005-0000-0000-0000074B0000}"/>
    <cellStyle name="Total 33 3 3" xfId="19204" xr:uid="{00000000-0005-0000-0000-0000084B0000}"/>
    <cellStyle name="Total 33 3 3 2" xfId="19205" xr:uid="{00000000-0005-0000-0000-0000094B0000}"/>
    <cellStyle name="Total 33 3 4" xfId="19206" xr:uid="{00000000-0005-0000-0000-00000A4B0000}"/>
    <cellStyle name="Total 33 3 5" xfId="46363" xr:uid="{ACDCF9F8-A989-4D48-863D-0E80CB5846CD}"/>
    <cellStyle name="Total 33 3 6" xfId="39514" xr:uid="{DA59E101-25A8-4366-BD1E-9F4E8ACC3196}"/>
    <cellStyle name="Total 33 4" xfId="19207" xr:uid="{00000000-0005-0000-0000-00000B4B0000}"/>
    <cellStyle name="Total 33 4 2" xfId="19208" xr:uid="{00000000-0005-0000-0000-00000C4B0000}"/>
    <cellStyle name="Total 33 4 2 2" xfId="19209" xr:uid="{00000000-0005-0000-0000-00000D4B0000}"/>
    <cellStyle name="Total 33 4 3" xfId="19210" xr:uid="{00000000-0005-0000-0000-00000E4B0000}"/>
    <cellStyle name="Total 33 4 3 2" xfId="19211" xr:uid="{00000000-0005-0000-0000-00000F4B0000}"/>
    <cellStyle name="Total 33 4 4" xfId="19212" xr:uid="{00000000-0005-0000-0000-0000104B0000}"/>
    <cellStyle name="Total 33 4 5" xfId="46364" xr:uid="{B3944C67-11AC-4F04-A035-4B3FD393A01E}"/>
    <cellStyle name="Total 33 4 6" xfId="39515" xr:uid="{FBCA949F-2007-493E-954A-72178D4F0E90}"/>
    <cellStyle name="Total 33 5" xfId="19213" xr:uid="{00000000-0005-0000-0000-0000114B0000}"/>
    <cellStyle name="Total 33 5 2" xfId="19214" xr:uid="{00000000-0005-0000-0000-0000124B0000}"/>
    <cellStyle name="Total 33 5 2 2" xfId="19215" xr:uid="{00000000-0005-0000-0000-0000134B0000}"/>
    <cellStyle name="Total 33 5 3" xfId="19216" xr:uid="{00000000-0005-0000-0000-0000144B0000}"/>
    <cellStyle name="Total 33 5 3 2" xfId="19217" xr:uid="{00000000-0005-0000-0000-0000154B0000}"/>
    <cellStyle name="Total 33 5 4" xfId="19218" xr:uid="{00000000-0005-0000-0000-0000164B0000}"/>
    <cellStyle name="Total 33 5 4 2" xfId="19219" xr:uid="{00000000-0005-0000-0000-0000174B0000}"/>
    <cellStyle name="Total 33 5 5" xfId="19220" xr:uid="{00000000-0005-0000-0000-0000184B0000}"/>
    <cellStyle name="Total 33 5 6" xfId="46365" xr:uid="{E47369C7-AA9C-401D-AAF7-DD452DA93EA5}"/>
    <cellStyle name="Total 33 5 7" xfId="39516" xr:uid="{CD9BD105-4A30-482E-AFCC-9502593FA4DB}"/>
    <cellStyle name="Total 33 6" xfId="19221" xr:uid="{00000000-0005-0000-0000-0000194B0000}"/>
    <cellStyle name="Total 33 6 2" xfId="19222" xr:uid="{00000000-0005-0000-0000-00001A4B0000}"/>
    <cellStyle name="Total 33 6 2 2" xfId="19223" xr:uid="{00000000-0005-0000-0000-00001B4B0000}"/>
    <cellStyle name="Total 33 6 3" xfId="19224" xr:uid="{00000000-0005-0000-0000-00001C4B0000}"/>
    <cellStyle name="Total 33 6 3 2" xfId="19225" xr:uid="{00000000-0005-0000-0000-00001D4B0000}"/>
    <cellStyle name="Total 33 6 4" xfId="19226" xr:uid="{00000000-0005-0000-0000-00001E4B0000}"/>
    <cellStyle name="Total 33 6 5" xfId="46366" xr:uid="{1E3E1113-4E2E-4524-8B46-AB7B1B6FFCCF}"/>
    <cellStyle name="Total 33 6 6" xfId="39517" xr:uid="{5AB02199-5B77-46E9-8527-C54A3A61F046}"/>
    <cellStyle name="Total 33 7" xfId="19227" xr:uid="{00000000-0005-0000-0000-00001F4B0000}"/>
    <cellStyle name="Total 33 7 2" xfId="19228" xr:uid="{00000000-0005-0000-0000-0000204B0000}"/>
    <cellStyle name="Total 33 7 3" xfId="46367" xr:uid="{2978C6D6-C5C6-4085-BD34-29CA4760580C}"/>
    <cellStyle name="Total 33 7 4" xfId="39518" xr:uid="{665D4F4F-C765-43EE-B268-8C460728015E}"/>
    <cellStyle name="Total 33 8" xfId="19229" xr:uid="{00000000-0005-0000-0000-0000214B0000}"/>
    <cellStyle name="Total 33 8 2" xfId="19230" xr:uid="{00000000-0005-0000-0000-0000224B0000}"/>
    <cellStyle name="Total 33 8 3" xfId="46368" xr:uid="{7CCC0149-CA4C-4EED-A512-53A0751EA0A4}"/>
    <cellStyle name="Total 33 8 4" xfId="39519" xr:uid="{846C9091-AFAB-4BC9-AC1B-167C90D2BA54}"/>
    <cellStyle name="Total 33 9" xfId="19231" xr:uid="{00000000-0005-0000-0000-0000234B0000}"/>
    <cellStyle name="Total 33 9 2" xfId="19232" xr:uid="{00000000-0005-0000-0000-0000244B0000}"/>
    <cellStyle name="Total 33 9 3" xfId="46369" xr:uid="{5045C454-C59C-4479-936F-B8A1A2096201}"/>
    <cellStyle name="Total 33 9 4" xfId="39520" xr:uid="{70343331-B839-47C2-9429-FE4A209D4A7C}"/>
    <cellStyle name="Total 34" xfId="3329" xr:uid="{00000000-0005-0000-0000-0000050D0000}"/>
    <cellStyle name="Total 34 10" xfId="19234" xr:uid="{00000000-0005-0000-0000-0000264B0000}"/>
    <cellStyle name="Total 34 10 2" xfId="46370" xr:uid="{D5C59B3F-4FAF-4A05-8B17-1827B153BC93}"/>
    <cellStyle name="Total 34 10 3" xfId="39521" xr:uid="{A3BB9535-5F2B-420B-B4D0-07613A189199}"/>
    <cellStyle name="Total 34 11" xfId="19235" xr:uid="{00000000-0005-0000-0000-0000274B0000}"/>
    <cellStyle name="Total 34 12" xfId="19233" xr:uid="{00000000-0005-0000-0000-0000254B0000}"/>
    <cellStyle name="Total 34 13" xfId="42239" xr:uid="{2B85E60C-9195-4F6F-9BDC-473678ED950D}"/>
    <cellStyle name="Total 34 14" xfId="27063" xr:uid="{19257B0C-6F44-4049-A10F-389B404E5ADD}"/>
    <cellStyle name="Total 34 2" xfId="19236" xr:uid="{00000000-0005-0000-0000-0000284B0000}"/>
    <cellStyle name="Total 34 2 2" xfId="19237" xr:uid="{00000000-0005-0000-0000-0000294B0000}"/>
    <cellStyle name="Total 34 2 2 2" xfId="19238" xr:uid="{00000000-0005-0000-0000-00002A4B0000}"/>
    <cellStyle name="Total 34 2 3" xfId="19239" xr:uid="{00000000-0005-0000-0000-00002B4B0000}"/>
    <cellStyle name="Total 34 2 3 2" xfId="19240" xr:uid="{00000000-0005-0000-0000-00002C4B0000}"/>
    <cellStyle name="Total 34 2 4" xfId="19241" xr:uid="{00000000-0005-0000-0000-00002D4B0000}"/>
    <cellStyle name="Total 34 2 5" xfId="19242" xr:uid="{00000000-0005-0000-0000-00002E4B0000}"/>
    <cellStyle name="Total 34 2 6" xfId="46371" xr:uid="{56AE19B6-3F75-40AB-9212-9B0817D3E473}"/>
    <cellStyle name="Total 34 2 7" xfId="39522" xr:uid="{AFFD6CCC-DC44-4874-961F-294F1BAF6FA9}"/>
    <cellStyle name="Total 34 3" xfId="19243" xr:uid="{00000000-0005-0000-0000-00002F4B0000}"/>
    <cellStyle name="Total 34 3 2" xfId="19244" xr:uid="{00000000-0005-0000-0000-0000304B0000}"/>
    <cellStyle name="Total 34 3 2 2" xfId="19245" xr:uid="{00000000-0005-0000-0000-0000314B0000}"/>
    <cellStyle name="Total 34 3 3" xfId="19246" xr:uid="{00000000-0005-0000-0000-0000324B0000}"/>
    <cellStyle name="Total 34 3 3 2" xfId="19247" xr:uid="{00000000-0005-0000-0000-0000334B0000}"/>
    <cellStyle name="Total 34 3 4" xfId="19248" xr:uid="{00000000-0005-0000-0000-0000344B0000}"/>
    <cellStyle name="Total 34 3 5" xfId="46372" xr:uid="{1959E9DB-5F04-40FD-9A0C-1FF8EB87183D}"/>
    <cellStyle name="Total 34 3 6" xfId="39523" xr:uid="{520EF51C-3832-4BDC-9FB2-B5A4CBCF98FA}"/>
    <cellStyle name="Total 34 4" xfId="19249" xr:uid="{00000000-0005-0000-0000-0000354B0000}"/>
    <cellStyle name="Total 34 4 2" xfId="19250" xr:uid="{00000000-0005-0000-0000-0000364B0000}"/>
    <cellStyle name="Total 34 4 2 2" xfId="19251" xr:uid="{00000000-0005-0000-0000-0000374B0000}"/>
    <cellStyle name="Total 34 4 3" xfId="19252" xr:uid="{00000000-0005-0000-0000-0000384B0000}"/>
    <cellStyle name="Total 34 4 3 2" xfId="19253" xr:uid="{00000000-0005-0000-0000-0000394B0000}"/>
    <cellStyle name="Total 34 4 4" xfId="19254" xr:uid="{00000000-0005-0000-0000-00003A4B0000}"/>
    <cellStyle name="Total 34 4 5" xfId="46373" xr:uid="{CEF515C2-745B-452D-9E23-8670E81DBEED}"/>
    <cellStyle name="Total 34 4 6" xfId="39524" xr:uid="{47E07CE7-EACA-4179-BCF9-CD0DBB0624EE}"/>
    <cellStyle name="Total 34 5" xfId="19255" xr:uid="{00000000-0005-0000-0000-00003B4B0000}"/>
    <cellStyle name="Total 34 5 2" xfId="19256" xr:uid="{00000000-0005-0000-0000-00003C4B0000}"/>
    <cellStyle name="Total 34 5 2 2" xfId="19257" xr:uid="{00000000-0005-0000-0000-00003D4B0000}"/>
    <cellStyle name="Total 34 5 3" xfId="19258" xr:uid="{00000000-0005-0000-0000-00003E4B0000}"/>
    <cellStyle name="Total 34 5 3 2" xfId="19259" xr:uid="{00000000-0005-0000-0000-00003F4B0000}"/>
    <cellStyle name="Total 34 5 4" xfId="19260" xr:uid="{00000000-0005-0000-0000-0000404B0000}"/>
    <cellStyle name="Total 34 5 4 2" xfId="19261" xr:uid="{00000000-0005-0000-0000-0000414B0000}"/>
    <cellStyle name="Total 34 5 5" xfId="19262" xr:uid="{00000000-0005-0000-0000-0000424B0000}"/>
    <cellStyle name="Total 34 5 6" xfId="46374" xr:uid="{2C76CE11-DCCF-4D08-8FAE-0990EC2925C5}"/>
    <cellStyle name="Total 34 5 7" xfId="39525" xr:uid="{6D33AB0C-A8A3-4539-8043-FC6F2B7B57D8}"/>
    <cellStyle name="Total 34 6" xfId="19263" xr:uid="{00000000-0005-0000-0000-0000434B0000}"/>
    <cellStyle name="Total 34 6 2" xfId="19264" xr:uid="{00000000-0005-0000-0000-0000444B0000}"/>
    <cellStyle name="Total 34 6 2 2" xfId="19265" xr:uid="{00000000-0005-0000-0000-0000454B0000}"/>
    <cellStyle name="Total 34 6 3" xfId="19266" xr:uid="{00000000-0005-0000-0000-0000464B0000}"/>
    <cellStyle name="Total 34 6 3 2" xfId="19267" xr:uid="{00000000-0005-0000-0000-0000474B0000}"/>
    <cellStyle name="Total 34 6 4" xfId="19268" xr:uid="{00000000-0005-0000-0000-0000484B0000}"/>
    <cellStyle name="Total 34 6 5" xfId="46375" xr:uid="{C8A9FDFF-139B-4D7C-B347-141FD7B9AD0C}"/>
    <cellStyle name="Total 34 6 6" xfId="39526" xr:uid="{10C2D218-A648-42EA-A71E-CBDA9F6840B6}"/>
    <cellStyle name="Total 34 7" xfId="19269" xr:uid="{00000000-0005-0000-0000-0000494B0000}"/>
    <cellStyle name="Total 34 7 2" xfId="19270" xr:uid="{00000000-0005-0000-0000-00004A4B0000}"/>
    <cellStyle name="Total 34 7 3" xfId="46376" xr:uid="{71542864-7323-4B63-ACB1-CDC8FF81D1CD}"/>
    <cellStyle name="Total 34 7 4" xfId="39527" xr:uid="{BD58A73B-4461-4A53-94FC-6A6497E5B4FC}"/>
    <cellStyle name="Total 34 8" xfId="19271" xr:uid="{00000000-0005-0000-0000-00004B4B0000}"/>
    <cellStyle name="Total 34 8 2" xfId="19272" xr:uid="{00000000-0005-0000-0000-00004C4B0000}"/>
    <cellStyle name="Total 34 8 3" xfId="46377" xr:uid="{25317D3A-407D-4C24-AA76-0BBB092C0B79}"/>
    <cellStyle name="Total 34 8 4" xfId="39528" xr:uid="{DD7FF876-B083-4A52-BBCF-F8A6EB6A9B1A}"/>
    <cellStyle name="Total 34 9" xfId="19273" xr:uid="{00000000-0005-0000-0000-00004D4B0000}"/>
    <cellStyle name="Total 34 9 2" xfId="19274" xr:uid="{00000000-0005-0000-0000-00004E4B0000}"/>
    <cellStyle name="Total 34 9 3" xfId="46378" xr:uid="{85605F79-AF01-4EA1-AFEE-356BF3195172}"/>
    <cellStyle name="Total 34 9 4" xfId="39529" xr:uid="{C2D37136-55D9-443C-8B43-5DBA5F6FD3B9}"/>
    <cellStyle name="Total 35" xfId="3330" xr:uid="{00000000-0005-0000-0000-0000060D0000}"/>
    <cellStyle name="Total 35 10" xfId="19276" xr:uid="{00000000-0005-0000-0000-0000504B0000}"/>
    <cellStyle name="Total 35 10 2" xfId="46379" xr:uid="{9D4D66E5-3755-4557-A97A-8D5AC2ABF8D5}"/>
    <cellStyle name="Total 35 10 3" xfId="39530" xr:uid="{F1AED046-D1C9-40F0-B494-91E030E4E313}"/>
    <cellStyle name="Total 35 11" xfId="19277" xr:uid="{00000000-0005-0000-0000-0000514B0000}"/>
    <cellStyle name="Total 35 12" xfId="19275" xr:uid="{00000000-0005-0000-0000-00004F4B0000}"/>
    <cellStyle name="Total 35 13" xfId="42240" xr:uid="{359D4DB1-709A-4471-B141-3A2728DC48BB}"/>
    <cellStyle name="Total 35 14" xfId="27064" xr:uid="{D4639762-BCA1-4869-A024-4AF0861DE8F1}"/>
    <cellStyle name="Total 35 2" xfId="19278" xr:uid="{00000000-0005-0000-0000-0000524B0000}"/>
    <cellStyle name="Total 35 2 2" xfId="19279" xr:uid="{00000000-0005-0000-0000-0000534B0000}"/>
    <cellStyle name="Total 35 2 2 2" xfId="19280" xr:uid="{00000000-0005-0000-0000-0000544B0000}"/>
    <cellStyle name="Total 35 2 3" xfId="19281" xr:uid="{00000000-0005-0000-0000-0000554B0000}"/>
    <cellStyle name="Total 35 2 3 2" xfId="19282" xr:uid="{00000000-0005-0000-0000-0000564B0000}"/>
    <cellStyle name="Total 35 2 4" xfId="19283" xr:uid="{00000000-0005-0000-0000-0000574B0000}"/>
    <cellStyle name="Total 35 2 5" xfId="19284" xr:uid="{00000000-0005-0000-0000-0000584B0000}"/>
    <cellStyle name="Total 35 2 6" xfId="46380" xr:uid="{0E25E54B-B58D-4462-B5A5-91E14F84C6C0}"/>
    <cellStyle name="Total 35 2 7" xfId="39531" xr:uid="{95DA6A50-7F5C-4249-BED6-CF3442D714C9}"/>
    <cellStyle name="Total 35 3" xfId="19285" xr:uid="{00000000-0005-0000-0000-0000594B0000}"/>
    <cellStyle name="Total 35 3 2" xfId="19286" xr:uid="{00000000-0005-0000-0000-00005A4B0000}"/>
    <cellStyle name="Total 35 3 2 2" xfId="19287" xr:uid="{00000000-0005-0000-0000-00005B4B0000}"/>
    <cellStyle name="Total 35 3 3" xfId="19288" xr:uid="{00000000-0005-0000-0000-00005C4B0000}"/>
    <cellStyle name="Total 35 3 3 2" xfId="19289" xr:uid="{00000000-0005-0000-0000-00005D4B0000}"/>
    <cellStyle name="Total 35 3 4" xfId="19290" xr:uid="{00000000-0005-0000-0000-00005E4B0000}"/>
    <cellStyle name="Total 35 3 5" xfId="46381" xr:uid="{5E35B6FB-8462-4412-A6A0-8FD6D60E73FA}"/>
    <cellStyle name="Total 35 3 6" xfId="39532" xr:uid="{88463D88-C498-4742-A498-9DB53EDC30E1}"/>
    <cellStyle name="Total 35 4" xfId="19291" xr:uid="{00000000-0005-0000-0000-00005F4B0000}"/>
    <cellStyle name="Total 35 4 2" xfId="19292" xr:uid="{00000000-0005-0000-0000-0000604B0000}"/>
    <cellStyle name="Total 35 4 2 2" xfId="19293" xr:uid="{00000000-0005-0000-0000-0000614B0000}"/>
    <cellStyle name="Total 35 4 3" xfId="19294" xr:uid="{00000000-0005-0000-0000-0000624B0000}"/>
    <cellStyle name="Total 35 4 3 2" xfId="19295" xr:uid="{00000000-0005-0000-0000-0000634B0000}"/>
    <cellStyle name="Total 35 4 4" xfId="19296" xr:uid="{00000000-0005-0000-0000-0000644B0000}"/>
    <cellStyle name="Total 35 4 5" xfId="46382" xr:uid="{6E5AB22F-9779-42E3-8C63-D44BA07B23A6}"/>
    <cellStyle name="Total 35 4 6" xfId="39533" xr:uid="{3C0AD0F4-FB7A-4A70-891B-F01172AE0F4D}"/>
    <cellStyle name="Total 35 5" xfId="19297" xr:uid="{00000000-0005-0000-0000-0000654B0000}"/>
    <cellStyle name="Total 35 5 2" xfId="19298" xr:uid="{00000000-0005-0000-0000-0000664B0000}"/>
    <cellStyle name="Total 35 5 2 2" xfId="19299" xr:uid="{00000000-0005-0000-0000-0000674B0000}"/>
    <cellStyle name="Total 35 5 3" xfId="19300" xr:uid="{00000000-0005-0000-0000-0000684B0000}"/>
    <cellStyle name="Total 35 5 3 2" xfId="19301" xr:uid="{00000000-0005-0000-0000-0000694B0000}"/>
    <cellStyle name="Total 35 5 4" xfId="19302" xr:uid="{00000000-0005-0000-0000-00006A4B0000}"/>
    <cellStyle name="Total 35 5 4 2" xfId="19303" xr:uid="{00000000-0005-0000-0000-00006B4B0000}"/>
    <cellStyle name="Total 35 5 5" xfId="19304" xr:uid="{00000000-0005-0000-0000-00006C4B0000}"/>
    <cellStyle name="Total 35 5 6" xfId="46383" xr:uid="{5106046E-ECD6-4F8D-8368-CAE10827938A}"/>
    <cellStyle name="Total 35 5 7" xfId="39534" xr:uid="{E5B186C3-E871-4CDE-A7A3-AF7725B44C8C}"/>
    <cellStyle name="Total 35 6" xfId="19305" xr:uid="{00000000-0005-0000-0000-00006D4B0000}"/>
    <cellStyle name="Total 35 6 2" xfId="19306" xr:uid="{00000000-0005-0000-0000-00006E4B0000}"/>
    <cellStyle name="Total 35 6 2 2" xfId="19307" xr:uid="{00000000-0005-0000-0000-00006F4B0000}"/>
    <cellStyle name="Total 35 6 3" xfId="19308" xr:uid="{00000000-0005-0000-0000-0000704B0000}"/>
    <cellStyle name="Total 35 6 3 2" xfId="19309" xr:uid="{00000000-0005-0000-0000-0000714B0000}"/>
    <cellStyle name="Total 35 6 4" xfId="19310" xr:uid="{00000000-0005-0000-0000-0000724B0000}"/>
    <cellStyle name="Total 35 6 5" xfId="46384" xr:uid="{DF35EDBD-A243-4D65-AD50-E966BBA052B9}"/>
    <cellStyle name="Total 35 6 6" xfId="39535" xr:uid="{FDA81F1F-7E74-4017-A356-5CB1A6A8E687}"/>
    <cellStyle name="Total 35 7" xfId="19311" xr:uid="{00000000-0005-0000-0000-0000734B0000}"/>
    <cellStyle name="Total 35 7 2" xfId="19312" xr:uid="{00000000-0005-0000-0000-0000744B0000}"/>
    <cellStyle name="Total 35 7 3" xfId="46385" xr:uid="{60E63D85-8D35-445C-933E-D48D7E8D4E8B}"/>
    <cellStyle name="Total 35 7 4" xfId="39536" xr:uid="{58921FE9-300D-445D-BF9E-D0CEFC3495D1}"/>
    <cellStyle name="Total 35 8" xfId="19313" xr:uid="{00000000-0005-0000-0000-0000754B0000}"/>
    <cellStyle name="Total 35 8 2" xfId="19314" xr:uid="{00000000-0005-0000-0000-0000764B0000}"/>
    <cellStyle name="Total 35 8 3" xfId="46386" xr:uid="{1CD7213D-D2F7-4A71-AD05-1353D1E50A78}"/>
    <cellStyle name="Total 35 8 4" xfId="39537" xr:uid="{6A805DF4-A67E-4BEC-B812-910C4209DB72}"/>
    <cellStyle name="Total 35 9" xfId="19315" xr:uid="{00000000-0005-0000-0000-0000774B0000}"/>
    <cellStyle name="Total 35 9 2" xfId="19316" xr:uid="{00000000-0005-0000-0000-0000784B0000}"/>
    <cellStyle name="Total 35 9 3" xfId="46387" xr:uid="{17BF0221-9343-4949-BB7C-3318A35CAA80}"/>
    <cellStyle name="Total 35 9 4" xfId="39538" xr:uid="{A0AB081B-638B-43F6-B94B-297C3F546FF8}"/>
    <cellStyle name="Total 36" xfId="3331" xr:uid="{00000000-0005-0000-0000-0000070D0000}"/>
    <cellStyle name="Total 36 10" xfId="19318" xr:uid="{00000000-0005-0000-0000-00007A4B0000}"/>
    <cellStyle name="Total 36 10 2" xfId="46388" xr:uid="{2E5AAB41-7E20-466B-BB6D-4B874180A9CE}"/>
    <cellStyle name="Total 36 10 3" xfId="39539" xr:uid="{6835ADE2-5469-4476-AAA2-26C26B39C63E}"/>
    <cellStyle name="Total 36 11" xfId="19319" xr:uid="{00000000-0005-0000-0000-00007B4B0000}"/>
    <cellStyle name="Total 36 12" xfId="19317" xr:uid="{00000000-0005-0000-0000-0000794B0000}"/>
    <cellStyle name="Total 36 13" xfId="42241" xr:uid="{EFAD68C6-69E7-4565-8901-A95D1498653A}"/>
    <cellStyle name="Total 36 14" xfId="27065" xr:uid="{104C48D9-DCE0-4499-B098-13B451DADE8A}"/>
    <cellStyle name="Total 36 2" xfId="19320" xr:uid="{00000000-0005-0000-0000-00007C4B0000}"/>
    <cellStyle name="Total 36 2 2" xfId="19321" xr:uid="{00000000-0005-0000-0000-00007D4B0000}"/>
    <cellStyle name="Total 36 2 2 2" xfId="19322" xr:uid="{00000000-0005-0000-0000-00007E4B0000}"/>
    <cellStyle name="Total 36 2 3" xfId="19323" xr:uid="{00000000-0005-0000-0000-00007F4B0000}"/>
    <cellStyle name="Total 36 2 3 2" xfId="19324" xr:uid="{00000000-0005-0000-0000-0000804B0000}"/>
    <cellStyle name="Total 36 2 4" xfId="19325" xr:uid="{00000000-0005-0000-0000-0000814B0000}"/>
    <cellStyle name="Total 36 2 5" xfId="19326" xr:uid="{00000000-0005-0000-0000-0000824B0000}"/>
    <cellStyle name="Total 36 2 6" xfId="46389" xr:uid="{6AE7976C-3627-4E40-80C3-2A0E76EC235D}"/>
    <cellStyle name="Total 36 2 7" xfId="39540" xr:uid="{DAC9CE88-4D66-4879-98CF-2CC52C94EE84}"/>
    <cellStyle name="Total 36 3" xfId="19327" xr:uid="{00000000-0005-0000-0000-0000834B0000}"/>
    <cellStyle name="Total 36 3 2" xfId="19328" xr:uid="{00000000-0005-0000-0000-0000844B0000}"/>
    <cellStyle name="Total 36 3 2 2" xfId="19329" xr:uid="{00000000-0005-0000-0000-0000854B0000}"/>
    <cellStyle name="Total 36 3 3" xfId="19330" xr:uid="{00000000-0005-0000-0000-0000864B0000}"/>
    <cellStyle name="Total 36 3 3 2" xfId="19331" xr:uid="{00000000-0005-0000-0000-0000874B0000}"/>
    <cellStyle name="Total 36 3 4" xfId="19332" xr:uid="{00000000-0005-0000-0000-0000884B0000}"/>
    <cellStyle name="Total 36 3 5" xfId="46390" xr:uid="{AD686395-5F42-45E1-90D0-41FE58BE6524}"/>
    <cellStyle name="Total 36 3 6" xfId="39541" xr:uid="{A9A81E8F-D299-4613-A669-735C59948CA1}"/>
    <cellStyle name="Total 36 4" xfId="19333" xr:uid="{00000000-0005-0000-0000-0000894B0000}"/>
    <cellStyle name="Total 36 4 2" xfId="19334" xr:uid="{00000000-0005-0000-0000-00008A4B0000}"/>
    <cellStyle name="Total 36 4 2 2" xfId="19335" xr:uid="{00000000-0005-0000-0000-00008B4B0000}"/>
    <cellStyle name="Total 36 4 3" xfId="19336" xr:uid="{00000000-0005-0000-0000-00008C4B0000}"/>
    <cellStyle name="Total 36 4 3 2" xfId="19337" xr:uid="{00000000-0005-0000-0000-00008D4B0000}"/>
    <cellStyle name="Total 36 4 4" xfId="19338" xr:uid="{00000000-0005-0000-0000-00008E4B0000}"/>
    <cellStyle name="Total 36 4 5" xfId="46391" xr:uid="{DC20E476-1545-4F95-AB41-5D4FE2F790DD}"/>
    <cellStyle name="Total 36 4 6" xfId="39542" xr:uid="{BF969227-D525-4D6C-8F10-A8C967A76918}"/>
    <cellStyle name="Total 36 5" xfId="19339" xr:uid="{00000000-0005-0000-0000-00008F4B0000}"/>
    <cellStyle name="Total 36 5 2" xfId="19340" xr:uid="{00000000-0005-0000-0000-0000904B0000}"/>
    <cellStyle name="Total 36 5 2 2" xfId="19341" xr:uid="{00000000-0005-0000-0000-0000914B0000}"/>
    <cellStyle name="Total 36 5 3" xfId="19342" xr:uid="{00000000-0005-0000-0000-0000924B0000}"/>
    <cellStyle name="Total 36 5 3 2" xfId="19343" xr:uid="{00000000-0005-0000-0000-0000934B0000}"/>
    <cellStyle name="Total 36 5 4" xfId="19344" xr:uid="{00000000-0005-0000-0000-0000944B0000}"/>
    <cellStyle name="Total 36 5 4 2" xfId="19345" xr:uid="{00000000-0005-0000-0000-0000954B0000}"/>
    <cellStyle name="Total 36 5 5" xfId="19346" xr:uid="{00000000-0005-0000-0000-0000964B0000}"/>
    <cellStyle name="Total 36 5 6" xfId="46392" xr:uid="{8C16D0C5-12F7-473A-A9C1-EB9E3CBBCD50}"/>
    <cellStyle name="Total 36 5 7" xfId="39543" xr:uid="{D91E85F3-8782-4305-B723-D3952465BB85}"/>
    <cellStyle name="Total 36 6" xfId="19347" xr:uid="{00000000-0005-0000-0000-0000974B0000}"/>
    <cellStyle name="Total 36 6 2" xfId="19348" xr:uid="{00000000-0005-0000-0000-0000984B0000}"/>
    <cellStyle name="Total 36 6 2 2" xfId="19349" xr:uid="{00000000-0005-0000-0000-0000994B0000}"/>
    <cellStyle name="Total 36 6 3" xfId="19350" xr:uid="{00000000-0005-0000-0000-00009A4B0000}"/>
    <cellStyle name="Total 36 6 3 2" xfId="19351" xr:uid="{00000000-0005-0000-0000-00009B4B0000}"/>
    <cellStyle name="Total 36 6 4" xfId="19352" xr:uid="{00000000-0005-0000-0000-00009C4B0000}"/>
    <cellStyle name="Total 36 6 5" xfId="46393" xr:uid="{19575120-F105-471C-9BD8-4AD93E8EBF54}"/>
    <cellStyle name="Total 36 6 6" xfId="39544" xr:uid="{0C6443CB-7868-435F-8656-BE0471FBD96A}"/>
    <cellStyle name="Total 36 7" xfId="19353" xr:uid="{00000000-0005-0000-0000-00009D4B0000}"/>
    <cellStyle name="Total 36 7 2" xfId="19354" xr:uid="{00000000-0005-0000-0000-00009E4B0000}"/>
    <cellStyle name="Total 36 7 3" xfId="46394" xr:uid="{6235612E-C9BC-45DC-A547-D013AA0B764A}"/>
    <cellStyle name="Total 36 7 4" xfId="39545" xr:uid="{74D93378-BD90-44E5-8E82-AAC3DD255590}"/>
    <cellStyle name="Total 36 8" xfId="19355" xr:uid="{00000000-0005-0000-0000-00009F4B0000}"/>
    <cellStyle name="Total 36 8 2" xfId="19356" xr:uid="{00000000-0005-0000-0000-0000A04B0000}"/>
    <cellStyle name="Total 36 8 3" xfId="46395" xr:uid="{DC899707-E22A-4850-82EA-312FC4E7AF16}"/>
    <cellStyle name="Total 36 8 4" xfId="39546" xr:uid="{C291E6E8-236D-4238-BE9C-50731B7AC264}"/>
    <cellStyle name="Total 36 9" xfId="19357" xr:uid="{00000000-0005-0000-0000-0000A14B0000}"/>
    <cellStyle name="Total 36 9 2" xfId="19358" xr:uid="{00000000-0005-0000-0000-0000A24B0000}"/>
    <cellStyle name="Total 36 9 3" xfId="46396" xr:uid="{7E06D093-219D-4F1D-A890-012C8E2CBBD8}"/>
    <cellStyle name="Total 36 9 4" xfId="39547" xr:uid="{A77EF03F-3E10-43C6-8420-35216A6E3F8F}"/>
    <cellStyle name="Total 37" xfId="3332" xr:uid="{00000000-0005-0000-0000-0000080D0000}"/>
    <cellStyle name="Total 37 10" xfId="19360" xr:uid="{00000000-0005-0000-0000-0000A44B0000}"/>
    <cellStyle name="Total 37 10 2" xfId="46397" xr:uid="{CE8698A0-7BC6-4342-881C-34F17D8D113D}"/>
    <cellStyle name="Total 37 10 3" xfId="39548" xr:uid="{86A163F0-D9C5-47C6-95E5-A7E26396F26A}"/>
    <cellStyle name="Total 37 11" xfId="19361" xr:uid="{00000000-0005-0000-0000-0000A54B0000}"/>
    <cellStyle name="Total 37 12" xfId="19359" xr:uid="{00000000-0005-0000-0000-0000A34B0000}"/>
    <cellStyle name="Total 37 13" xfId="42242" xr:uid="{57913F7D-E7C6-46AC-83C3-1D9E91384027}"/>
    <cellStyle name="Total 37 14" xfId="27066" xr:uid="{F8B33FAB-3D9A-498C-B3AC-CD217646D78F}"/>
    <cellStyle name="Total 37 2" xfId="19362" xr:uid="{00000000-0005-0000-0000-0000A64B0000}"/>
    <cellStyle name="Total 37 2 2" xfId="19363" xr:uid="{00000000-0005-0000-0000-0000A74B0000}"/>
    <cellStyle name="Total 37 2 2 2" xfId="19364" xr:uid="{00000000-0005-0000-0000-0000A84B0000}"/>
    <cellStyle name="Total 37 2 3" xfId="19365" xr:uid="{00000000-0005-0000-0000-0000A94B0000}"/>
    <cellStyle name="Total 37 2 3 2" xfId="19366" xr:uid="{00000000-0005-0000-0000-0000AA4B0000}"/>
    <cellStyle name="Total 37 2 4" xfId="19367" xr:uid="{00000000-0005-0000-0000-0000AB4B0000}"/>
    <cellStyle name="Total 37 2 5" xfId="19368" xr:uid="{00000000-0005-0000-0000-0000AC4B0000}"/>
    <cellStyle name="Total 37 2 6" xfId="46398" xr:uid="{78284D2D-3A38-443C-A159-96A31DCFA227}"/>
    <cellStyle name="Total 37 2 7" xfId="39549" xr:uid="{A701A831-EB3C-40EE-9F2B-4FA2D35C3DBA}"/>
    <cellStyle name="Total 37 3" xfId="19369" xr:uid="{00000000-0005-0000-0000-0000AD4B0000}"/>
    <cellStyle name="Total 37 3 2" xfId="19370" xr:uid="{00000000-0005-0000-0000-0000AE4B0000}"/>
    <cellStyle name="Total 37 3 2 2" xfId="19371" xr:uid="{00000000-0005-0000-0000-0000AF4B0000}"/>
    <cellStyle name="Total 37 3 3" xfId="19372" xr:uid="{00000000-0005-0000-0000-0000B04B0000}"/>
    <cellStyle name="Total 37 3 3 2" xfId="19373" xr:uid="{00000000-0005-0000-0000-0000B14B0000}"/>
    <cellStyle name="Total 37 3 4" xfId="19374" xr:uid="{00000000-0005-0000-0000-0000B24B0000}"/>
    <cellStyle name="Total 37 3 5" xfId="46399" xr:uid="{1B9652AD-74F7-4696-B58A-365B05971775}"/>
    <cellStyle name="Total 37 3 6" xfId="39550" xr:uid="{B1BDE207-E097-4830-91DC-E84FF335E96A}"/>
    <cellStyle name="Total 37 4" xfId="19375" xr:uid="{00000000-0005-0000-0000-0000B34B0000}"/>
    <cellStyle name="Total 37 4 2" xfId="19376" xr:uid="{00000000-0005-0000-0000-0000B44B0000}"/>
    <cellStyle name="Total 37 4 2 2" xfId="19377" xr:uid="{00000000-0005-0000-0000-0000B54B0000}"/>
    <cellStyle name="Total 37 4 3" xfId="19378" xr:uid="{00000000-0005-0000-0000-0000B64B0000}"/>
    <cellStyle name="Total 37 4 3 2" xfId="19379" xr:uid="{00000000-0005-0000-0000-0000B74B0000}"/>
    <cellStyle name="Total 37 4 4" xfId="19380" xr:uid="{00000000-0005-0000-0000-0000B84B0000}"/>
    <cellStyle name="Total 37 4 5" xfId="46400" xr:uid="{03FEE981-8DB1-4B37-B3B6-16B22C7A5578}"/>
    <cellStyle name="Total 37 4 6" xfId="39551" xr:uid="{1E949F25-40B5-4ADE-8065-B62842785EF7}"/>
    <cellStyle name="Total 37 5" xfId="19381" xr:uid="{00000000-0005-0000-0000-0000B94B0000}"/>
    <cellStyle name="Total 37 5 2" xfId="19382" xr:uid="{00000000-0005-0000-0000-0000BA4B0000}"/>
    <cellStyle name="Total 37 5 2 2" xfId="19383" xr:uid="{00000000-0005-0000-0000-0000BB4B0000}"/>
    <cellStyle name="Total 37 5 3" xfId="19384" xr:uid="{00000000-0005-0000-0000-0000BC4B0000}"/>
    <cellStyle name="Total 37 5 3 2" xfId="19385" xr:uid="{00000000-0005-0000-0000-0000BD4B0000}"/>
    <cellStyle name="Total 37 5 4" xfId="19386" xr:uid="{00000000-0005-0000-0000-0000BE4B0000}"/>
    <cellStyle name="Total 37 5 4 2" xfId="19387" xr:uid="{00000000-0005-0000-0000-0000BF4B0000}"/>
    <cellStyle name="Total 37 5 5" xfId="19388" xr:uid="{00000000-0005-0000-0000-0000C04B0000}"/>
    <cellStyle name="Total 37 5 6" xfId="46401" xr:uid="{F1140849-3C90-4213-A83B-745613F66903}"/>
    <cellStyle name="Total 37 5 7" xfId="39552" xr:uid="{8890852F-DB90-4D71-AD88-B30E9934E4BB}"/>
    <cellStyle name="Total 37 6" xfId="19389" xr:uid="{00000000-0005-0000-0000-0000C14B0000}"/>
    <cellStyle name="Total 37 6 2" xfId="19390" xr:uid="{00000000-0005-0000-0000-0000C24B0000}"/>
    <cellStyle name="Total 37 6 2 2" xfId="19391" xr:uid="{00000000-0005-0000-0000-0000C34B0000}"/>
    <cellStyle name="Total 37 6 3" xfId="19392" xr:uid="{00000000-0005-0000-0000-0000C44B0000}"/>
    <cellStyle name="Total 37 6 3 2" xfId="19393" xr:uid="{00000000-0005-0000-0000-0000C54B0000}"/>
    <cellStyle name="Total 37 6 4" xfId="19394" xr:uid="{00000000-0005-0000-0000-0000C64B0000}"/>
    <cellStyle name="Total 37 6 5" xfId="46402" xr:uid="{A5B194CC-B5CB-41D6-BB7F-0BDB0908C06A}"/>
    <cellStyle name="Total 37 6 6" xfId="39553" xr:uid="{97269A41-FD44-45A7-93F9-48E5C9B718E4}"/>
    <cellStyle name="Total 37 7" xfId="19395" xr:uid="{00000000-0005-0000-0000-0000C74B0000}"/>
    <cellStyle name="Total 37 7 2" xfId="19396" xr:uid="{00000000-0005-0000-0000-0000C84B0000}"/>
    <cellStyle name="Total 37 7 3" xfId="46403" xr:uid="{D0C17D4D-06F0-4946-A453-C6F18DF27100}"/>
    <cellStyle name="Total 37 7 4" xfId="39554" xr:uid="{A9FE1BFC-CFDA-4D0A-B874-9C9CF2904556}"/>
    <cellStyle name="Total 37 8" xfId="19397" xr:uid="{00000000-0005-0000-0000-0000C94B0000}"/>
    <cellStyle name="Total 37 8 2" xfId="19398" xr:uid="{00000000-0005-0000-0000-0000CA4B0000}"/>
    <cellStyle name="Total 37 8 3" xfId="46404" xr:uid="{148A1D8A-05FA-4818-BC85-A07F1E1C1490}"/>
    <cellStyle name="Total 37 8 4" xfId="39555" xr:uid="{D217C84D-33F8-40FC-80F3-2535E67EF093}"/>
    <cellStyle name="Total 37 9" xfId="19399" xr:uid="{00000000-0005-0000-0000-0000CB4B0000}"/>
    <cellStyle name="Total 37 9 2" xfId="19400" xr:uid="{00000000-0005-0000-0000-0000CC4B0000}"/>
    <cellStyle name="Total 37 9 3" xfId="46405" xr:uid="{BBD8C4F3-9A8F-4BA5-84E9-55078A85B49F}"/>
    <cellStyle name="Total 37 9 4" xfId="39556" xr:uid="{B68DA3B6-5767-4F47-8DE3-087732FA7FEC}"/>
    <cellStyle name="Total 38" xfId="3333" xr:uid="{00000000-0005-0000-0000-0000090D0000}"/>
    <cellStyle name="Total 38 10" xfId="19402" xr:uid="{00000000-0005-0000-0000-0000CE4B0000}"/>
    <cellStyle name="Total 38 10 2" xfId="46406" xr:uid="{EC39BA34-B5C3-4034-9AAB-375519BF7E64}"/>
    <cellStyle name="Total 38 10 3" xfId="39557" xr:uid="{A5945E2F-21B2-4771-8325-29E779177A07}"/>
    <cellStyle name="Total 38 11" xfId="19403" xr:uid="{00000000-0005-0000-0000-0000CF4B0000}"/>
    <cellStyle name="Total 38 12" xfId="19401" xr:uid="{00000000-0005-0000-0000-0000CD4B0000}"/>
    <cellStyle name="Total 38 13" xfId="42243" xr:uid="{BEF4E778-C5BC-43BC-8749-5BE2714B627C}"/>
    <cellStyle name="Total 38 14" xfId="27067" xr:uid="{4BE19A0A-45A7-42F6-8DC8-E54E52393737}"/>
    <cellStyle name="Total 38 2" xfId="19404" xr:uid="{00000000-0005-0000-0000-0000D04B0000}"/>
    <cellStyle name="Total 38 2 2" xfId="19405" xr:uid="{00000000-0005-0000-0000-0000D14B0000}"/>
    <cellStyle name="Total 38 2 2 2" xfId="19406" xr:uid="{00000000-0005-0000-0000-0000D24B0000}"/>
    <cellStyle name="Total 38 2 3" xfId="19407" xr:uid="{00000000-0005-0000-0000-0000D34B0000}"/>
    <cellStyle name="Total 38 2 3 2" xfId="19408" xr:uid="{00000000-0005-0000-0000-0000D44B0000}"/>
    <cellStyle name="Total 38 2 4" xfId="19409" xr:uid="{00000000-0005-0000-0000-0000D54B0000}"/>
    <cellStyle name="Total 38 2 5" xfId="19410" xr:uid="{00000000-0005-0000-0000-0000D64B0000}"/>
    <cellStyle name="Total 38 2 6" xfId="46407" xr:uid="{09C3BD97-227F-4901-B385-4FA6D03E8609}"/>
    <cellStyle name="Total 38 2 7" xfId="39558" xr:uid="{FF7557D7-0796-4272-9F82-6C258B525E9C}"/>
    <cellStyle name="Total 38 3" xfId="19411" xr:uid="{00000000-0005-0000-0000-0000D74B0000}"/>
    <cellStyle name="Total 38 3 2" xfId="19412" xr:uid="{00000000-0005-0000-0000-0000D84B0000}"/>
    <cellStyle name="Total 38 3 2 2" xfId="19413" xr:uid="{00000000-0005-0000-0000-0000D94B0000}"/>
    <cellStyle name="Total 38 3 3" xfId="19414" xr:uid="{00000000-0005-0000-0000-0000DA4B0000}"/>
    <cellStyle name="Total 38 3 3 2" xfId="19415" xr:uid="{00000000-0005-0000-0000-0000DB4B0000}"/>
    <cellStyle name="Total 38 3 4" xfId="19416" xr:uid="{00000000-0005-0000-0000-0000DC4B0000}"/>
    <cellStyle name="Total 38 3 5" xfId="46408" xr:uid="{DB02CAA5-B08F-4D9E-B8DF-C681A58488F9}"/>
    <cellStyle name="Total 38 3 6" xfId="39559" xr:uid="{2EDA4347-FCF4-4DC4-A6B6-59FB94E03525}"/>
    <cellStyle name="Total 38 4" xfId="19417" xr:uid="{00000000-0005-0000-0000-0000DD4B0000}"/>
    <cellStyle name="Total 38 4 2" xfId="19418" xr:uid="{00000000-0005-0000-0000-0000DE4B0000}"/>
    <cellStyle name="Total 38 4 2 2" xfId="19419" xr:uid="{00000000-0005-0000-0000-0000DF4B0000}"/>
    <cellStyle name="Total 38 4 3" xfId="19420" xr:uid="{00000000-0005-0000-0000-0000E04B0000}"/>
    <cellStyle name="Total 38 4 3 2" xfId="19421" xr:uid="{00000000-0005-0000-0000-0000E14B0000}"/>
    <cellStyle name="Total 38 4 4" xfId="19422" xr:uid="{00000000-0005-0000-0000-0000E24B0000}"/>
    <cellStyle name="Total 38 4 5" xfId="46409" xr:uid="{8465E90D-29ED-48F0-A36E-7BA771D1DF63}"/>
    <cellStyle name="Total 38 4 6" xfId="39560" xr:uid="{B9D94426-A621-44E0-98ED-6C4C11B96C23}"/>
    <cellStyle name="Total 38 5" xfId="19423" xr:uid="{00000000-0005-0000-0000-0000E34B0000}"/>
    <cellStyle name="Total 38 5 2" xfId="19424" xr:uid="{00000000-0005-0000-0000-0000E44B0000}"/>
    <cellStyle name="Total 38 5 2 2" xfId="19425" xr:uid="{00000000-0005-0000-0000-0000E54B0000}"/>
    <cellStyle name="Total 38 5 3" xfId="19426" xr:uid="{00000000-0005-0000-0000-0000E64B0000}"/>
    <cellStyle name="Total 38 5 3 2" xfId="19427" xr:uid="{00000000-0005-0000-0000-0000E74B0000}"/>
    <cellStyle name="Total 38 5 4" xfId="19428" xr:uid="{00000000-0005-0000-0000-0000E84B0000}"/>
    <cellStyle name="Total 38 5 4 2" xfId="19429" xr:uid="{00000000-0005-0000-0000-0000E94B0000}"/>
    <cellStyle name="Total 38 5 5" xfId="19430" xr:uid="{00000000-0005-0000-0000-0000EA4B0000}"/>
    <cellStyle name="Total 38 5 6" xfId="46410" xr:uid="{75C51481-49DB-466B-9F3A-7085C236AB1A}"/>
    <cellStyle name="Total 38 5 7" xfId="39561" xr:uid="{FAD38995-4940-4F53-BD66-0B928A7732B0}"/>
    <cellStyle name="Total 38 6" xfId="19431" xr:uid="{00000000-0005-0000-0000-0000EB4B0000}"/>
    <cellStyle name="Total 38 6 2" xfId="19432" xr:uid="{00000000-0005-0000-0000-0000EC4B0000}"/>
    <cellStyle name="Total 38 6 2 2" xfId="19433" xr:uid="{00000000-0005-0000-0000-0000ED4B0000}"/>
    <cellStyle name="Total 38 6 3" xfId="19434" xr:uid="{00000000-0005-0000-0000-0000EE4B0000}"/>
    <cellStyle name="Total 38 6 3 2" xfId="19435" xr:uid="{00000000-0005-0000-0000-0000EF4B0000}"/>
    <cellStyle name="Total 38 6 4" xfId="19436" xr:uid="{00000000-0005-0000-0000-0000F04B0000}"/>
    <cellStyle name="Total 38 6 5" xfId="46411" xr:uid="{30AA37A1-DDB0-40A0-97FF-C423D711F9DF}"/>
    <cellStyle name="Total 38 6 6" xfId="39562" xr:uid="{AD2926D6-FD37-4E07-A553-6F446BAF3F6B}"/>
    <cellStyle name="Total 38 7" xfId="19437" xr:uid="{00000000-0005-0000-0000-0000F14B0000}"/>
    <cellStyle name="Total 38 7 2" xfId="19438" xr:uid="{00000000-0005-0000-0000-0000F24B0000}"/>
    <cellStyle name="Total 38 7 3" xfId="46412" xr:uid="{EEAA5EC7-7FC7-43FD-83B1-F9A50FD93E95}"/>
    <cellStyle name="Total 38 7 4" xfId="39563" xr:uid="{D4FF8793-E7BD-4D35-8017-02AF96C70BDF}"/>
    <cellStyle name="Total 38 8" xfId="19439" xr:uid="{00000000-0005-0000-0000-0000F34B0000}"/>
    <cellStyle name="Total 38 8 2" xfId="19440" xr:uid="{00000000-0005-0000-0000-0000F44B0000}"/>
    <cellStyle name="Total 38 8 3" xfId="46413" xr:uid="{D048F8A6-7D39-4A72-B49F-BF1FD72038FB}"/>
    <cellStyle name="Total 38 8 4" xfId="39564" xr:uid="{904D1738-D78D-421F-B48C-72AA84C901C6}"/>
    <cellStyle name="Total 38 9" xfId="19441" xr:uid="{00000000-0005-0000-0000-0000F54B0000}"/>
    <cellStyle name="Total 38 9 2" xfId="19442" xr:uid="{00000000-0005-0000-0000-0000F64B0000}"/>
    <cellStyle name="Total 38 9 3" xfId="46414" xr:uid="{DF214D16-53C4-40B4-BA8D-1786A0F896DB}"/>
    <cellStyle name="Total 38 9 4" xfId="39565" xr:uid="{E8E69D04-A71A-4A5F-BEBD-BDA2020DD712}"/>
    <cellStyle name="Total 39" xfId="3334" xr:uid="{00000000-0005-0000-0000-00000A0D0000}"/>
    <cellStyle name="Total 39 10" xfId="19444" xr:uid="{00000000-0005-0000-0000-0000F84B0000}"/>
    <cellStyle name="Total 39 10 2" xfId="46415" xr:uid="{0025E0AD-A0ED-407C-9225-A171BBD52111}"/>
    <cellStyle name="Total 39 10 3" xfId="39566" xr:uid="{B7FDB382-EC31-49AF-A81E-1CB4CC8DB643}"/>
    <cellStyle name="Total 39 11" xfId="19445" xr:uid="{00000000-0005-0000-0000-0000F94B0000}"/>
    <cellStyle name="Total 39 12" xfId="19443" xr:uid="{00000000-0005-0000-0000-0000F74B0000}"/>
    <cellStyle name="Total 39 13" xfId="42244" xr:uid="{B7ED19B5-E6E8-4651-B120-B340F33FA18E}"/>
    <cellStyle name="Total 39 14" xfId="27068" xr:uid="{1FEF1CA5-E9FA-46F1-A496-178E517F563F}"/>
    <cellStyle name="Total 39 2" xfId="19446" xr:uid="{00000000-0005-0000-0000-0000FA4B0000}"/>
    <cellStyle name="Total 39 2 2" xfId="19447" xr:uid="{00000000-0005-0000-0000-0000FB4B0000}"/>
    <cellStyle name="Total 39 2 2 2" xfId="19448" xr:uid="{00000000-0005-0000-0000-0000FC4B0000}"/>
    <cellStyle name="Total 39 2 3" xfId="19449" xr:uid="{00000000-0005-0000-0000-0000FD4B0000}"/>
    <cellStyle name="Total 39 2 3 2" xfId="19450" xr:uid="{00000000-0005-0000-0000-0000FE4B0000}"/>
    <cellStyle name="Total 39 2 4" xfId="19451" xr:uid="{00000000-0005-0000-0000-0000FF4B0000}"/>
    <cellStyle name="Total 39 2 5" xfId="19452" xr:uid="{00000000-0005-0000-0000-0000004C0000}"/>
    <cellStyle name="Total 39 2 6" xfId="46416" xr:uid="{25EA8D50-5C0F-4652-A27E-7253A27ECC42}"/>
    <cellStyle name="Total 39 2 7" xfId="39567" xr:uid="{1A10294E-EBC8-42AA-BD2B-6AC7F6719BB4}"/>
    <cellStyle name="Total 39 3" xfId="19453" xr:uid="{00000000-0005-0000-0000-0000014C0000}"/>
    <cellStyle name="Total 39 3 2" xfId="19454" xr:uid="{00000000-0005-0000-0000-0000024C0000}"/>
    <cellStyle name="Total 39 3 2 2" xfId="19455" xr:uid="{00000000-0005-0000-0000-0000034C0000}"/>
    <cellStyle name="Total 39 3 3" xfId="19456" xr:uid="{00000000-0005-0000-0000-0000044C0000}"/>
    <cellStyle name="Total 39 3 3 2" xfId="19457" xr:uid="{00000000-0005-0000-0000-0000054C0000}"/>
    <cellStyle name="Total 39 3 4" xfId="19458" xr:uid="{00000000-0005-0000-0000-0000064C0000}"/>
    <cellStyle name="Total 39 3 5" xfId="46417" xr:uid="{14075552-9B59-4337-8C52-0D777844F489}"/>
    <cellStyle name="Total 39 3 6" xfId="39568" xr:uid="{F9184276-CAC9-41A4-B995-740D541E6589}"/>
    <cellStyle name="Total 39 4" xfId="19459" xr:uid="{00000000-0005-0000-0000-0000074C0000}"/>
    <cellStyle name="Total 39 4 2" xfId="19460" xr:uid="{00000000-0005-0000-0000-0000084C0000}"/>
    <cellStyle name="Total 39 4 2 2" xfId="19461" xr:uid="{00000000-0005-0000-0000-0000094C0000}"/>
    <cellStyle name="Total 39 4 3" xfId="19462" xr:uid="{00000000-0005-0000-0000-00000A4C0000}"/>
    <cellStyle name="Total 39 4 3 2" xfId="19463" xr:uid="{00000000-0005-0000-0000-00000B4C0000}"/>
    <cellStyle name="Total 39 4 4" xfId="19464" xr:uid="{00000000-0005-0000-0000-00000C4C0000}"/>
    <cellStyle name="Total 39 4 5" xfId="46418" xr:uid="{668BCCD4-712C-4FA8-8B65-948C6F7A859F}"/>
    <cellStyle name="Total 39 4 6" xfId="39569" xr:uid="{4C1BC2C8-E0B5-4595-8D47-53BFBCF17493}"/>
    <cellStyle name="Total 39 5" xfId="19465" xr:uid="{00000000-0005-0000-0000-00000D4C0000}"/>
    <cellStyle name="Total 39 5 2" xfId="19466" xr:uid="{00000000-0005-0000-0000-00000E4C0000}"/>
    <cellStyle name="Total 39 5 2 2" xfId="19467" xr:uid="{00000000-0005-0000-0000-00000F4C0000}"/>
    <cellStyle name="Total 39 5 3" xfId="19468" xr:uid="{00000000-0005-0000-0000-0000104C0000}"/>
    <cellStyle name="Total 39 5 3 2" xfId="19469" xr:uid="{00000000-0005-0000-0000-0000114C0000}"/>
    <cellStyle name="Total 39 5 4" xfId="19470" xr:uid="{00000000-0005-0000-0000-0000124C0000}"/>
    <cellStyle name="Total 39 5 4 2" xfId="19471" xr:uid="{00000000-0005-0000-0000-0000134C0000}"/>
    <cellStyle name="Total 39 5 5" xfId="19472" xr:uid="{00000000-0005-0000-0000-0000144C0000}"/>
    <cellStyle name="Total 39 5 6" xfId="46419" xr:uid="{A4F67CA4-ECC7-450B-9AA8-B9150CAA9382}"/>
    <cellStyle name="Total 39 5 7" xfId="39570" xr:uid="{190B638B-789D-425A-AA5C-6E59FBB6F86E}"/>
    <cellStyle name="Total 39 6" xfId="19473" xr:uid="{00000000-0005-0000-0000-0000154C0000}"/>
    <cellStyle name="Total 39 6 2" xfId="19474" xr:uid="{00000000-0005-0000-0000-0000164C0000}"/>
    <cellStyle name="Total 39 6 2 2" xfId="19475" xr:uid="{00000000-0005-0000-0000-0000174C0000}"/>
    <cellStyle name="Total 39 6 3" xfId="19476" xr:uid="{00000000-0005-0000-0000-0000184C0000}"/>
    <cellStyle name="Total 39 6 3 2" xfId="19477" xr:uid="{00000000-0005-0000-0000-0000194C0000}"/>
    <cellStyle name="Total 39 6 4" xfId="19478" xr:uid="{00000000-0005-0000-0000-00001A4C0000}"/>
    <cellStyle name="Total 39 6 5" xfId="46420" xr:uid="{4834A645-9FE4-4B69-919E-F4BEF7241E82}"/>
    <cellStyle name="Total 39 6 6" xfId="39571" xr:uid="{633143FE-BEEA-45FD-91A4-5D4CA9D88821}"/>
    <cellStyle name="Total 39 7" xfId="19479" xr:uid="{00000000-0005-0000-0000-00001B4C0000}"/>
    <cellStyle name="Total 39 7 2" xfId="19480" xr:uid="{00000000-0005-0000-0000-00001C4C0000}"/>
    <cellStyle name="Total 39 7 3" xfId="46421" xr:uid="{B1992734-18B7-430E-8C7B-003BA09A97C5}"/>
    <cellStyle name="Total 39 7 4" xfId="39572" xr:uid="{8B966972-6AF3-41F1-9A42-45BA33FC92BE}"/>
    <cellStyle name="Total 39 8" xfId="19481" xr:uid="{00000000-0005-0000-0000-00001D4C0000}"/>
    <cellStyle name="Total 39 8 2" xfId="19482" xr:uid="{00000000-0005-0000-0000-00001E4C0000}"/>
    <cellStyle name="Total 39 8 3" xfId="46422" xr:uid="{36CF905B-2144-4B1F-9247-2392F510CA29}"/>
    <cellStyle name="Total 39 8 4" xfId="39573" xr:uid="{BEF3B887-41D5-42FD-B90A-58C6A593AB9D}"/>
    <cellStyle name="Total 39 9" xfId="19483" xr:uid="{00000000-0005-0000-0000-00001F4C0000}"/>
    <cellStyle name="Total 39 9 2" xfId="19484" xr:uid="{00000000-0005-0000-0000-0000204C0000}"/>
    <cellStyle name="Total 39 9 3" xfId="46423" xr:uid="{C4AED2E5-D964-4F3E-9F1B-E9ECDD2AFFE0}"/>
    <cellStyle name="Total 39 9 4" xfId="39574" xr:uid="{43D6E0F5-3CCD-480C-A7FD-9B28B25F42EA}"/>
    <cellStyle name="Total 4" xfId="343" xr:uid="{00000000-0005-0000-0000-00005B010000}"/>
    <cellStyle name="Total 4 10" xfId="19486" xr:uid="{00000000-0005-0000-0000-0000224C0000}"/>
    <cellStyle name="Total 4 10 2" xfId="19487" xr:uid="{00000000-0005-0000-0000-0000234C0000}"/>
    <cellStyle name="Total 4 10 3" xfId="46424" xr:uid="{872AA7CC-6F33-4057-BF97-ED157DBB2E4F}"/>
    <cellStyle name="Total 4 10 4" xfId="39575" xr:uid="{733154F6-DCC8-4B40-867E-FCBE14C4C1C1}"/>
    <cellStyle name="Total 4 11" xfId="19488" xr:uid="{00000000-0005-0000-0000-0000244C0000}"/>
    <cellStyle name="Total 4 11 2" xfId="46425" xr:uid="{4929EF99-0647-43D4-9C21-BB0354C19323}"/>
    <cellStyle name="Total 4 11 3" xfId="39576" xr:uid="{3A007F20-EDBD-4D4C-809D-6A22FD90E9BF}"/>
    <cellStyle name="Total 4 12" xfId="19489" xr:uid="{00000000-0005-0000-0000-0000254C0000}"/>
    <cellStyle name="Total 4 13" xfId="19485" xr:uid="{00000000-0005-0000-0000-0000214C0000}"/>
    <cellStyle name="Total 4 14" xfId="42245" xr:uid="{E9935C5B-4DCE-4540-82A1-A1F4E33023ED}"/>
    <cellStyle name="Total 4 15" xfId="27069" xr:uid="{8EFD2AC7-41DD-4CAF-9538-C88DE41EAB5B}"/>
    <cellStyle name="Total 4 2" xfId="19490" xr:uid="{00000000-0005-0000-0000-0000264C0000}"/>
    <cellStyle name="Total 4 2 10" xfId="19491" xr:uid="{00000000-0005-0000-0000-0000274C0000}"/>
    <cellStyle name="Total 4 2 11" xfId="46426" xr:uid="{15E0EA53-C3CA-49A2-AAAC-78B6190DBA41}"/>
    <cellStyle name="Total 4 2 12" xfId="39577" xr:uid="{7AF508DC-7FA0-4D30-8312-E5662B5C4B9F}"/>
    <cellStyle name="Total 4 2 2" xfId="19492" xr:uid="{00000000-0005-0000-0000-0000284C0000}"/>
    <cellStyle name="Total 4 2 2 2" xfId="19493" xr:uid="{00000000-0005-0000-0000-0000294C0000}"/>
    <cellStyle name="Total 4 2 2 2 2" xfId="19494" xr:uid="{00000000-0005-0000-0000-00002A4C0000}"/>
    <cellStyle name="Total 4 2 2 3" xfId="19495" xr:uid="{00000000-0005-0000-0000-00002B4C0000}"/>
    <cellStyle name="Total 4 2 2 3 2" xfId="19496" xr:uid="{00000000-0005-0000-0000-00002C4C0000}"/>
    <cellStyle name="Total 4 2 2 4" xfId="19497" xr:uid="{00000000-0005-0000-0000-00002D4C0000}"/>
    <cellStyle name="Total 4 2 2 5" xfId="46427" xr:uid="{6833AC13-0518-4BD0-A289-F3608CD244AD}"/>
    <cellStyle name="Total 4 2 2 6" xfId="39578" xr:uid="{7BC4C083-C228-4B4E-81B0-E697DBB50223}"/>
    <cellStyle name="Total 4 2 3" xfId="19498" xr:uid="{00000000-0005-0000-0000-00002E4C0000}"/>
    <cellStyle name="Total 4 2 3 2" xfId="19499" xr:uid="{00000000-0005-0000-0000-00002F4C0000}"/>
    <cellStyle name="Total 4 2 3 2 2" xfId="19500" xr:uid="{00000000-0005-0000-0000-0000304C0000}"/>
    <cellStyle name="Total 4 2 3 3" xfId="19501" xr:uid="{00000000-0005-0000-0000-0000314C0000}"/>
    <cellStyle name="Total 4 2 3 3 2" xfId="19502" xr:uid="{00000000-0005-0000-0000-0000324C0000}"/>
    <cellStyle name="Total 4 2 3 4" xfId="19503" xr:uid="{00000000-0005-0000-0000-0000334C0000}"/>
    <cellStyle name="Total 4 2 3 5" xfId="46428" xr:uid="{6D8C0246-2C81-4F95-A533-CC0722DBA7EA}"/>
    <cellStyle name="Total 4 2 3 6" xfId="39579" xr:uid="{E765D173-3C26-46F2-A8AB-EAA0E15E7978}"/>
    <cellStyle name="Total 4 2 4" xfId="19504" xr:uid="{00000000-0005-0000-0000-0000344C0000}"/>
    <cellStyle name="Total 4 2 4 2" xfId="19505" xr:uid="{00000000-0005-0000-0000-0000354C0000}"/>
    <cellStyle name="Total 4 2 4 2 2" xfId="19506" xr:uid="{00000000-0005-0000-0000-0000364C0000}"/>
    <cellStyle name="Total 4 2 4 3" xfId="19507" xr:uid="{00000000-0005-0000-0000-0000374C0000}"/>
    <cellStyle name="Total 4 2 4 3 2" xfId="19508" xr:uid="{00000000-0005-0000-0000-0000384C0000}"/>
    <cellStyle name="Total 4 2 4 4" xfId="19509" xr:uid="{00000000-0005-0000-0000-0000394C0000}"/>
    <cellStyle name="Total 4 2 4 4 2" xfId="19510" xr:uid="{00000000-0005-0000-0000-00003A4C0000}"/>
    <cellStyle name="Total 4 2 4 5" xfId="19511" xr:uid="{00000000-0005-0000-0000-00003B4C0000}"/>
    <cellStyle name="Total 4 2 4 6" xfId="46429" xr:uid="{C277BB58-AD8F-487C-BE67-C267E524745C}"/>
    <cellStyle name="Total 4 2 4 7" xfId="39580" xr:uid="{E440377B-A6A7-4B70-9E66-6EFB2EBF1FEC}"/>
    <cellStyle name="Total 4 2 5" xfId="19512" xr:uid="{00000000-0005-0000-0000-00003C4C0000}"/>
    <cellStyle name="Total 4 2 5 2" xfId="19513" xr:uid="{00000000-0005-0000-0000-00003D4C0000}"/>
    <cellStyle name="Total 4 2 5 2 2" xfId="19514" xr:uid="{00000000-0005-0000-0000-00003E4C0000}"/>
    <cellStyle name="Total 4 2 5 3" xfId="19515" xr:uid="{00000000-0005-0000-0000-00003F4C0000}"/>
    <cellStyle name="Total 4 2 5 3 2" xfId="19516" xr:uid="{00000000-0005-0000-0000-0000404C0000}"/>
    <cellStyle name="Total 4 2 5 4" xfId="19517" xr:uid="{00000000-0005-0000-0000-0000414C0000}"/>
    <cellStyle name="Total 4 2 5 5" xfId="46430" xr:uid="{72ECFA0B-6101-497E-90DF-339299FBD090}"/>
    <cellStyle name="Total 4 2 5 6" xfId="39581" xr:uid="{E2958DF1-7A47-4EF5-BEC2-601190544C16}"/>
    <cellStyle name="Total 4 2 6" xfId="19518" xr:uid="{00000000-0005-0000-0000-0000424C0000}"/>
    <cellStyle name="Total 4 2 6 2" xfId="19519" xr:uid="{00000000-0005-0000-0000-0000434C0000}"/>
    <cellStyle name="Total 4 2 7" xfId="19520" xr:uid="{00000000-0005-0000-0000-0000444C0000}"/>
    <cellStyle name="Total 4 2 7 2" xfId="19521" xr:uid="{00000000-0005-0000-0000-0000454C0000}"/>
    <cellStyle name="Total 4 2 8" xfId="19522" xr:uid="{00000000-0005-0000-0000-0000464C0000}"/>
    <cellStyle name="Total 4 2 8 2" xfId="19523" xr:uid="{00000000-0005-0000-0000-0000474C0000}"/>
    <cellStyle name="Total 4 2 9" xfId="19524" xr:uid="{00000000-0005-0000-0000-0000484C0000}"/>
    <cellStyle name="Total 4 3" xfId="19525" xr:uid="{00000000-0005-0000-0000-0000494C0000}"/>
    <cellStyle name="Total 4 3 2" xfId="19526" xr:uid="{00000000-0005-0000-0000-00004A4C0000}"/>
    <cellStyle name="Total 4 3 2 2" xfId="19527" xr:uid="{00000000-0005-0000-0000-00004B4C0000}"/>
    <cellStyle name="Total 4 3 3" xfId="19528" xr:uid="{00000000-0005-0000-0000-00004C4C0000}"/>
    <cellStyle name="Total 4 3 3 2" xfId="19529" xr:uid="{00000000-0005-0000-0000-00004D4C0000}"/>
    <cellStyle name="Total 4 3 4" xfId="19530" xr:uid="{00000000-0005-0000-0000-00004E4C0000}"/>
    <cellStyle name="Total 4 3 5" xfId="19531" xr:uid="{00000000-0005-0000-0000-00004F4C0000}"/>
    <cellStyle name="Total 4 3 6" xfId="46431" xr:uid="{7AA88F2D-03D7-4E93-9473-29AD381DB375}"/>
    <cellStyle name="Total 4 3 7" xfId="39582" xr:uid="{79E30DB6-A42F-4785-93F9-D3CAFCA7CE3A}"/>
    <cellStyle name="Total 4 4" xfId="19532" xr:uid="{00000000-0005-0000-0000-0000504C0000}"/>
    <cellStyle name="Total 4 4 2" xfId="19533" xr:uid="{00000000-0005-0000-0000-0000514C0000}"/>
    <cellStyle name="Total 4 4 2 2" xfId="19534" xr:uid="{00000000-0005-0000-0000-0000524C0000}"/>
    <cellStyle name="Total 4 4 3" xfId="19535" xr:uid="{00000000-0005-0000-0000-0000534C0000}"/>
    <cellStyle name="Total 4 4 3 2" xfId="19536" xr:uid="{00000000-0005-0000-0000-0000544C0000}"/>
    <cellStyle name="Total 4 4 4" xfId="19537" xr:uid="{00000000-0005-0000-0000-0000554C0000}"/>
    <cellStyle name="Total 4 4 5" xfId="46432" xr:uid="{E2998D2B-74EE-48D7-94E1-BB2060B0F2B6}"/>
    <cellStyle name="Total 4 4 6" xfId="39583" xr:uid="{F25FEF89-2BCC-4A71-9009-1B59D87CDF3E}"/>
    <cellStyle name="Total 4 5" xfId="19538" xr:uid="{00000000-0005-0000-0000-0000564C0000}"/>
    <cellStyle name="Total 4 5 2" xfId="19539" xr:uid="{00000000-0005-0000-0000-0000574C0000}"/>
    <cellStyle name="Total 4 5 2 2" xfId="19540" xr:uid="{00000000-0005-0000-0000-0000584C0000}"/>
    <cellStyle name="Total 4 5 3" xfId="19541" xr:uid="{00000000-0005-0000-0000-0000594C0000}"/>
    <cellStyle name="Total 4 5 3 2" xfId="19542" xr:uid="{00000000-0005-0000-0000-00005A4C0000}"/>
    <cellStyle name="Total 4 5 4" xfId="19543" xr:uid="{00000000-0005-0000-0000-00005B4C0000}"/>
    <cellStyle name="Total 4 5 5" xfId="46433" xr:uid="{7A6661E1-0A6F-4C81-B386-E32BC89E6AE6}"/>
    <cellStyle name="Total 4 5 6" xfId="39584" xr:uid="{F13AE56B-8F09-421C-BF11-9A6DD730C9E9}"/>
    <cellStyle name="Total 4 6" xfId="19544" xr:uid="{00000000-0005-0000-0000-00005C4C0000}"/>
    <cellStyle name="Total 4 6 2" xfId="19545" xr:uid="{00000000-0005-0000-0000-00005D4C0000}"/>
    <cellStyle name="Total 4 6 2 2" xfId="19546" xr:uid="{00000000-0005-0000-0000-00005E4C0000}"/>
    <cellStyle name="Total 4 6 3" xfId="19547" xr:uid="{00000000-0005-0000-0000-00005F4C0000}"/>
    <cellStyle name="Total 4 6 3 2" xfId="19548" xr:uid="{00000000-0005-0000-0000-0000604C0000}"/>
    <cellStyle name="Total 4 6 4" xfId="19549" xr:uid="{00000000-0005-0000-0000-0000614C0000}"/>
    <cellStyle name="Total 4 6 4 2" xfId="19550" xr:uid="{00000000-0005-0000-0000-0000624C0000}"/>
    <cellStyle name="Total 4 6 5" xfId="19551" xr:uid="{00000000-0005-0000-0000-0000634C0000}"/>
    <cellStyle name="Total 4 6 6" xfId="46434" xr:uid="{C0A9EE35-7434-4150-9BCA-69E4065C2F57}"/>
    <cellStyle name="Total 4 6 7" xfId="39585" xr:uid="{64FF9AD2-588C-4A80-98F9-0F137EB81007}"/>
    <cellStyle name="Total 4 7" xfId="19552" xr:uid="{00000000-0005-0000-0000-0000644C0000}"/>
    <cellStyle name="Total 4 7 2" xfId="19553" xr:uid="{00000000-0005-0000-0000-0000654C0000}"/>
    <cellStyle name="Total 4 7 2 2" xfId="19554" xr:uid="{00000000-0005-0000-0000-0000664C0000}"/>
    <cellStyle name="Total 4 7 3" xfId="19555" xr:uid="{00000000-0005-0000-0000-0000674C0000}"/>
    <cellStyle name="Total 4 7 3 2" xfId="19556" xr:uid="{00000000-0005-0000-0000-0000684C0000}"/>
    <cellStyle name="Total 4 7 4" xfId="19557" xr:uid="{00000000-0005-0000-0000-0000694C0000}"/>
    <cellStyle name="Total 4 7 5" xfId="46435" xr:uid="{D2AC7EB0-0DC2-47AE-90DC-2CD2E45515DE}"/>
    <cellStyle name="Total 4 7 6" xfId="39586" xr:uid="{CBF82BA5-5F97-41C3-8939-BD8FD4532A6F}"/>
    <cellStyle name="Total 4 8" xfId="19558" xr:uid="{00000000-0005-0000-0000-00006A4C0000}"/>
    <cellStyle name="Total 4 8 2" xfId="19559" xr:uid="{00000000-0005-0000-0000-00006B4C0000}"/>
    <cellStyle name="Total 4 8 3" xfId="46436" xr:uid="{98DD3FC8-FD86-4937-8776-3ED44FF68F96}"/>
    <cellStyle name="Total 4 8 4" xfId="39587" xr:uid="{0F7716D7-8C99-4284-B6DC-A85A6DEE5179}"/>
    <cellStyle name="Total 4 9" xfId="19560" xr:uid="{00000000-0005-0000-0000-00006C4C0000}"/>
    <cellStyle name="Total 4 9 2" xfId="19561" xr:uid="{00000000-0005-0000-0000-00006D4C0000}"/>
    <cellStyle name="Total 4 9 3" xfId="46437" xr:uid="{A91367E2-82E5-47B9-87CD-559FA7B09F72}"/>
    <cellStyle name="Total 4 9 4" xfId="39588" xr:uid="{281E22FA-755D-43C8-9F88-D5BACF696C9A}"/>
    <cellStyle name="Total 40" xfId="3335" xr:uid="{00000000-0005-0000-0000-00000B0D0000}"/>
    <cellStyle name="Total 40 10" xfId="19563" xr:uid="{00000000-0005-0000-0000-00006F4C0000}"/>
    <cellStyle name="Total 40 10 2" xfId="46438" xr:uid="{CEC0979F-5ABE-44CF-BB9E-923EBCD89D80}"/>
    <cellStyle name="Total 40 10 3" xfId="39589" xr:uid="{BFF8712C-0873-4811-96F9-DBF76C4E0A0F}"/>
    <cellStyle name="Total 40 11" xfId="19564" xr:uid="{00000000-0005-0000-0000-0000704C0000}"/>
    <cellStyle name="Total 40 12" xfId="19562" xr:uid="{00000000-0005-0000-0000-00006E4C0000}"/>
    <cellStyle name="Total 40 13" xfId="42246" xr:uid="{8517C7B6-917D-4272-92E9-10CB030CB20F}"/>
    <cellStyle name="Total 40 14" xfId="27070" xr:uid="{A871922C-1F05-49B6-BD5B-641771DA68C9}"/>
    <cellStyle name="Total 40 2" xfId="19565" xr:uid="{00000000-0005-0000-0000-0000714C0000}"/>
    <cellStyle name="Total 40 2 2" xfId="19566" xr:uid="{00000000-0005-0000-0000-0000724C0000}"/>
    <cellStyle name="Total 40 2 2 2" xfId="19567" xr:uid="{00000000-0005-0000-0000-0000734C0000}"/>
    <cellStyle name="Total 40 2 3" xfId="19568" xr:uid="{00000000-0005-0000-0000-0000744C0000}"/>
    <cellStyle name="Total 40 2 3 2" xfId="19569" xr:uid="{00000000-0005-0000-0000-0000754C0000}"/>
    <cellStyle name="Total 40 2 4" xfId="19570" xr:uid="{00000000-0005-0000-0000-0000764C0000}"/>
    <cellStyle name="Total 40 2 5" xfId="19571" xr:uid="{00000000-0005-0000-0000-0000774C0000}"/>
    <cellStyle name="Total 40 2 6" xfId="46439" xr:uid="{253CCD68-C646-41AA-8FE2-4D1A0D57233F}"/>
    <cellStyle name="Total 40 2 7" xfId="39590" xr:uid="{1AC43892-9478-468C-AED5-F4CB88EE746E}"/>
    <cellStyle name="Total 40 3" xfId="19572" xr:uid="{00000000-0005-0000-0000-0000784C0000}"/>
    <cellStyle name="Total 40 3 2" xfId="19573" xr:uid="{00000000-0005-0000-0000-0000794C0000}"/>
    <cellStyle name="Total 40 3 2 2" xfId="19574" xr:uid="{00000000-0005-0000-0000-00007A4C0000}"/>
    <cellStyle name="Total 40 3 3" xfId="19575" xr:uid="{00000000-0005-0000-0000-00007B4C0000}"/>
    <cellStyle name="Total 40 3 3 2" xfId="19576" xr:uid="{00000000-0005-0000-0000-00007C4C0000}"/>
    <cellStyle name="Total 40 3 4" xfId="19577" xr:uid="{00000000-0005-0000-0000-00007D4C0000}"/>
    <cellStyle name="Total 40 3 5" xfId="46440" xr:uid="{C19C9A03-578F-4E69-B9F1-7759505BF292}"/>
    <cellStyle name="Total 40 3 6" xfId="39591" xr:uid="{704411E2-E393-4B4F-89AC-04585C4AD6CA}"/>
    <cellStyle name="Total 40 4" xfId="19578" xr:uid="{00000000-0005-0000-0000-00007E4C0000}"/>
    <cellStyle name="Total 40 4 2" xfId="19579" xr:uid="{00000000-0005-0000-0000-00007F4C0000}"/>
    <cellStyle name="Total 40 4 2 2" xfId="19580" xr:uid="{00000000-0005-0000-0000-0000804C0000}"/>
    <cellStyle name="Total 40 4 3" xfId="19581" xr:uid="{00000000-0005-0000-0000-0000814C0000}"/>
    <cellStyle name="Total 40 4 3 2" xfId="19582" xr:uid="{00000000-0005-0000-0000-0000824C0000}"/>
    <cellStyle name="Total 40 4 4" xfId="19583" xr:uid="{00000000-0005-0000-0000-0000834C0000}"/>
    <cellStyle name="Total 40 4 5" xfId="46441" xr:uid="{85D99047-8D50-4CE2-B120-D1A9CD90F3D4}"/>
    <cellStyle name="Total 40 4 6" xfId="39592" xr:uid="{1C3D343F-1C07-431F-99C2-DC64A2D673B7}"/>
    <cellStyle name="Total 40 5" xfId="19584" xr:uid="{00000000-0005-0000-0000-0000844C0000}"/>
    <cellStyle name="Total 40 5 2" xfId="19585" xr:uid="{00000000-0005-0000-0000-0000854C0000}"/>
    <cellStyle name="Total 40 5 2 2" xfId="19586" xr:uid="{00000000-0005-0000-0000-0000864C0000}"/>
    <cellStyle name="Total 40 5 3" xfId="19587" xr:uid="{00000000-0005-0000-0000-0000874C0000}"/>
    <cellStyle name="Total 40 5 3 2" xfId="19588" xr:uid="{00000000-0005-0000-0000-0000884C0000}"/>
    <cellStyle name="Total 40 5 4" xfId="19589" xr:uid="{00000000-0005-0000-0000-0000894C0000}"/>
    <cellStyle name="Total 40 5 4 2" xfId="19590" xr:uid="{00000000-0005-0000-0000-00008A4C0000}"/>
    <cellStyle name="Total 40 5 5" xfId="19591" xr:uid="{00000000-0005-0000-0000-00008B4C0000}"/>
    <cellStyle name="Total 40 5 6" xfId="46442" xr:uid="{6BB5BA29-0998-4D68-961E-61DFEABD88E3}"/>
    <cellStyle name="Total 40 5 7" xfId="39593" xr:uid="{9E1A2AA7-DFA7-4805-B1DE-E730D470A18C}"/>
    <cellStyle name="Total 40 6" xfId="19592" xr:uid="{00000000-0005-0000-0000-00008C4C0000}"/>
    <cellStyle name="Total 40 6 2" xfId="19593" xr:uid="{00000000-0005-0000-0000-00008D4C0000}"/>
    <cellStyle name="Total 40 6 2 2" xfId="19594" xr:uid="{00000000-0005-0000-0000-00008E4C0000}"/>
    <cellStyle name="Total 40 6 3" xfId="19595" xr:uid="{00000000-0005-0000-0000-00008F4C0000}"/>
    <cellStyle name="Total 40 6 3 2" xfId="19596" xr:uid="{00000000-0005-0000-0000-0000904C0000}"/>
    <cellStyle name="Total 40 6 4" xfId="19597" xr:uid="{00000000-0005-0000-0000-0000914C0000}"/>
    <cellStyle name="Total 40 6 5" xfId="46443" xr:uid="{8C478EDC-4E3A-47B1-B335-FD4D09105D3D}"/>
    <cellStyle name="Total 40 6 6" xfId="39594" xr:uid="{754DFE6D-9927-4215-9F92-31BB858D3578}"/>
    <cellStyle name="Total 40 7" xfId="19598" xr:uid="{00000000-0005-0000-0000-0000924C0000}"/>
    <cellStyle name="Total 40 7 2" xfId="19599" xr:uid="{00000000-0005-0000-0000-0000934C0000}"/>
    <cellStyle name="Total 40 7 3" xfId="46444" xr:uid="{7DF4397A-CE42-496D-8296-1568572B18D4}"/>
    <cellStyle name="Total 40 7 4" xfId="39595" xr:uid="{D0A69ED1-E1C5-41D6-8213-D61561B7C401}"/>
    <cellStyle name="Total 40 8" xfId="19600" xr:uid="{00000000-0005-0000-0000-0000944C0000}"/>
    <cellStyle name="Total 40 8 2" xfId="19601" xr:uid="{00000000-0005-0000-0000-0000954C0000}"/>
    <cellStyle name="Total 40 8 3" xfId="46445" xr:uid="{8188FB7F-7D46-45F3-A117-DACEDC73A010}"/>
    <cellStyle name="Total 40 8 4" xfId="39596" xr:uid="{31F10180-EAB0-40BE-963A-BEC0BECAD54D}"/>
    <cellStyle name="Total 40 9" xfId="19602" xr:uid="{00000000-0005-0000-0000-0000964C0000}"/>
    <cellStyle name="Total 40 9 2" xfId="19603" xr:uid="{00000000-0005-0000-0000-0000974C0000}"/>
    <cellStyle name="Total 40 9 3" xfId="46446" xr:uid="{80EEE299-1DB5-43E4-80A1-08CCF89CACE5}"/>
    <cellStyle name="Total 40 9 4" xfId="39597" xr:uid="{1C95D303-CD02-4541-A161-7E1B114F8DEA}"/>
    <cellStyle name="Total 41" xfId="3336" xr:uid="{00000000-0005-0000-0000-00000C0D0000}"/>
    <cellStyle name="Total 41 10" xfId="19605" xr:uid="{00000000-0005-0000-0000-0000994C0000}"/>
    <cellStyle name="Total 41 10 2" xfId="46447" xr:uid="{F0E15B7C-978A-4C93-8ED3-8499827666A6}"/>
    <cellStyle name="Total 41 10 3" xfId="39598" xr:uid="{FF3BFA3B-8DC2-491D-9A1F-E07DC1CD7D30}"/>
    <cellStyle name="Total 41 11" xfId="19606" xr:uid="{00000000-0005-0000-0000-00009A4C0000}"/>
    <cellStyle name="Total 41 12" xfId="19604" xr:uid="{00000000-0005-0000-0000-0000984C0000}"/>
    <cellStyle name="Total 41 13" xfId="42247" xr:uid="{222219FD-69B8-4B97-9A51-C3882A78FB0C}"/>
    <cellStyle name="Total 41 14" xfId="27071" xr:uid="{E93D3C4D-BD8E-4384-86A3-7554FD4D337C}"/>
    <cellStyle name="Total 41 2" xfId="19607" xr:uid="{00000000-0005-0000-0000-00009B4C0000}"/>
    <cellStyle name="Total 41 2 2" xfId="19608" xr:uid="{00000000-0005-0000-0000-00009C4C0000}"/>
    <cellStyle name="Total 41 2 2 2" xfId="19609" xr:uid="{00000000-0005-0000-0000-00009D4C0000}"/>
    <cellStyle name="Total 41 2 3" xfId="19610" xr:uid="{00000000-0005-0000-0000-00009E4C0000}"/>
    <cellStyle name="Total 41 2 3 2" xfId="19611" xr:uid="{00000000-0005-0000-0000-00009F4C0000}"/>
    <cellStyle name="Total 41 2 4" xfId="19612" xr:uid="{00000000-0005-0000-0000-0000A04C0000}"/>
    <cellStyle name="Total 41 2 5" xfId="19613" xr:uid="{00000000-0005-0000-0000-0000A14C0000}"/>
    <cellStyle name="Total 41 2 6" xfId="46448" xr:uid="{D63967E8-8321-408B-B30B-F36FCAAFF6CD}"/>
    <cellStyle name="Total 41 2 7" xfId="39599" xr:uid="{77B37C62-CC02-45CD-8CCF-03EE85CE7C3F}"/>
    <cellStyle name="Total 41 3" xfId="19614" xr:uid="{00000000-0005-0000-0000-0000A24C0000}"/>
    <cellStyle name="Total 41 3 2" xfId="19615" xr:uid="{00000000-0005-0000-0000-0000A34C0000}"/>
    <cellStyle name="Total 41 3 2 2" xfId="19616" xr:uid="{00000000-0005-0000-0000-0000A44C0000}"/>
    <cellStyle name="Total 41 3 3" xfId="19617" xr:uid="{00000000-0005-0000-0000-0000A54C0000}"/>
    <cellStyle name="Total 41 3 3 2" xfId="19618" xr:uid="{00000000-0005-0000-0000-0000A64C0000}"/>
    <cellStyle name="Total 41 3 4" xfId="19619" xr:uid="{00000000-0005-0000-0000-0000A74C0000}"/>
    <cellStyle name="Total 41 3 5" xfId="46449" xr:uid="{8B4492AF-AC31-4243-85CE-82360B3EB3F8}"/>
    <cellStyle name="Total 41 3 6" xfId="39600" xr:uid="{A463631B-4FB8-409B-852F-F08D16F316EF}"/>
    <cellStyle name="Total 41 4" xfId="19620" xr:uid="{00000000-0005-0000-0000-0000A84C0000}"/>
    <cellStyle name="Total 41 4 2" xfId="19621" xr:uid="{00000000-0005-0000-0000-0000A94C0000}"/>
    <cellStyle name="Total 41 4 2 2" xfId="19622" xr:uid="{00000000-0005-0000-0000-0000AA4C0000}"/>
    <cellStyle name="Total 41 4 3" xfId="19623" xr:uid="{00000000-0005-0000-0000-0000AB4C0000}"/>
    <cellStyle name="Total 41 4 3 2" xfId="19624" xr:uid="{00000000-0005-0000-0000-0000AC4C0000}"/>
    <cellStyle name="Total 41 4 4" xfId="19625" xr:uid="{00000000-0005-0000-0000-0000AD4C0000}"/>
    <cellStyle name="Total 41 4 5" xfId="46450" xr:uid="{CDB38329-C13E-4414-876E-017F3C4AE69E}"/>
    <cellStyle name="Total 41 4 6" xfId="39601" xr:uid="{80924D3E-5108-4ED8-8B0D-82DF3B9FA834}"/>
    <cellStyle name="Total 41 5" xfId="19626" xr:uid="{00000000-0005-0000-0000-0000AE4C0000}"/>
    <cellStyle name="Total 41 5 2" xfId="19627" xr:uid="{00000000-0005-0000-0000-0000AF4C0000}"/>
    <cellStyle name="Total 41 5 2 2" xfId="19628" xr:uid="{00000000-0005-0000-0000-0000B04C0000}"/>
    <cellStyle name="Total 41 5 3" xfId="19629" xr:uid="{00000000-0005-0000-0000-0000B14C0000}"/>
    <cellStyle name="Total 41 5 3 2" xfId="19630" xr:uid="{00000000-0005-0000-0000-0000B24C0000}"/>
    <cellStyle name="Total 41 5 4" xfId="19631" xr:uid="{00000000-0005-0000-0000-0000B34C0000}"/>
    <cellStyle name="Total 41 5 4 2" xfId="19632" xr:uid="{00000000-0005-0000-0000-0000B44C0000}"/>
    <cellStyle name="Total 41 5 5" xfId="19633" xr:uid="{00000000-0005-0000-0000-0000B54C0000}"/>
    <cellStyle name="Total 41 5 6" xfId="46451" xr:uid="{870DDAEB-35B2-451C-B315-F53BECE9367A}"/>
    <cellStyle name="Total 41 5 7" xfId="39602" xr:uid="{288D3748-86C5-4DF8-8D35-11501D539ACC}"/>
    <cellStyle name="Total 41 6" xfId="19634" xr:uid="{00000000-0005-0000-0000-0000B64C0000}"/>
    <cellStyle name="Total 41 6 2" xfId="19635" xr:uid="{00000000-0005-0000-0000-0000B74C0000}"/>
    <cellStyle name="Total 41 6 2 2" xfId="19636" xr:uid="{00000000-0005-0000-0000-0000B84C0000}"/>
    <cellStyle name="Total 41 6 3" xfId="19637" xr:uid="{00000000-0005-0000-0000-0000B94C0000}"/>
    <cellStyle name="Total 41 6 3 2" xfId="19638" xr:uid="{00000000-0005-0000-0000-0000BA4C0000}"/>
    <cellStyle name="Total 41 6 4" xfId="19639" xr:uid="{00000000-0005-0000-0000-0000BB4C0000}"/>
    <cellStyle name="Total 41 6 5" xfId="46452" xr:uid="{311631C0-4486-4FB2-8406-B3883B207E95}"/>
    <cellStyle name="Total 41 6 6" xfId="39603" xr:uid="{BCB0EBFB-209C-426E-95FE-E35341D70E8A}"/>
    <cellStyle name="Total 41 7" xfId="19640" xr:uid="{00000000-0005-0000-0000-0000BC4C0000}"/>
    <cellStyle name="Total 41 7 2" xfId="19641" xr:uid="{00000000-0005-0000-0000-0000BD4C0000}"/>
    <cellStyle name="Total 41 7 3" xfId="46453" xr:uid="{4032BFBA-FEBB-49A7-9F63-A4C19537E701}"/>
    <cellStyle name="Total 41 7 4" xfId="39604" xr:uid="{DD0EDF0E-7BF6-43D0-A70F-8E0D4ABE59B5}"/>
    <cellStyle name="Total 41 8" xfId="19642" xr:uid="{00000000-0005-0000-0000-0000BE4C0000}"/>
    <cellStyle name="Total 41 8 2" xfId="19643" xr:uid="{00000000-0005-0000-0000-0000BF4C0000}"/>
    <cellStyle name="Total 41 8 3" xfId="46454" xr:uid="{3B84593B-B45E-4229-A10B-94ED84AFC139}"/>
    <cellStyle name="Total 41 8 4" xfId="39605" xr:uid="{914FC936-42AA-4489-9322-FF0C671937F3}"/>
    <cellStyle name="Total 41 9" xfId="19644" xr:uid="{00000000-0005-0000-0000-0000C04C0000}"/>
    <cellStyle name="Total 41 9 2" xfId="19645" xr:uid="{00000000-0005-0000-0000-0000C14C0000}"/>
    <cellStyle name="Total 41 9 3" xfId="46455" xr:uid="{1AEFC7BC-44E6-417D-A1FD-E3062A8AEA8B}"/>
    <cellStyle name="Total 41 9 4" xfId="39606" xr:uid="{FF7F94B6-2BBC-49B4-B195-246040ED7EAF}"/>
    <cellStyle name="Total 42" xfId="3337" xr:uid="{00000000-0005-0000-0000-00000D0D0000}"/>
    <cellStyle name="Total 42 10" xfId="19647" xr:uid="{00000000-0005-0000-0000-0000C34C0000}"/>
    <cellStyle name="Total 42 10 2" xfId="46456" xr:uid="{63904DB9-36C9-4490-853A-5220BCC247FA}"/>
    <cellStyle name="Total 42 10 3" xfId="39607" xr:uid="{E22BF85F-A131-429E-93B7-79124279C189}"/>
    <cellStyle name="Total 42 11" xfId="19648" xr:uid="{00000000-0005-0000-0000-0000C44C0000}"/>
    <cellStyle name="Total 42 12" xfId="19646" xr:uid="{00000000-0005-0000-0000-0000C24C0000}"/>
    <cellStyle name="Total 42 13" xfId="42248" xr:uid="{C8D93D34-D6DC-4698-9A6C-FD2B622DC45E}"/>
    <cellStyle name="Total 42 14" xfId="27072" xr:uid="{14C7B5E8-C4E0-41A1-BE44-C69B7B84FC2A}"/>
    <cellStyle name="Total 42 2" xfId="19649" xr:uid="{00000000-0005-0000-0000-0000C54C0000}"/>
    <cellStyle name="Total 42 2 2" xfId="19650" xr:uid="{00000000-0005-0000-0000-0000C64C0000}"/>
    <cellStyle name="Total 42 2 2 2" xfId="19651" xr:uid="{00000000-0005-0000-0000-0000C74C0000}"/>
    <cellStyle name="Total 42 2 3" xfId="19652" xr:uid="{00000000-0005-0000-0000-0000C84C0000}"/>
    <cellStyle name="Total 42 2 3 2" xfId="19653" xr:uid="{00000000-0005-0000-0000-0000C94C0000}"/>
    <cellStyle name="Total 42 2 4" xfId="19654" xr:uid="{00000000-0005-0000-0000-0000CA4C0000}"/>
    <cellStyle name="Total 42 2 5" xfId="19655" xr:uid="{00000000-0005-0000-0000-0000CB4C0000}"/>
    <cellStyle name="Total 42 2 6" xfId="46457" xr:uid="{FDA683DE-4839-4582-AFB7-61D4ACF1FB11}"/>
    <cellStyle name="Total 42 2 7" xfId="39608" xr:uid="{3C201575-A388-426B-BA15-B5F7B5EAE2B4}"/>
    <cellStyle name="Total 42 3" xfId="19656" xr:uid="{00000000-0005-0000-0000-0000CC4C0000}"/>
    <cellStyle name="Total 42 3 2" xfId="19657" xr:uid="{00000000-0005-0000-0000-0000CD4C0000}"/>
    <cellStyle name="Total 42 3 2 2" xfId="19658" xr:uid="{00000000-0005-0000-0000-0000CE4C0000}"/>
    <cellStyle name="Total 42 3 3" xfId="19659" xr:uid="{00000000-0005-0000-0000-0000CF4C0000}"/>
    <cellStyle name="Total 42 3 3 2" xfId="19660" xr:uid="{00000000-0005-0000-0000-0000D04C0000}"/>
    <cellStyle name="Total 42 3 4" xfId="19661" xr:uid="{00000000-0005-0000-0000-0000D14C0000}"/>
    <cellStyle name="Total 42 3 5" xfId="46458" xr:uid="{0BED16D4-B214-4D50-BFCB-62B5EF34AACA}"/>
    <cellStyle name="Total 42 3 6" xfId="39609" xr:uid="{81967ACB-D030-4D57-BE52-9E184368F4F1}"/>
    <cellStyle name="Total 42 4" xfId="19662" xr:uid="{00000000-0005-0000-0000-0000D24C0000}"/>
    <cellStyle name="Total 42 4 2" xfId="19663" xr:uid="{00000000-0005-0000-0000-0000D34C0000}"/>
    <cellStyle name="Total 42 4 2 2" xfId="19664" xr:uid="{00000000-0005-0000-0000-0000D44C0000}"/>
    <cellStyle name="Total 42 4 3" xfId="19665" xr:uid="{00000000-0005-0000-0000-0000D54C0000}"/>
    <cellStyle name="Total 42 4 3 2" xfId="19666" xr:uid="{00000000-0005-0000-0000-0000D64C0000}"/>
    <cellStyle name="Total 42 4 4" xfId="19667" xr:uid="{00000000-0005-0000-0000-0000D74C0000}"/>
    <cellStyle name="Total 42 4 5" xfId="46459" xr:uid="{82433D21-EBC0-45E0-9FAE-1030EF3AD5A1}"/>
    <cellStyle name="Total 42 4 6" xfId="39610" xr:uid="{51A4973C-9BB8-4ABD-9720-99EA2F0C268B}"/>
    <cellStyle name="Total 42 5" xfId="19668" xr:uid="{00000000-0005-0000-0000-0000D84C0000}"/>
    <cellStyle name="Total 42 5 2" xfId="19669" xr:uid="{00000000-0005-0000-0000-0000D94C0000}"/>
    <cellStyle name="Total 42 5 2 2" xfId="19670" xr:uid="{00000000-0005-0000-0000-0000DA4C0000}"/>
    <cellStyle name="Total 42 5 3" xfId="19671" xr:uid="{00000000-0005-0000-0000-0000DB4C0000}"/>
    <cellStyle name="Total 42 5 3 2" xfId="19672" xr:uid="{00000000-0005-0000-0000-0000DC4C0000}"/>
    <cellStyle name="Total 42 5 4" xfId="19673" xr:uid="{00000000-0005-0000-0000-0000DD4C0000}"/>
    <cellStyle name="Total 42 5 4 2" xfId="19674" xr:uid="{00000000-0005-0000-0000-0000DE4C0000}"/>
    <cellStyle name="Total 42 5 5" xfId="19675" xr:uid="{00000000-0005-0000-0000-0000DF4C0000}"/>
    <cellStyle name="Total 42 5 6" xfId="46460" xr:uid="{A4903C93-8765-41C2-B1F6-169811F40698}"/>
    <cellStyle name="Total 42 5 7" xfId="39611" xr:uid="{C0859FA9-1055-44B1-9579-E366A8804203}"/>
    <cellStyle name="Total 42 6" xfId="19676" xr:uid="{00000000-0005-0000-0000-0000E04C0000}"/>
    <cellStyle name="Total 42 6 2" xfId="19677" xr:uid="{00000000-0005-0000-0000-0000E14C0000}"/>
    <cellStyle name="Total 42 6 2 2" xfId="19678" xr:uid="{00000000-0005-0000-0000-0000E24C0000}"/>
    <cellStyle name="Total 42 6 3" xfId="19679" xr:uid="{00000000-0005-0000-0000-0000E34C0000}"/>
    <cellStyle name="Total 42 6 3 2" xfId="19680" xr:uid="{00000000-0005-0000-0000-0000E44C0000}"/>
    <cellStyle name="Total 42 6 4" xfId="19681" xr:uid="{00000000-0005-0000-0000-0000E54C0000}"/>
    <cellStyle name="Total 42 6 5" xfId="46461" xr:uid="{54688E31-2D05-4CCC-8E3D-4ED63C277EF2}"/>
    <cellStyle name="Total 42 6 6" xfId="39612" xr:uid="{66CF640F-9AA5-4DED-89DB-6DACDB3A2943}"/>
    <cellStyle name="Total 42 7" xfId="19682" xr:uid="{00000000-0005-0000-0000-0000E64C0000}"/>
    <cellStyle name="Total 42 7 2" xfId="19683" xr:uid="{00000000-0005-0000-0000-0000E74C0000}"/>
    <cellStyle name="Total 42 7 3" xfId="46462" xr:uid="{DCAE7D3B-7C55-42AE-AFC5-AFFDE64621CC}"/>
    <cellStyle name="Total 42 7 4" xfId="39613" xr:uid="{871E821C-B679-4E21-8B3F-2AD778A86A7A}"/>
    <cellStyle name="Total 42 8" xfId="19684" xr:uid="{00000000-0005-0000-0000-0000E84C0000}"/>
    <cellStyle name="Total 42 8 2" xfId="19685" xr:uid="{00000000-0005-0000-0000-0000E94C0000}"/>
    <cellStyle name="Total 42 8 3" xfId="46463" xr:uid="{4DC85B59-E934-4B4C-84C5-A8D4FD868AD1}"/>
    <cellStyle name="Total 42 8 4" xfId="39614" xr:uid="{29549707-6D6F-44DA-A59A-FB0EB11C318C}"/>
    <cellStyle name="Total 42 9" xfId="19686" xr:uid="{00000000-0005-0000-0000-0000EA4C0000}"/>
    <cellStyle name="Total 42 9 2" xfId="19687" xr:uid="{00000000-0005-0000-0000-0000EB4C0000}"/>
    <cellStyle name="Total 42 9 3" xfId="46464" xr:uid="{51A1068D-DDBC-46D6-8AAE-E95B8CC1AED0}"/>
    <cellStyle name="Total 42 9 4" xfId="39615" xr:uid="{DA58A3DB-1074-4BE6-9202-B5CB6F1725C3}"/>
    <cellStyle name="Total 5" xfId="344" xr:uid="{00000000-0005-0000-0000-00005C010000}"/>
    <cellStyle name="Total 5 10" xfId="19689" xr:uid="{00000000-0005-0000-0000-0000ED4C0000}"/>
    <cellStyle name="Total 5 10 2" xfId="19690" xr:uid="{00000000-0005-0000-0000-0000EE4C0000}"/>
    <cellStyle name="Total 5 10 3" xfId="46465" xr:uid="{B60DFB44-B4D6-4493-8F45-104BE530005E}"/>
    <cellStyle name="Total 5 10 4" xfId="39616" xr:uid="{B4371661-E436-4BA6-BDF8-82D266AA6C25}"/>
    <cellStyle name="Total 5 11" xfId="19691" xr:uid="{00000000-0005-0000-0000-0000EF4C0000}"/>
    <cellStyle name="Total 5 11 2" xfId="46466" xr:uid="{5C72E30C-18AF-4F1A-B39F-22217B3969FA}"/>
    <cellStyle name="Total 5 11 3" xfId="39617" xr:uid="{8ADA713A-A7D5-4538-A8AF-D237DDDE59CD}"/>
    <cellStyle name="Total 5 12" xfId="19692" xr:uid="{00000000-0005-0000-0000-0000F04C0000}"/>
    <cellStyle name="Total 5 13" xfId="19688" xr:uid="{00000000-0005-0000-0000-0000EC4C0000}"/>
    <cellStyle name="Total 5 14" xfId="42249" xr:uid="{2ACCE0F8-A940-43AF-9289-56C220D26CD7}"/>
    <cellStyle name="Total 5 15" xfId="27073" xr:uid="{8C73CEAD-0446-4AD2-9991-963E0586D9DF}"/>
    <cellStyle name="Total 5 2" xfId="19693" xr:uid="{00000000-0005-0000-0000-0000F14C0000}"/>
    <cellStyle name="Total 5 2 10" xfId="19694" xr:uid="{00000000-0005-0000-0000-0000F24C0000}"/>
    <cellStyle name="Total 5 2 11" xfId="46467" xr:uid="{E3F8F5C0-6771-4E66-8EB3-6E7ACD1C8109}"/>
    <cellStyle name="Total 5 2 12" xfId="39618" xr:uid="{66CF052C-6485-43BA-A25E-E388346DD16A}"/>
    <cellStyle name="Total 5 2 2" xfId="19695" xr:uid="{00000000-0005-0000-0000-0000F34C0000}"/>
    <cellStyle name="Total 5 2 2 2" xfId="19696" xr:uid="{00000000-0005-0000-0000-0000F44C0000}"/>
    <cellStyle name="Total 5 2 2 2 2" xfId="19697" xr:uid="{00000000-0005-0000-0000-0000F54C0000}"/>
    <cellStyle name="Total 5 2 2 3" xfId="19698" xr:uid="{00000000-0005-0000-0000-0000F64C0000}"/>
    <cellStyle name="Total 5 2 2 3 2" xfId="19699" xr:uid="{00000000-0005-0000-0000-0000F74C0000}"/>
    <cellStyle name="Total 5 2 2 4" xfId="19700" xr:uid="{00000000-0005-0000-0000-0000F84C0000}"/>
    <cellStyle name="Total 5 2 2 5" xfId="46468" xr:uid="{46975AA4-28F4-4DDA-89FA-C6311A60AE94}"/>
    <cellStyle name="Total 5 2 2 6" xfId="39619" xr:uid="{AC4022A0-72D4-451A-8DF1-7D1E0150DD2D}"/>
    <cellStyle name="Total 5 2 3" xfId="19701" xr:uid="{00000000-0005-0000-0000-0000F94C0000}"/>
    <cellStyle name="Total 5 2 3 2" xfId="19702" xr:uid="{00000000-0005-0000-0000-0000FA4C0000}"/>
    <cellStyle name="Total 5 2 3 2 2" xfId="19703" xr:uid="{00000000-0005-0000-0000-0000FB4C0000}"/>
    <cellStyle name="Total 5 2 3 3" xfId="19704" xr:uid="{00000000-0005-0000-0000-0000FC4C0000}"/>
    <cellStyle name="Total 5 2 3 3 2" xfId="19705" xr:uid="{00000000-0005-0000-0000-0000FD4C0000}"/>
    <cellStyle name="Total 5 2 3 4" xfId="19706" xr:uid="{00000000-0005-0000-0000-0000FE4C0000}"/>
    <cellStyle name="Total 5 2 3 5" xfId="46469" xr:uid="{81B7E4C3-5396-4284-AD46-0753F5F90B2A}"/>
    <cellStyle name="Total 5 2 3 6" xfId="39620" xr:uid="{00B6062E-3BEF-4E54-A9BF-E8501E5CDFDC}"/>
    <cellStyle name="Total 5 2 4" xfId="19707" xr:uid="{00000000-0005-0000-0000-0000FF4C0000}"/>
    <cellStyle name="Total 5 2 4 2" xfId="19708" xr:uid="{00000000-0005-0000-0000-0000004D0000}"/>
    <cellStyle name="Total 5 2 4 2 2" xfId="19709" xr:uid="{00000000-0005-0000-0000-0000014D0000}"/>
    <cellStyle name="Total 5 2 4 3" xfId="19710" xr:uid="{00000000-0005-0000-0000-0000024D0000}"/>
    <cellStyle name="Total 5 2 4 3 2" xfId="19711" xr:uid="{00000000-0005-0000-0000-0000034D0000}"/>
    <cellStyle name="Total 5 2 4 4" xfId="19712" xr:uid="{00000000-0005-0000-0000-0000044D0000}"/>
    <cellStyle name="Total 5 2 4 4 2" xfId="19713" xr:uid="{00000000-0005-0000-0000-0000054D0000}"/>
    <cellStyle name="Total 5 2 4 5" xfId="19714" xr:uid="{00000000-0005-0000-0000-0000064D0000}"/>
    <cellStyle name="Total 5 2 4 6" xfId="46470" xr:uid="{543340F8-05C4-44BC-AFF0-D22E8FC74469}"/>
    <cellStyle name="Total 5 2 4 7" xfId="39621" xr:uid="{AD78E9FC-71C0-4858-9471-3AB569BBCA05}"/>
    <cellStyle name="Total 5 2 5" xfId="19715" xr:uid="{00000000-0005-0000-0000-0000074D0000}"/>
    <cellStyle name="Total 5 2 5 2" xfId="19716" xr:uid="{00000000-0005-0000-0000-0000084D0000}"/>
    <cellStyle name="Total 5 2 5 2 2" xfId="19717" xr:uid="{00000000-0005-0000-0000-0000094D0000}"/>
    <cellStyle name="Total 5 2 5 3" xfId="19718" xr:uid="{00000000-0005-0000-0000-00000A4D0000}"/>
    <cellStyle name="Total 5 2 5 3 2" xfId="19719" xr:uid="{00000000-0005-0000-0000-00000B4D0000}"/>
    <cellStyle name="Total 5 2 5 4" xfId="19720" xr:uid="{00000000-0005-0000-0000-00000C4D0000}"/>
    <cellStyle name="Total 5 2 5 5" xfId="46471" xr:uid="{122484E4-BE1B-4CED-AA15-C964CDC3AE3C}"/>
    <cellStyle name="Total 5 2 5 6" xfId="39622" xr:uid="{B8E88B72-ED9F-4F2A-8A35-3BB29029FC49}"/>
    <cellStyle name="Total 5 2 6" xfId="19721" xr:uid="{00000000-0005-0000-0000-00000D4D0000}"/>
    <cellStyle name="Total 5 2 6 2" xfId="19722" xr:uid="{00000000-0005-0000-0000-00000E4D0000}"/>
    <cellStyle name="Total 5 2 7" xfId="19723" xr:uid="{00000000-0005-0000-0000-00000F4D0000}"/>
    <cellStyle name="Total 5 2 7 2" xfId="19724" xr:uid="{00000000-0005-0000-0000-0000104D0000}"/>
    <cellStyle name="Total 5 2 8" xfId="19725" xr:uid="{00000000-0005-0000-0000-0000114D0000}"/>
    <cellStyle name="Total 5 2 8 2" xfId="19726" xr:uid="{00000000-0005-0000-0000-0000124D0000}"/>
    <cellStyle name="Total 5 2 9" xfId="19727" xr:uid="{00000000-0005-0000-0000-0000134D0000}"/>
    <cellStyle name="Total 5 3" xfId="19728" xr:uid="{00000000-0005-0000-0000-0000144D0000}"/>
    <cellStyle name="Total 5 3 2" xfId="19729" xr:uid="{00000000-0005-0000-0000-0000154D0000}"/>
    <cellStyle name="Total 5 3 2 2" xfId="19730" xr:uid="{00000000-0005-0000-0000-0000164D0000}"/>
    <cellStyle name="Total 5 3 3" xfId="19731" xr:uid="{00000000-0005-0000-0000-0000174D0000}"/>
    <cellStyle name="Total 5 3 3 2" xfId="19732" xr:uid="{00000000-0005-0000-0000-0000184D0000}"/>
    <cellStyle name="Total 5 3 4" xfId="19733" xr:uid="{00000000-0005-0000-0000-0000194D0000}"/>
    <cellStyle name="Total 5 3 5" xfId="19734" xr:uid="{00000000-0005-0000-0000-00001A4D0000}"/>
    <cellStyle name="Total 5 3 6" xfId="46472" xr:uid="{C9BCB653-13B8-4FE7-AC56-EE289CEBC042}"/>
    <cellStyle name="Total 5 3 7" xfId="39623" xr:uid="{2C412A6F-9238-4CC7-AC63-824208D5D967}"/>
    <cellStyle name="Total 5 4" xfId="19735" xr:uid="{00000000-0005-0000-0000-00001B4D0000}"/>
    <cellStyle name="Total 5 4 2" xfId="19736" xr:uid="{00000000-0005-0000-0000-00001C4D0000}"/>
    <cellStyle name="Total 5 4 2 2" xfId="19737" xr:uid="{00000000-0005-0000-0000-00001D4D0000}"/>
    <cellStyle name="Total 5 4 3" xfId="19738" xr:uid="{00000000-0005-0000-0000-00001E4D0000}"/>
    <cellStyle name="Total 5 4 3 2" xfId="19739" xr:uid="{00000000-0005-0000-0000-00001F4D0000}"/>
    <cellStyle name="Total 5 4 4" xfId="19740" xr:uid="{00000000-0005-0000-0000-0000204D0000}"/>
    <cellStyle name="Total 5 4 5" xfId="46473" xr:uid="{C523D1DB-14F6-459A-A6BC-19C9F21AFA51}"/>
    <cellStyle name="Total 5 4 6" xfId="39624" xr:uid="{EA968A48-1210-46B0-ACDA-3BDD77FAE3B7}"/>
    <cellStyle name="Total 5 5" xfId="19741" xr:uid="{00000000-0005-0000-0000-0000214D0000}"/>
    <cellStyle name="Total 5 5 2" xfId="19742" xr:uid="{00000000-0005-0000-0000-0000224D0000}"/>
    <cellStyle name="Total 5 5 2 2" xfId="19743" xr:uid="{00000000-0005-0000-0000-0000234D0000}"/>
    <cellStyle name="Total 5 5 3" xfId="19744" xr:uid="{00000000-0005-0000-0000-0000244D0000}"/>
    <cellStyle name="Total 5 5 3 2" xfId="19745" xr:uid="{00000000-0005-0000-0000-0000254D0000}"/>
    <cellStyle name="Total 5 5 4" xfId="19746" xr:uid="{00000000-0005-0000-0000-0000264D0000}"/>
    <cellStyle name="Total 5 5 5" xfId="46474" xr:uid="{D2C493B8-F7DB-4DFE-9FD0-8FE3EB5C9769}"/>
    <cellStyle name="Total 5 5 6" xfId="39625" xr:uid="{AD0A4A1C-9066-4421-AA6A-E93BFF274AFD}"/>
    <cellStyle name="Total 5 6" xfId="19747" xr:uid="{00000000-0005-0000-0000-0000274D0000}"/>
    <cellStyle name="Total 5 6 2" xfId="19748" xr:uid="{00000000-0005-0000-0000-0000284D0000}"/>
    <cellStyle name="Total 5 6 2 2" xfId="19749" xr:uid="{00000000-0005-0000-0000-0000294D0000}"/>
    <cellStyle name="Total 5 6 3" xfId="19750" xr:uid="{00000000-0005-0000-0000-00002A4D0000}"/>
    <cellStyle name="Total 5 6 3 2" xfId="19751" xr:uid="{00000000-0005-0000-0000-00002B4D0000}"/>
    <cellStyle name="Total 5 6 4" xfId="19752" xr:uid="{00000000-0005-0000-0000-00002C4D0000}"/>
    <cellStyle name="Total 5 6 4 2" xfId="19753" xr:uid="{00000000-0005-0000-0000-00002D4D0000}"/>
    <cellStyle name="Total 5 6 5" xfId="19754" xr:uid="{00000000-0005-0000-0000-00002E4D0000}"/>
    <cellStyle name="Total 5 6 6" xfId="46475" xr:uid="{AFECEF61-6BB3-4420-B77F-1D3D0BA64268}"/>
    <cellStyle name="Total 5 6 7" xfId="39626" xr:uid="{1F88F484-07D4-480E-893C-E13F225E779D}"/>
    <cellStyle name="Total 5 7" xfId="19755" xr:uid="{00000000-0005-0000-0000-00002F4D0000}"/>
    <cellStyle name="Total 5 7 2" xfId="19756" xr:uid="{00000000-0005-0000-0000-0000304D0000}"/>
    <cellStyle name="Total 5 7 2 2" xfId="19757" xr:uid="{00000000-0005-0000-0000-0000314D0000}"/>
    <cellStyle name="Total 5 7 3" xfId="19758" xr:uid="{00000000-0005-0000-0000-0000324D0000}"/>
    <cellStyle name="Total 5 7 3 2" xfId="19759" xr:uid="{00000000-0005-0000-0000-0000334D0000}"/>
    <cellStyle name="Total 5 7 4" xfId="19760" xr:uid="{00000000-0005-0000-0000-0000344D0000}"/>
    <cellStyle name="Total 5 7 5" xfId="46476" xr:uid="{5EBA5FE7-30D1-4412-8408-5F429B7062BB}"/>
    <cellStyle name="Total 5 7 6" xfId="39627" xr:uid="{DA44C63D-5E57-4C8A-958C-C7CF6485D22F}"/>
    <cellStyle name="Total 5 8" xfId="19761" xr:uid="{00000000-0005-0000-0000-0000354D0000}"/>
    <cellStyle name="Total 5 8 2" xfId="19762" xr:uid="{00000000-0005-0000-0000-0000364D0000}"/>
    <cellStyle name="Total 5 8 3" xfId="46477" xr:uid="{71FAB975-3DD0-4544-BDC7-EC4605858AC3}"/>
    <cellStyle name="Total 5 8 4" xfId="39628" xr:uid="{41BA4759-A310-4F6F-A3B8-62F8749F6173}"/>
    <cellStyle name="Total 5 9" xfId="19763" xr:uid="{00000000-0005-0000-0000-0000374D0000}"/>
    <cellStyle name="Total 5 9 2" xfId="19764" xr:uid="{00000000-0005-0000-0000-0000384D0000}"/>
    <cellStyle name="Total 5 9 3" xfId="46478" xr:uid="{1298E94C-06CF-47A2-B1C5-60332F232413}"/>
    <cellStyle name="Total 5 9 4" xfId="39629" xr:uid="{6D56A315-B548-4924-A2A5-EC885CE6EC5C}"/>
    <cellStyle name="Total 6" xfId="3338" xr:uid="{00000000-0005-0000-0000-00000E0D0000}"/>
    <cellStyle name="Total 6 10" xfId="19766" xr:uid="{00000000-0005-0000-0000-00003A4D0000}"/>
    <cellStyle name="Total 6 10 2" xfId="19767" xr:uid="{00000000-0005-0000-0000-00003B4D0000}"/>
    <cellStyle name="Total 6 10 3" xfId="46479" xr:uid="{7B71E9B5-8B85-4771-AA8B-A2E8C5AB7FD0}"/>
    <cellStyle name="Total 6 10 4" xfId="39630" xr:uid="{DC695697-65B9-4A5A-AC7A-655DB166AC93}"/>
    <cellStyle name="Total 6 11" xfId="19768" xr:uid="{00000000-0005-0000-0000-00003C4D0000}"/>
    <cellStyle name="Total 6 11 2" xfId="46480" xr:uid="{CB47F15F-4C08-424E-82FB-9BE2B9BF4856}"/>
    <cellStyle name="Total 6 11 3" xfId="39631" xr:uid="{84F8EF1C-94EE-49A0-A6BF-8C752B4A3594}"/>
    <cellStyle name="Total 6 12" xfId="19769" xr:uid="{00000000-0005-0000-0000-00003D4D0000}"/>
    <cellStyle name="Total 6 13" xfId="19765" xr:uid="{00000000-0005-0000-0000-0000394D0000}"/>
    <cellStyle name="Total 6 14" xfId="42250" xr:uid="{F649500B-91A5-43D8-84CB-D087446DA407}"/>
    <cellStyle name="Total 6 15" xfId="27074" xr:uid="{52B448EB-9436-466B-84B8-142D6D462E26}"/>
    <cellStyle name="Total 6 2" xfId="19770" xr:uid="{00000000-0005-0000-0000-00003E4D0000}"/>
    <cellStyle name="Total 6 2 10" xfId="19771" xr:uid="{00000000-0005-0000-0000-00003F4D0000}"/>
    <cellStyle name="Total 6 2 11" xfId="46481" xr:uid="{50282E06-1656-48E5-ACB3-1DFC13C7236F}"/>
    <cellStyle name="Total 6 2 12" xfId="39632" xr:uid="{10BC2933-E1D3-48A1-AD88-F75C5F7945D0}"/>
    <cellStyle name="Total 6 2 2" xfId="19772" xr:uid="{00000000-0005-0000-0000-0000404D0000}"/>
    <cellStyle name="Total 6 2 2 2" xfId="19773" xr:uid="{00000000-0005-0000-0000-0000414D0000}"/>
    <cellStyle name="Total 6 2 2 2 2" xfId="19774" xr:uid="{00000000-0005-0000-0000-0000424D0000}"/>
    <cellStyle name="Total 6 2 2 3" xfId="19775" xr:uid="{00000000-0005-0000-0000-0000434D0000}"/>
    <cellStyle name="Total 6 2 2 3 2" xfId="19776" xr:uid="{00000000-0005-0000-0000-0000444D0000}"/>
    <cellStyle name="Total 6 2 2 4" xfId="19777" xr:uid="{00000000-0005-0000-0000-0000454D0000}"/>
    <cellStyle name="Total 6 2 2 5" xfId="46482" xr:uid="{339D2D27-B14D-425F-A5D6-1D28A7B6BA19}"/>
    <cellStyle name="Total 6 2 2 6" xfId="39633" xr:uid="{888D0883-18B9-4FFB-B291-BB12EA9492B1}"/>
    <cellStyle name="Total 6 2 3" xfId="19778" xr:uid="{00000000-0005-0000-0000-0000464D0000}"/>
    <cellStyle name="Total 6 2 3 2" xfId="19779" xr:uid="{00000000-0005-0000-0000-0000474D0000}"/>
    <cellStyle name="Total 6 2 3 2 2" xfId="19780" xr:uid="{00000000-0005-0000-0000-0000484D0000}"/>
    <cellStyle name="Total 6 2 3 3" xfId="19781" xr:uid="{00000000-0005-0000-0000-0000494D0000}"/>
    <cellStyle name="Total 6 2 3 3 2" xfId="19782" xr:uid="{00000000-0005-0000-0000-00004A4D0000}"/>
    <cellStyle name="Total 6 2 3 4" xfId="19783" xr:uid="{00000000-0005-0000-0000-00004B4D0000}"/>
    <cellStyle name="Total 6 2 3 5" xfId="46483" xr:uid="{6D6F3B57-C6F2-4B30-969D-39361190418C}"/>
    <cellStyle name="Total 6 2 3 6" xfId="39634" xr:uid="{9974236B-BF56-4827-9A2E-B4C744DA02D0}"/>
    <cellStyle name="Total 6 2 4" xfId="19784" xr:uid="{00000000-0005-0000-0000-00004C4D0000}"/>
    <cellStyle name="Total 6 2 4 2" xfId="19785" xr:uid="{00000000-0005-0000-0000-00004D4D0000}"/>
    <cellStyle name="Total 6 2 4 2 2" xfId="19786" xr:uid="{00000000-0005-0000-0000-00004E4D0000}"/>
    <cellStyle name="Total 6 2 4 3" xfId="19787" xr:uid="{00000000-0005-0000-0000-00004F4D0000}"/>
    <cellStyle name="Total 6 2 4 3 2" xfId="19788" xr:uid="{00000000-0005-0000-0000-0000504D0000}"/>
    <cellStyle name="Total 6 2 4 4" xfId="19789" xr:uid="{00000000-0005-0000-0000-0000514D0000}"/>
    <cellStyle name="Total 6 2 4 4 2" xfId="19790" xr:uid="{00000000-0005-0000-0000-0000524D0000}"/>
    <cellStyle name="Total 6 2 4 5" xfId="19791" xr:uid="{00000000-0005-0000-0000-0000534D0000}"/>
    <cellStyle name="Total 6 2 4 6" xfId="46484" xr:uid="{AE1ACBCA-8186-4FAE-9EB3-0B6F3C4F6053}"/>
    <cellStyle name="Total 6 2 4 7" xfId="39635" xr:uid="{514BC454-44E0-4958-BB4F-8183BA6362EE}"/>
    <cellStyle name="Total 6 2 5" xfId="19792" xr:uid="{00000000-0005-0000-0000-0000544D0000}"/>
    <cellStyle name="Total 6 2 5 2" xfId="19793" xr:uid="{00000000-0005-0000-0000-0000554D0000}"/>
    <cellStyle name="Total 6 2 5 2 2" xfId="19794" xr:uid="{00000000-0005-0000-0000-0000564D0000}"/>
    <cellStyle name="Total 6 2 5 3" xfId="19795" xr:uid="{00000000-0005-0000-0000-0000574D0000}"/>
    <cellStyle name="Total 6 2 5 3 2" xfId="19796" xr:uid="{00000000-0005-0000-0000-0000584D0000}"/>
    <cellStyle name="Total 6 2 5 4" xfId="19797" xr:uid="{00000000-0005-0000-0000-0000594D0000}"/>
    <cellStyle name="Total 6 2 5 5" xfId="46485" xr:uid="{3329FE60-7AFA-429C-9C06-F7B2202B2223}"/>
    <cellStyle name="Total 6 2 5 6" xfId="39636" xr:uid="{4DB7BACD-6DD0-429B-B83B-ABFB50B06DE4}"/>
    <cellStyle name="Total 6 2 6" xfId="19798" xr:uid="{00000000-0005-0000-0000-00005A4D0000}"/>
    <cellStyle name="Total 6 2 6 2" xfId="19799" xr:uid="{00000000-0005-0000-0000-00005B4D0000}"/>
    <cellStyle name="Total 6 2 7" xfId="19800" xr:uid="{00000000-0005-0000-0000-00005C4D0000}"/>
    <cellStyle name="Total 6 2 7 2" xfId="19801" xr:uid="{00000000-0005-0000-0000-00005D4D0000}"/>
    <cellStyle name="Total 6 2 8" xfId="19802" xr:uid="{00000000-0005-0000-0000-00005E4D0000}"/>
    <cellStyle name="Total 6 2 8 2" xfId="19803" xr:uid="{00000000-0005-0000-0000-00005F4D0000}"/>
    <cellStyle name="Total 6 2 9" xfId="19804" xr:uid="{00000000-0005-0000-0000-0000604D0000}"/>
    <cellStyle name="Total 6 3" xfId="19805" xr:uid="{00000000-0005-0000-0000-0000614D0000}"/>
    <cellStyle name="Total 6 3 2" xfId="19806" xr:uid="{00000000-0005-0000-0000-0000624D0000}"/>
    <cellStyle name="Total 6 3 2 2" xfId="19807" xr:uid="{00000000-0005-0000-0000-0000634D0000}"/>
    <cellStyle name="Total 6 3 3" xfId="19808" xr:uid="{00000000-0005-0000-0000-0000644D0000}"/>
    <cellStyle name="Total 6 3 3 2" xfId="19809" xr:uid="{00000000-0005-0000-0000-0000654D0000}"/>
    <cellStyle name="Total 6 3 4" xfId="19810" xr:uid="{00000000-0005-0000-0000-0000664D0000}"/>
    <cellStyle name="Total 6 3 5" xfId="19811" xr:uid="{00000000-0005-0000-0000-0000674D0000}"/>
    <cellStyle name="Total 6 3 6" xfId="46486" xr:uid="{ED870D49-2A0F-4829-B7A3-D107280A12B8}"/>
    <cellStyle name="Total 6 3 7" xfId="39637" xr:uid="{3B8A2035-16AE-4371-B817-E230D368C3A9}"/>
    <cellStyle name="Total 6 4" xfId="19812" xr:uid="{00000000-0005-0000-0000-0000684D0000}"/>
    <cellStyle name="Total 6 4 2" xfId="19813" xr:uid="{00000000-0005-0000-0000-0000694D0000}"/>
    <cellStyle name="Total 6 4 2 2" xfId="19814" xr:uid="{00000000-0005-0000-0000-00006A4D0000}"/>
    <cellStyle name="Total 6 4 3" xfId="19815" xr:uid="{00000000-0005-0000-0000-00006B4D0000}"/>
    <cellStyle name="Total 6 4 3 2" xfId="19816" xr:uid="{00000000-0005-0000-0000-00006C4D0000}"/>
    <cellStyle name="Total 6 4 4" xfId="19817" xr:uid="{00000000-0005-0000-0000-00006D4D0000}"/>
    <cellStyle name="Total 6 4 5" xfId="46487" xr:uid="{67BFB179-BD4C-44CE-806C-8E4293F38A6D}"/>
    <cellStyle name="Total 6 4 6" xfId="39638" xr:uid="{2390CE53-2BE1-4071-B9D6-5B67CEA9D3B8}"/>
    <cellStyle name="Total 6 5" xfId="19818" xr:uid="{00000000-0005-0000-0000-00006E4D0000}"/>
    <cellStyle name="Total 6 5 2" xfId="19819" xr:uid="{00000000-0005-0000-0000-00006F4D0000}"/>
    <cellStyle name="Total 6 5 2 2" xfId="19820" xr:uid="{00000000-0005-0000-0000-0000704D0000}"/>
    <cellStyle name="Total 6 5 3" xfId="19821" xr:uid="{00000000-0005-0000-0000-0000714D0000}"/>
    <cellStyle name="Total 6 5 3 2" xfId="19822" xr:uid="{00000000-0005-0000-0000-0000724D0000}"/>
    <cellStyle name="Total 6 5 4" xfId="19823" xr:uid="{00000000-0005-0000-0000-0000734D0000}"/>
    <cellStyle name="Total 6 5 5" xfId="46488" xr:uid="{BAD138B9-52B9-45CC-A4AB-41324A3F23E7}"/>
    <cellStyle name="Total 6 5 6" xfId="39639" xr:uid="{A7A01FC2-703A-49D5-8C85-FEEEA4F98010}"/>
    <cellStyle name="Total 6 6" xfId="19824" xr:uid="{00000000-0005-0000-0000-0000744D0000}"/>
    <cellStyle name="Total 6 6 2" xfId="19825" xr:uid="{00000000-0005-0000-0000-0000754D0000}"/>
    <cellStyle name="Total 6 6 2 2" xfId="19826" xr:uid="{00000000-0005-0000-0000-0000764D0000}"/>
    <cellStyle name="Total 6 6 3" xfId="19827" xr:uid="{00000000-0005-0000-0000-0000774D0000}"/>
    <cellStyle name="Total 6 6 3 2" xfId="19828" xr:uid="{00000000-0005-0000-0000-0000784D0000}"/>
    <cellStyle name="Total 6 6 4" xfId="19829" xr:uid="{00000000-0005-0000-0000-0000794D0000}"/>
    <cellStyle name="Total 6 6 4 2" xfId="19830" xr:uid="{00000000-0005-0000-0000-00007A4D0000}"/>
    <cellStyle name="Total 6 6 5" xfId="19831" xr:uid="{00000000-0005-0000-0000-00007B4D0000}"/>
    <cellStyle name="Total 6 6 6" xfId="46489" xr:uid="{711DCB5E-5F75-40F9-B295-AD994A362530}"/>
    <cellStyle name="Total 6 6 7" xfId="39640" xr:uid="{BA7190BA-2CCB-4FBB-9B43-E1A5895C2FF4}"/>
    <cellStyle name="Total 6 7" xfId="19832" xr:uid="{00000000-0005-0000-0000-00007C4D0000}"/>
    <cellStyle name="Total 6 7 2" xfId="19833" xr:uid="{00000000-0005-0000-0000-00007D4D0000}"/>
    <cellStyle name="Total 6 7 2 2" xfId="19834" xr:uid="{00000000-0005-0000-0000-00007E4D0000}"/>
    <cellStyle name="Total 6 7 3" xfId="19835" xr:uid="{00000000-0005-0000-0000-00007F4D0000}"/>
    <cellStyle name="Total 6 7 3 2" xfId="19836" xr:uid="{00000000-0005-0000-0000-0000804D0000}"/>
    <cellStyle name="Total 6 7 4" xfId="19837" xr:uid="{00000000-0005-0000-0000-0000814D0000}"/>
    <cellStyle name="Total 6 7 5" xfId="46490" xr:uid="{E12C72D8-9CB4-4C05-889A-E962F1774A8E}"/>
    <cellStyle name="Total 6 7 6" xfId="39641" xr:uid="{77CE577D-DEE2-461C-8B11-58EC5D6D2733}"/>
    <cellStyle name="Total 6 8" xfId="19838" xr:uid="{00000000-0005-0000-0000-0000824D0000}"/>
    <cellStyle name="Total 6 8 2" xfId="19839" xr:uid="{00000000-0005-0000-0000-0000834D0000}"/>
    <cellStyle name="Total 6 8 3" xfId="46491" xr:uid="{41F14998-0713-436E-B2AB-7052D81ADE05}"/>
    <cellStyle name="Total 6 8 4" xfId="39642" xr:uid="{2C2CD24B-6287-4E09-8289-F4F16E68311D}"/>
    <cellStyle name="Total 6 9" xfId="19840" xr:uid="{00000000-0005-0000-0000-0000844D0000}"/>
    <cellStyle name="Total 6 9 2" xfId="19841" xr:uid="{00000000-0005-0000-0000-0000854D0000}"/>
    <cellStyle name="Total 6 9 3" xfId="46492" xr:uid="{CD637CFE-686E-441F-B62F-4706078B610E}"/>
    <cellStyle name="Total 6 9 4" xfId="39643" xr:uid="{C0279DF7-9653-45FE-98FA-4CBF1E62ADF2}"/>
    <cellStyle name="Total 7" xfId="3339" xr:uid="{00000000-0005-0000-0000-00000F0D0000}"/>
    <cellStyle name="Total 7 10" xfId="19843" xr:uid="{00000000-0005-0000-0000-0000874D0000}"/>
    <cellStyle name="Total 7 10 2" xfId="46493" xr:uid="{9BE2F3F1-3092-463D-A997-D2866C36599A}"/>
    <cellStyle name="Total 7 10 3" xfId="39644" xr:uid="{2BB5E7A5-B48D-4DBA-A6E1-4B04E718A915}"/>
    <cellStyle name="Total 7 11" xfId="19844" xr:uid="{00000000-0005-0000-0000-0000884D0000}"/>
    <cellStyle name="Total 7 12" xfId="19842" xr:uid="{00000000-0005-0000-0000-0000864D0000}"/>
    <cellStyle name="Total 7 13" xfId="42251" xr:uid="{C2D4B455-EE05-4E74-925B-B6A87B37D7D4}"/>
    <cellStyle name="Total 7 14" xfId="27075" xr:uid="{B81EC695-BAED-40D5-A2E4-994C330893C0}"/>
    <cellStyle name="Total 7 2" xfId="19845" xr:uid="{00000000-0005-0000-0000-0000894D0000}"/>
    <cellStyle name="Total 7 2 2" xfId="19846" xr:uid="{00000000-0005-0000-0000-00008A4D0000}"/>
    <cellStyle name="Total 7 2 2 2" xfId="19847" xr:uid="{00000000-0005-0000-0000-00008B4D0000}"/>
    <cellStyle name="Total 7 2 3" xfId="19848" xr:uid="{00000000-0005-0000-0000-00008C4D0000}"/>
    <cellStyle name="Total 7 2 3 2" xfId="19849" xr:uid="{00000000-0005-0000-0000-00008D4D0000}"/>
    <cellStyle name="Total 7 2 4" xfId="19850" xr:uid="{00000000-0005-0000-0000-00008E4D0000}"/>
    <cellStyle name="Total 7 2 5" xfId="19851" xr:uid="{00000000-0005-0000-0000-00008F4D0000}"/>
    <cellStyle name="Total 7 2 6" xfId="46494" xr:uid="{373D98EE-37F2-4CF7-B6A1-069A2385A54C}"/>
    <cellStyle name="Total 7 2 7" xfId="39645" xr:uid="{BAE2B321-CF45-4787-827F-D4BBAFFD5D52}"/>
    <cellStyle name="Total 7 3" xfId="19852" xr:uid="{00000000-0005-0000-0000-0000904D0000}"/>
    <cellStyle name="Total 7 3 2" xfId="19853" xr:uid="{00000000-0005-0000-0000-0000914D0000}"/>
    <cellStyle name="Total 7 3 2 2" xfId="19854" xr:uid="{00000000-0005-0000-0000-0000924D0000}"/>
    <cellStyle name="Total 7 3 3" xfId="19855" xr:uid="{00000000-0005-0000-0000-0000934D0000}"/>
    <cellStyle name="Total 7 3 3 2" xfId="19856" xr:uid="{00000000-0005-0000-0000-0000944D0000}"/>
    <cellStyle name="Total 7 3 4" xfId="19857" xr:uid="{00000000-0005-0000-0000-0000954D0000}"/>
    <cellStyle name="Total 7 3 5" xfId="46495" xr:uid="{CC367F8E-3A2C-4477-9F39-94013F47ABBA}"/>
    <cellStyle name="Total 7 3 6" xfId="39646" xr:uid="{0B20AA06-C553-4DF6-BF28-58C5D34591D7}"/>
    <cellStyle name="Total 7 4" xfId="19858" xr:uid="{00000000-0005-0000-0000-0000964D0000}"/>
    <cellStyle name="Total 7 4 2" xfId="19859" xr:uid="{00000000-0005-0000-0000-0000974D0000}"/>
    <cellStyle name="Total 7 4 2 2" xfId="19860" xr:uid="{00000000-0005-0000-0000-0000984D0000}"/>
    <cellStyle name="Total 7 4 3" xfId="19861" xr:uid="{00000000-0005-0000-0000-0000994D0000}"/>
    <cellStyle name="Total 7 4 3 2" xfId="19862" xr:uid="{00000000-0005-0000-0000-00009A4D0000}"/>
    <cellStyle name="Total 7 4 4" xfId="19863" xr:uid="{00000000-0005-0000-0000-00009B4D0000}"/>
    <cellStyle name="Total 7 4 5" xfId="46496" xr:uid="{1A0464CF-ECEC-4F3C-98AA-973C25056350}"/>
    <cellStyle name="Total 7 4 6" xfId="39647" xr:uid="{DAD7A3A5-EC6C-43A1-9015-CB9D478E6CEC}"/>
    <cellStyle name="Total 7 5" xfId="19864" xr:uid="{00000000-0005-0000-0000-00009C4D0000}"/>
    <cellStyle name="Total 7 5 2" xfId="19865" xr:uid="{00000000-0005-0000-0000-00009D4D0000}"/>
    <cellStyle name="Total 7 5 2 2" xfId="19866" xr:uid="{00000000-0005-0000-0000-00009E4D0000}"/>
    <cellStyle name="Total 7 5 3" xfId="19867" xr:uid="{00000000-0005-0000-0000-00009F4D0000}"/>
    <cellStyle name="Total 7 5 3 2" xfId="19868" xr:uid="{00000000-0005-0000-0000-0000A04D0000}"/>
    <cellStyle name="Total 7 5 4" xfId="19869" xr:uid="{00000000-0005-0000-0000-0000A14D0000}"/>
    <cellStyle name="Total 7 5 4 2" xfId="19870" xr:uid="{00000000-0005-0000-0000-0000A24D0000}"/>
    <cellStyle name="Total 7 5 5" xfId="19871" xr:uid="{00000000-0005-0000-0000-0000A34D0000}"/>
    <cellStyle name="Total 7 5 6" xfId="46497" xr:uid="{9E1A79EA-C496-43F9-A1CB-1CF66FFE14E5}"/>
    <cellStyle name="Total 7 5 7" xfId="39648" xr:uid="{18D6EA2B-77BE-4FCF-8F95-0F084DC2832C}"/>
    <cellStyle name="Total 7 6" xfId="19872" xr:uid="{00000000-0005-0000-0000-0000A44D0000}"/>
    <cellStyle name="Total 7 6 2" xfId="19873" xr:uid="{00000000-0005-0000-0000-0000A54D0000}"/>
    <cellStyle name="Total 7 6 2 2" xfId="19874" xr:uid="{00000000-0005-0000-0000-0000A64D0000}"/>
    <cellStyle name="Total 7 6 3" xfId="19875" xr:uid="{00000000-0005-0000-0000-0000A74D0000}"/>
    <cellStyle name="Total 7 6 3 2" xfId="19876" xr:uid="{00000000-0005-0000-0000-0000A84D0000}"/>
    <cellStyle name="Total 7 6 4" xfId="19877" xr:uid="{00000000-0005-0000-0000-0000A94D0000}"/>
    <cellStyle name="Total 7 6 5" xfId="46498" xr:uid="{4B2676F8-C402-40C1-AEF6-8AF70AEFAC6F}"/>
    <cellStyle name="Total 7 6 6" xfId="39649" xr:uid="{261A9FC7-84E5-46E3-A359-8FC110E939C6}"/>
    <cellStyle name="Total 7 7" xfId="19878" xr:uid="{00000000-0005-0000-0000-0000AA4D0000}"/>
    <cellStyle name="Total 7 7 2" xfId="19879" xr:uid="{00000000-0005-0000-0000-0000AB4D0000}"/>
    <cellStyle name="Total 7 7 3" xfId="46499" xr:uid="{5EE721F5-C99D-4FEA-B600-12598634D1A1}"/>
    <cellStyle name="Total 7 7 4" xfId="39650" xr:uid="{8EF85B8E-1A9E-4EB2-9BBE-4D4342317FFD}"/>
    <cellStyle name="Total 7 8" xfId="19880" xr:uid="{00000000-0005-0000-0000-0000AC4D0000}"/>
    <cellStyle name="Total 7 8 2" xfId="19881" xr:uid="{00000000-0005-0000-0000-0000AD4D0000}"/>
    <cellStyle name="Total 7 8 3" xfId="46500" xr:uid="{9C757383-5D9D-492F-9B23-612701BE45D5}"/>
    <cellStyle name="Total 7 8 4" xfId="39651" xr:uid="{791BE4D6-4077-4EC7-AEF4-FC47D5DB5D93}"/>
    <cellStyle name="Total 7 9" xfId="19882" xr:uid="{00000000-0005-0000-0000-0000AE4D0000}"/>
    <cellStyle name="Total 7 9 2" xfId="19883" xr:uid="{00000000-0005-0000-0000-0000AF4D0000}"/>
    <cellStyle name="Total 7 9 3" xfId="46501" xr:uid="{EA53132C-FB6D-403D-81AB-3C8D6B2F8481}"/>
    <cellStyle name="Total 7 9 4" xfId="39652" xr:uid="{34303B3A-947D-44EF-A52B-D9DA213690FF}"/>
    <cellStyle name="Total 8" xfId="3340" xr:uid="{00000000-0005-0000-0000-0000100D0000}"/>
    <cellStyle name="Total 8 10" xfId="19885" xr:uid="{00000000-0005-0000-0000-0000B14D0000}"/>
    <cellStyle name="Total 8 10 2" xfId="46502" xr:uid="{1B18FB7B-FAF0-431E-B2DC-DD438BDB3083}"/>
    <cellStyle name="Total 8 10 3" xfId="39653" xr:uid="{F927765D-818A-4EE3-A62B-DD2371E8944B}"/>
    <cellStyle name="Total 8 11" xfId="19886" xr:uid="{00000000-0005-0000-0000-0000B24D0000}"/>
    <cellStyle name="Total 8 12" xfId="19884" xr:uid="{00000000-0005-0000-0000-0000B04D0000}"/>
    <cellStyle name="Total 8 13" xfId="42252" xr:uid="{11D84C8A-6699-41D9-A8F3-9E197AA2C98F}"/>
    <cellStyle name="Total 8 14" xfId="27076" xr:uid="{4697644F-1EFD-4622-B847-6774ACD3C765}"/>
    <cellStyle name="Total 8 2" xfId="19887" xr:uid="{00000000-0005-0000-0000-0000B34D0000}"/>
    <cellStyle name="Total 8 2 2" xfId="19888" xr:uid="{00000000-0005-0000-0000-0000B44D0000}"/>
    <cellStyle name="Total 8 2 2 2" xfId="19889" xr:uid="{00000000-0005-0000-0000-0000B54D0000}"/>
    <cellStyle name="Total 8 2 3" xfId="19890" xr:uid="{00000000-0005-0000-0000-0000B64D0000}"/>
    <cellStyle name="Total 8 2 3 2" xfId="19891" xr:uid="{00000000-0005-0000-0000-0000B74D0000}"/>
    <cellStyle name="Total 8 2 4" xfId="19892" xr:uid="{00000000-0005-0000-0000-0000B84D0000}"/>
    <cellStyle name="Total 8 2 5" xfId="19893" xr:uid="{00000000-0005-0000-0000-0000B94D0000}"/>
    <cellStyle name="Total 8 2 6" xfId="46503" xr:uid="{F571A51C-9836-4608-920A-FB4A96AAA531}"/>
    <cellStyle name="Total 8 2 7" xfId="39654" xr:uid="{79319C47-8960-4009-AA69-20D04A64CDD4}"/>
    <cellStyle name="Total 8 3" xfId="19894" xr:uid="{00000000-0005-0000-0000-0000BA4D0000}"/>
    <cellStyle name="Total 8 3 2" xfId="19895" xr:uid="{00000000-0005-0000-0000-0000BB4D0000}"/>
    <cellStyle name="Total 8 3 2 2" xfId="19896" xr:uid="{00000000-0005-0000-0000-0000BC4D0000}"/>
    <cellStyle name="Total 8 3 3" xfId="19897" xr:uid="{00000000-0005-0000-0000-0000BD4D0000}"/>
    <cellStyle name="Total 8 3 3 2" xfId="19898" xr:uid="{00000000-0005-0000-0000-0000BE4D0000}"/>
    <cellStyle name="Total 8 3 4" xfId="19899" xr:uid="{00000000-0005-0000-0000-0000BF4D0000}"/>
    <cellStyle name="Total 8 3 5" xfId="46504" xr:uid="{C9401A4D-3E18-4BB1-8E37-5CA659AE348F}"/>
    <cellStyle name="Total 8 3 6" xfId="39655" xr:uid="{FB9FF28E-D876-42CC-B38A-EEE9F503B9FE}"/>
    <cellStyle name="Total 8 4" xfId="19900" xr:uid="{00000000-0005-0000-0000-0000C04D0000}"/>
    <cellStyle name="Total 8 4 2" xfId="19901" xr:uid="{00000000-0005-0000-0000-0000C14D0000}"/>
    <cellStyle name="Total 8 4 2 2" xfId="19902" xr:uid="{00000000-0005-0000-0000-0000C24D0000}"/>
    <cellStyle name="Total 8 4 3" xfId="19903" xr:uid="{00000000-0005-0000-0000-0000C34D0000}"/>
    <cellStyle name="Total 8 4 3 2" xfId="19904" xr:uid="{00000000-0005-0000-0000-0000C44D0000}"/>
    <cellStyle name="Total 8 4 4" xfId="19905" xr:uid="{00000000-0005-0000-0000-0000C54D0000}"/>
    <cellStyle name="Total 8 4 5" xfId="46505" xr:uid="{4916C364-45E0-45A8-8EF7-A818A1BE2A6E}"/>
    <cellStyle name="Total 8 4 6" xfId="39656" xr:uid="{9891A636-E737-4733-B6F8-ADC45D21CC5A}"/>
    <cellStyle name="Total 8 5" xfId="19906" xr:uid="{00000000-0005-0000-0000-0000C64D0000}"/>
    <cellStyle name="Total 8 5 2" xfId="19907" xr:uid="{00000000-0005-0000-0000-0000C74D0000}"/>
    <cellStyle name="Total 8 5 2 2" xfId="19908" xr:uid="{00000000-0005-0000-0000-0000C84D0000}"/>
    <cellStyle name="Total 8 5 3" xfId="19909" xr:uid="{00000000-0005-0000-0000-0000C94D0000}"/>
    <cellStyle name="Total 8 5 3 2" xfId="19910" xr:uid="{00000000-0005-0000-0000-0000CA4D0000}"/>
    <cellStyle name="Total 8 5 4" xfId="19911" xr:uid="{00000000-0005-0000-0000-0000CB4D0000}"/>
    <cellStyle name="Total 8 5 4 2" xfId="19912" xr:uid="{00000000-0005-0000-0000-0000CC4D0000}"/>
    <cellStyle name="Total 8 5 5" xfId="19913" xr:uid="{00000000-0005-0000-0000-0000CD4D0000}"/>
    <cellStyle name="Total 8 5 6" xfId="46506" xr:uid="{1B941B55-C72F-4C97-AC4F-16364D15D1B8}"/>
    <cellStyle name="Total 8 5 7" xfId="39657" xr:uid="{42392145-A7AF-4778-A273-9CD23D2C2FA4}"/>
    <cellStyle name="Total 8 6" xfId="19914" xr:uid="{00000000-0005-0000-0000-0000CE4D0000}"/>
    <cellStyle name="Total 8 6 2" xfId="19915" xr:uid="{00000000-0005-0000-0000-0000CF4D0000}"/>
    <cellStyle name="Total 8 6 2 2" xfId="19916" xr:uid="{00000000-0005-0000-0000-0000D04D0000}"/>
    <cellStyle name="Total 8 6 3" xfId="19917" xr:uid="{00000000-0005-0000-0000-0000D14D0000}"/>
    <cellStyle name="Total 8 6 3 2" xfId="19918" xr:uid="{00000000-0005-0000-0000-0000D24D0000}"/>
    <cellStyle name="Total 8 6 4" xfId="19919" xr:uid="{00000000-0005-0000-0000-0000D34D0000}"/>
    <cellStyle name="Total 8 6 5" xfId="46507" xr:uid="{DAD659F6-CBDF-4154-8562-98CD142EF296}"/>
    <cellStyle name="Total 8 6 6" xfId="39658" xr:uid="{3DCBBFA8-F828-49FB-BA79-4C830D5C3B2A}"/>
    <cellStyle name="Total 8 7" xfId="19920" xr:uid="{00000000-0005-0000-0000-0000D44D0000}"/>
    <cellStyle name="Total 8 7 2" xfId="19921" xr:uid="{00000000-0005-0000-0000-0000D54D0000}"/>
    <cellStyle name="Total 8 7 3" xfId="46508" xr:uid="{828B5B59-3B21-48C9-BE2A-D0B194C964E8}"/>
    <cellStyle name="Total 8 7 4" xfId="39659" xr:uid="{BC1C0727-E6A7-497D-8A10-E7F7FE954138}"/>
    <cellStyle name="Total 8 8" xfId="19922" xr:uid="{00000000-0005-0000-0000-0000D64D0000}"/>
    <cellStyle name="Total 8 8 2" xfId="19923" xr:uid="{00000000-0005-0000-0000-0000D74D0000}"/>
    <cellStyle name="Total 8 8 3" xfId="46509" xr:uid="{33A56CB5-D816-4390-A8BF-BCF7251566B5}"/>
    <cellStyle name="Total 8 8 4" xfId="39660" xr:uid="{4154E68E-A742-4BC7-AC77-D5F5EE3D1EB2}"/>
    <cellStyle name="Total 8 9" xfId="19924" xr:uid="{00000000-0005-0000-0000-0000D84D0000}"/>
    <cellStyle name="Total 8 9 2" xfId="19925" xr:uid="{00000000-0005-0000-0000-0000D94D0000}"/>
    <cellStyle name="Total 8 9 3" xfId="46510" xr:uid="{00876F32-FC33-4A07-8176-40F495B30A01}"/>
    <cellStyle name="Total 8 9 4" xfId="39661" xr:uid="{98E61477-F5E7-4E0C-964E-115AC43B76AF}"/>
    <cellStyle name="Total 9" xfId="3341" xr:uid="{00000000-0005-0000-0000-0000110D0000}"/>
    <cellStyle name="Total 9 10" xfId="19927" xr:uid="{00000000-0005-0000-0000-0000DB4D0000}"/>
    <cellStyle name="Total 9 10 2" xfId="46511" xr:uid="{67628E42-C85F-4B39-976A-79A8D6529F92}"/>
    <cellStyle name="Total 9 10 3" xfId="39662" xr:uid="{79CA594F-52C8-4F51-8884-A28E91F71658}"/>
    <cellStyle name="Total 9 11" xfId="19928" xr:uid="{00000000-0005-0000-0000-0000DC4D0000}"/>
    <cellStyle name="Total 9 12" xfId="19926" xr:uid="{00000000-0005-0000-0000-0000DA4D0000}"/>
    <cellStyle name="Total 9 13" xfId="42253" xr:uid="{1EEB969E-9947-429E-A634-A3C5A5DD578A}"/>
    <cellStyle name="Total 9 14" xfId="27077" xr:uid="{21991047-71AD-4042-BE8C-E71F1F6A6444}"/>
    <cellStyle name="Total 9 2" xfId="19929" xr:uid="{00000000-0005-0000-0000-0000DD4D0000}"/>
    <cellStyle name="Total 9 2 2" xfId="19930" xr:uid="{00000000-0005-0000-0000-0000DE4D0000}"/>
    <cellStyle name="Total 9 2 2 2" xfId="19931" xr:uid="{00000000-0005-0000-0000-0000DF4D0000}"/>
    <cellStyle name="Total 9 2 3" xfId="19932" xr:uid="{00000000-0005-0000-0000-0000E04D0000}"/>
    <cellStyle name="Total 9 2 3 2" xfId="19933" xr:uid="{00000000-0005-0000-0000-0000E14D0000}"/>
    <cellStyle name="Total 9 2 4" xfId="19934" xr:uid="{00000000-0005-0000-0000-0000E24D0000}"/>
    <cellStyle name="Total 9 2 5" xfId="19935" xr:uid="{00000000-0005-0000-0000-0000E34D0000}"/>
    <cellStyle name="Total 9 2 6" xfId="46512" xr:uid="{50655E3E-FB67-42D5-A9DD-6016B917B183}"/>
    <cellStyle name="Total 9 2 7" xfId="39663" xr:uid="{7A436D19-D195-4BDD-B7CF-C405F4110C5D}"/>
    <cellStyle name="Total 9 3" xfId="19936" xr:uid="{00000000-0005-0000-0000-0000E44D0000}"/>
    <cellStyle name="Total 9 3 2" xfId="19937" xr:uid="{00000000-0005-0000-0000-0000E54D0000}"/>
    <cellStyle name="Total 9 3 2 2" xfId="19938" xr:uid="{00000000-0005-0000-0000-0000E64D0000}"/>
    <cellStyle name="Total 9 3 3" xfId="19939" xr:uid="{00000000-0005-0000-0000-0000E74D0000}"/>
    <cellStyle name="Total 9 3 3 2" xfId="19940" xr:uid="{00000000-0005-0000-0000-0000E84D0000}"/>
    <cellStyle name="Total 9 3 4" xfId="19941" xr:uid="{00000000-0005-0000-0000-0000E94D0000}"/>
    <cellStyle name="Total 9 3 5" xfId="46513" xr:uid="{D425D90E-DEBC-493B-8865-B379589D9B4B}"/>
    <cellStyle name="Total 9 3 6" xfId="39664" xr:uid="{2EECE329-DE08-46D2-9640-C4EA2EC43C76}"/>
    <cellStyle name="Total 9 4" xfId="19942" xr:uid="{00000000-0005-0000-0000-0000EA4D0000}"/>
    <cellStyle name="Total 9 4 2" xfId="19943" xr:uid="{00000000-0005-0000-0000-0000EB4D0000}"/>
    <cellStyle name="Total 9 4 2 2" xfId="19944" xr:uid="{00000000-0005-0000-0000-0000EC4D0000}"/>
    <cellStyle name="Total 9 4 3" xfId="19945" xr:uid="{00000000-0005-0000-0000-0000ED4D0000}"/>
    <cellStyle name="Total 9 4 3 2" xfId="19946" xr:uid="{00000000-0005-0000-0000-0000EE4D0000}"/>
    <cellStyle name="Total 9 4 4" xfId="19947" xr:uid="{00000000-0005-0000-0000-0000EF4D0000}"/>
    <cellStyle name="Total 9 4 5" xfId="46514" xr:uid="{43490ECD-FD69-4C7E-84BB-758FEAAD95B4}"/>
    <cellStyle name="Total 9 4 6" xfId="39665" xr:uid="{DB581149-B878-49E6-B8E6-C34644FA3BEB}"/>
    <cellStyle name="Total 9 5" xfId="19948" xr:uid="{00000000-0005-0000-0000-0000F04D0000}"/>
    <cellStyle name="Total 9 5 2" xfId="19949" xr:uid="{00000000-0005-0000-0000-0000F14D0000}"/>
    <cellStyle name="Total 9 5 2 2" xfId="19950" xr:uid="{00000000-0005-0000-0000-0000F24D0000}"/>
    <cellStyle name="Total 9 5 3" xfId="19951" xr:uid="{00000000-0005-0000-0000-0000F34D0000}"/>
    <cellStyle name="Total 9 5 3 2" xfId="19952" xr:uid="{00000000-0005-0000-0000-0000F44D0000}"/>
    <cellStyle name="Total 9 5 4" xfId="19953" xr:uid="{00000000-0005-0000-0000-0000F54D0000}"/>
    <cellStyle name="Total 9 5 4 2" xfId="19954" xr:uid="{00000000-0005-0000-0000-0000F64D0000}"/>
    <cellStyle name="Total 9 5 5" xfId="19955" xr:uid="{00000000-0005-0000-0000-0000F74D0000}"/>
    <cellStyle name="Total 9 5 6" xfId="46515" xr:uid="{95D44E1F-034B-48B2-8E5F-B2A8128784F8}"/>
    <cellStyle name="Total 9 5 7" xfId="39666" xr:uid="{4F2F0613-6699-4A7E-B2C9-BFF6F5B109EC}"/>
    <cellStyle name="Total 9 6" xfId="19956" xr:uid="{00000000-0005-0000-0000-0000F84D0000}"/>
    <cellStyle name="Total 9 6 2" xfId="19957" xr:uid="{00000000-0005-0000-0000-0000F94D0000}"/>
    <cellStyle name="Total 9 6 2 2" xfId="19958" xr:uid="{00000000-0005-0000-0000-0000FA4D0000}"/>
    <cellStyle name="Total 9 6 3" xfId="19959" xr:uid="{00000000-0005-0000-0000-0000FB4D0000}"/>
    <cellStyle name="Total 9 6 3 2" xfId="19960" xr:uid="{00000000-0005-0000-0000-0000FC4D0000}"/>
    <cellStyle name="Total 9 6 4" xfId="19961" xr:uid="{00000000-0005-0000-0000-0000FD4D0000}"/>
    <cellStyle name="Total 9 6 5" xfId="46516" xr:uid="{DAA40A26-2550-4043-A031-99EDEA98FC5A}"/>
    <cellStyle name="Total 9 6 6" xfId="39667" xr:uid="{30CB9203-3143-4B7E-A3F9-65FEFF7A68B5}"/>
    <cellStyle name="Total 9 7" xfId="19962" xr:uid="{00000000-0005-0000-0000-0000FE4D0000}"/>
    <cellStyle name="Total 9 7 2" xfId="19963" xr:uid="{00000000-0005-0000-0000-0000FF4D0000}"/>
    <cellStyle name="Total 9 7 3" xfId="46517" xr:uid="{6ADB8991-EB41-4DC6-BFBE-FF7318A93030}"/>
    <cellStyle name="Total 9 7 4" xfId="39668" xr:uid="{CDDB9E24-2FF3-42DF-8793-34C32FEE90BA}"/>
    <cellStyle name="Total 9 8" xfId="19964" xr:uid="{00000000-0005-0000-0000-0000004E0000}"/>
    <cellStyle name="Total 9 8 2" xfId="19965" xr:uid="{00000000-0005-0000-0000-0000014E0000}"/>
    <cellStyle name="Total 9 8 3" xfId="46518" xr:uid="{E78E8136-DA57-4CA3-9FB8-E37855B8FBC9}"/>
    <cellStyle name="Total 9 8 4" xfId="39669" xr:uid="{F36CB610-0E13-4C63-A3B3-CE6C96A20D69}"/>
    <cellStyle name="Total 9 9" xfId="19966" xr:uid="{00000000-0005-0000-0000-0000024E0000}"/>
    <cellStyle name="Total 9 9 2" xfId="19967" xr:uid="{00000000-0005-0000-0000-0000034E0000}"/>
    <cellStyle name="Total 9 9 3" xfId="46519" xr:uid="{0692E4A3-9534-4FF1-A40A-9D2B9BD51E18}"/>
    <cellStyle name="Total 9 9 4" xfId="39670" xr:uid="{790BA166-B45A-4B42-94A6-3C56D6206C99}"/>
    <cellStyle name="Überschrift" xfId="3342" xr:uid="{00000000-0005-0000-0000-0000120D0000}"/>
    <cellStyle name="Überschrift 1" xfId="3343" xr:uid="{00000000-0005-0000-0000-0000130D0000}"/>
    <cellStyle name="Überschrift 1 10" xfId="19970" xr:uid="{00000000-0005-0000-0000-0000064E0000}"/>
    <cellStyle name="Überschrift 1 10 2" xfId="46520" xr:uid="{FB749AC9-5C40-4E33-BB76-76BA3AFEBDE8}"/>
    <cellStyle name="Überschrift 1 10 3" xfId="39671" xr:uid="{85E1D131-10BA-494D-BF06-48DBDF2B032D}"/>
    <cellStyle name="Überschrift 1 11" xfId="19971" xr:uid="{00000000-0005-0000-0000-0000074E0000}"/>
    <cellStyle name="Überschrift 1 12" xfId="19969" xr:uid="{00000000-0005-0000-0000-0000054E0000}"/>
    <cellStyle name="Überschrift 1 13" xfId="42255" xr:uid="{F070284A-8B2E-4729-B498-8F067F6914B1}"/>
    <cellStyle name="Überschrift 1 14" xfId="27079" xr:uid="{6CE1F6BF-1AE5-4B44-AA40-5E75D31483DF}"/>
    <cellStyle name="Überschrift 1 2" xfId="19972" xr:uid="{00000000-0005-0000-0000-0000084E0000}"/>
    <cellStyle name="Überschrift 1 2 2" xfId="19973" xr:uid="{00000000-0005-0000-0000-0000094E0000}"/>
    <cellStyle name="Überschrift 1 2 2 2" xfId="19974" xr:uid="{00000000-0005-0000-0000-00000A4E0000}"/>
    <cellStyle name="Überschrift 1 2 3" xfId="19975" xr:uid="{00000000-0005-0000-0000-00000B4E0000}"/>
    <cellStyle name="Überschrift 1 2 3 2" xfId="19976" xr:uid="{00000000-0005-0000-0000-00000C4E0000}"/>
    <cellStyle name="Überschrift 1 2 4" xfId="19977" xr:uid="{00000000-0005-0000-0000-00000D4E0000}"/>
    <cellStyle name="Überschrift 1 2 5" xfId="19978" xr:uid="{00000000-0005-0000-0000-00000E4E0000}"/>
    <cellStyle name="Überschrift 1 2 6" xfId="46521" xr:uid="{DE8F49F1-3B7B-42DF-8637-D769ECB8EC3F}"/>
    <cellStyle name="Überschrift 1 2 7" xfId="39672" xr:uid="{BA0E886A-6EB4-489F-BA92-AF32F82DE2CD}"/>
    <cellStyle name="Überschrift 1 3" xfId="19979" xr:uid="{00000000-0005-0000-0000-00000F4E0000}"/>
    <cellStyle name="Überschrift 1 3 2" xfId="19980" xr:uid="{00000000-0005-0000-0000-0000104E0000}"/>
    <cellStyle name="Überschrift 1 3 2 2" xfId="19981" xr:uid="{00000000-0005-0000-0000-0000114E0000}"/>
    <cellStyle name="Überschrift 1 3 3" xfId="19982" xr:uid="{00000000-0005-0000-0000-0000124E0000}"/>
    <cellStyle name="Überschrift 1 3 3 2" xfId="19983" xr:uid="{00000000-0005-0000-0000-0000134E0000}"/>
    <cellStyle name="Überschrift 1 3 4" xfId="19984" xr:uid="{00000000-0005-0000-0000-0000144E0000}"/>
    <cellStyle name="Überschrift 1 3 5" xfId="46522" xr:uid="{91A16FA5-09DB-47D6-AED8-811E38EA3DC6}"/>
    <cellStyle name="Überschrift 1 3 6" xfId="39673" xr:uid="{DE3551BE-910E-4233-A8FB-284AC5D19F70}"/>
    <cellStyle name="Überschrift 1 4" xfId="19985" xr:uid="{00000000-0005-0000-0000-0000154E0000}"/>
    <cellStyle name="Überschrift 1 4 2" xfId="19986" xr:uid="{00000000-0005-0000-0000-0000164E0000}"/>
    <cellStyle name="Überschrift 1 4 2 2" xfId="19987" xr:uid="{00000000-0005-0000-0000-0000174E0000}"/>
    <cellStyle name="Überschrift 1 4 3" xfId="19988" xr:uid="{00000000-0005-0000-0000-0000184E0000}"/>
    <cellStyle name="Überschrift 1 4 3 2" xfId="19989" xr:uid="{00000000-0005-0000-0000-0000194E0000}"/>
    <cellStyle name="Überschrift 1 4 4" xfId="19990" xr:uid="{00000000-0005-0000-0000-00001A4E0000}"/>
    <cellStyle name="Überschrift 1 4 5" xfId="46523" xr:uid="{C0D3809B-E63A-4573-AAD0-A98DDC75044E}"/>
    <cellStyle name="Überschrift 1 4 6" xfId="39674" xr:uid="{9BF3CB10-765D-47A2-BCA2-0A10855667D4}"/>
    <cellStyle name="Überschrift 1 5" xfId="19991" xr:uid="{00000000-0005-0000-0000-00001B4E0000}"/>
    <cellStyle name="Überschrift 1 5 2" xfId="19992" xr:uid="{00000000-0005-0000-0000-00001C4E0000}"/>
    <cellStyle name="Überschrift 1 5 2 2" xfId="19993" xr:uid="{00000000-0005-0000-0000-00001D4E0000}"/>
    <cellStyle name="Überschrift 1 5 3" xfId="19994" xr:uid="{00000000-0005-0000-0000-00001E4E0000}"/>
    <cellStyle name="Überschrift 1 5 3 2" xfId="19995" xr:uid="{00000000-0005-0000-0000-00001F4E0000}"/>
    <cellStyle name="Überschrift 1 5 4" xfId="19996" xr:uid="{00000000-0005-0000-0000-0000204E0000}"/>
    <cellStyle name="Überschrift 1 5 4 2" xfId="19997" xr:uid="{00000000-0005-0000-0000-0000214E0000}"/>
    <cellStyle name="Überschrift 1 5 5" xfId="19998" xr:uid="{00000000-0005-0000-0000-0000224E0000}"/>
    <cellStyle name="Überschrift 1 5 6" xfId="46524" xr:uid="{CD8CB0E8-8D08-4964-A502-D7D1B7F7ACEF}"/>
    <cellStyle name="Überschrift 1 5 7" xfId="39675" xr:uid="{78F85EEC-FAE7-4BFE-AB91-C703ECAF1F38}"/>
    <cellStyle name="Überschrift 1 6" xfId="19999" xr:uid="{00000000-0005-0000-0000-0000234E0000}"/>
    <cellStyle name="Überschrift 1 6 2" xfId="20000" xr:uid="{00000000-0005-0000-0000-0000244E0000}"/>
    <cellStyle name="Überschrift 1 6 2 2" xfId="20001" xr:uid="{00000000-0005-0000-0000-0000254E0000}"/>
    <cellStyle name="Überschrift 1 6 3" xfId="20002" xr:uid="{00000000-0005-0000-0000-0000264E0000}"/>
    <cellStyle name="Überschrift 1 6 3 2" xfId="20003" xr:uid="{00000000-0005-0000-0000-0000274E0000}"/>
    <cellStyle name="Überschrift 1 6 4" xfId="20004" xr:uid="{00000000-0005-0000-0000-0000284E0000}"/>
    <cellStyle name="Überschrift 1 6 5" xfId="46525" xr:uid="{E45BF2E4-36E0-4012-B568-EE78DB960071}"/>
    <cellStyle name="Überschrift 1 6 6" xfId="39676" xr:uid="{10764153-2A90-4DBA-84DF-DF49B85C6F92}"/>
    <cellStyle name="Überschrift 1 7" xfId="20005" xr:uid="{00000000-0005-0000-0000-0000294E0000}"/>
    <cellStyle name="Überschrift 1 7 2" xfId="20006" xr:uid="{00000000-0005-0000-0000-00002A4E0000}"/>
    <cellStyle name="Überschrift 1 7 3" xfId="46526" xr:uid="{C727EEA9-BE4C-4485-8443-3D65D345D602}"/>
    <cellStyle name="Überschrift 1 7 4" xfId="39677" xr:uid="{78A48F8B-9E73-4503-B033-94B902244041}"/>
    <cellStyle name="Überschrift 1 8" xfId="20007" xr:uid="{00000000-0005-0000-0000-00002B4E0000}"/>
    <cellStyle name="Überschrift 1 8 2" xfId="20008" xr:uid="{00000000-0005-0000-0000-00002C4E0000}"/>
    <cellStyle name="Überschrift 1 8 3" xfId="46527" xr:uid="{6FCF1BD0-0BA9-49A3-BCA9-17FFD83BB5A9}"/>
    <cellStyle name="Überschrift 1 8 4" xfId="39678" xr:uid="{0D847276-705C-448B-A4D1-8BF41D1CC995}"/>
    <cellStyle name="Überschrift 1 9" xfId="20009" xr:uid="{00000000-0005-0000-0000-00002D4E0000}"/>
    <cellStyle name="Überschrift 1 9 2" xfId="20010" xr:uid="{00000000-0005-0000-0000-00002E4E0000}"/>
    <cellStyle name="Überschrift 1 9 3" xfId="46528" xr:uid="{FC1100BC-EC7B-4EE4-99EB-713E23C22E46}"/>
    <cellStyle name="Überschrift 1 9 4" xfId="39679" xr:uid="{41316B75-88A8-4F43-8348-F106E4E33A78}"/>
    <cellStyle name="Überschrift 10" xfId="20011" xr:uid="{00000000-0005-0000-0000-00002F4E0000}"/>
    <cellStyle name="Überschrift 10 2" xfId="20012" xr:uid="{00000000-0005-0000-0000-0000304E0000}"/>
    <cellStyle name="Überschrift 10 3" xfId="46529" xr:uid="{7F079D93-C2C8-4D18-A381-5ECF976344EA}"/>
    <cellStyle name="Überschrift 10 4" xfId="39680" xr:uid="{7F408B84-C0ED-43E9-9806-68C5B965B300}"/>
    <cellStyle name="Überschrift 11" xfId="20013" xr:uid="{00000000-0005-0000-0000-0000314E0000}"/>
    <cellStyle name="Überschrift 11 2" xfId="20014" xr:uid="{00000000-0005-0000-0000-0000324E0000}"/>
    <cellStyle name="Überschrift 11 3" xfId="46530" xr:uid="{CE528A72-9BC6-420F-A7A8-83BFC0FF880A}"/>
    <cellStyle name="Überschrift 11 4" xfId="39681" xr:uid="{A44936A1-C2D8-46CF-971F-A69D0D7601B2}"/>
    <cellStyle name="Überschrift 12" xfId="20015" xr:uid="{00000000-0005-0000-0000-0000334E0000}"/>
    <cellStyle name="Überschrift 12 2" xfId="20016" xr:uid="{00000000-0005-0000-0000-0000344E0000}"/>
    <cellStyle name="Überschrift 12 3" xfId="46531" xr:uid="{9A7E92CA-DFAE-4F92-BB88-9DC048188635}"/>
    <cellStyle name="Überschrift 12 4" xfId="39682" xr:uid="{C2473B2B-D92A-4420-9314-E75ABFC293E2}"/>
    <cellStyle name="Überschrift 13" xfId="20017" xr:uid="{00000000-0005-0000-0000-0000354E0000}"/>
    <cellStyle name="Überschrift 13 2" xfId="46532" xr:uid="{8DB7252C-F4FA-4927-844E-540738DC1AD0}"/>
    <cellStyle name="Überschrift 13 3" xfId="39683" xr:uid="{92B54A5A-D2B2-45E6-B9D5-3C482DE6B377}"/>
    <cellStyle name="Überschrift 14" xfId="20018" xr:uid="{00000000-0005-0000-0000-0000364E0000}"/>
    <cellStyle name="Überschrift 15" xfId="19968" xr:uid="{00000000-0005-0000-0000-0000044E0000}"/>
    <cellStyle name="Überschrift 16" xfId="42254" xr:uid="{85309BE5-78EF-41E9-825F-0D830049778D}"/>
    <cellStyle name="Überschrift 17" xfId="27078" xr:uid="{FCA3605B-B3C3-4A34-BDCB-BAB3F3699A6E}"/>
    <cellStyle name="Überschrift 2" xfId="3344" xr:uid="{00000000-0005-0000-0000-0000140D0000}"/>
    <cellStyle name="Überschrift 2 10" xfId="20020" xr:uid="{00000000-0005-0000-0000-0000384E0000}"/>
    <cellStyle name="Überschrift 2 10 2" xfId="46533" xr:uid="{CF8A0552-7C0F-4DDA-8A9E-616D2CE90D92}"/>
    <cellStyle name="Überschrift 2 10 3" xfId="39684" xr:uid="{493D3D77-499F-4C58-B8C4-AAC8C21AD863}"/>
    <cellStyle name="Überschrift 2 11" xfId="20021" xr:uid="{00000000-0005-0000-0000-0000394E0000}"/>
    <cellStyle name="Überschrift 2 12" xfId="20019" xr:uid="{00000000-0005-0000-0000-0000374E0000}"/>
    <cellStyle name="Überschrift 2 13" xfId="42256" xr:uid="{DF7FDAD5-E63F-4C89-AA12-F8E0BFDE7AD1}"/>
    <cellStyle name="Überschrift 2 14" xfId="27080" xr:uid="{57FB516F-EF1A-4E44-A175-23FC2D1373AC}"/>
    <cellStyle name="Überschrift 2 2" xfId="20022" xr:uid="{00000000-0005-0000-0000-00003A4E0000}"/>
    <cellStyle name="Überschrift 2 2 2" xfId="20023" xr:uid="{00000000-0005-0000-0000-00003B4E0000}"/>
    <cellStyle name="Überschrift 2 2 2 2" xfId="20024" xr:uid="{00000000-0005-0000-0000-00003C4E0000}"/>
    <cellStyle name="Überschrift 2 2 3" xfId="20025" xr:uid="{00000000-0005-0000-0000-00003D4E0000}"/>
    <cellStyle name="Überschrift 2 2 3 2" xfId="20026" xr:uid="{00000000-0005-0000-0000-00003E4E0000}"/>
    <cellStyle name="Überschrift 2 2 4" xfId="20027" xr:uid="{00000000-0005-0000-0000-00003F4E0000}"/>
    <cellStyle name="Überschrift 2 2 5" xfId="20028" xr:uid="{00000000-0005-0000-0000-0000404E0000}"/>
    <cellStyle name="Überschrift 2 2 6" xfId="46534" xr:uid="{5882DC82-FC83-4CA4-B97E-06CC20EEE3D3}"/>
    <cellStyle name="Überschrift 2 2 7" xfId="39685" xr:uid="{2F4D465E-C22B-4BE1-A9B7-8679803E6E63}"/>
    <cellStyle name="Überschrift 2 3" xfId="20029" xr:uid="{00000000-0005-0000-0000-0000414E0000}"/>
    <cellStyle name="Überschrift 2 3 2" xfId="20030" xr:uid="{00000000-0005-0000-0000-0000424E0000}"/>
    <cellStyle name="Überschrift 2 3 2 2" xfId="20031" xr:uid="{00000000-0005-0000-0000-0000434E0000}"/>
    <cellStyle name="Überschrift 2 3 3" xfId="20032" xr:uid="{00000000-0005-0000-0000-0000444E0000}"/>
    <cellStyle name="Überschrift 2 3 3 2" xfId="20033" xr:uid="{00000000-0005-0000-0000-0000454E0000}"/>
    <cellStyle name="Überschrift 2 3 4" xfId="20034" xr:uid="{00000000-0005-0000-0000-0000464E0000}"/>
    <cellStyle name="Überschrift 2 3 5" xfId="46535" xr:uid="{0574685B-261F-45F8-BEB3-FF627427BA24}"/>
    <cellStyle name="Überschrift 2 3 6" xfId="39686" xr:uid="{5967DECD-3A16-4892-8626-7A6B595FEBA6}"/>
    <cellStyle name="Überschrift 2 4" xfId="20035" xr:uid="{00000000-0005-0000-0000-0000474E0000}"/>
    <cellStyle name="Überschrift 2 4 2" xfId="20036" xr:uid="{00000000-0005-0000-0000-0000484E0000}"/>
    <cellStyle name="Überschrift 2 4 2 2" xfId="20037" xr:uid="{00000000-0005-0000-0000-0000494E0000}"/>
    <cellStyle name="Überschrift 2 4 3" xfId="20038" xr:uid="{00000000-0005-0000-0000-00004A4E0000}"/>
    <cellStyle name="Überschrift 2 4 3 2" xfId="20039" xr:uid="{00000000-0005-0000-0000-00004B4E0000}"/>
    <cellStyle name="Überschrift 2 4 4" xfId="20040" xr:uid="{00000000-0005-0000-0000-00004C4E0000}"/>
    <cellStyle name="Überschrift 2 4 5" xfId="46536" xr:uid="{553831BD-CB48-4DEA-8197-137369EB9A34}"/>
    <cellStyle name="Überschrift 2 4 6" xfId="39687" xr:uid="{C08B4C37-580C-4F76-908D-E7B3FB2475F3}"/>
    <cellStyle name="Überschrift 2 5" xfId="20041" xr:uid="{00000000-0005-0000-0000-00004D4E0000}"/>
    <cellStyle name="Überschrift 2 5 2" xfId="20042" xr:uid="{00000000-0005-0000-0000-00004E4E0000}"/>
    <cellStyle name="Überschrift 2 5 2 2" xfId="20043" xr:uid="{00000000-0005-0000-0000-00004F4E0000}"/>
    <cellStyle name="Überschrift 2 5 3" xfId="20044" xr:uid="{00000000-0005-0000-0000-0000504E0000}"/>
    <cellStyle name="Überschrift 2 5 3 2" xfId="20045" xr:uid="{00000000-0005-0000-0000-0000514E0000}"/>
    <cellStyle name="Überschrift 2 5 4" xfId="20046" xr:uid="{00000000-0005-0000-0000-0000524E0000}"/>
    <cellStyle name="Überschrift 2 5 4 2" xfId="20047" xr:uid="{00000000-0005-0000-0000-0000534E0000}"/>
    <cellStyle name="Überschrift 2 5 5" xfId="20048" xr:uid="{00000000-0005-0000-0000-0000544E0000}"/>
    <cellStyle name="Überschrift 2 5 6" xfId="46537" xr:uid="{B6AC3F1D-C536-4FBB-8A5E-653E705D8719}"/>
    <cellStyle name="Überschrift 2 5 7" xfId="39688" xr:uid="{6C4EC503-1987-4710-A20A-C309C34DB403}"/>
    <cellStyle name="Überschrift 2 6" xfId="20049" xr:uid="{00000000-0005-0000-0000-0000554E0000}"/>
    <cellStyle name="Überschrift 2 6 2" xfId="20050" xr:uid="{00000000-0005-0000-0000-0000564E0000}"/>
    <cellStyle name="Überschrift 2 6 2 2" xfId="20051" xr:uid="{00000000-0005-0000-0000-0000574E0000}"/>
    <cellStyle name="Überschrift 2 6 3" xfId="20052" xr:uid="{00000000-0005-0000-0000-0000584E0000}"/>
    <cellStyle name="Überschrift 2 6 3 2" xfId="20053" xr:uid="{00000000-0005-0000-0000-0000594E0000}"/>
    <cellStyle name="Überschrift 2 6 4" xfId="20054" xr:uid="{00000000-0005-0000-0000-00005A4E0000}"/>
    <cellStyle name="Überschrift 2 6 5" xfId="46538" xr:uid="{3A8E7D5E-475C-4A86-BA0F-2040AF0D5E69}"/>
    <cellStyle name="Überschrift 2 6 6" xfId="39689" xr:uid="{AC4C0C01-9FAA-4C65-8D68-B5EBAABD8AB0}"/>
    <cellStyle name="Überschrift 2 7" xfId="20055" xr:uid="{00000000-0005-0000-0000-00005B4E0000}"/>
    <cellStyle name="Überschrift 2 7 2" xfId="20056" xr:uid="{00000000-0005-0000-0000-00005C4E0000}"/>
    <cellStyle name="Überschrift 2 7 3" xfId="46539" xr:uid="{38ECA30B-B0FB-4A73-824E-61BAF054DEF1}"/>
    <cellStyle name="Überschrift 2 7 4" xfId="39690" xr:uid="{EE51AD9B-477A-46BE-947D-AC195F446861}"/>
    <cellStyle name="Überschrift 2 8" xfId="20057" xr:uid="{00000000-0005-0000-0000-00005D4E0000}"/>
    <cellStyle name="Überschrift 2 8 2" xfId="20058" xr:uid="{00000000-0005-0000-0000-00005E4E0000}"/>
    <cellStyle name="Überschrift 2 8 3" xfId="46540" xr:uid="{CFB3E8F1-335F-4DE3-B34A-8E8D940437E7}"/>
    <cellStyle name="Überschrift 2 8 4" xfId="39691" xr:uid="{9E19D7D8-FDC2-45E0-A41E-4B80F59BE542}"/>
    <cellStyle name="Überschrift 2 9" xfId="20059" xr:uid="{00000000-0005-0000-0000-00005F4E0000}"/>
    <cellStyle name="Überschrift 2 9 2" xfId="20060" xr:uid="{00000000-0005-0000-0000-0000604E0000}"/>
    <cellStyle name="Überschrift 2 9 3" xfId="46541" xr:uid="{DED8962B-291C-457E-8A71-5AD01C687A22}"/>
    <cellStyle name="Überschrift 2 9 4" xfId="39692" xr:uid="{CAA7040C-7C9B-42CD-BE2E-654A9B45DEB7}"/>
    <cellStyle name="Überschrift 3" xfId="3345" xr:uid="{00000000-0005-0000-0000-0000150D0000}"/>
    <cellStyle name="Überschrift 3 10" xfId="20062" xr:uid="{00000000-0005-0000-0000-0000624E0000}"/>
    <cellStyle name="Überschrift 3 10 2" xfId="46542" xr:uid="{7758A09B-382D-4EF0-B43A-3BF83C878128}"/>
    <cellStyle name="Überschrift 3 10 3" xfId="39693" xr:uid="{2B6974F4-1B26-475B-A498-BF684B2BACF1}"/>
    <cellStyle name="Überschrift 3 11" xfId="20063" xr:uid="{00000000-0005-0000-0000-0000634E0000}"/>
    <cellStyle name="Überschrift 3 12" xfId="20061" xr:uid="{00000000-0005-0000-0000-0000614E0000}"/>
    <cellStyle name="Überschrift 3 13" xfId="42257" xr:uid="{46BB5DA5-C01A-4DCA-B73F-FAFA3854A0C0}"/>
    <cellStyle name="Überschrift 3 14" xfId="27081" xr:uid="{A3836195-D189-42E5-BAE9-8F6357564B46}"/>
    <cellStyle name="Überschrift 3 2" xfId="20064" xr:uid="{00000000-0005-0000-0000-0000644E0000}"/>
    <cellStyle name="Überschrift 3 2 2" xfId="20065" xr:uid="{00000000-0005-0000-0000-0000654E0000}"/>
    <cellStyle name="Überschrift 3 2 2 2" xfId="20066" xr:uid="{00000000-0005-0000-0000-0000664E0000}"/>
    <cellStyle name="Überschrift 3 2 3" xfId="20067" xr:uid="{00000000-0005-0000-0000-0000674E0000}"/>
    <cellStyle name="Überschrift 3 2 3 2" xfId="20068" xr:uid="{00000000-0005-0000-0000-0000684E0000}"/>
    <cellStyle name="Überschrift 3 2 4" xfId="20069" xr:uid="{00000000-0005-0000-0000-0000694E0000}"/>
    <cellStyle name="Überschrift 3 2 5" xfId="20070" xr:uid="{00000000-0005-0000-0000-00006A4E0000}"/>
    <cellStyle name="Überschrift 3 2 6" xfId="46543" xr:uid="{AF716252-75C7-4D58-9113-85B0D0FA848F}"/>
    <cellStyle name="Überschrift 3 2 7" xfId="39694" xr:uid="{CDF649A4-4D96-4DD7-BFBE-204FCAE474BC}"/>
    <cellStyle name="Überschrift 3 3" xfId="20071" xr:uid="{00000000-0005-0000-0000-00006B4E0000}"/>
    <cellStyle name="Überschrift 3 3 2" xfId="20072" xr:uid="{00000000-0005-0000-0000-00006C4E0000}"/>
    <cellStyle name="Überschrift 3 3 2 2" xfId="20073" xr:uid="{00000000-0005-0000-0000-00006D4E0000}"/>
    <cellStyle name="Überschrift 3 3 3" xfId="20074" xr:uid="{00000000-0005-0000-0000-00006E4E0000}"/>
    <cellStyle name="Überschrift 3 3 3 2" xfId="20075" xr:uid="{00000000-0005-0000-0000-00006F4E0000}"/>
    <cellStyle name="Überschrift 3 3 4" xfId="20076" xr:uid="{00000000-0005-0000-0000-0000704E0000}"/>
    <cellStyle name="Überschrift 3 3 5" xfId="46544" xr:uid="{1ED0DF30-C0D4-4680-916F-BE96C24C241B}"/>
    <cellStyle name="Überschrift 3 3 6" xfId="39695" xr:uid="{5A66BE81-79BD-4FD7-9C2D-046FAB5DE89E}"/>
    <cellStyle name="Überschrift 3 4" xfId="20077" xr:uid="{00000000-0005-0000-0000-0000714E0000}"/>
    <cellStyle name="Überschrift 3 4 2" xfId="20078" xr:uid="{00000000-0005-0000-0000-0000724E0000}"/>
    <cellStyle name="Überschrift 3 4 2 2" xfId="20079" xr:uid="{00000000-0005-0000-0000-0000734E0000}"/>
    <cellStyle name="Überschrift 3 4 3" xfId="20080" xr:uid="{00000000-0005-0000-0000-0000744E0000}"/>
    <cellStyle name="Überschrift 3 4 3 2" xfId="20081" xr:uid="{00000000-0005-0000-0000-0000754E0000}"/>
    <cellStyle name="Überschrift 3 4 4" xfId="20082" xr:uid="{00000000-0005-0000-0000-0000764E0000}"/>
    <cellStyle name="Überschrift 3 4 5" xfId="46545" xr:uid="{B396357B-A466-4F71-A6C2-89153D6032C7}"/>
    <cellStyle name="Überschrift 3 4 6" xfId="39696" xr:uid="{F980CEFB-D569-49E7-9503-88263929E31B}"/>
    <cellStyle name="Überschrift 3 5" xfId="20083" xr:uid="{00000000-0005-0000-0000-0000774E0000}"/>
    <cellStyle name="Überschrift 3 5 2" xfId="20084" xr:uid="{00000000-0005-0000-0000-0000784E0000}"/>
    <cellStyle name="Überschrift 3 5 2 2" xfId="20085" xr:uid="{00000000-0005-0000-0000-0000794E0000}"/>
    <cellStyle name="Überschrift 3 5 3" xfId="20086" xr:uid="{00000000-0005-0000-0000-00007A4E0000}"/>
    <cellStyle name="Überschrift 3 5 3 2" xfId="20087" xr:uid="{00000000-0005-0000-0000-00007B4E0000}"/>
    <cellStyle name="Überschrift 3 5 4" xfId="20088" xr:uid="{00000000-0005-0000-0000-00007C4E0000}"/>
    <cellStyle name="Überschrift 3 5 4 2" xfId="20089" xr:uid="{00000000-0005-0000-0000-00007D4E0000}"/>
    <cellStyle name="Überschrift 3 5 5" xfId="20090" xr:uid="{00000000-0005-0000-0000-00007E4E0000}"/>
    <cellStyle name="Überschrift 3 5 6" xfId="46546" xr:uid="{EE94E9E7-0DCB-4E27-B19E-575BEF9E5CDC}"/>
    <cellStyle name="Überschrift 3 5 7" xfId="39697" xr:uid="{0B5DE278-8B3C-4FDE-BFE7-B6526A84CFCF}"/>
    <cellStyle name="Überschrift 3 6" xfId="20091" xr:uid="{00000000-0005-0000-0000-00007F4E0000}"/>
    <cellStyle name="Überschrift 3 6 2" xfId="20092" xr:uid="{00000000-0005-0000-0000-0000804E0000}"/>
    <cellStyle name="Überschrift 3 6 2 2" xfId="20093" xr:uid="{00000000-0005-0000-0000-0000814E0000}"/>
    <cellStyle name="Überschrift 3 6 3" xfId="20094" xr:uid="{00000000-0005-0000-0000-0000824E0000}"/>
    <cellStyle name="Überschrift 3 6 3 2" xfId="20095" xr:uid="{00000000-0005-0000-0000-0000834E0000}"/>
    <cellStyle name="Überschrift 3 6 4" xfId="20096" xr:uid="{00000000-0005-0000-0000-0000844E0000}"/>
    <cellStyle name="Überschrift 3 6 5" xfId="46547" xr:uid="{A1A4CF73-2E74-4AB2-AF5E-CF6E91BBBB64}"/>
    <cellStyle name="Überschrift 3 6 6" xfId="39698" xr:uid="{7A395960-F448-42DC-83AC-AC420E174E23}"/>
    <cellStyle name="Überschrift 3 7" xfId="20097" xr:uid="{00000000-0005-0000-0000-0000854E0000}"/>
    <cellStyle name="Überschrift 3 7 2" xfId="20098" xr:uid="{00000000-0005-0000-0000-0000864E0000}"/>
    <cellStyle name="Überschrift 3 7 3" xfId="46548" xr:uid="{3A2BB3E3-6A06-4A10-8396-5A03263EDCF5}"/>
    <cellStyle name="Überschrift 3 7 4" xfId="39699" xr:uid="{F5F069C1-2CAA-4E2F-848D-69AC58B30502}"/>
    <cellStyle name="Überschrift 3 8" xfId="20099" xr:uid="{00000000-0005-0000-0000-0000874E0000}"/>
    <cellStyle name="Überschrift 3 8 2" xfId="20100" xr:uid="{00000000-0005-0000-0000-0000884E0000}"/>
    <cellStyle name="Überschrift 3 8 3" xfId="46549" xr:uid="{11EA2F54-C987-4F1A-BC3D-EA439CBC1FEC}"/>
    <cellStyle name="Überschrift 3 8 4" xfId="39700" xr:uid="{DE4CCBA7-2FEE-45B8-947D-FC07A4DEDECB}"/>
    <cellStyle name="Überschrift 3 9" xfId="20101" xr:uid="{00000000-0005-0000-0000-0000894E0000}"/>
    <cellStyle name="Überschrift 3 9 2" xfId="20102" xr:uid="{00000000-0005-0000-0000-00008A4E0000}"/>
    <cellStyle name="Überschrift 3 9 3" xfId="46550" xr:uid="{4B73898B-FD1D-4F9A-9967-41EA9C379BA0}"/>
    <cellStyle name="Überschrift 3 9 4" xfId="39701" xr:uid="{771E1031-DB44-438F-878E-63BE8CEB37DD}"/>
    <cellStyle name="Überschrift 4" xfId="3346" xr:uid="{00000000-0005-0000-0000-0000160D0000}"/>
    <cellStyle name="Überschrift 4 10" xfId="20104" xr:uid="{00000000-0005-0000-0000-00008C4E0000}"/>
    <cellStyle name="Überschrift 4 10 2" xfId="46551" xr:uid="{A30582CB-A634-477D-8C88-ADD8CDF7A16C}"/>
    <cellStyle name="Überschrift 4 10 3" xfId="39702" xr:uid="{A8BFD3F4-95CD-4EC0-B10D-8BCBB2A3C738}"/>
    <cellStyle name="Überschrift 4 11" xfId="20105" xr:uid="{00000000-0005-0000-0000-00008D4E0000}"/>
    <cellStyle name="Überschrift 4 12" xfId="20103" xr:uid="{00000000-0005-0000-0000-00008B4E0000}"/>
    <cellStyle name="Überschrift 4 13" xfId="42258" xr:uid="{E3A655B6-4968-4ED0-9AE0-6AF96B6F72DD}"/>
    <cellStyle name="Überschrift 4 14" xfId="27082" xr:uid="{35937E99-E7B3-4F7E-BF11-764F7490F948}"/>
    <cellStyle name="Überschrift 4 2" xfId="20106" xr:uid="{00000000-0005-0000-0000-00008E4E0000}"/>
    <cellStyle name="Überschrift 4 2 2" xfId="20107" xr:uid="{00000000-0005-0000-0000-00008F4E0000}"/>
    <cellStyle name="Überschrift 4 2 2 2" xfId="20108" xr:uid="{00000000-0005-0000-0000-0000904E0000}"/>
    <cellStyle name="Überschrift 4 2 3" xfId="20109" xr:uid="{00000000-0005-0000-0000-0000914E0000}"/>
    <cellStyle name="Überschrift 4 2 3 2" xfId="20110" xr:uid="{00000000-0005-0000-0000-0000924E0000}"/>
    <cellStyle name="Überschrift 4 2 4" xfId="20111" xr:uid="{00000000-0005-0000-0000-0000934E0000}"/>
    <cellStyle name="Überschrift 4 2 5" xfId="20112" xr:uid="{00000000-0005-0000-0000-0000944E0000}"/>
    <cellStyle name="Überschrift 4 2 6" xfId="46552" xr:uid="{F48F99CA-4842-4176-8AA6-4217C4A4EA36}"/>
    <cellStyle name="Überschrift 4 2 7" xfId="39703" xr:uid="{33E7ECD7-D3BA-4468-A8E8-43C0A23DB68E}"/>
    <cellStyle name="Überschrift 4 3" xfId="20113" xr:uid="{00000000-0005-0000-0000-0000954E0000}"/>
    <cellStyle name="Überschrift 4 3 2" xfId="20114" xr:uid="{00000000-0005-0000-0000-0000964E0000}"/>
    <cellStyle name="Überschrift 4 3 2 2" xfId="20115" xr:uid="{00000000-0005-0000-0000-0000974E0000}"/>
    <cellStyle name="Überschrift 4 3 3" xfId="20116" xr:uid="{00000000-0005-0000-0000-0000984E0000}"/>
    <cellStyle name="Überschrift 4 3 3 2" xfId="20117" xr:uid="{00000000-0005-0000-0000-0000994E0000}"/>
    <cellStyle name="Überschrift 4 3 4" xfId="20118" xr:uid="{00000000-0005-0000-0000-00009A4E0000}"/>
    <cellStyle name="Überschrift 4 3 5" xfId="46553" xr:uid="{53F0E827-F6CE-4A7B-97B2-5DEB27DA37B2}"/>
    <cellStyle name="Überschrift 4 3 6" xfId="39704" xr:uid="{F302C39E-00A4-4E30-90A7-94690545A0BF}"/>
    <cellStyle name="Überschrift 4 4" xfId="20119" xr:uid="{00000000-0005-0000-0000-00009B4E0000}"/>
    <cellStyle name="Überschrift 4 4 2" xfId="20120" xr:uid="{00000000-0005-0000-0000-00009C4E0000}"/>
    <cellStyle name="Überschrift 4 4 2 2" xfId="20121" xr:uid="{00000000-0005-0000-0000-00009D4E0000}"/>
    <cellStyle name="Überschrift 4 4 3" xfId="20122" xr:uid="{00000000-0005-0000-0000-00009E4E0000}"/>
    <cellStyle name="Überschrift 4 4 3 2" xfId="20123" xr:uid="{00000000-0005-0000-0000-00009F4E0000}"/>
    <cellStyle name="Überschrift 4 4 4" xfId="20124" xr:uid="{00000000-0005-0000-0000-0000A04E0000}"/>
    <cellStyle name="Überschrift 4 4 5" xfId="46554" xr:uid="{E3C7ADC9-5660-4DB0-B20D-6CB8149975E2}"/>
    <cellStyle name="Überschrift 4 4 6" xfId="39705" xr:uid="{A3F49CF6-AD32-4207-BC23-693C2AD9AB98}"/>
    <cellStyle name="Überschrift 4 5" xfId="20125" xr:uid="{00000000-0005-0000-0000-0000A14E0000}"/>
    <cellStyle name="Überschrift 4 5 2" xfId="20126" xr:uid="{00000000-0005-0000-0000-0000A24E0000}"/>
    <cellStyle name="Überschrift 4 5 2 2" xfId="20127" xr:uid="{00000000-0005-0000-0000-0000A34E0000}"/>
    <cellStyle name="Überschrift 4 5 3" xfId="20128" xr:uid="{00000000-0005-0000-0000-0000A44E0000}"/>
    <cellStyle name="Überschrift 4 5 3 2" xfId="20129" xr:uid="{00000000-0005-0000-0000-0000A54E0000}"/>
    <cellStyle name="Überschrift 4 5 4" xfId="20130" xr:uid="{00000000-0005-0000-0000-0000A64E0000}"/>
    <cellStyle name="Überschrift 4 5 4 2" xfId="20131" xr:uid="{00000000-0005-0000-0000-0000A74E0000}"/>
    <cellStyle name="Überschrift 4 5 5" xfId="20132" xr:uid="{00000000-0005-0000-0000-0000A84E0000}"/>
    <cellStyle name="Überschrift 4 5 6" xfId="46555" xr:uid="{25CEB7DA-80C2-4317-BB24-0A7BAE9958A8}"/>
    <cellStyle name="Überschrift 4 5 7" xfId="39706" xr:uid="{62503BED-2799-4997-8767-15F372C1C4D8}"/>
    <cellStyle name="Überschrift 4 6" xfId="20133" xr:uid="{00000000-0005-0000-0000-0000A94E0000}"/>
    <cellStyle name="Überschrift 4 6 2" xfId="20134" xr:uid="{00000000-0005-0000-0000-0000AA4E0000}"/>
    <cellStyle name="Überschrift 4 6 2 2" xfId="20135" xr:uid="{00000000-0005-0000-0000-0000AB4E0000}"/>
    <cellStyle name="Überschrift 4 6 3" xfId="20136" xr:uid="{00000000-0005-0000-0000-0000AC4E0000}"/>
    <cellStyle name="Überschrift 4 6 3 2" xfId="20137" xr:uid="{00000000-0005-0000-0000-0000AD4E0000}"/>
    <cellStyle name="Überschrift 4 6 4" xfId="20138" xr:uid="{00000000-0005-0000-0000-0000AE4E0000}"/>
    <cellStyle name="Überschrift 4 6 5" xfId="46556" xr:uid="{FDD86091-F827-48E0-ABB0-3F8BAE7AA868}"/>
    <cellStyle name="Überschrift 4 6 6" xfId="39707" xr:uid="{A10B2D92-4915-4F3D-84D7-1EB9CBB2BCBA}"/>
    <cellStyle name="Überschrift 4 7" xfId="20139" xr:uid="{00000000-0005-0000-0000-0000AF4E0000}"/>
    <cellStyle name="Überschrift 4 7 2" xfId="20140" xr:uid="{00000000-0005-0000-0000-0000B04E0000}"/>
    <cellStyle name="Überschrift 4 7 3" xfId="46557" xr:uid="{653C2B79-B090-4F8A-A920-FEA776AFA0AB}"/>
    <cellStyle name="Überschrift 4 7 4" xfId="39708" xr:uid="{103929D2-202F-457A-BA17-85BD40EBE7F3}"/>
    <cellStyle name="Überschrift 4 8" xfId="20141" xr:uid="{00000000-0005-0000-0000-0000B14E0000}"/>
    <cellStyle name="Überschrift 4 8 2" xfId="20142" xr:uid="{00000000-0005-0000-0000-0000B24E0000}"/>
    <cellStyle name="Überschrift 4 8 3" xfId="46558" xr:uid="{4394C0E9-EA35-485B-B3BE-C157A14DFE8C}"/>
    <cellStyle name="Überschrift 4 8 4" xfId="39709" xr:uid="{AF96BD4C-56DE-4E81-8D57-E1462AC32A87}"/>
    <cellStyle name="Überschrift 4 9" xfId="20143" xr:uid="{00000000-0005-0000-0000-0000B34E0000}"/>
    <cellStyle name="Überschrift 4 9 2" xfId="20144" xr:uid="{00000000-0005-0000-0000-0000B44E0000}"/>
    <cellStyle name="Überschrift 4 9 3" xfId="46559" xr:uid="{2E47A8A6-0F9F-43C1-A9A7-1F81EC679A60}"/>
    <cellStyle name="Überschrift 4 9 4" xfId="39710" xr:uid="{152A428A-485D-4F0E-90D5-3FA240C77341}"/>
    <cellStyle name="Überschrift 5" xfId="20145" xr:uid="{00000000-0005-0000-0000-0000B54E0000}"/>
    <cellStyle name="Überschrift 5 2" xfId="20146" xr:uid="{00000000-0005-0000-0000-0000B64E0000}"/>
    <cellStyle name="Überschrift 5 2 2" xfId="20147" xr:uid="{00000000-0005-0000-0000-0000B74E0000}"/>
    <cellStyle name="Überschrift 5 3" xfId="20148" xr:uid="{00000000-0005-0000-0000-0000B84E0000}"/>
    <cellStyle name="Überschrift 5 3 2" xfId="20149" xr:uid="{00000000-0005-0000-0000-0000B94E0000}"/>
    <cellStyle name="Überschrift 5 4" xfId="20150" xr:uid="{00000000-0005-0000-0000-0000BA4E0000}"/>
    <cellStyle name="Überschrift 5 5" xfId="20151" xr:uid="{00000000-0005-0000-0000-0000BB4E0000}"/>
    <cellStyle name="Überschrift 5 6" xfId="46560" xr:uid="{0E34434F-02D6-4989-9E7A-71D117E7005D}"/>
    <cellStyle name="Überschrift 5 7" xfId="39711" xr:uid="{C6B8F6B7-B751-428E-90E1-2C1020E7328A}"/>
    <cellStyle name="Überschrift 6" xfId="20152" xr:uid="{00000000-0005-0000-0000-0000BC4E0000}"/>
    <cellStyle name="Überschrift 6 2" xfId="20153" xr:uid="{00000000-0005-0000-0000-0000BD4E0000}"/>
    <cellStyle name="Überschrift 6 2 2" xfId="20154" xr:uid="{00000000-0005-0000-0000-0000BE4E0000}"/>
    <cellStyle name="Überschrift 6 3" xfId="20155" xr:uid="{00000000-0005-0000-0000-0000BF4E0000}"/>
    <cellStyle name="Überschrift 6 3 2" xfId="20156" xr:uid="{00000000-0005-0000-0000-0000C04E0000}"/>
    <cellStyle name="Überschrift 6 4" xfId="20157" xr:uid="{00000000-0005-0000-0000-0000C14E0000}"/>
    <cellStyle name="Überschrift 6 5" xfId="46561" xr:uid="{04B81D5B-412C-4557-B2AE-0C1A9D3E1725}"/>
    <cellStyle name="Überschrift 6 6" xfId="39712" xr:uid="{D705867D-F240-4498-A8FA-176D6DB6A5EE}"/>
    <cellStyle name="Überschrift 7" xfId="20158" xr:uid="{00000000-0005-0000-0000-0000C24E0000}"/>
    <cellStyle name="Überschrift 7 2" xfId="20159" xr:uid="{00000000-0005-0000-0000-0000C34E0000}"/>
    <cellStyle name="Überschrift 7 2 2" xfId="20160" xr:uid="{00000000-0005-0000-0000-0000C44E0000}"/>
    <cellStyle name="Überschrift 7 3" xfId="20161" xr:uid="{00000000-0005-0000-0000-0000C54E0000}"/>
    <cellStyle name="Überschrift 7 3 2" xfId="20162" xr:uid="{00000000-0005-0000-0000-0000C64E0000}"/>
    <cellStyle name="Überschrift 7 4" xfId="20163" xr:uid="{00000000-0005-0000-0000-0000C74E0000}"/>
    <cellStyle name="Überschrift 7 5" xfId="46562" xr:uid="{FF684C2B-89BE-4FB5-8C79-AC940E7E4087}"/>
    <cellStyle name="Überschrift 7 6" xfId="39713" xr:uid="{FCC40F3B-C615-4B5F-A43A-3B2378A90B69}"/>
    <cellStyle name="Überschrift 8" xfId="20164" xr:uid="{00000000-0005-0000-0000-0000C84E0000}"/>
    <cellStyle name="Überschrift 8 2" xfId="20165" xr:uid="{00000000-0005-0000-0000-0000C94E0000}"/>
    <cellStyle name="Überschrift 8 2 2" xfId="20166" xr:uid="{00000000-0005-0000-0000-0000CA4E0000}"/>
    <cellStyle name="Überschrift 8 3" xfId="20167" xr:uid="{00000000-0005-0000-0000-0000CB4E0000}"/>
    <cellStyle name="Überschrift 8 3 2" xfId="20168" xr:uid="{00000000-0005-0000-0000-0000CC4E0000}"/>
    <cellStyle name="Überschrift 8 4" xfId="20169" xr:uid="{00000000-0005-0000-0000-0000CD4E0000}"/>
    <cellStyle name="Überschrift 8 4 2" xfId="20170" xr:uid="{00000000-0005-0000-0000-0000CE4E0000}"/>
    <cellStyle name="Überschrift 8 5" xfId="20171" xr:uid="{00000000-0005-0000-0000-0000CF4E0000}"/>
    <cellStyle name="Überschrift 8 6" xfId="46563" xr:uid="{1DB14D2B-06EF-4B8B-8B57-EB921FAB4EB4}"/>
    <cellStyle name="Überschrift 8 7" xfId="39714" xr:uid="{38E56C94-32D4-4466-B35F-8060CDAA28A2}"/>
    <cellStyle name="Überschrift 9" xfId="20172" xr:uid="{00000000-0005-0000-0000-0000D04E0000}"/>
    <cellStyle name="Überschrift 9 2" xfId="20173" xr:uid="{00000000-0005-0000-0000-0000D14E0000}"/>
    <cellStyle name="Überschrift 9 2 2" xfId="20174" xr:uid="{00000000-0005-0000-0000-0000D24E0000}"/>
    <cellStyle name="Überschrift 9 3" xfId="20175" xr:uid="{00000000-0005-0000-0000-0000D34E0000}"/>
    <cellStyle name="Überschrift 9 3 2" xfId="20176" xr:uid="{00000000-0005-0000-0000-0000D44E0000}"/>
    <cellStyle name="Überschrift 9 4" xfId="20177" xr:uid="{00000000-0005-0000-0000-0000D54E0000}"/>
    <cellStyle name="Überschrift 9 5" xfId="46564" xr:uid="{4C1F44BE-A85B-4171-A5D0-A36C2301239D}"/>
    <cellStyle name="Überschrift 9 6" xfId="39715" xr:uid="{00AF6F4C-76B9-4C70-9A38-6945DDED49D0}"/>
    <cellStyle name="Unit" xfId="27422" xr:uid="{5DE3D098-6A73-4033-867C-937804334629}"/>
    <cellStyle name="Unit 2" xfId="27423" xr:uid="{82FB2F47-BB40-4CDA-94F4-825C02ADAE32}"/>
    <cellStyle name="Unit 2 2" xfId="27424" xr:uid="{8B3DA618-8E7C-4EF8-8CA1-7020AAEC9478}"/>
    <cellStyle name="Valuutta_Layo9704" xfId="345" xr:uid="{00000000-0005-0000-0000-00005D010000}"/>
    <cellStyle name="Verknüpfte Zelle" xfId="3347" xr:uid="{00000000-0005-0000-0000-0000170D0000}"/>
    <cellStyle name="Verknüpfte Zelle 10" xfId="20179" xr:uid="{00000000-0005-0000-0000-0000D74E0000}"/>
    <cellStyle name="Verknüpfte Zelle 10 2" xfId="46565" xr:uid="{27B73124-2553-4070-8384-130F875FBA08}"/>
    <cellStyle name="Verknüpfte Zelle 10 3" xfId="39716" xr:uid="{FD231813-9C5D-4E4B-8B35-FED74933F0D9}"/>
    <cellStyle name="Verknüpfte Zelle 11" xfId="20180" xr:uid="{00000000-0005-0000-0000-0000D84E0000}"/>
    <cellStyle name="Verknüpfte Zelle 12" xfId="20178" xr:uid="{00000000-0005-0000-0000-0000D64E0000}"/>
    <cellStyle name="Verknüpfte Zelle 13" xfId="42259" xr:uid="{08FBB9CB-596D-4944-8FFE-D8FCC9C63ECA}"/>
    <cellStyle name="Verknüpfte Zelle 14" xfId="27083" xr:uid="{7D95049D-4E8C-4D11-A252-0847A87D9079}"/>
    <cellStyle name="Verknüpfte Zelle 2" xfId="20181" xr:uid="{00000000-0005-0000-0000-0000D94E0000}"/>
    <cellStyle name="Verknüpfte Zelle 2 2" xfId="20182" xr:uid="{00000000-0005-0000-0000-0000DA4E0000}"/>
    <cellStyle name="Verknüpfte Zelle 2 2 2" xfId="20183" xr:uid="{00000000-0005-0000-0000-0000DB4E0000}"/>
    <cellStyle name="Verknüpfte Zelle 2 3" xfId="20184" xr:uid="{00000000-0005-0000-0000-0000DC4E0000}"/>
    <cellStyle name="Verknüpfte Zelle 2 3 2" xfId="20185" xr:uid="{00000000-0005-0000-0000-0000DD4E0000}"/>
    <cellStyle name="Verknüpfte Zelle 2 4" xfId="20186" xr:uid="{00000000-0005-0000-0000-0000DE4E0000}"/>
    <cellStyle name="Verknüpfte Zelle 2 5" xfId="20187" xr:uid="{00000000-0005-0000-0000-0000DF4E0000}"/>
    <cellStyle name="Verknüpfte Zelle 2 6" xfId="46566" xr:uid="{7D1047BD-B642-4290-A42C-A6D4A0270EAB}"/>
    <cellStyle name="Verknüpfte Zelle 2 7" xfId="39717" xr:uid="{32CA05F2-72E3-44D7-BD66-957F27A83AC7}"/>
    <cellStyle name="Verknüpfte Zelle 3" xfId="20188" xr:uid="{00000000-0005-0000-0000-0000E04E0000}"/>
    <cellStyle name="Verknüpfte Zelle 3 2" xfId="20189" xr:uid="{00000000-0005-0000-0000-0000E14E0000}"/>
    <cellStyle name="Verknüpfte Zelle 3 2 2" xfId="20190" xr:uid="{00000000-0005-0000-0000-0000E24E0000}"/>
    <cellStyle name="Verknüpfte Zelle 3 3" xfId="20191" xr:uid="{00000000-0005-0000-0000-0000E34E0000}"/>
    <cellStyle name="Verknüpfte Zelle 3 3 2" xfId="20192" xr:uid="{00000000-0005-0000-0000-0000E44E0000}"/>
    <cellStyle name="Verknüpfte Zelle 3 4" xfId="20193" xr:uid="{00000000-0005-0000-0000-0000E54E0000}"/>
    <cellStyle name="Verknüpfte Zelle 3 5" xfId="46567" xr:uid="{98F91CD2-5585-40B1-B73F-AE7F30E959F1}"/>
    <cellStyle name="Verknüpfte Zelle 3 6" xfId="39718" xr:uid="{CDD10210-7688-4B3B-8946-923518E1F1CD}"/>
    <cellStyle name="Verknüpfte Zelle 4" xfId="20194" xr:uid="{00000000-0005-0000-0000-0000E64E0000}"/>
    <cellStyle name="Verknüpfte Zelle 4 2" xfId="20195" xr:uid="{00000000-0005-0000-0000-0000E74E0000}"/>
    <cellStyle name="Verknüpfte Zelle 4 2 2" xfId="20196" xr:uid="{00000000-0005-0000-0000-0000E84E0000}"/>
    <cellStyle name="Verknüpfte Zelle 4 3" xfId="20197" xr:uid="{00000000-0005-0000-0000-0000E94E0000}"/>
    <cellStyle name="Verknüpfte Zelle 4 3 2" xfId="20198" xr:uid="{00000000-0005-0000-0000-0000EA4E0000}"/>
    <cellStyle name="Verknüpfte Zelle 4 4" xfId="20199" xr:uid="{00000000-0005-0000-0000-0000EB4E0000}"/>
    <cellStyle name="Verknüpfte Zelle 4 5" xfId="46568" xr:uid="{D0BFEC3F-D991-41FD-BABE-4096B2147013}"/>
    <cellStyle name="Verknüpfte Zelle 4 6" xfId="39719" xr:uid="{F5109744-FF4F-44F3-A860-C04396E20173}"/>
    <cellStyle name="Verknüpfte Zelle 5" xfId="20200" xr:uid="{00000000-0005-0000-0000-0000EC4E0000}"/>
    <cellStyle name="Verknüpfte Zelle 5 2" xfId="20201" xr:uid="{00000000-0005-0000-0000-0000ED4E0000}"/>
    <cellStyle name="Verknüpfte Zelle 5 2 2" xfId="20202" xr:uid="{00000000-0005-0000-0000-0000EE4E0000}"/>
    <cellStyle name="Verknüpfte Zelle 5 3" xfId="20203" xr:uid="{00000000-0005-0000-0000-0000EF4E0000}"/>
    <cellStyle name="Verknüpfte Zelle 5 3 2" xfId="20204" xr:uid="{00000000-0005-0000-0000-0000F04E0000}"/>
    <cellStyle name="Verknüpfte Zelle 5 4" xfId="20205" xr:uid="{00000000-0005-0000-0000-0000F14E0000}"/>
    <cellStyle name="Verknüpfte Zelle 5 4 2" xfId="20206" xr:uid="{00000000-0005-0000-0000-0000F24E0000}"/>
    <cellStyle name="Verknüpfte Zelle 5 5" xfId="20207" xr:uid="{00000000-0005-0000-0000-0000F34E0000}"/>
    <cellStyle name="Verknüpfte Zelle 5 6" xfId="46569" xr:uid="{D6BC4AF9-265D-40F5-BFED-59C8FEFA21C3}"/>
    <cellStyle name="Verknüpfte Zelle 5 7" xfId="39720" xr:uid="{6EDD1140-7348-4D69-AED8-6FB92DB6A113}"/>
    <cellStyle name="Verknüpfte Zelle 6" xfId="20208" xr:uid="{00000000-0005-0000-0000-0000F44E0000}"/>
    <cellStyle name="Verknüpfte Zelle 6 2" xfId="20209" xr:uid="{00000000-0005-0000-0000-0000F54E0000}"/>
    <cellStyle name="Verknüpfte Zelle 6 2 2" xfId="20210" xr:uid="{00000000-0005-0000-0000-0000F64E0000}"/>
    <cellStyle name="Verknüpfte Zelle 6 3" xfId="20211" xr:uid="{00000000-0005-0000-0000-0000F74E0000}"/>
    <cellStyle name="Verknüpfte Zelle 6 3 2" xfId="20212" xr:uid="{00000000-0005-0000-0000-0000F84E0000}"/>
    <cellStyle name="Verknüpfte Zelle 6 4" xfId="20213" xr:uid="{00000000-0005-0000-0000-0000F94E0000}"/>
    <cellStyle name="Verknüpfte Zelle 6 5" xfId="46570" xr:uid="{DC59FCFA-6427-4291-8EBC-AE183353FB7F}"/>
    <cellStyle name="Verknüpfte Zelle 6 6" xfId="39721" xr:uid="{8FD04FB4-940B-4316-8515-3379C7EEDDDE}"/>
    <cellStyle name="Verknüpfte Zelle 7" xfId="20214" xr:uid="{00000000-0005-0000-0000-0000FA4E0000}"/>
    <cellStyle name="Verknüpfte Zelle 7 2" xfId="20215" xr:uid="{00000000-0005-0000-0000-0000FB4E0000}"/>
    <cellStyle name="Verknüpfte Zelle 7 3" xfId="46571" xr:uid="{7B01E254-79A7-4A07-BF9A-84F9CA281FF4}"/>
    <cellStyle name="Verknüpfte Zelle 7 4" xfId="39722" xr:uid="{EB94B7D3-C760-4657-B77C-91E0C135A37C}"/>
    <cellStyle name="Verknüpfte Zelle 8" xfId="20216" xr:uid="{00000000-0005-0000-0000-0000FC4E0000}"/>
    <cellStyle name="Verknüpfte Zelle 8 2" xfId="20217" xr:uid="{00000000-0005-0000-0000-0000FD4E0000}"/>
    <cellStyle name="Verknüpfte Zelle 8 3" xfId="46572" xr:uid="{F54963CD-521B-4F3C-88BC-B9E7BC6B36C3}"/>
    <cellStyle name="Verknüpfte Zelle 8 4" xfId="39723" xr:uid="{00024CBD-7570-4CEA-810E-6C680E1C9967}"/>
    <cellStyle name="Verknüpfte Zelle 9" xfId="20218" xr:uid="{00000000-0005-0000-0000-0000FE4E0000}"/>
    <cellStyle name="Verknüpfte Zelle 9 2" xfId="20219" xr:uid="{00000000-0005-0000-0000-0000FF4E0000}"/>
    <cellStyle name="Verknüpfte Zelle 9 3" xfId="46573" xr:uid="{1254BAAB-251D-40D5-97E2-D4775DF00DD5}"/>
    <cellStyle name="Verknüpfte Zelle 9 4" xfId="39724" xr:uid="{1CCA9712-030E-4532-BEF4-C50D6B864825}"/>
    <cellStyle name="Vírgula 2" xfId="28185" xr:uid="{534D12D6-F6B4-47AE-BC59-7ECCD3E5232B}"/>
    <cellStyle name="Vírgula 2 2" xfId="40201" xr:uid="{DCD211CB-6A51-4CFC-BE38-B352B0E63689}"/>
    <cellStyle name="Vírgula 2 2 2" xfId="41396" xr:uid="{90A9DD99-24AA-4D95-9DF5-2039145880BA}"/>
    <cellStyle name="Vírgula 2 3" xfId="41152" xr:uid="{F59B9D95-8B04-46B9-8B44-79E47F2A21F6}"/>
    <cellStyle name="Warnender Text" xfId="3348" xr:uid="{00000000-0005-0000-0000-0000180D0000}"/>
    <cellStyle name="Warnender Text 10" xfId="20221" xr:uid="{00000000-0005-0000-0000-0000014F0000}"/>
    <cellStyle name="Warnender Text 10 2" xfId="46574" xr:uid="{A9B2EE68-81A6-4483-84D2-DCEE1E0AA2FF}"/>
    <cellStyle name="Warnender Text 10 3" xfId="39725" xr:uid="{C31D2CD5-E9D8-4A9D-8BF6-DA9DFD28AE96}"/>
    <cellStyle name="Warnender Text 11" xfId="20222" xr:uid="{00000000-0005-0000-0000-0000024F0000}"/>
    <cellStyle name="Warnender Text 12" xfId="20220" xr:uid="{00000000-0005-0000-0000-0000004F0000}"/>
    <cellStyle name="Warnender Text 13" xfId="42260" xr:uid="{634457D9-0504-40C7-851C-209EB51524D2}"/>
    <cellStyle name="Warnender Text 14" xfId="27084" xr:uid="{87744053-9016-4161-A94B-4C52E68CF988}"/>
    <cellStyle name="Warnender Text 2" xfId="20223" xr:uid="{00000000-0005-0000-0000-0000034F0000}"/>
    <cellStyle name="Warnender Text 2 2" xfId="20224" xr:uid="{00000000-0005-0000-0000-0000044F0000}"/>
    <cellStyle name="Warnender Text 2 2 2" xfId="20225" xr:uid="{00000000-0005-0000-0000-0000054F0000}"/>
    <cellStyle name="Warnender Text 2 3" xfId="20226" xr:uid="{00000000-0005-0000-0000-0000064F0000}"/>
    <cellStyle name="Warnender Text 2 3 2" xfId="20227" xr:uid="{00000000-0005-0000-0000-0000074F0000}"/>
    <cellStyle name="Warnender Text 2 4" xfId="20228" xr:uid="{00000000-0005-0000-0000-0000084F0000}"/>
    <cellStyle name="Warnender Text 2 5" xfId="20229" xr:uid="{00000000-0005-0000-0000-0000094F0000}"/>
    <cellStyle name="Warnender Text 2 6" xfId="46575" xr:uid="{7072ED2B-6F53-4146-8BFA-A6EFED67D9CC}"/>
    <cellStyle name="Warnender Text 2 7" xfId="39726" xr:uid="{32A5FE19-FA3B-4E3D-A8FD-3EACB65560EC}"/>
    <cellStyle name="Warnender Text 3" xfId="20230" xr:uid="{00000000-0005-0000-0000-00000A4F0000}"/>
    <cellStyle name="Warnender Text 3 2" xfId="20231" xr:uid="{00000000-0005-0000-0000-00000B4F0000}"/>
    <cellStyle name="Warnender Text 3 2 2" xfId="20232" xr:uid="{00000000-0005-0000-0000-00000C4F0000}"/>
    <cellStyle name="Warnender Text 3 3" xfId="20233" xr:uid="{00000000-0005-0000-0000-00000D4F0000}"/>
    <cellStyle name="Warnender Text 3 3 2" xfId="20234" xr:uid="{00000000-0005-0000-0000-00000E4F0000}"/>
    <cellStyle name="Warnender Text 3 4" xfId="20235" xr:uid="{00000000-0005-0000-0000-00000F4F0000}"/>
    <cellStyle name="Warnender Text 3 5" xfId="46576" xr:uid="{956B1B76-02CA-461D-9C0A-96BBD16259D5}"/>
    <cellStyle name="Warnender Text 3 6" xfId="39727" xr:uid="{02F1E3A1-A291-4CDA-9CDE-95281437312E}"/>
    <cellStyle name="Warnender Text 4" xfId="20236" xr:uid="{00000000-0005-0000-0000-0000104F0000}"/>
    <cellStyle name="Warnender Text 4 2" xfId="20237" xr:uid="{00000000-0005-0000-0000-0000114F0000}"/>
    <cellStyle name="Warnender Text 4 2 2" xfId="20238" xr:uid="{00000000-0005-0000-0000-0000124F0000}"/>
    <cellStyle name="Warnender Text 4 3" xfId="20239" xr:uid="{00000000-0005-0000-0000-0000134F0000}"/>
    <cellStyle name="Warnender Text 4 3 2" xfId="20240" xr:uid="{00000000-0005-0000-0000-0000144F0000}"/>
    <cellStyle name="Warnender Text 4 4" xfId="20241" xr:uid="{00000000-0005-0000-0000-0000154F0000}"/>
    <cellStyle name="Warnender Text 4 5" xfId="46577" xr:uid="{016FC8B5-86CA-4148-88CE-5A6F1F34FD49}"/>
    <cellStyle name="Warnender Text 4 6" xfId="39728" xr:uid="{059F5163-E7B6-4039-BB4F-6370FE4421C4}"/>
    <cellStyle name="Warnender Text 5" xfId="20242" xr:uid="{00000000-0005-0000-0000-0000164F0000}"/>
    <cellStyle name="Warnender Text 5 2" xfId="20243" xr:uid="{00000000-0005-0000-0000-0000174F0000}"/>
    <cellStyle name="Warnender Text 5 2 2" xfId="20244" xr:uid="{00000000-0005-0000-0000-0000184F0000}"/>
    <cellStyle name="Warnender Text 5 3" xfId="20245" xr:uid="{00000000-0005-0000-0000-0000194F0000}"/>
    <cellStyle name="Warnender Text 5 3 2" xfId="20246" xr:uid="{00000000-0005-0000-0000-00001A4F0000}"/>
    <cellStyle name="Warnender Text 5 4" xfId="20247" xr:uid="{00000000-0005-0000-0000-00001B4F0000}"/>
    <cellStyle name="Warnender Text 5 4 2" xfId="20248" xr:uid="{00000000-0005-0000-0000-00001C4F0000}"/>
    <cellStyle name="Warnender Text 5 5" xfId="20249" xr:uid="{00000000-0005-0000-0000-00001D4F0000}"/>
    <cellStyle name="Warnender Text 5 6" xfId="46578" xr:uid="{D001EC02-08CA-48EC-B220-04BD6CD34300}"/>
    <cellStyle name="Warnender Text 5 7" xfId="39729" xr:uid="{30C03AF3-E4E7-4D1F-9883-B21E97CF0BB0}"/>
    <cellStyle name="Warnender Text 6" xfId="20250" xr:uid="{00000000-0005-0000-0000-00001E4F0000}"/>
    <cellStyle name="Warnender Text 6 2" xfId="20251" xr:uid="{00000000-0005-0000-0000-00001F4F0000}"/>
    <cellStyle name="Warnender Text 6 2 2" xfId="20252" xr:uid="{00000000-0005-0000-0000-0000204F0000}"/>
    <cellStyle name="Warnender Text 6 3" xfId="20253" xr:uid="{00000000-0005-0000-0000-0000214F0000}"/>
    <cellStyle name="Warnender Text 6 3 2" xfId="20254" xr:uid="{00000000-0005-0000-0000-0000224F0000}"/>
    <cellStyle name="Warnender Text 6 4" xfId="20255" xr:uid="{00000000-0005-0000-0000-0000234F0000}"/>
    <cellStyle name="Warnender Text 6 5" xfId="46579" xr:uid="{B248D34F-BCBA-4D03-8B15-581C0665AA4F}"/>
    <cellStyle name="Warnender Text 6 6" xfId="39730" xr:uid="{226BC3AB-65C0-4173-8528-51A86D0B782F}"/>
    <cellStyle name="Warnender Text 7" xfId="20256" xr:uid="{00000000-0005-0000-0000-0000244F0000}"/>
    <cellStyle name="Warnender Text 7 2" xfId="20257" xr:uid="{00000000-0005-0000-0000-0000254F0000}"/>
    <cellStyle name="Warnender Text 7 3" xfId="46580" xr:uid="{F65186E0-9B31-4849-8102-127EE3FD6EF2}"/>
    <cellStyle name="Warnender Text 7 4" xfId="39731" xr:uid="{9BCB96A6-CE04-4C23-A855-221965743266}"/>
    <cellStyle name="Warnender Text 8" xfId="20258" xr:uid="{00000000-0005-0000-0000-0000264F0000}"/>
    <cellStyle name="Warnender Text 8 2" xfId="20259" xr:uid="{00000000-0005-0000-0000-0000274F0000}"/>
    <cellStyle name="Warnender Text 8 3" xfId="46581" xr:uid="{155AE583-CD70-48A2-A9E9-AB2FE6D3AC29}"/>
    <cellStyle name="Warnender Text 8 4" xfId="39732" xr:uid="{5D56B760-311E-4AE1-A0A7-D4382B67B870}"/>
    <cellStyle name="Warnender Text 9" xfId="20260" xr:uid="{00000000-0005-0000-0000-0000284F0000}"/>
    <cellStyle name="Warnender Text 9 2" xfId="20261" xr:uid="{00000000-0005-0000-0000-0000294F0000}"/>
    <cellStyle name="Warnender Text 9 3" xfId="46582" xr:uid="{6150ECB0-D0F3-473B-AED2-C3844C270307}"/>
    <cellStyle name="Warnender Text 9 4" xfId="39733" xr:uid="{473FD39B-826D-40FD-AC57-77BE71291061}"/>
    <cellStyle name="Warning Text" xfId="22499" builtinId="11" customBuiltin="1"/>
    <cellStyle name="Warning Text 10" xfId="3349" xr:uid="{00000000-0005-0000-0000-0000190D0000}"/>
    <cellStyle name="Warning Text 10 10" xfId="20263" xr:uid="{00000000-0005-0000-0000-00002B4F0000}"/>
    <cellStyle name="Warning Text 10 10 2" xfId="46583" xr:uid="{579645FC-6673-48A0-B50E-77908DC41764}"/>
    <cellStyle name="Warning Text 10 10 3" xfId="39734" xr:uid="{AF160DD3-BB14-491A-9B48-D261E7F6C7E4}"/>
    <cellStyle name="Warning Text 10 11" xfId="20264" xr:uid="{00000000-0005-0000-0000-00002C4F0000}"/>
    <cellStyle name="Warning Text 10 12" xfId="20262" xr:uid="{00000000-0005-0000-0000-00002A4F0000}"/>
    <cellStyle name="Warning Text 10 13" xfId="42261" xr:uid="{F85DB22B-0A50-4657-B8B8-BCF9BE8E8CDD}"/>
    <cellStyle name="Warning Text 10 14" xfId="27085" xr:uid="{A8383E22-E2B9-4FAC-90CD-D11D3B276354}"/>
    <cellStyle name="Warning Text 10 2" xfId="20265" xr:uid="{00000000-0005-0000-0000-00002D4F0000}"/>
    <cellStyle name="Warning Text 10 2 2" xfId="20266" xr:uid="{00000000-0005-0000-0000-00002E4F0000}"/>
    <cellStyle name="Warning Text 10 2 2 2" xfId="20267" xr:uid="{00000000-0005-0000-0000-00002F4F0000}"/>
    <cellStyle name="Warning Text 10 2 3" xfId="20268" xr:uid="{00000000-0005-0000-0000-0000304F0000}"/>
    <cellStyle name="Warning Text 10 2 3 2" xfId="20269" xr:uid="{00000000-0005-0000-0000-0000314F0000}"/>
    <cellStyle name="Warning Text 10 2 4" xfId="20270" xr:uid="{00000000-0005-0000-0000-0000324F0000}"/>
    <cellStyle name="Warning Text 10 2 5" xfId="20271" xr:uid="{00000000-0005-0000-0000-0000334F0000}"/>
    <cellStyle name="Warning Text 10 2 6" xfId="46584" xr:uid="{38F8BF7A-7E18-48EE-A097-50F29AF8A8E0}"/>
    <cellStyle name="Warning Text 10 2 7" xfId="39735" xr:uid="{DC283B65-9EFC-4D74-B894-5AE2DAAD2A7D}"/>
    <cellStyle name="Warning Text 10 3" xfId="20272" xr:uid="{00000000-0005-0000-0000-0000344F0000}"/>
    <cellStyle name="Warning Text 10 3 2" xfId="20273" xr:uid="{00000000-0005-0000-0000-0000354F0000}"/>
    <cellStyle name="Warning Text 10 3 2 2" xfId="20274" xr:uid="{00000000-0005-0000-0000-0000364F0000}"/>
    <cellStyle name="Warning Text 10 3 3" xfId="20275" xr:uid="{00000000-0005-0000-0000-0000374F0000}"/>
    <cellStyle name="Warning Text 10 3 3 2" xfId="20276" xr:uid="{00000000-0005-0000-0000-0000384F0000}"/>
    <cellStyle name="Warning Text 10 3 4" xfId="20277" xr:uid="{00000000-0005-0000-0000-0000394F0000}"/>
    <cellStyle name="Warning Text 10 3 5" xfId="46585" xr:uid="{8FF1B0FF-C0E4-42D9-A01B-97414267F368}"/>
    <cellStyle name="Warning Text 10 3 6" xfId="39736" xr:uid="{C1EE054F-C191-4FD0-9334-9981D08D5701}"/>
    <cellStyle name="Warning Text 10 4" xfId="20278" xr:uid="{00000000-0005-0000-0000-00003A4F0000}"/>
    <cellStyle name="Warning Text 10 4 2" xfId="20279" xr:uid="{00000000-0005-0000-0000-00003B4F0000}"/>
    <cellStyle name="Warning Text 10 4 2 2" xfId="20280" xr:uid="{00000000-0005-0000-0000-00003C4F0000}"/>
    <cellStyle name="Warning Text 10 4 3" xfId="20281" xr:uid="{00000000-0005-0000-0000-00003D4F0000}"/>
    <cellStyle name="Warning Text 10 4 3 2" xfId="20282" xr:uid="{00000000-0005-0000-0000-00003E4F0000}"/>
    <cellStyle name="Warning Text 10 4 4" xfId="20283" xr:uid="{00000000-0005-0000-0000-00003F4F0000}"/>
    <cellStyle name="Warning Text 10 4 5" xfId="46586" xr:uid="{86CAA8B5-D648-46EA-96D9-32F80E020F02}"/>
    <cellStyle name="Warning Text 10 4 6" xfId="39737" xr:uid="{4FD2A159-58D8-4679-BD58-0CFCD48D9E9E}"/>
    <cellStyle name="Warning Text 10 5" xfId="20284" xr:uid="{00000000-0005-0000-0000-0000404F0000}"/>
    <cellStyle name="Warning Text 10 5 2" xfId="20285" xr:uid="{00000000-0005-0000-0000-0000414F0000}"/>
    <cellStyle name="Warning Text 10 5 2 2" xfId="20286" xr:uid="{00000000-0005-0000-0000-0000424F0000}"/>
    <cellStyle name="Warning Text 10 5 3" xfId="20287" xr:uid="{00000000-0005-0000-0000-0000434F0000}"/>
    <cellStyle name="Warning Text 10 5 3 2" xfId="20288" xr:uid="{00000000-0005-0000-0000-0000444F0000}"/>
    <cellStyle name="Warning Text 10 5 4" xfId="20289" xr:uid="{00000000-0005-0000-0000-0000454F0000}"/>
    <cellStyle name="Warning Text 10 5 4 2" xfId="20290" xr:uid="{00000000-0005-0000-0000-0000464F0000}"/>
    <cellStyle name="Warning Text 10 5 5" xfId="20291" xr:uid="{00000000-0005-0000-0000-0000474F0000}"/>
    <cellStyle name="Warning Text 10 5 6" xfId="46587" xr:uid="{19E904C9-AFDD-4422-B08C-6514A5BBA60D}"/>
    <cellStyle name="Warning Text 10 5 7" xfId="39738" xr:uid="{154CFE1B-5AE9-4D5D-8E28-2156507180CA}"/>
    <cellStyle name="Warning Text 10 6" xfId="20292" xr:uid="{00000000-0005-0000-0000-0000484F0000}"/>
    <cellStyle name="Warning Text 10 6 2" xfId="20293" xr:uid="{00000000-0005-0000-0000-0000494F0000}"/>
    <cellStyle name="Warning Text 10 6 2 2" xfId="20294" xr:uid="{00000000-0005-0000-0000-00004A4F0000}"/>
    <cellStyle name="Warning Text 10 6 3" xfId="20295" xr:uid="{00000000-0005-0000-0000-00004B4F0000}"/>
    <cellStyle name="Warning Text 10 6 3 2" xfId="20296" xr:uid="{00000000-0005-0000-0000-00004C4F0000}"/>
    <cellStyle name="Warning Text 10 6 4" xfId="20297" xr:uid="{00000000-0005-0000-0000-00004D4F0000}"/>
    <cellStyle name="Warning Text 10 6 5" xfId="46588" xr:uid="{416BFAFC-BCB8-41F7-B5F9-62F8AA379746}"/>
    <cellStyle name="Warning Text 10 6 6" xfId="39739" xr:uid="{4645E5A3-73A2-467F-9AE7-B8DBC686B643}"/>
    <cellStyle name="Warning Text 10 7" xfId="20298" xr:uid="{00000000-0005-0000-0000-00004E4F0000}"/>
    <cellStyle name="Warning Text 10 7 2" xfId="20299" xr:uid="{00000000-0005-0000-0000-00004F4F0000}"/>
    <cellStyle name="Warning Text 10 7 3" xfId="46589" xr:uid="{9CB67594-4E11-4B1D-A7B9-4902EAE1A95E}"/>
    <cellStyle name="Warning Text 10 7 4" xfId="39740" xr:uid="{5F5F1527-1371-4810-B633-7077571B7EA1}"/>
    <cellStyle name="Warning Text 10 8" xfId="20300" xr:uid="{00000000-0005-0000-0000-0000504F0000}"/>
    <cellStyle name="Warning Text 10 8 2" xfId="20301" xr:uid="{00000000-0005-0000-0000-0000514F0000}"/>
    <cellStyle name="Warning Text 10 8 3" xfId="46590" xr:uid="{3FDF7DA5-7517-4BCE-AD6C-28BD98B3CF4A}"/>
    <cellStyle name="Warning Text 10 8 4" xfId="39741" xr:uid="{895559C8-E4F9-4B44-9E35-EA8C59272D0D}"/>
    <cellStyle name="Warning Text 10 9" xfId="20302" xr:uid="{00000000-0005-0000-0000-0000524F0000}"/>
    <cellStyle name="Warning Text 10 9 2" xfId="20303" xr:uid="{00000000-0005-0000-0000-0000534F0000}"/>
    <cellStyle name="Warning Text 10 9 3" xfId="46591" xr:uid="{FFFB8B76-9C22-4B65-8843-EEA315865E29}"/>
    <cellStyle name="Warning Text 10 9 4" xfId="39742" xr:uid="{FFCC634C-60AB-4583-B401-2343FD7B5BFF}"/>
    <cellStyle name="Warning Text 11" xfId="3350" xr:uid="{00000000-0005-0000-0000-00001A0D0000}"/>
    <cellStyle name="Warning Text 11 10" xfId="20305" xr:uid="{00000000-0005-0000-0000-0000554F0000}"/>
    <cellStyle name="Warning Text 11 10 2" xfId="46592" xr:uid="{211E5EA6-AFA0-411A-ADF6-8F53B444ABA3}"/>
    <cellStyle name="Warning Text 11 10 3" xfId="39743" xr:uid="{89ADB09D-3C0A-4AB1-8A17-8C6CCBA4902F}"/>
    <cellStyle name="Warning Text 11 11" xfId="20306" xr:uid="{00000000-0005-0000-0000-0000564F0000}"/>
    <cellStyle name="Warning Text 11 12" xfId="20304" xr:uid="{00000000-0005-0000-0000-0000544F0000}"/>
    <cellStyle name="Warning Text 11 13" xfId="42262" xr:uid="{C57CB63E-377B-4DD0-B02D-0D34EF9EE8B4}"/>
    <cellStyle name="Warning Text 11 14" xfId="27086" xr:uid="{B95635CE-A402-4F0E-8501-2EB6C032BE3A}"/>
    <cellStyle name="Warning Text 11 2" xfId="20307" xr:uid="{00000000-0005-0000-0000-0000574F0000}"/>
    <cellStyle name="Warning Text 11 2 2" xfId="20308" xr:uid="{00000000-0005-0000-0000-0000584F0000}"/>
    <cellStyle name="Warning Text 11 2 2 2" xfId="20309" xr:uid="{00000000-0005-0000-0000-0000594F0000}"/>
    <cellStyle name="Warning Text 11 2 3" xfId="20310" xr:uid="{00000000-0005-0000-0000-00005A4F0000}"/>
    <cellStyle name="Warning Text 11 2 3 2" xfId="20311" xr:uid="{00000000-0005-0000-0000-00005B4F0000}"/>
    <cellStyle name="Warning Text 11 2 4" xfId="20312" xr:uid="{00000000-0005-0000-0000-00005C4F0000}"/>
    <cellStyle name="Warning Text 11 2 5" xfId="20313" xr:uid="{00000000-0005-0000-0000-00005D4F0000}"/>
    <cellStyle name="Warning Text 11 2 6" xfId="46593" xr:uid="{9DC73412-82C3-467E-B7AF-65472028E3D3}"/>
    <cellStyle name="Warning Text 11 2 7" xfId="39744" xr:uid="{790F3B5D-8BEB-49B3-9507-A2997C6CA4FD}"/>
    <cellStyle name="Warning Text 11 3" xfId="20314" xr:uid="{00000000-0005-0000-0000-00005E4F0000}"/>
    <cellStyle name="Warning Text 11 3 2" xfId="20315" xr:uid="{00000000-0005-0000-0000-00005F4F0000}"/>
    <cellStyle name="Warning Text 11 3 2 2" xfId="20316" xr:uid="{00000000-0005-0000-0000-0000604F0000}"/>
    <cellStyle name="Warning Text 11 3 3" xfId="20317" xr:uid="{00000000-0005-0000-0000-0000614F0000}"/>
    <cellStyle name="Warning Text 11 3 3 2" xfId="20318" xr:uid="{00000000-0005-0000-0000-0000624F0000}"/>
    <cellStyle name="Warning Text 11 3 4" xfId="20319" xr:uid="{00000000-0005-0000-0000-0000634F0000}"/>
    <cellStyle name="Warning Text 11 3 5" xfId="46594" xr:uid="{BA39AF06-C5BE-436F-809A-C2CC8718E83D}"/>
    <cellStyle name="Warning Text 11 3 6" xfId="39745" xr:uid="{4B0D5D00-652D-4935-878A-64C542B9006A}"/>
    <cellStyle name="Warning Text 11 4" xfId="20320" xr:uid="{00000000-0005-0000-0000-0000644F0000}"/>
    <cellStyle name="Warning Text 11 4 2" xfId="20321" xr:uid="{00000000-0005-0000-0000-0000654F0000}"/>
    <cellStyle name="Warning Text 11 4 2 2" xfId="20322" xr:uid="{00000000-0005-0000-0000-0000664F0000}"/>
    <cellStyle name="Warning Text 11 4 3" xfId="20323" xr:uid="{00000000-0005-0000-0000-0000674F0000}"/>
    <cellStyle name="Warning Text 11 4 3 2" xfId="20324" xr:uid="{00000000-0005-0000-0000-0000684F0000}"/>
    <cellStyle name="Warning Text 11 4 4" xfId="20325" xr:uid="{00000000-0005-0000-0000-0000694F0000}"/>
    <cellStyle name="Warning Text 11 4 5" xfId="46595" xr:uid="{55E8DB5B-BD80-4686-9033-52282B5C9897}"/>
    <cellStyle name="Warning Text 11 4 6" xfId="39746" xr:uid="{88C38059-5997-4C49-A3D2-A75694A3BB67}"/>
    <cellStyle name="Warning Text 11 5" xfId="20326" xr:uid="{00000000-0005-0000-0000-00006A4F0000}"/>
    <cellStyle name="Warning Text 11 5 2" xfId="20327" xr:uid="{00000000-0005-0000-0000-00006B4F0000}"/>
    <cellStyle name="Warning Text 11 5 2 2" xfId="20328" xr:uid="{00000000-0005-0000-0000-00006C4F0000}"/>
    <cellStyle name="Warning Text 11 5 3" xfId="20329" xr:uid="{00000000-0005-0000-0000-00006D4F0000}"/>
    <cellStyle name="Warning Text 11 5 3 2" xfId="20330" xr:uid="{00000000-0005-0000-0000-00006E4F0000}"/>
    <cellStyle name="Warning Text 11 5 4" xfId="20331" xr:uid="{00000000-0005-0000-0000-00006F4F0000}"/>
    <cellStyle name="Warning Text 11 5 4 2" xfId="20332" xr:uid="{00000000-0005-0000-0000-0000704F0000}"/>
    <cellStyle name="Warning Text 11 5 5" xfId="20333" xr:uid="{00000000-0005-0000-0000-0000714F0000}"/>
    <cellStyle name="Warning Text 11 5 6" xfId="46596" xr:uid="{42EEBA67-536A-49A1-8A7D-EBFB07735CB4}"/>
    <cellStyle name="Warning Text 11 5 7" xfId="39747" xr:uid="{3855C148-70FF-49B4-AE20-923630F4AADD}"/>
    <cellStyle name="Warning Text 11 6" xfId="20334" xr:uid="{00000000-0005-0000-0000-0000724F0000}"/>
    <cellStyle name="Warning Text 11 6 2" xfId="20335" xr:uid="{00000000-0005-0000-0000-0000734F0000}"/>
    <cellStyle name="Warning Text 11 6 2 2" xfId="20336" xr:uid="{00000000-0005-0000-0000-0000744F0000}"/>
    <cellStyle name="Warning Text 11 6 3" xfId="20337" xr:uid="{00000000-0005-0000-0000-0000754F0000}"/>
    <cellStyle name="Warning Text 11 6 3 2" xfId="20338" xr:uid="{00000000-0005-0000-0000-0000764F0000}"/>
    <cellStyle name="Warning Text 11 6 4" xfId="20339" xr:uid="{00000000-0005-0000-0000-0000774F0000}"/>
    <cellStyle name="Warning Text 11 6 5" xfId="46597" xr:uid="{88F76578-6AF7-4517-ADD3-D6C3C75AAC81}"/>
    <cellStyle name="Warning Text 11 6 6" xfId="39748" xr:uid="{AC1E4E1C-F25A-4A85-9C98-B44B4D2E48DA}"/>
    <cellStyle name="Warning Text 11 7" xfId="20340" xr:uid="{00000000-0005-0000-0000-0000784F0000}"/>
    <cellStyle name="Warning Text 11 7 2" xfId="20341" xr:uid="{00000000-0005-0000-0000-0000794F0000}"/>
    <cellStyle name="Warning Text 11 7 3" xfId="46598" xr:uid="{9194D601-36FC-4147-9F0B-0036348DE1BF}"/>
    <cellStyle name="Warning Text 11 7 4" xfId="39749" xr:uid="{93987AD8-3F78-41A0-8361-AE824C984E5C}"/>
    <cellStyle name="Warning Text 11 8" xfId="20342" xr:uid="{00000000-0005-0000-0000-00007A4F0000}"/>
    <cellStyle name="Warning Text 11 8 2" xfId="20343" xr:uid="{00000000-0005-0000-0000-00007B4F0000}"/>
    <cellStyle name="Warning Text 11 8 3" xfId="46599" xr:uid="{E9F5BF01-1D9E-4148-BD08-AE2DF5AAE843}"/>
    <cellStyle name="Warning Text 11 8 4" xfId="39750" xr:uid="{11DE94A4-0DF9-4128-B9B8-8FC3E111F51B}"/>
    <cellStyle name="Warning Text 11 9" xfId="20344" xr:uid="{00000000-0005-0000-0000-00007C4F0000}"/>
    <cellStyle name="Warning Text 11 9 2" xfId="20345" xr:uid="{00000000-0005-0000-0000-00007D4F0000}"/>
    <cellStyle name="Warning Text 11 9 3" xfId="46600" xr:uid="{21C65CF3-C77D-433B-9003-75B353F27D74}"/>
    <cellStyle name="Warning Text 11 9 4" xfId="39751" xr:uid="{5642FECF-A984-45BE-BDE0-4389950FC8A9}"/>
    <cellStyle name="Warning Text 12" xfId="3351" xr:uid="{00000000-0005-0000-0000-00001B0D0000}"/>
    <cellStyle name="Warning Text 12 10" xfId="20347" xr:uid="{00000000-0005-0000-0000-00007F4F0000}"/>
    <cellStyle name="Warning Text 12 10 2" xfId="46601" xr:uid="{DB10C8D0-51D3-4C88-83ED-E1C7565EA2BB}"/>
    <cellStyle name="Warning Text 12 10 3" xfId="39752" xr:uid="{5A58924E-DC2E-402F-9B1F-25278A0227B3}"/>
    <cellStyle name="Warning Text 12 11" xfId="20348" xr:uid="{00000000-0005-0000-0000-0000804F0000}"/>
    <cellStyle name="Warning Text 12 12" xfId="20346" xr:uid="{00000000-0005-0000-0000-00007E4F0000}"/>
    <cellStyle name="Warning Text 12 13" xfId="42263" xr:uid="{5AFAA164-58F6-44F7-AD0B-06EBD5E9FC11}"/>
    <cellStyle name="Warning Text 12 14" xfId="27087" xr:uid="{B5456576-80B6-4C03-A993-E5EE9FD2572C}"/>
    <cellStyle name="Warning Text 12 2" xfId="20349" xr:uid="{00000000-0005-0000-0000-0000814F0000}"/>
    <cellStyle name="Warning Text 12 2 2" xfId="20350" xr:uid="{00000000-0005-0000-0000-0000824F0000}"/>
    <cellStyle name="Warning Text 12 2 2 2" xfId="20351" xr:uid="{00000000-0005-0000-0000-0000834F0000}"/>
    <cellStyle name="Warning Text 12 2 3" xfId="20352" xr:uid="{00000000-0005-0000-0000-0000844F0000}"/>
    <cellStyle name="Warning Text 12 2 3 2" xfId="20353" xr:uid="{00000000-0005-0000-0000-0000854F0000}"/>
    <cellStyle name="Warning Text 12 2 4" xfId="20354" xr:uid="{00000000-0005-0000-0000-0000864F0000}"/>
    <cellStyle name="Warning Text 12 2 5" xfId="20355" xr:uid="{00000000-0005-0000-0000-0000874F0000}"/>
    <cellStyle name="Warning Text 12 2 6" xfId="46602" xr:uid="{19E1B1B8-AC72-4DDF-8B69-AFBCD99BF5A1}"/>
    <cellStyle name="Warning Text 12 2 7" xfId="39753" xr:uid="{049C21B1-0FB9-4074-9C76-BE22FD166F41}"/>
    <cellStyle name="Warning Text 12 3" xfId="20356" xr:uid="{00000000-0005-0000-0000-0000884F0000}"/>
    <cellStyle name="Warning Text 12 3 2" xfId="20357" xr:uid="{00000000-0005-0000-0000-0000894F0000}"/>
    <cellStyle name="Warning Text 12 3 2 2" xfId="20358" xr:uid="{00000000-0005-0000-0000-00008A4F0000}"/>
    <cellStyle name="Warning Text 12 3 3" xfId="20359" xr:uid="{00000000-0005-0000-0000-00008B4F0000}"/>
    <cellStyle name="Warning Text 12 3 3 2" xfId="20360" xr:uid="{00000000-0005-0000-0000-00008C4F0000}"/>
    <cellStyle name="Warning Text 12 3 4" xfId="20361" xr:uid="{00000000-0005-0000-0000-00008D4F0000}"/>
    <cellStyle name="Warning Text 12 3 5" xfId="46603" xr:uid="{07FFD613-CB05-47B2-9793-53A96DF065C2}"/>
    <cellStyle name="Warning Text 12 3 6" xfId="39754" xr:uid="{74B07A5E-8C43-4187-A299-23874233E191}"/>
    <cellStyle name="Warning Text 12 4" xfId="20362" xr:uid="{00000000-0005-0000-0000-00008E4F0000}"/>
    <cellStyle name="Warning Text 12 4 2" xfId="20363" xr:uid="{00000000-0005-0000-0000-00008F4F0000}"/>
    <cellStyle name="Warning Text 12 4 2 2" xfId="20364" xr:uid="{00000000-0005-0000-0000-0000904F0000}"/>
    <cellStyle name="Warning Text 12 4 3" xfId="20365" xr:uid="{00000000-0005-0000-0000-0000914F0000}"/>
    <cellStyle name="Warning Text 12 4 3 2" xfId="20366" xr:uid="{00000000-0005-0000-0000-0000924F0000}"/>
    <cellStyle name="Warning Text 12 4 4" xfId="20367" xr:uid="{00000000-0005-0000-0000-0000934F0000}"/>
    <cellStyle name="Warning Text 12 4 5" xfId="46604" xr:uid="{D99324F3-C318-4AC7-A540-06D137D1399E}"/>
    <cellStyle name="Warning Text 12 4 6" xfId="39755" xr:uid="{E70D7C8D-B20B-4CD3-96E8-6A51AD09C663}"/>
    <cellStyle name="Warning Text 12 5" xfId="20368" xr:uid="{00000000-0005-0000-0000-0000944F0000}"/>
    <cellStyle name="Warning Text 12 5 2" xfId="20369" xr:uid="{00000000-0005-0000-0000-0000954F0000}"/>
    <cellStyle name="Warning Text 12 5 2 2" xfId="20370" xr:uid="{00000000-0005-0000-0000-0000964F0000}"/>
    <cellStyle name="Warning Text 12 5 3" xfId="20371" xr:uid="{00000000-0005-0000-0000-0000974F0000}"/>
    <cellStyle name="Warning Text 12 5 3 2" xfId="20372" xr:uid="{00000000-0005-0000-0000-0000984F0000}"/>
    <cellStyle name="Warning Text 12 5 4" xfId="20373" xr:uid="{00000000-0005-0000-0000-0000994F0000}"/>
    <cellStyle name="Warning Text 12 5 4 2" xfId="20374" xr:uid="{00000000-0005-0000-0000-00009A4F0000}"/>
    <cellStyle name="Warning Text 12 5 5" xfId="20375" xr:uid="{00000000-0005-0000-0000-00009B4F0000}"/>
    <cellStyle name="Warning Text 12 5 6" xfId="46605" xr:uid="{2904949A-B522-46C4-B650-B95E81DF1ED6}"/>
    <cellStyle name="Warning Text 12 5 7" xfId="39756" xr:uid="{DC7ECD8F-3963-49CD-B90B-3F38C480FDF3}"/>
    <cellStyle name="Warning Text 12 6" xfId="20376" xr:uid="{00000000-0005-0000-0000-00009C4F0000}"/>
    <cellStyle name="Warning Text 12 6 2" xfId="20377" xr:uid="{00000000-0005-0000-0000-00009D4F0000}"/>
    <cellStyle name="Warning Text 12 6 2 2" xfId="20378" xr:uid="{00000000-0005-0000-0000-00009E4F0000}"/>
    <cellStyle name="Warning Text 12 6 3" xfId="20379" xr:uid="{00000000-0005-0000-0000-00009F4F0000}"/>
    <cellStyle name="Warning Text 12 6 3 2" xfId="20380" xr:uid="{00000000-0005-0000-0000-0000A04F0000}"/>
    <cellStyle name="Warning Text 12 6 4" xfId="20381" xr:uid="{00000000-0005-0000-0000-0000A14F0000}"/>
    <cellStyle name="Warning Text 12 6 5" xfId="46606" xr:uid="{26F542C9-C4C3-431D-BADE-416BFF79966C}"/>
    <cellStyle name="Warning Text 12 6 6" xfId="39757" xr:uid="{5A2D5AE3-3A87-4974-A61D-344126FA97A7}"/>
    <cellStyle name="Warning Text 12 7" xfId="20382" xr:uid="{00000000-0005-0000-0000-0000A24F0000}"/>
    <cellStyle name="Warning Text 12 7 2" xfId="20383" xr:uid="{00000000-0005-0000-0000-0000A34F0000}"/>
    <cellStyle name="Warning Text 12 7 3" xfId="46607" xr:uid="{DBD79AED-55AC-496A-A776-FF400A5219B1}"/>
    <cellStyle name="Warning Text 12 7 4" xfId="39758" xr:uid="{760382F9-C2C9-47C6-937E-0B377BF9E8C7}"/>
    <cellStyle name="Warning Text 12 8" xfId="20384" xr:uid="{00000000-0005-0000-0000-0000A44F0000}"/>
    <cellStyle name="Warning Text 12 8 2" xfId="20385" xr:uid="{00000000-0005-0000-0000-0000A54F0000}"/>
    <cellStyle name="Warning Text 12 8 3" xfId="46608" xr:uid="{D777DA1F-0C31-447F-93EE-515150902EA1}"/>
    <cellStyle name="Warning Text 12 8 4" xfId="39759" xr:uid="{35177841-6196-4CC8-B332-BBD4FEE01F7B}"/>
    <cellStyle name="Warning Text 12 9" xfId="20386" xr:uid="{00000000-0005-0000-0000-0000A64F0000}"/>
    <cellStyle name="Warning Text 12 9 2" xfId="20387" xr:uid="{00000000-0005-0000-0000-0000A74F0000}"/>
    <cellStyle name="Warning Text 12 9 3" xfId="46609" xr:uid="{EE81CD75-966D-47CA-AA83-57564B58108C}"/>
    <cellStyle name="Warning Text 12 9 4" xfId="39760" xr:uid="{25A7F3D0-047E-4C8E-9B63-65DF908CC8EE}"/>
    <cellStyle name="Warning Text 13" xfId="3352" xr:uid="{00000000-0005-0000-0000-00001C0D0000}"/>
    <cellStyle name="Warning Text 13 10" xfId="20389" xr:uid="{00000000-0005-0000-0000-0000A94F0000}"/>
    <cellStyle name="Warning Text 13 10 2" xfId="46610" xr:uid="{C9ABE88F-D3DB-47C4-9361-4A3A2F8F4AB7}"/>
    <cellStyle name="Warning Text 13 10 3" xfId="39761" xr:uid="{5F25D467-9309-43A1-A22F-CC68B7ABCC3B}"/>
    <cellStyle name="Warning Text 13 11" xfId="20390" xr:uid="{00000000-0005-0000-0000-0000AA4F0000}"/>
    <cellStyle name="Warning Text 13 12" xfId="20388" xr:uid="{00000000-0005-0000-0000-0000A84F0000}"/>
    <cellStyle name="Warning Text 13 13" xfId="42264" xr:uid="{4B3F7452-B108-48DA-BA5B-A1B1361E003A}"/>
    <cellStyle name="Warning Text 13 14" xfId="27088" xr:uid="{C3231A5B-B78A-4DFE-9C74-5B120BF2045D}"/>
    <cellStyle name="Warning Text 13 2" xfId="20391" xr:uid="{00000000-0005-0000-0000-0000AB4F0000}"/>
    <cellStyle name="Warning Text 13 2 2" xfId="20392" xr:uid="{00000000-0005-0000-0000-0000AC4F0000}"/>
    <cellStyle name="Warning Text 13 2 2 2" xfId="20393" xr:uid="{00000000-0005-0000-0000-0000AD4F0000}"/>
    <cellStyle name="Warning Text 13 2 3" xfId="20394" xr:uid="{00000000-0005-0000-0000-0000AE4F0000}"/>
    <cellStyle name="Warning Text 13 2 3 2" xfId="20395" xr:uid="{00000000-0005-0000-0000-0000AF4F0000}"/>
    <cellStyle name="Warning Text 13 2 4" xfId="20396" xr:uid="{00000000-0005-0000-0000-0000B04F0000}"/>
    <cellStyle name="Warning Text 13 2 5" xfId="20397" xr:uid="{00000000-0005-0000-0000-0000B14F0000}"/>
    <cellStyle name="Warning Text 13 2 6" xfId="46611" xr:uid="{ED45F215-B912-4CB8-A858-5E0F051AD922}"/>
    <cellStyle name="Warning Text 13 2 7" xfId="39762" xr:uid="{99B0B228-FCA2-4385-9CCA-E76CE0925CB1}"/>
    <cellStyle name="Warning Text 13 3" xfId="20398" xr:uid="{00000000-0005-0000-0000-0000B24F0000}"/>
    <cellStyle name="Warning Text 13 3 2" xfId="20399" xr:uid="{00000000-0005-0000-0000-0000B34F0000}"/>
    <cellStyle name="Warning Text 13 3 2 2" xfId="20400" xr:uid="{00000000-0005-0000-0000-0000B44F0000}"/>
    <cellStyle name="Warning Text 13 3 3" xfId="20401" xr:uid="{00000000-0005-0000-0000-0000B54F0000}"/>
    <cellStyle name="Warning Text 13 3 3 2" xfId="20402" xr:uid="{00000000-0005-0000-0000-0000B64F0000}"/>
    <cellStyle name="Warning Text 13 3 4" xfId="20403" xr:uid="{00000000-0005-0000-0000-0000B74F0000}"/>
    <cellStyle name="Warning Text 13 3 5" xfId="46612" xr:uid="{D6E2F385-3264-4188-BCD6-EE76CC0DD85E}"/>
    <cellStyle name="Warning Text 13 3 6" xfId="39763" xr:uid="{7A4AD386-03AA-4836-97B5-75E692F8D74A}"/>
    <cellStyle name="Warning Text 13 4" xfId="20404" xr:uid="{00000000-0005-0000-0000-0000B84F0000}"/>
    <cellStyle name="Warning Text 13 4 2" xfId="20405" xr:uid="{00000000-0005-0000-0000-0000B94F0000}"/>
    <cellStyle name="Warning Text 13 4 2 2" xfId="20406" xr:uid="{00000000-0005-0000-0000-0000BA4F0000}"/>
    <cellStyle name="Warning Text 13 4 3" xfId="20407" xr:uid="{00000000-0005-0000-0000-0000BB4F0000}"/>
    <cellStyle name="Warning Text 13 4 3 2" xfId="20408" xr:uid="{00000000-0005-0000-0000-0000BC4F0000}"/>
    <cellStyle name="Warning Text 13 4 4" xfId="20409" xr:uid="{00000000-0005-0000-0000-0000BD4F0000}"/>
    <cellStyle name="Warning Text 13 4 5" xfId="46613" xr:uid="{13B29BDF-6400-4B84-98AD-25873C3DB782}"/>
    <cellStyle name="Warning Text 13 4 6" xfId="39764" xr:uid="{65B763FE-594D-4C5D-812C-6108AF8C9D18}"/>
    <cellStyle name="Warning Text 13 5" xfId="20410" xr:uid="{00000000-0005-0000-0000-0000BE4F0000}"/>
    <cellStyle name="Warning Text 13 5 2" xfId="20411" xr:uid="{00000000-0005-0000-0000-0000BF4F0000}"/>
    <cellStyle name="Warning Text 13 5 2 2" xfId="20412" xr:uid="{00000000-0005-0000-0000-0000C04F0000}"/>
    <cellStyle name="Warning Text 13 5 3" xfId="20413" xr:uid="{00000000-0005-0000-0000-0000C14F0000}"/>
    <cellStyle name="Warning Text 13 5 3 2" xfId="20414" xr:uid="{00000000-0005-0000-0000-0000C24F0000}"/>
    <cellStyle name="Warning Text 13 5 4" xfId="20415" xr:uid="{00000000-0005-0000-0000-0000C34F0000}"/>
    <cellStyle name="Warning Text 13 5 4 2" xfId="20416" xr:uid="{00000000-0005-0000-0000-0000C44F0000}"/>
    <cellStyle name="Warning Text 13 5 5" xfId="20417" xr:uid="{00000000-0005-0000-0000-0000C54F0000}"/>
    <cellStyle name="Warning Text 13 5 6" xfId="46614" xr:uid="{D5875870-BD6F-4EA8-99E3-C899B05EF568}"/>
    <cellStyle name="Warning Text 13 5 7" xfId="39765" xr:uid="{02F07762-F30D-47C2-AECA-F1EF5E4C8B4D}"/>
    <cellStyle name="Warning Text 13 6" xfId="20418" xr:uid="{00000000-0005-0000-0000-0000C64F0000}"/>
    <cellStyle name="Warning Text 13 6 2" xfId="20419" xr:uid="{00000000-0005-0000-0000-0000C74F0000}"/>
    <cellStyle name="Warning Text 13 6 2 2" xfId="20420" xr:uid="{00000000-0005-0000-0000-0000C84F0000}"/>
    <cellStyle name="Warning Text 13 6 3" xfId="20421" xr:uid="{00000000-0005-0000-0000-0000C94F0000}"/>
    <cellStyle name="Warning Text 13 6 3 2" xfId="20422" xr:uid="{00000000-0005-0000-0000-0000CA4F0000}"/>
    <cellStyle name="Warning Text 13 6 4" xfId="20423" xr:uid="{00000000-0005-0000-0000-0000CB4F0000}"/>
    <cellStyle name="Warning Text 13 6 5" xfId="46615" xr:uid="{337B0455-078A-446D-9C73-E525A9884122}"/>
    <cellStyle name="Warning Text 13 6 6" xfId="39766" xr:uid="{EF72E5C1-0DA8-4B3F-AA27-20AC0E415ADA}"/>
    <cellStyle name="Warning Text 13 7" xfId="20424" xr:uid="{00000000-0005-0000-0000-0000CC4F0000}"/>
    <cellStyle name="Warning Text 13 7 2" xfId="20425" xr:uid="{00000000-0005-0000-0000-0000CD4F0000}"/>
    <cellStyle name="Warning Text 13 7 3" xfId="46616" xr:uid="{4CF81C2B-88B9-457A-8464-FDB54D205B34}"/>
    <cellStyle name="Warning Text 13 7 4" xfId="39767" xr:uid="{24CE1C74-747C-4A17-BBE2-5D389E6E3E05}"/>
    <cellStyle name="Warning Text 13 8" xfId="20426" xr:uid="{00000000-0005-0000-0000-0000CE4F0000}"/>
    <cellStyle name="Warning Text 13 8 2" xfId="20427" xr:uid="{00000000-0005-0000-0000-0000CF4F0000}"/>
    <cellStyle name="Warning Text 13 8 3" xfId="46617" xr:uid="{01584581-E34B-422E-9FB7-B0BBE882B771}"/>
    <cellStyle name="Warning Text 13 8 4" xfId="39768" xr:uid="{48ABB31F-701C-457E-8E39-AA5D717B0B37}"/>
    <cellStyle name="Warning Text 13 9" xfId="20428" xr:uid="{00000000-0005-0000-0000-0000D04F0000}"/>
    <cellStyle name="Warning Text 13 9 2" xfId="20429" xr:uid="{00000000-0005-0000-0000-0000D14F0000}"/>
    <cellStyle name="Warning Text 13 9 3" xfId="46618" xr:uid="{0D33D696-4B09-47B8-8689-1FC0D61C920D}"/>
    <cellStyle name="Warning Text 13 9 4" xfId="39769" xr:uid="{504902B5-7823-4BE5-A1FC-88B3286A1D75}"/>
    <cellStyle name="Warning Text 14" xfId="3353" xr:uid="{00000000-0005-0000-0000-00001D0D0000}"/>
    <cellStyle name="Warning Text 14 10" xfId="20431" xr:uid="{00000000-0005-0000-0000-0000D34F0000}"/>
    <cellStyle name="Warning Text 14 10 2" xfId="46619" xr:uid="{9B6936D1-7A53-499A-BB63-B02189A76EA4}"/>
    <cellStyle name="Warning Text 14 10 3" xfId="39770" xr:uid="{80A02EE6-CB0D-46D7-BF91-34C07AB0DAD4}"/>
    <cellStyle name="Warning Text 14 11" xfId="20432" xr:uid="{00000000-0005-0000-0000-0000D44F0000}"/>
    <cellStyle name="Warning Text 14 12" xfId="20430" xr:uid="{00000000-0005-0000-0000-0000D24F0000}"/>
    <cellStyle name="Warning Text 14 13" xfId="42265" xr:uid="{5869D52A-E7DA-4645-9BD7-4802B6BC1DE0}"/>
    <cellStyle name="Warning Text 14 14" xfId="27089" xr:uid="{09162ACC-21A6-45A1-88F6-232EEE301037}"/>
    <cellStyle name="Warning Text 14 2" xfId="20433" xr:uid="{00000000-0005-0000-0000-0000D54F0000}"/>
    <cellStyle name="Warning Text 14 2 2" xfId="20434" xr:uid="{00000000-0005-0000-0000-0000D64F0000}"/>
    <cellStyle name="Warning Text 14 2 2 2" xfId="20435" xr:uid="{00000000-0005-0000-0000-0000D74F0000}"/>
    <cellStyle name="Warning Text 14 2 3" xfId="20436" xr:uid="{00000000-0005-0000-0000-0000D84F0000}"/>
    <cellStyle name="Warning Text 14 2 3 2" xfId="20437" xr:uid="{00000000-0005-0000-0000-0000D94F0000}"/>
    <cellStyle name="Warning Text 14 2 4" xfId="20438" xr:uid="{00000000-0005-0000-0000-0000DA4F0000}"/>
    <cellStyle name="Warning Text 14 2 5" xfId="20439" xr:uid="{00000000-0005-0000-0000-0000DB4F0000}"/>
    <cellStyle name="Warning Text 14 2 6" xfId="46620" xr:uid="{6F37EAA5-3F90-46AD-A2A2-787837A21E28}"/>
    <cellStyle name="Warning Text 14 2 7" xfId="39771" xr:uid="{0F01B1E8-BD3C-4A37-9C53-DDA229F793AA}"/>
    <cellStyle name="Warning Text 14 3" xfId="20440" xr:uid="{00000000-0005-0000-0000-0000DC4F0000}"/>
    <cellStyle name="Warning Text 14 3 2" xfId="20441" xr:uid="{00000000-0005-0000-0000-0000DD4F0000}"/>
    <cellStyle name="Warning Text 14 3 2 2" xfId="20442" xr:uid="{00000000-0005-0000-0000-0000DE4F0000}"/>
    <cellStyle name="Warning Text 14 3 3" xfId="20443" xr:uid="{00000000-0005-0000-0000-0000DF4F0000}"/>
    <cellStyle name="Warning Text 14 3 3 2" xfId="20444" xr:uid="{00000000-0005-0000-0000-0000E04F0000}"/>
    <cellStyle name="Warning Text 14 3 4" xfId="20445" xr:uid="{00000000-0005-0000-0000-0000E14F0000}"/>
    <cellStyle name="Warning Text 14 3 5" xfId="46621" xr:uid="{475A771D-062C-400D-955C-BAFC76AB6D5E}"/>
    <cellStyle name="Warning Text 14 3 6" xfId="39772" xr:uid="{7179E70D-6947-4614-82E7-7853B5AB16B4}"/>
    <cellStyle name="Warning Text 14 4" xfId="20446" xr:uid="{00000000-0005-0000-0000-0000E24F0000}"/>
    <cellStyle name="Warning Text 14 4 2" xfId="20447" xr:uid="{00000000-0005-0000-0000-0000E34F0000}"/>
    <cellStyle name="Warning Text 14 4 2 2" xfId="20448" xr:uid="{00000000-0005-0000-0000-0000E44F0000}"/>
    <cellStyle name="Warning Text 14 4 3" xfId="20449" xr:uid="{00000000-0005-0000-0000-0000E54F0000}"/>
    <cellStyle name="Warning Text 14 4 3 2" xfId="20450" xr:uid="{00000000-0005-0000-0000-0000E64F0000}"/>
    <cellStyle name="Warning Text 14 4 4" xfId="20451" xr:uid="{00000000-0005-0000-0000-0000E74F0000}"/>
    <cellStyle name="Warning Text 14 4 5" xfId="46622" xr:uid="{916426C8-84CA-42ED-9274-E61F2C3125E4}"/>
    <cellStyle name="Warning Text 14 4 6" xfId="39773" xr:uid="{1224B381-5600-410D-92F7-4EEC86201AED}"/>
    <cellStyle name="Warning Text 14 5" xfId="20452" xr:uid="{00000000-0005-0000-0000-0000E84F0000}"/>
    <cellStyle name="Warning Text 14 5 2" xfId="20453" xr:uid="{00000000-0005-0000-0000-0000E94F0000}"/>
    <cellStyle name="Warning Text 14 5 2 2" xfId="20454" xr:uid="{00000000-0005-0000-0000-0000EA4F0000}"/>
    <cellStyle name="Warning Text 14 5 3" xfId="20455" xr:uid="{00000000-0005-0000-0000-0000EB4F0000}"/>
    <cellStyle name="Warning Text 14 5 3 2" xfId="20456" xr:uid="{00000000-0005-0000-0000-0000EC4F0000}"/>
    <cellStyle name="Warning Text 14 5 4" xfId="20457" xr:uid="{00000000-0005-0000-0000-0000ED4F0000}"/>
    <cellStyle name="Warning Text 14 5 4 2" xfId="20458" xr:uid="{00000000-0005-0000-0000-0000EE4F0000}"/>
    <cellStyle name="Warning Text 14 5 5" xfId="20459" xr:uid="{00000000-0005-0000-0000-0000EF4F0000}"/>
    <cellStyle name="Warning Text 14 5 6" xfId="46623" xr:uid="{F03EC13B-15D6-48BD-97FF-8402A8957271}"/>
    <cellStyle name="Warning Text 14 5 7" xfId="39774" xr:uid="{216282DD-164B-43E6-B0C1-448C45C4410B}"/>
    <cellStyle name="Warning Text 14 6" xfId="20460" xr:uid="{00000000-0005-0000-0000-0000F04F0000}"/>
    <cellStyle name="Warning Text 14 6 2" xfId="20461" xr:uid="{00000000-0005-0000-0000-0000F14F0000}"/>
    <cellStyle name="Warning Text 14 6 2 2" xfId="20462" xr:uid="{00000000-0005-0000-0000-0000F24F0000}"/>
    <cellStyle name="Warning Text 14 6 3" xfId="20463" xr:uid="{00000000-0005-0000-0000-0000F34F0000}"/>
    <cellStyle name="Warning Text 14 6 3 2" xfId="20464" xr:uid="{00000000-0005-0000-0000-0000F44F0000}"/>
    <cellStyle name="Warning Text 14 6 4" xfId="20465" xr:uid="{00000000-0005-0000-0000-0000F54F0000}"/>
    <cellStyle name="Warning Text 14 6 5" xfId="46624" xr:uid="{5D154C8D-9278-4FB0-937B-5AA8036E52F4}"/>
    <cellStyle name="Warning Text 14 6 6" xfId="39775" xr:uid="{3ED600B1-5A90-438C-8A1E-47C6D23348BE}"/>
    <cellStyle name="Warning Text 14 7" xfId="20466" xr:uid="{00000000-0005-0000-0000-0000F64F0000}"/>
    <cellStyle name="Warning Text 14 7 2" xfId="20467" xr:uid="{00000000-0005-0000-0000-0000F74F0000}"/>
    <cellStyle name="Warning Text 14 7 3" xfId="46625" xr:uid="{E09F0198-03E1-4701-B940-BCCB63D632B3}"/>
    <cellStyle name="Warning Text 14 7 4" xfId="39776" xr:uid="{71A64F4F-8DEB-4924-9B9E-6C1E31EAAC86}"/>
    <cellStyle name="Warning Text 14 8" xfId="20468" xr:uid="{00000000-0005-0000-0000-0000F84F0000}"/>
    <cellStyle name="Warning Text 14 8 2" xfId="20469" xr:uid="{00000000-0005-0000-0000-0000F94F0000}"/>
    <cellStyle name="Warning Text 14 8 3" xfId="46626" xr:uid="{A1C55E7D-3C20-4BEC-864F-F394E4F9C1A4}"/>
    <cellStyle name="Warning Text 14 8 4" xfId="39777" xr:uid="{5EDBDCD5-C78D-4583-A615-7CB9797BF12A}"/>
    <cellStyle name="Warning Text 14 9" xfId="20470" xr:uid="{00000000-0005-0000-0000-0000FA4F0000}"/>
    <cellStyle name="Warning Text 14 9 2" xfId="20471" xr:uid="{00000000-0005-0000-0000-0000FB4F0000}"/>
    <cellStyle name="Warning Text 14 9 3" xfId="46627" xr:uid="{6B0B1C95-6A98-4AAC-A85C-3D184BC062E6}"/>
    <cellStyle name="Warning Text 14 9 4" xfId="39778" xr:uid="{5BD0CB48-B962-487F-A828-CD81F3233754}"/>
    <cellStyle name="Warning Text 15" xfId="3354" xr:uid="{00000000-0005-0000-0000-00001E0D0000}"/>
    <cellStyle name="Warning Text 15 10" xfId="20473" xr:uid="{00000000-0005-0000-0000-0000FD4F0000}"/>
    <cellStyle name="Warning Text 15 10 2" xfId="46628" xr:uid="{0CC178BC-379C-4CA3-9176-00FA4BAD87C5}"/>
    <cellStyle name="Warning Text 15 10 3" xfId="39779" xr:uid="{393D3F62-7549-46BB-A952-BE0C86ABD010}"/>
    <cellStyle name="Warning Text 15 11" xfId="20474" xr:uid="{00000000-0005-0000-0000-0000FE4F0000}"/>
    <cellStyle name="Warning Text 15 12" xfId="20472" xr:uid="{00000000-0005-0000-0000-0000FC4F0000}"/>
    <cellStyle name="Warning Text 15 13" xfId="42266" xr:uid="{943C9DBB-0051-4EB4-8A40-FD6F4C4E034D}"/>
    <cellStyle name="Warning Text 15 14" xfId="27090" xr:uid="{2624F2F1-9348-442B-B3F7-55DB22874887}"/>
    <cellStyle name="Warning Text 15 2" xfId="20475" xr:uid="{00000000-0005-0000-0000-0000FF4F0000}"/>
    <cellStyle name="Warning Text 15 2 2" xfId="20476" xr:uid="{00000000-0005-0000-0000-000000500000}"/>
    <cellStyle name="Warning Text 15 2 2 2" xfId="20477" xr:uid="{00000000-0005-0000-0000-000001500000}"/>
    <cellStyle name="Warning Text 15 2 3" xfId="20478" xr:uid="{00000000-0005-0000-0000-000002500000}"/>
    <cellStyle name="Warning Text 15 2 3 2" xfId="20479" xr:uid="{00000000-0005-0000-0000-000003500000}"/>
    <cellStyle name="Warning Text 15 2 4" xfId="20480" xr:uid="{00000000-0005-0000-0000-000004500000}"/>
    <cellStyle name="Warning Text 15 2 5" xfId="20481" xr:uid="{00000000-0005-0000-0000-000005500000}"/>
    <cellStyle name="Warning Text 15 2 6" xfId="46629" xr:uid="{228C9D5B-5731-4070-9E83-820627F73B28}"/>
    <cellStyle name="Warning Text 15 2 7" xfId="39780" xr:uid="{D7629C3E-32DD-4C6C-A2A1-6187C287E82C}"/>
    <cellStyle name="Warning Text 15 3" xfId="20482" xr:uid="{00000000-0005-0000-0000-000006500000}"/>
    <cellStyle name="Warning Text 15 3 2" xfId="20483" xr:uid="{00000000-0005-0000-0000-000007500000}"/>
    <cellStyle name="Warning Text 15 3 2 2" xfId="20484" xr:uid="{00000000-0005-0000-0000-000008500000}"/>
    <cellStyle name="Warning Text 15 3 3" xfId="20485" xr:uid="{00000000-0005-0000-0000-000009500000}"/>
    <cellStyle name="Warning Text 15 3 3 2" xfId="20486" xr:uid="{00000000-0005-0000-0000-00000A500000}"/>
    <cellStyle name="Warning Text 15 3 4" xfId="20487" xr:uid="{00000000-0005-0000-0000-00000B500000}"/>
    <cellStyle name="Warning Text 15 3 5" xfId="46630" xr:uid="{D8D365A1-3A05-4DED-B69D-B620942E8CC9}"/>
    <cellStyle name="Warning Text 15 3 6" xfId="39781" xr:uid="{32EE3679-9D11-419F-81D8-C4C3B9CDA66D}"/>
    <cellStyle name="Warning Text 15 4" xfId="20488" xr:uid="{00000000-0005-0000-0000-00000C500000}"/>
    <cellStyle name="Warning Text 15 4 2" xfId="20489" xr:uid="{00000000-0005-0000-0000-00000D500000}"/>
    <cellStyle name="Warning Text 15 4 2 2" xfId="20490" xr:uid="{00000000-0005-0000-0000-00000E500000}"/>
    <cellStyle name="Warning Text 15 4 3" xfId="20491" xr:uid="{00000000-0005-0000-0000-00000F500000}"/>
    <cellStyle name="Warning Text 15 4 3 2" xfId="20492" xr:uid="{00000000-0005-0000-0000-000010500000}"/>
    <cellStyle name="Warning Text 15 4 4" xfId="20493" xr:uid="{00000000-0005-0000-0000-000011500000}"/>
    <cellStyle name="Warning Text 15 4 5" xfId="46631" xr:uid="{E01CEF2F-514B-444D-AF18-EA174FBB0D6A}"/>
    <cellStyle name="Warning Text 15 4 6" xfId="39782" xr:uid="{1E070204-B2AE-47C7-A8C3-EE0AB74B834D}"/>
    <cellStyle name="Warning Text 15 5" xfId="20494" xr:uid="{00000000-0005-0000-0000-000012500000}"/>
    <cellStyle name="Warning Text 15 5 2" xfId="20495" xr:uid="{00000000-0005-0000-0000-000013500000}"/>
    <cellStyle name="Warning Text 15 5 2 2" xfId="20496" xr:uid="{00000000-0005-0000-0000-000014500000}"/>
    <cellStyle name="Warning Text 15 5 3" xfId="20497" xr:uid="{00000000-0005-0000-0000-000015500000}"/>
    <cellStyle name="Warning Text 15 5 3 2" xfId="20498" xr:uid="{00000000-0005-0000-0000-000016500000}"/>
    <cellStyle name="Warning Text 15 5 4" xfId="20499" xr:uid="{00000000-0005-0000-0000-000017500000}"/>
    <cellStyle name="Warning Text 15 5 4 2" xfId="20500" xr:uid="{00000000-0005-0000-0000-000018500000}"/>
    <cellStyle name="Warning Text 15 5 5" xfId="20501" xr:uid="{00000000-0005-0000-0000-000019500000}"/>
    <cellStyle name="Warning Text 15 5 6" xfId="46632" xr:uid="{CBDB0C7F-BDBC-41FA-980E-37B6E9981F1F}"/>
    <cellStyle name="Warning Text 15 5 7" xfId="39783" xr:uid="{4BD0F0B1-0F2A-4A05-94FA-2D27BAA9AA6F}"/>
    <cellStyle name="Warning Text 15 6" xfId="20502" xr:uid="{00000000-0005-0000-0000-00001A500000}"/>
    <cellStyle name="Warning Text 15 6 2" xfId="20503" xr:uid="{00000000-0005-0000-0000-00001B500000}"/>
    <cellStyle name="Warning Text 15 6 2 2" xfId="20504" xr:uid="{00000000-0005-0000-0000-00001C500000}"/>
    <cellStyle name="Warning Text 15 6 3" xfId="20505" xr:uid="{00000000-0005-0000-0000-00001D500000}"/>
    <cellStyle name="Warning Text 15 6 3 2" xfId="20506" xr:uid="{00000000-0005-0000-0000-00001E500000}"/>
    <cellStyle name="Warning Text 15 6 4" xfId="20507" xr:uid="{00000000-0005-0000-0000-00001F500000}"/>
    <cellStyle name="Warning Text 15 6 5" xfId="46633" xr:uid="{133EDCD4-AE29-4180-AE47-50ACD3A6423B}"/>
    <cellStyle name="Warning Text 15 6 6" xfId="39784" xr:uid="{8C66AE04-1407-4F09-AB5F-8057679D21D4}"/>
    <cellStyle name="Warning Text 15 7" xfId="20508" xr:uid="{00000000-0005-0000-0000-000020500000}"/>
    <cellStyle name="Warning Text 15 7 2" xfId="20509" xr:uid="{00000000-0005-0000-0000-000021500000}"/>
    <cellStyle name="Warning Text 15 7 3" xfId="46634" xr:uid="{7CC30AA3-9FE1-4784-8EE2-423D3E9A1ECB}"/>
    <cellStyle name="Warning Text 15 7 4" xfId="39785" xr:uid="{A8033958-4E29-41F9-9A8A-1424FA7C48E7}"/>
    <cellStyle name="Warning Text 15 8" xfId="20510" xr:uid="{00000000-0005-0000-0000-000022500000}"/>
    <cellStyle name="Warning Text 15 8 2" xfId="20511" xr:uid="{00000000-0005-0000-0000-000023500000}"/>
    <cellStyle name="Warning Text 15 8 3" xfId="46635" xr:uid="{70F5B12A-47D4-4C37-80CA-CE91539D321B}"/>
    <cellStyle name="Warning Text 15 8 4" xfId="39786" xr:uid="{5A43EC5E-5328-4020-9738-4145BFF6994D}"/>
    <cellStyle name="Warning Text 15 9" xfId="20512" xr:uid="{00000000-0005-0000-0000-000024500000}"/>
    <cellStyle name="Warning Text 15 9 2" xfId="20513" xr:uid="{00000000-0005-0000-0000-000025500000}"/>
    <cellStyle name="Warning Text 15 9 3" xfId="46636" xr:uid="{162F4F43-1993-4A5D-B31D-E8AD5563109D}"/>
    <cellStyle name="Warning Text 15 9 4" xfId="39787" xr:uid="{8D245AB1-E623-4BCA-8095-037ECF554969}"/>
    <cellStyle name="Warning Text 16" xfId="3355" xr:uid="{00000000-0005-0000-0000-00001F0D0000}"/>
    <cellStyle name="Warning Text 16 10" xfId="20515" xr:uid="{00000000-0005-0000-0000-000027500000}"/>
    <cellStyle name="Warning Text 16 10 2" xfId="46637" xr:uid="{77B8552F-E407-4115-95D7-62729BF69633}"/>
    <cellStyle name="Warning Text 16 10 3" xfId="39788" xr:uid="{66176C4C-6794-4EF9-ADB5-A33C730B1C31}"/>
    <cellStyle name="Warning Text 16 11" xfId="20516" xr:uid="{00000000-0005-0000-0000-000028500000}"/>
    <cellStyle name="Warning Text 16 12" xfId="20514" xr:uid="{00000000-0005-0000-0000-000026500000}"/>
    <cellStyle name="Warning Text 16 13" xfId="42267" xr:uid="{A98B07A9-1AFA-4F7A-A9E7-9274D1566974}"/>
    <cellStyle name="Warning Text 16 14" xfId="27091" xr:uid="{11EC755E-4CE4-42A4-AF1C-DF7F8A9D2378}"/>
    <cellStyle name="Warning Text 16 2" xfId="20517" xr:uid="{00000000-0005-0000-0000-000029500000}"/>
    <cellStyle name="Warning Text 16 2 2" xfId="20518" xr:uid="{00000000-0005-0000-0000-00002A500000}"/>
    <cellStyle name="Warning Text 16 2 2 2" xfId="20519" xr:uid="{00000000-0005-0000-0000-00002B500000}"/>
    <cellStyle name="Warning Text 16 2 3" xfId="20520" xr:uid="{00000000-0005-0000-0000-00002C500000}"/>
    <cellStyle name="Warning Text 16 2 3 2" xfId="20521" xr:uid="{00000000-0005-0000-0000-00002D500000}"/>
    <cellStyle name="Warning Text 16 2 4" xfId="20522" xr:uid="{00000000-0005-0000-0000-00002E500000}"/>
    <cellStyle name="Warning Text 16 2 5" xfId="20523" xr:uid="{00000000-0005-0000-0000-00002F500000}"/>
    <cellStyle name="Warning Text 16 2 6" xfId="46638" xr:uid="{D5C0484D-5789-4595-B782-51AF70940120}"/>
    <cellStyle name="Warning Text 16 2 7" xfId="39789" xr:uid="{5BC0C99A-8381-40BE-BBFB-7E8477A4196E}"/>
    <cellStyle name="Warning Text 16 3" xfId="20524" xr:uid="{00000000-0005-0000-0000-000030500000}"/>
    <cellStyle name="Warning Text 16 3 2" xfId="20525" xr:uid="{00000000-0005-0000-0000-000031500000}"/>
    <cellStyle name="Warning Text 16 3 2 2" xfId="20526" xr:uid="{00000000-0005-0000-0000-000032500000}"/>
    <cellStyle name="Warning Text 16 3 3" xfId="20527" xr:uid="{00000000-0005-0000-0000-000033500000}"/>
    <cellStyle name="Warning Text 16 3 3 2" xfId="20528" xr:uid="{00000000-0005-0000-0000-000034500000}"/>
    <cellStyle name="Warning Text 16 3 4" xfId="20529" xr:uid="{00000000-0005-0000-0000-000035500000}"/>
    <cellStyle name="Warning Text 16 3 5" xfId="46639" xr:uid="{363E139D-4153-4A95-AB81-2106C4643EB4}"/>
    <cellStyle name="Warning Text 16 3 6" xfId="39790" xr:uid="{8432755E-4264-4588-B7BB-AD9B75F4A545}"/>
    <cellStyle name="Warning Text 16 4" xfId="20530" xr:uid="{00000000-0005-0000-0000-000036500000}"/>
    <cellStyle name="Warning Text 16 4 2" xfId="20531" xr:uid="{00000000-0005-0000-0000-000037500000}"/>
    <cellStyle name="Warning Text 16 4 2 2" xfId="20532" xr:uid="{00000000-0005-0000-0000-000038500000}"/>
    <cellStyle name="Warning Text 16 4 3" xfId="20533" xr:uid="{00000000-0005-0000-0000-000039500000}"/>
    <cellStyle name="Warning Text 16 4 3 2" xfId="20534" xr:uid="{00000000-0005-0000-0000-00003A500000}"/>
    <cellStyle name="Warning Text 16 4 4" xfId="20535" xr:uid="{00000000-0005-0000-0000-00003B500000}"/>
    <cellStyle name="Warning Text 16 4 5" xfId="46640" xr:uid="{C3425CD5-06A1-4DE1-B629-592D5327E964}"/>
    <cellStyle name="Warning Text 16 4 6" xfId="39791" xr:uid="{1FE7589E-D4BD-4B95-8EB0-AA6E6D15AC01}"/>
    <cellStyle name="Warning Text 16 5" xfId="20536" xr:uid="{00000000-0005-0000-0000-00003C500000}"/>
    <cellStyle name="Warning Text 16 5 2" xfId="20537" xr:uid="{00000000-0005-0000-0000-00003D500000}"/>
    <cellStyle name="Warning Text 16 5 2 2" xfId="20538" xr:uid="{00000000-0005-0000-0000-00003E500000}"/>
    <cellStyle name="Warning Text 16 5 3" xfId="20539" xr:uid="{00000000-0005-0000-0000-00003F500000}"/>
    <cellStyle name="Warning Text 16 5 3 2" xfId="20540" xr:uid="{00000000-0005-0000-0000-000040500000}"/>
    <cellStyle name="Warning Text 16 5 4" xfId="20541" xr:uid="{00000000-0005-0000-0000-000041500000}"/>
    <cellStyle name="Warning Text 16 5 4 2" xfId="20542" xr:uid="{00000000-0005-0000-0000-000042500000}"/>
    <cellStyle name="Warning Text 16 5 5" xfId="20543" xr:uid="{00000000-0005-0000-0000-000043500000}"/>
    <cellStyle name="Warning Text 16 5 6" xfId="46641" xr:uid="{DB40642C-061F-4BC2-8E8D-520820E31A18}"/>
    <cellStyle name="Warning Text 16 5 7" xfId="39792" xr:uid="{E5D159A8-C02C-48C3-B6DB-89280EEC30A5}"/>
    <cellStyle name="Warning Text 16 6" xfId="20544" xr:uid="{00000000-0005-0000-0000-000044500000}"/>
    <cellStyle name="Warning Text 16 6 2" xfId="20545" xr:uid="{00000000-0005-0000-0000-000045500000}"/>
    <cellStyle name="Warning Text 16 6 2 2" xfId="20546" xr:uid="{00000000-0005-0000-0000-000046500000}"/>
    <cellStyle name="Warning Text 16 6 3" xfId="20547" xr:uid="{00000000-0005-0000-0000-000047500000}"/>
    <cellStyle name="Warning Text 16 6 3 2" xfId="20548" xr:uid="{00000000-0005-0000-0000-000048500000}"/>
    <cellStyle name="Warning Text 16 6 4" xfId="20549" xr:uid="{00000000-0005-0000-0000-000049500000}"/>
    <cellStyle name="Warning Text 16 6 5" xfId="46642" xr:uid="{379C61B1-EFB0-4AEF-BD70-96861CE4D61B}"/>
    <cellStyle name="Warning Text 16 6 6" xfId="39793" xr:uid="{441EA2FD-37C8-4177-8D4B-0C739FD54F75}"/>
    <cellStyle name="Warning Text 16 7" xfId="20550" xr:uid="{00000000-0005-0000-0000-00004A500000}"/>
    <cellStyle name="Warning Text 16 7 2" xfId="20551" xr:uid="{00000000-0005-0000-0000-00004B500000}"/>
    <cellStyle name="Warning Text 16 7 3" xfId="46643" xr:uid="{8831ECEF-8F51-4ECE-834E-71247F3E7EBE}"/>
    <cellStyle name="Warning Text 16 7 4" xfId="39794" xr:uid="{8B8F4FC1-7059-46A4-9625-872BCEC8A68F}"/>
    <cellStyle name="Warning Text 16 8" xfId="20552" xr:uid="{00000000-0005-0000-0000-00004C500000}"/>
    <cellStyle name="Warning Text 16 8 2" xfId="20553" xr:uid="{00000000-0005-0000-0000-00004D500000}"/>
    <cellStyle name="Warning Text 16 8 3" xfId="46644" xr:uid="{58FDB663-EC87-4193-B169-90D0C7B01D2A}"/>
    <cellStyle name="Warning Text 16 8 4" xfId="39795" xr:uid="{E68B8E73-BFA2-4881-A452-90FB657FD66A}"/>
    <cellStyle name="Warning Text 16 9" xfId="20554" xr:uid="{00000000-0005-0000-0000-00004E500000}"/>
    <cellStyle name="Warning Text 16 9 2" xfId="20555" xr:uid="{00000000-0005-0000-0000-00004F500000}"/>
    <cellStyle name="Warning Text 16 9 3" xfId="46645" xr:uid="{245B9B72-5B48-449A-A87D-6F863534854E}"/>
    <cellStyle name="Warning Text 16 9 4" xfId="39796" xr:uid="{1C288A6B-1313-480B-800D-A3D5A41D45C0}"/>
    <cellStyle name="Warning Text 17" xfId="3356" xr:uid="{00000000-0005-0000-0000-0000200D0000}"/>
    <cellStyle name="Warning Text 17 10" xfId="20557" xr:uid="{00000000-0005-0000-0000-000051500000}"/>
    <cellStyle name="Warning Text 17 10 2" xfId="46646" xr:uid="{E792BB5A-F9B8-4817-9B22-D073EFC8278F}"/>
    <cellStyle name="Warning Text 17 10 3" xfId="39797" xr:uid="{09559CF8-492C-48FB-A6EE-64B4727C0ED6}"/>
    <cellStyle name="Warning Text 17 11" xfId="20558" xr:uid="{00000000-0005-0000-0000-000052500000}"/>
    <cellStyle name="Warning Text 17 12" xfId="20556" xr:uid="{00000000-0005-0000-0000-000050500000}"/>
    <cellStyle name="Warning Text 17 13" xfId="42268" xr:uid="{3BA00A0B-F172-42AA-B11E-E8EE52B119B6}"/>
    <cellStyle name="Warning Text 17 14" xfId="27092" xr:uid="{8954B4DB-1737-470F-ABE2-7359F437237C}"/>
    <cellStyle name="Warning Text 17 2" xfId="20559" xr:uid="{00000000-0005-0000-0000-000053500000}"/>
    <cellStyle name="Warning Text 17 2 2" xfId="20560" xr:uid="{00000000-0005-0000-0000-000054500000}"/>
    <cellStyle name="Warning Text 17 2 2 2" xfId="20561" xr:uid="{00000000-0005-0000-0000-000055500000}"/>
    <cellStyle name="Warning Text 17 2 3" xfId="20562" xr:uid="{00000000-0005-0000-0000-000056500000}"/>
    <cellStyle name="Warning Text 17 2 3 2" xfId="20563" xr:uid="{00000000-0005-0000-0000-000057500000}"/>
    <cellStyle name="Warning Text 17 2 4" xfId="20564" xr:uid="{00000000-0005-0000-0000-000058500000}"/>
    <cellStyle name="Warning Text 17 2 5" xfId="20565" xr:uid="{00000000-0005-0000-0000-000059500000}"/>
    <cellStyle name="Warning Text 17 2 6" xfId="46647" xr:uid="{D3061B6B-341E-41CC-AEA2-1D9241F8E4A1}"/>
    <cellStyle name="Warning Text 17 2 7" xfId="39798" xr:uid="{B71B3F27-CEC9-4537-BCD1-6A91BEDC091F}"/>
    <cellStyle name="Warning Text 17 3" xfId="20566" xr:uid="{00000000-0005-0000-0000-00005A500000}"/>
    <cellStyle name="Warning Text 17 3 2" xfId="20567" xr:uid="{00000000-0005-0000-0000-00005B500000}"/>
    <cellStyle name="Warning Text 17 3 2 2" xfId="20568" xr:uid="{00000000-0005-0000-0000-00005C500000}"/>
    <cellStyle name="Warning Text 17 3 3" xfId="20569" xr:uid="{00000000-0005-0000-0000-00005D500000}"/>
    <cellStyle name="Warning Text 17 3 3 2" xfId="20570" xr:uid="{00000000-0005-0000-0000-00005E500000}"/>
    <cellStyle name="Warning Text 17 3 4" xfId="20571" xr:uid="{00000000-0005-0000-0000-00005F500000}"/>
    <cellStyle name="Warning Text 17 3 5" xfId="46648" xr:uid="{6A1C8BED-12FD-4939-A011-4CD1500A95BF}"/>
    <cellStyle name="Warning Text 17 3 6" xfId="39799" xr:uid="{C7F437FB-58E0-4650-890B-FD64DFF169B9}"/>
    <cellStyle name="Warning Text 17 4" xfId="20572" xr:uid="{00000000-0005-0000-0000-000060500000}"/>
    <cellStyle name="Warning Text 17 4 2" xfId="20573" xr:uid="{00000000-0005-0000-0000-000061500000}"/>
    <cellStyle name="Warning Text 17 4 2 2" xfId="20574" xr:uid="{00000000-0005-0000-0000-000062500000}"/>
    <cellStyle name="Warning Text 17 4 3" xfId="20575" xr:uid="{00000000-0005-0000-0000-000063500000}"/>
    <cellStyle name="Warning Text 17 4 3 2" xfId="20576" xr:uid="{00000000-0005-0000-0000-000064500000}"/>
    <cellStyle name="Warning Text 17 4 4" xfId="20577" xr:uid="{00000000-0005-0000-0000-000065500000}"/>
    <cellStyle name="Warning Text 17 4 5" xfId="46649" xr:uid="{EA3B1592-CB58-4BD8-8036-BD0057199B9C}"/>
    <cellStyle name="Warning Text 17 4 6" xfId="39800" xr:uid="{40FE1498-D987-4E0A-9A66-78C3CE447C42}"/>
    <cellStyle name="Warning Text 17 5" xfId="20578" xr:uid="{00000000-0005-0000-0000-000066500000}"/>
    <cellStyle name="Warning Text 17 5 2" xfId="20579" xr:uid="{00000000-0005-0000-0000-000067500000}"/>
    <cellStyle name="Warning Text 17 5 2 2" xfId="20580" xr:uid="{00000000-0005-0000-0000-000068500000}"/>
    <cellStyle name="Warning Text 17 5 3" xfId="20581" xr:uid="{00000000-0005-0000-0000-000069500000}"/>
    <cellStyle name="Warning Text 17 5 3 2" xfId="20582" xr:uid="{00000000-0005-0000-0000-00006A500000}"/>
    <cellStyle name="Warning Text 17 5 4" xfId="20583" xr:uid="{00000000-0005-0000-0000-00006B500000}"/>
    <cellStyle name="Warning Text 17 5 4 2" xfId="20584" xr:uid="{00000000-0005-0000-0000-00006C500000}"/>
    <cellStyle name="Warning Text 17 5 5" xfId="20585" xr:uid="{00000000-0005-0000-0000-00006D500000}"/>
    <cellStyle name="Warning Text 17 5 6" xfId="46650" xr:uid="{15745B68-782B-47DD-B259-25F42B500BB5}"/>
    <cellStyle name="Warning Text 17 5 7" xfId="39801" xr:uid="{176F2CE5-1E58-4330-B4B9-220507B45E8F}"/>
    <cellStyle name="Warning Text 17 6" xfId="20586" xr:uid="{00000000-0005-0000-0000-00006E500000}"/>
    <cellStyle name="Warning Text 17 6 2" xfId="20587" xr:uid="{00000000-0005-0000-0000-00006F500000}"/>
    <cellStyle name="Warning Text 17 6 2 2" xfId="20588" xr:uid="{00000000-0005-0000-0000-000070500000}"/>
    <cellStyle name="Warning Text 17 6 3" xfId="20589" xr:uid="{00000000-0005-0000-0000-000071500000}"/>
    <cellStyle name="Warning Text 17 6 3 2" xfId="20590" xr:uid="{00000000-0005-0000-0000-000072500000}"/>
    <cellStyle name="Warning Text 17 6 4" xfId="20591" xr:uid="{00000000-0005-0000-0000-000073500000}"/>
    <cellStyle name="Warning Text 17 6 5" xfId="46651" xr:uid="{77678154-89DF-4FA9-B680-A3E2A2F9236D}"/>
    <cellStyle name="Warning Text 17 6 6" xfId="39802" xr:uid="{D69A18C0-47AA-4DA7-96C1-1ED5242207B9}"/>
    <cellStyle name="Warning Text 17 7" xfId="20592" xr:uid="{00000000-0005-0000-0000-000074500000}"/>
    <cellStyle name="Warning Text 17 7 2" xfId="20593" xr:uid="{00000000-0005-0000-0000-000075500000}"/>
    <cellStyle name="Warning Text 17 7 3" xfId="46652" xr:uid="{6732E1C5-078A-4E62-A3BB-351FF39B3338}"/>
    <cellStyle name="Warning Text 17 7 4" xfId="39803" xr:uid="{B3192D7F-F37F-4A30-A7B7-ACC7C1792F48}"/>
    <cellStyle name="Warning Text 17 8" xfId="20594" xr:uid="{00000000-0005-0000-0000-000076500000}"/>
    <cellStyle name="Warning Text 17 8 2" xfId="20595" xr:uid="{00000000-0005-0000-0000-000077500000}"/>
    <cellStyle name="Warning Text 17 8 3" xfId="46653" xr:uid="{5F109D90-08F3-4B90-83E2-AB2E3B3777A2}"/>
    <cellStyle name="Warning Text 17 8 4" xfId="39804" xr:uid="{A6D72022-C688-404D-8E0B-0648F1B9739C}"/>
    <cellStyle name="Warning Text 17 9" xfId="20596" xr:uid="{00000000-0005-0000-0000-000078500000}"/>
    <cellStyle name="Warning Text 17 9 2" xfId="20597" xr:uid="{00000000-0005-0000-0000-000079500000}"/>
    <cellStyle name="Warning Text 17 9 3" xfId="46654" xr:uid="{E66C37C5-0668-4657-96E4-BFFE2C119ACC}"/>
    <cellStyle name="Warning Text 17 9 4" xfId="39805" xr:uid="{1E21D413-F8C8-440C-8DC4-9A7BAD76C13E}"/>
    <cellStyle name="Warning Text 18" xfId="3357" xr:uid="{00000000-0005-0000-0000-0000210D0000}"/>
    <cellStyle name="Warning Text 18 10" xfId="20599" xr:uid="{00000000-0005-0000-0000-00007B500000}"/>
    <cellStyle name="Warning Text 18 10 2" xfId="46655" xr:uid="{868E2784-9BCB-43F2-97C7-D511EF0FFCDF}"/>
    <cellStyle name="Warning Text 18 10 3" xfId="39806" xr:uid="{A92C0518-BDBF-493F-8344-54D36F679128}"/>
    <cellStyle name="Warning Text 18 11" xfId="20600" xr:uid="{00000000-0005-0000-0000-00007C500000}"/>
    <cellStyle name="Warning Text 18 12" xfId="20598" xr:uid="{00000000-0005-0000-0000-00007A500000}"/>
    <cellStyle name="Warning Text 18 13" xfId="42269" xr:uid="{177096F3-6611-4DA0-AD0B-AAC2065E06EA}"/>
    <cellStyle name="Warning Text 18 14" xfId="27093" xr:uid="{9F570EDC-5F7A-49B5-9BDD-546D67F4DA68}"/>
    <cellStyle name="Warning Text 18 2" xfId="20601" xr:uid="{00000000-0005-0000-0000-00007D500000}"/>
    <cellStyle name="Warning Text 18 2 2" xfId="20602" xr:uid="{00000000-0005-0000-0000-00007E500000}"/>
    <cellStyle name="Warning Text 18 2 2 2" xfId="20603" xr:uid="{00000000-0005-0000-0000-00007F500000}"/>
    <cellStyle name="Warning Text 18 2 3" xfId="20604" xr:uid="{00000000-0005-0000-0000-000080500000}"/>
    <cellStyle name="Warning Text 18 2 3 2" xfId="20605" xr:uid="{00000000-0005-0000-0000-000081500000}"/>
    <cellStyle name="Warning Text 18 2 4" xfId="20606" xr:uid="{00000000-0005-0000-0000-000082500000}"/>
    <cellStyle name="Warning Text 18 2 5" xfId="20607" xr:uid="{00000000-0005-0000-0000-000083500000}"/>
    <cellStyle name="Warning Text 18 2 6" xfId="46656" xr:uid="{B9E7D211-F87D-441F-B172-341325305CA7}"/>
    <cellStyle name="Warning Text 18 2 7" xfId="39807" xr:uid="{537F2A58-6A1D-4EB5-B88E-12642623CC27}"/>
    <cellStyle name="Warning Text 18 3" xfId="20608" xr:uid="{00000000-0005-0000-0000-000084500000}"/>
    <cellStyle name="Warning Text 18 3 2" xfId="20609" xr:uid="{00000000-0005-0000-0000-000085500000}"/>
    <cellStyle name="Warning Text 18 3 2 2" xfId="20610" xr:uid="{00000000-0005-0000-0000-000086500000}"/>
    <cellStyle name="Warning Text 18 3 3" xfId="20611" xr:uid="{00000000-0005-0000-0000-000087500000}"/>
    <cellStyle name="Warning Text 18 3 3 2" xfId="20612" xr:uid="{00000000-0005-0000-0000-000088500000}"/>
    <cellStyle name="Warning Text 18 3 4" xfId="20613" xr:uid="{00000000-0005-0000-0000-000089500000}"/>
    <cellStyle name="Warning Text 18 3 5" xfId="46657" xr:uid="{A6D26A68-0669-40EF-9895-C94D29F60C64}"/>
    <cellStyle name="Warning Text 18 3 6" xfId="39808" xr:uid="{FCA8EBCC-BFA4-4A81-AC37-3BEA82A9332D}"/>
    <cellStyle name="Warning Text 18 4" xfId="20614" xr:uid="{00000000-0005-0000-0000-00008A500000}"/>
    <cellStyle name="Warning Text 18 4 2" xfId="20615" xr:uid="{00000000-0005-0000-0000-00008B500000}"/>
    <cellStyle name="Warning Text 18 4 2 2" xfId="20616" xr:uid="{00000000-0005-0000-0000-00008C500000}"/>
    <cellStyle name="Warning Text 18 4 3" xfId="20617" xr:uid="{00000000-0005-0000-0000-00008D500000}"/>
    <cellStyle name="Warning Text 18 4 3 2" xfId="20618" xr:uid="{00000000-0005-0000-0000-00008E500000}"/>
    <cellStyle name="Warning Text 18 4 4" xfId="20619" xr:uid="{00000000-0005-0000-0000-00008F500000}"/>
    <cellStyle name="Warning Text 18 4 5" xfId="46658" xr:uid="{A3B55744-6823-44D5-81FD-9A73DFC8160D}"/>
    <cellStyle name="Warning Text 18 4 6" xfId="39809" xr:uid="{7A59BFD8-0529-4B50-BC3D-BE461E4654FF}"/>
    <cellStyle name="Warning Text 18 5" xfId="20620" xr:uid="{00000000-0005-0000-0000-000090500000}"/>
    <cellStyle name="Warning Text 18 5 2" xfId="20621" xr:uid="{00000000-0005-0000-0000-000091500000}"/>
    <cellStyle name="Warning Text 18 5 2 2" xfId="20622" xr:uid="{00000000-0005-0000-0000-000092500000}"/>
    <cellStyle name="Warning Text 18 5 3" xfId="20623" xr:uid="{00000000-0005-0000-0000-000093500000}"/>
    <cellStyle name="Warning Text 18 5 3 2" xfId="20624" xr:uid="{00000000-0005-0000-0000-000094500000}"/>
    <cellStyle name="Warning Text 18 5 4" xfId="20625" xr:uid="{00000000-0005-0000-0000-000095500000}"/>
    <cellStyle name="Warning Text 18 5 4 2" xfId="20626" xr:uid="{00000000-0005-0000-0000-000096500000}"/>
    <cellStyle name="Warning Text 18 5 5" xfId="20627" xr:uid="{00000000-0005-0000-0000-000097500000}"/>
    <cellStyle name="Warning Text 18 5 6" xfId="46659" xr:uid="{49005682-0056-47B0-8A61-CB9575C860AF}"/>
    <cellStyle name="Warning Text 18 5 7" xfId="39810" xr:uid="{E32E9551-B830-462D-806D-A3B24FFE7C62}"/>
    <cellStyle name="Warning Text 18 6" xfId="20628" xr:uid="{00000000-0005-0000-0000-000098500000}"/>
    <cellStyle name="Warning Text 18 6 2" xfId="20629" xr:uid="{00000000-0005-0000-0000-000099500000}"/>
    <cellStyle name="Warning Text 18 6 2 2" xfId="20630" xr:uid="{00000000-0005-0000-0000-00009A500000}"/>
    <cellStyle name="Warning Text 18 6 3" xfId="20631" xr:uid="{00000000-0005-0000-0000-00009B500000}"/>
    <cellStyle name="Warning Text 18 6 3 2" xfId="20632" xr:uid="{00000000-0005-0000-0000-00009C500000}"/>
    <cellStyle name="Warning Text 18 6 4" xfId="20633" xr:uid="{00000000-0005-0000-0000-00009D500000}"/>
    <cellStyle name="Warning Text 18 6 5" xfId="46660" xr:uid="{3F81E13E-51BE-4500-B69C-7CDADFE672FA}"/>
    <cellStyle name="Warning Text 18 6 6" xfId="39811" xr:uid="{0E1A5BF5-758F-4EEA-AED4-156C82C226BA}"/>
    <cellStyle name="Warning Text 18 7" xfId="20634" xr:uid="{00000000-0005-0000-0000-00009E500000}"/>
    <cellStyle name="Warning Text 18 7 2" xfId="20635" xr:uid="{00000000-0005-0000-0000-00009F500000}"/>
    <cellStyle name="Warning Text 18 7 3" xfId="46661" xr:uid="{8A6702A6-4456-4119-B5BD-DCED6EB26721}"/>
    <cellStyle name="Warning Text 18 7 4" xfId="39812" xr:uid="{6FADB548-FFF0-4DF5-BE38-9D535598BCA8}"/>
    <cellStyle name="Warning Text 18 8" xfId="20636" xr:uid="{00000000-0005-0000-0000-0000A0500000}"/>
    <cellStyle name="Warning Text 18 8 2" xfId="20637" xr:uid="{00000000-0005-0000-0000-0000A1500000}"/>
    <cellStyle name="Warning Text 18 8 3" xfId="46662" xr:uid="{5EB79919-D089-43FC-A47E-A8398D1894CA}"/>
    <cellStyle name="Warning Text 18 8 4" xfId="39813" xr:uid="{54E6E101-DDC5-4A94-BB78-AE821C020D92}"/>
    <cellStyle name="Warning Text 18 9" xfId="20638" xr:uid="{00000000-0005-0000-0000-0000A2500000}"/>
    <cellStyle name="Warning Text 18 9 2" xfId="20639" xr:uid="{00000000-0005-0000-0000-0000A3500000}"/>
    <cellStyle name="Warning Text 18 9 3" xfId="46663" xr:uid="{8A143CE9-390A-4939-8ED7-D0F9191305F2}"/>
    <cellStyle name="Warning Text 18 9 4" xfId="39814" xr:uid="{608EA2D3-35DE-45EB-881D-D5EABF514335}"/>
    <cellStyle name="Warning Text 19" xfId="3358" xr:uid="{00000000-0005-0000-0000-0000220D0000}"/>
    <cellStyle name="Warning Text 19 10" xfId="20641" xr:uid="{00000000-0005-0000-0000-0000A5500000}"/>
    <cellStyle name="Warning Text 19 10 2" xfId="46664" xr:uid="{8270935E-E83C-48E0-9702-4155AAF139D2}"/>
    <cellStyle name="Warning Text 19 10 3" xfId="39815" xr:uid="{7EA11319-3BD5-42B7-B502-D4E0DA18933C}"/>
    <cellStyle name="Warning Text 19 11" xfId="20642" xr:uid="{00000000-0005-0000-0000-0000A6500000}"/>
    <cellStyle name="Warning Text 19 12" xfId="20640" xr:uid="{00000000-0005-0000-0000-0000A4500000}"/>
    <cellStyle name="Warning Text 19 13" xfId="42270" xr:uid="{5005691B-571E-4FA3-85F2-6377220BD076}"/>
    <cellStyle name="Warning Text 19 14" xfId="27094" xr:uid="{3D1A4C0B-8A5E-46D2-B48C-417710E23CAA}"/>
    <cellStyle name="Warning Text 19 2" xfId="20643" xr:uid="{00000000-0005-0000-0000-0000A7500000}"/>
    <cellStyle name="Warning Text 19 2 2" xfId="20644" xr:uid="{00000000-0005-0000-0000-0000A8500000}"/>
    <cellStyle name="Warning Text 19 2 2 2" xfId="20645" xr:uid="{00000000-0005-0000-0000-0000A9500000}"/>
    <cellStyle name="Warning Text 19 2 3" xfId="20646" xr:uid="{00000000-0005-0000-0000-0000AA500000}"/>
    <cellStyle name="Warning Text 19 2 3 2" xfId="20647" xr:uid="{00000000-0005-0000-0000-0000AB500000}"/>
    <cellStyle name="Warning Text 19 2 4" xfId="20648" xr:uid="{00000000-0005-0000-0000-0000AC500000}"/>
    <cellStyle name="Warning Text 19 2 5" xfId="20649" xr:uid="{00000000-0005-0000-0000-0000AD500000}"/>
    <cellStyle name="Warning Text 19 2 6" xfId="46665" xr:uid="{1088A760-0D5E-4486-B0B1-E5E3675A5F17}"/>
    <cellStyle name="Warning Text 19 2 7" xfId="39816" xr:uid="{0F683489-8975-419D-A760-D4543718F735}"/>
    <cellStyle name="Warning Text 19 3" xfId="20650" xr:uid="{00000000-0005-0000-0000-0000AE500000}"/>
    <cellStyle name="Warning Text 19 3 2" xfId="20651" xr:uid="{00000000-0005-0000-0000-0000AF500000}"/>
    <cellStyle name="Warning Text 19 3 2 2" xfId="20652" xr:uid="{00000000-0005-0000-0000-0000B0500000}"/>
    <cellStyle name="Warning Text 19 3 3" xfId="20653" xr:uid="{00000000-0005-0000-0000-0000B1500000}"/>
    <cellStyle name="Warning Text 19 3 3 2" xfId="20654" xr:uid="{00000000-0005-0000-0000-0000B2500000}"/>
    <cellStyle name="Warning Text 19 3 4" xfId="20655" xr:uid="{00000000-0005-0000-0000-0000B3500000}"/>
    <cellStyle name="Warning Text 19 3 5" xfId="46666" xr:uid="{99CB5DA0-ED58-4D6D-8724-041157356C36}"/>
    <cellStyle name="Warning Text 19 3 6" xfId="39817" xr:uid="{41452421-6A1E-4816-93C4-C46EED777864}"/>
    <cellStyle name="Warning Text 19 4" xfId="20656" xr:uid="{00000000-0005-0000-0000-0000B4500000}"/>
    <cellStyle name="Warning Text 19 4 2" xfId="20657" xr:uid="{00000000-0005-0000-0000-0000B5500000}"/>
    <cellStyle name="Warning Text 19 4 2 2" xfId="20658" xr:uid="{00000000-0005-0000-0000-0000B6500000}"/>
    <cellStyle name="Warning Text 19 4 3" xfId="20659" xr:uid="{00000000-0005-0000-0000-0000B7500000}"/>
    <cellStyle name="Warning Text 19 4 3 2" xfId="20660" xr:uid="{00000000-0005-0000-0000-0000B8500000}"/>
    <cellStyle name="Warning Text 19 4 4" xfId="20661" xr:uid="{00000000-0005-0000-0000-0000B9500000}"/>
    <cellStyle name="Warning Text 19 4 5" xfId="46667" xr:uid="{07E1E166-EFC5-4DFB-97F1-92C0F0F444EB}"/>
    <cellStyle name="Warning Text 19 4 6" xfId="39818" xr:uid="{882C0B69-BC6F-4255-A765-5B0DCB5BDEE6}"/>
    <cellStyle name="Warning Text 19 5" xfId="20662" xr:uid="{00000000-0005-0000-0000-0000BA500000}"/>
    <cellStyle name="Warning Text 19 5 2" xfId="20663" xr:uid="{00000000-0005-0000-0000-0000BB500000}"/>
    <cellStyle name="Warning Text 19 5 2 2" xfId="20664" xr:uid="{00000000-0005-0000-0000-0000BC500000}"/>
    <cellStyle name="Warning Text 19 5 3" xfId="20665" xr:uid="{00000000-0005-0000-0000-0000BD500000}"/>
    <cellStyle name="Warning Text 19 5 3 2" xfId="20666" xr:uid="{00000000-0005-0000-0000-0000BE500000}"/>
    <cellStyle name="Warning Text 19 5 4" xfId="20667" xr:uid="{00000000-0005-0000-0000-0000BF500000}"/>
    <cellStyle name="Warning Text 19 5 4 2" xfId="20668" xr:uid="{00000000-0005-0000-0000-0000C0500000}"/>
    <cellStyle name="Warning Text 19 5 5" xfId="20669" xr:uid="{00000000-0005-0000-0000-0000C1500000}"/>
    <cellStyle name="Warning Text 19 5 6" xfId="46668" xr:uid="{13244F78-A087-4DB6-A3FA-8827BEB7813D}"/>
    <cellStyle name="Warning Text 19 5 7" xfId="39819" xr:uid="{0D1C7BF4-4258-4581-B512-BE6C99EDF932}"/>
    <cellStyle name="Warning Text 19 6" xfId="20670" xr:uid="{00000000-0005-0000-0000-0000C2500000}"/>
    <cellStyle name="Warning Text 19 6 2" xfId="20671" xr:uid="{00000000-0005-0000-0000-0000C3500000}"/>
    <cellStyle name="Warning Text 19 6 2 2" xfId="20672" xr:uid="{00000000-0005-0000-0000-0000C4500000}"/>
    <cellStyle name="Warning Text 19 6 3" xfId="20673" xr:uid="{00000000-0005-0000-0000-0000C5500000}"/>
    <cellStyle name="Warning Text 19 6 3 2" xfId="20674" xr:uid="{00000000-0005-0000-0000-0000C6500000}"/>
    <cellStyle name="Warning Text 19 6 4" xfId="20675" xr:uid="{00000000-0005-0000-0000-0000C7500000}"/>
    <cellStyle name="Warning Text 19 6 5" xfId="46669" xr:uid="{35CA43CF-676E-45D4-A101-2A3347D18A80}"/>
    <cellStyle name="Warning Text 19 6 6" xfId="39820" xr:uid="{0EC9B3A5-5FD6-42D0-8018-DBE288B8AE03}"/>
    <cellStyle name="Warning Text 19 7" xfId="20676" xr:uid="{00000000-0005-0000-0000-0000C8500000}"/>
    <cellStyle name="Warning Text 19 7 2" xfId="20677" xr:uid="{00000000-0005-0000-0000-0000C9500000}"/>
    <cellStyle name="Warning Text 19 7 3" xfId="46670" xr:uid="{4672F424-EB7B-4BEE-8371-F33367251F9B}"/>
    <cellStyle name="Warning Text 19 7 4" xfId="39821" xr:uid="{860A2F25-C9DB-4B84-A39F-B3AAD5C397F4}"/>
    <cellStyle name="Warning Text 19 8" xfId="20678" xr:uid="{00000000-0005-0000-0000-0000CA500000}"/>
    <cellStyle name="Warning Text 19 8 2" xfId="20679" xr:uid="{00000000-0005-0000-0000-0000CB500000}"/>
    <cellStyle name="Warning Text 19 8 3" xfId="46671" xr:uid="{AE09AA7D-03BF-4A7D-AFCB-CADE4DFC1B5D}"/>
    <cellStyle name="Warning Text 19 8 4" xfId="39822" xr:uid="{CEC9ECA0-EA0E-4ECE-B727-B2425DD98961}"/>
    <cellStyle name="Warning Text 19 9" xfId="20680" xr:uid="{00000000-0005-0000-0000-0000CC500000}"/>
    <cellStyle name="Warning Text 19 9 2" xfId="20681" xr:uid="{00000000-0005-0000-0000-0000CD500000}"/>
    <cellStyle name="Warning Text 19 9 3" xfId="46672" xr:uid="{7B4B679B-AE75-4139-A03F-516900FCA318}"/>
    <cellStyle name="Warning Text 19 9 4" xfId="39823" xr:uid="{1265BFE3-1431-4387-8CFD-526C9ECE079F}"/>
    <cellStyle name="Warning Text 2" xfId="346" xr:uid="{00000000-0005-0000-0000-00005E010000}"/>
    <cellStyle name="Warning Text 2 10" xfId="4820" xr:uid="{00000000-0005-0000-0000-0000D8120000}"/>
    <cellStyle name="Warning Text 2 10 10" xfId="20684" xr:uid="{00000000-0005-0000-0000-0000D0500000}"/>
    <cellStyle name="Warning Text 2 10 11" xfId="20683" xr:uid="{00000000-0005-0000-0000-0000CF500000}"/>
    <cellStyle name="Warning Text 2 10 2" xfId="20685" xr:uid="{00000000-0005-0000-0000-0000D1500000}"/>
    <cellStyle name="Warning Text 2 10 2 2" xfId="20686" xr:uid="{00000000-0005-0000-0000-0000D2500000}"/>
    <cellStyle name="Warning Text 2 10 2 2 2" xfId="20687" xr:uid="{00000000-0005-0000-0000-0000D3500000}"/>
    <cellStyle name="Warning Text 2 10 2 3" xfId="20688" xr:uid="{00000000-0005-0000-0000-0000D4500000}"/>
    <cellStyle name="Warning Text 2 10 2 3 2" xfId="20689" xr:uid="{00000000-0005-0000-0000-0000D5500000}"/>
    <cellStyle name="Warning Text 2 10 2 4" xfId="20690" xr:uid="{00000000-0005-0000-0000-0000D6500000}"/>
    <cellStyle name="Warning Text 2 10 2 5" xfId="46673" xr:uid="{5A130DD8-71D3-4D8C-8500-FFA1CACD0C8E}"/>
    <cellStyle name="Warning Text 2 10 2 6" xfId="27096" xr:uid="{DE15C5C1-1E6B-4A6E-A3D2-32FBF88FD80E}"/>
    <cellStyle name="Warning Text 2 10 3" xfId="20691" xr:uid="{00000000-0005-0000-0000-0000D7500000}"/>
    <cellStyle name="Warning Text 2 10 3 2" xfId="20692" xr:uid="{00000000-0005-0000-0000-0000D8500000}"/>
    <cellStyle name="Warning Text 2 10 3 2 2" xfId="20693" xr:uid="{00000000-0005-0000-0000-0000D9500000}"/>
    <cellStyle name="Warning Text 2 10 3 3" xfId="20694" xr:uid="{00000000-0005-0000-0000-0000DA500000}"/>
    <cellStyle name="Warning Text 2 10 3 3 2" xfId="20695" xr:uid="{00000000-0005-0000-0000-0000DB500000}"/>
    <cellStyle name="Warning Text 2 10 3 4" xfId="20696" xr:uid="{00000000-0005-0000-0000-0000DC500000}"/>
    <cellStyle name="Warning Text 2 10 3 5" xfId="46674" xr:uid="{9F3C26C6-EDD7-48D1-A1DE-12868B96106B}"/>
    <cellStyle name="Warning Text 2 10 3 6" xfId="39824" xr:uid="{97FA068E-AEC6-4D12-9CDE-67A4094E2241}"/>
    <cellStyle name="Warning Text 2 10 4" xfId="20697" xr:uid="{00000000-0005-0000-0000-0000DD500000}"/>
    <cellStyle name="Warning Text 2 10 4 2" xfId="20698" xr:uid="{00000000-0005-0000-0000-0000DE500000}"/>
    <cellStyle name="Warning Text 2 10 4 2 2" xfId="20699" xr:uid="{00000000-0005-0000-0000-0000DF500000}"/>
    <cellStyle name="Warning Text 2 10 4 3" xfId="20700" xr:uid="{00000000-0005-0000-0000-0000E0500000}"/>
    <cellStyle name="Warning Text 2 10 4 3 2" xfId="20701" xr:uid="{00000000-0005-0000-0000-0000E1500000}"/>
    <cellStyle name="Warning Text 2 10 4 4" xfId="20702" xr:uid="{00000000-0005-0000-0000-0000E2500000}"/>
    <cellStyle name="Warning Text 2 10 4 4 2" xfId="20703" xr:uid="{00000000-0005-0000-0000-0000E3500000}"/>
    <cellStyle name="Warning Text 2 10 4 5" xfId="20704" xr:uid="{00000000-0005-0000-0000-0000E4500000}"/>
    <cellStyle name="Warning Text 2 10 4 6" xfId="46675" xr:uid="{86164B9B-CDB0-43B5-9FD8-7936C4F5A059}"/>
    <cellStyle name="Warning Text 2 10 4 7" xfId="39825" xr:uid="{790AEF9C-8456-4A7E-AA29-13EEEFEDBAC1}"/>
    <cellStyle name="Warning Text 2 10 5" xfId="20705" xr:uid="{00000000-0005-0000-0000-0000E5500000}"/>
    <cellStyle name="Warning Text 2 10 5 2" xfId="20706" xr:uid="{00000000-0005-0000-0000-0000E6500000}"/>
    <cellStyle name="Warning Text 2 10 5 2 2" xfId="20707" xr:uid="{00000000-0005-0000-0000-0000E7500000}"/>
    <cellStyle name="Warning Text 2 10 5 3" xfId="20708" xr:uid="{00000000-0005-0000-0000-0000E8500000}"/>
    <cellStyle name="Warning Text 2 10 5 3 2" xfId="20709" xr:uid="{00000000-0005-0000-0000-0000E9500000}"/>
    <cellStyle name="Warning Text 2 10 5 4" xfId="20710" xr:uid="{00000000-0005-0000-0000-0000EA500000}"/>
    <cellStyle name="Warning Text 2 10 5 5" xfId="46676" xr:uid="{94DB320C-4723-43D7-97FF-6C0F780CE219}"/>
    <cellStyle name="Warning Text 2 10 5 6" xfId="39826" xr:uid="{018CB3AC-D5E0-40C1-9063-ED6567D56B9E}"/>
    <cellStyle name="Warning Text 2 10 6" xfId="20711" xr:uid="{00000000-0005-0000-0000-0000EB500000}"/>
    <cellStyle name="Warning Text 2 10 6 2" xfId="20712" xr:uid="{00000000-0005-0000-0000-0000EC500000}"/>
    <cellStyle name="Warning Text 2 10 6 3" xfId="46677" xr:uid="{CC0B88D4-B4BB-4A7E-A4BA-F2D71AA927A6}"/>
    <cellStyle name="Warning Text 2 10 6 4" xfId="39827" xr:uid="{53ECEEFC-7EE6-4757-8C94-89C793F2105A}"/>
    <cellStyle name="Warning Text 2 10 7" xfId="20713" xr:uid="{00000000-0005-0000-0000-0000ED500000}"/>
    <cellStyle name="Warning Text 2 10 7 2" xfId="20714" xr:uid="{00000000-0005-0000-0000-0000EE500000}"/>
    <cellStyle name="Warning Text 2 10 7 3" xfId="46678" xr:uid="{B803E248-B647-49F2-B125-AB808A871340}"/>
    <cellStyle name="Warning Text 2 10 7 4" xfId="39828" xr:uid="{F52C3201-C5ED-4BB4-B45B-F76D49C0A85D}"/>
    <cellStyle name="Warning Text 2 10 8" xfId="20715" xr:uid="{00000000-0005-0000-0000-0000EF500000}"/>
    <cellStyle name="Warning Text 2 10 8 2" xfId="20716" xr:uid="{00000000-0005-0000-0000-0000F0500000}"/>
    <cellStyle name="Warning Text 2 10 8 3" xfId="46679" xr:uid="{B2B543C9-1DB4-4B60-9060-0E2FACB78073}"/>
    <cellStyle name="Warning Text 2 10 8 4" xfId="39829" xr:uid="{25FB57D2-D2C7-448E-B89F-ACA2213EE731}"/>
    <cellStyle name="Warning Text 2 10 9" xfId="20717" xr:uid="{00000000-0005-0000-0000-0000F1500000}"/>
    <cellStyle name="Warning Text 2 10 9 2" xfId="46680" xr:uid="{E3CBFC29-D587-47B2-8015-C91FC9D073B3}"/>
    <cellStyle name="Warning Text 2 10 9 3" xfId="39830" xr:uid="{53173C78-5ECD-4F18-A4AF-00A17BD85556}"/>
    <cellStyle name="Warning Text 2 11" xfId="20718" xr:uid="{00000000-0005-0000-0000-0000F2500000}"/>
    <cellStyle name="Warning Text 2 11 2" xfId="20719" xr:uid="{00000000-0005-0000-0000-0000F3500000}"/>
    <cellStyle name="Warning Text 2 11 2 2" xfId="20720" xr:uid="{00000000-0005-0000-0000-0000F4500000}"/>
    <cellStyle name="Warning Text 2 11 2 3" xfId="46682" xr:uid="{CEB7F62F-A6F2-4B65-A74B-934BA83B6A7C}"/>
    <cellStyle name="Warning Text 2 11 2 4" xfId="39831" xr:uid="{20B5B262-86B9-4437-90AE-E4ACA8547EBA}"/>
    <cellStyle name="Warning Text 2 11 3" xfId="20721" xr:uid="{00000000-0005-0000-0000-0000F5500000}"/>
    <cellStyle name="Warning Text 2 11 3 2" xfId="20722" xr:uid="{00000000-0005-0000-0000-0000F6500000}"/>
    <cellStyle name="Warning Text 2 11 4" xfId="20723" xr:uid="{00000000-0005-0000-0000-0000F7500000}"/>
    <cellStyle name="Warning Text 2 11 5" xfId="20724" xr:uid="{00000000-0005-0000-0000-0000F8500000}"/>
    <cellStyle name="Warning Text 2 11 6" xfId="46681" xr:uid="{B9487D75-1988-4B1F-ACF2-F0A7400D48B3}"/>
    <cellStyle name="Warning Text 2 11 7" xfId="27425" xr:uid="{2950DB44-CEC7-4479-9E44-9AD368DAAB76}"/>
    <cellStyle name="Warning Text 2 12" xfId="20725" xr:uid="{00000000-0005-0000-0000-0000F9500000}"/>
    <cellStyle name="Warning Text 2 12 2" xfId="20726" xr:uid="{00000000-0005-0000-0000-0000FA500000}"/>
    <cellStyle name="Warning Text 2 12 2 2" xfId="20727" xr:uid="{00000000-0005-0000-0000-0000FB500000}"/>
    <cellStyle name="Warning Text 2 12 3" xfId="20728" xr:uid="{00000000-0005-0000-0000-0000FC500000}"/>
    <cellStyle name="Warning Text 2 12 3 2" xfId="20729" xr:uid="{00000000-0005-0000-0000-0000FD500000}"/>
    <cellStyle name="Warning Text 2 12 4" xfId="20730" xr:uid="{00000000-0005-0000-0000-0000FE500000}"/>
    <cellStyle name="Warning Text 2 12 5" xfId="46683" xr:uid="{6206B60C-A2CB-4A84-94AD-356318DF8B5F}"/>
    <cellStyle name="Warning Text 2 12 6" xfId="39832" xr:uid="{481BC6CE-41D9-4EA5-9164-AB2956942963}"/>
    <cellStyle name="Warning Text 2 13" xfId="20731" xr:uid="{00000000-0005-0000-0000-0000FF500000}"/>
    <cellStyle name="Warning Text 2 13 2" xfId="20732" xr:uid="{00000000-0005-0000-0000-000000510000}"/>
    <cellStyle name="Warning Text 2 13 2 2" xfId="20733" xr:uid="{00000000-0005-0000-0000-000001510000}"/>
    <cellStyle name="Warning Text 2 13 3" xfId="20734" xr:uid="{00000000-0005-0000-0000-000002510000}"/>
    <cellStyle name="Warning Text 2 13 3 2" xfId="20735" xr:uid="{00000000-0005-0000-0000-000003510000}"/>
    <cellStyle name="Warning Text 2 13 4" xfId="20736" xr:uid="{00000000-0005-0000-0000-000004510000}"/>
    <cellStyle name="Warning Text 2 13 5" xfId="46684" xr:uid="{39F93637-685C-4ED7-9139-D9E2043CA593}"/>
    <cellStyle name="Warning Text 2 13 6" xfId="39833" xr:uid="{73F2FC39-C267-4FCF-8F07-963C1337D434}"/>
    <cellStyle name="Warning Text 2 14" xfId="20737" xr:uid="{00000000-0005-0000-0000-000005510000}"/>
    <cellStyle name="Warning Text 2 14 2" xfId="20738" xr:uid="{00000000-0005-0000-0000-000006510000}"/>
    <cellStyle name="Warning Text 2 14 2 2" xfId="20739" xr:uid="{00000000-0005-0000-0000-000007510000}"/>
    <cellStyle name="Warning Text 2 14 3" xfId="20740" xr:uid="{00000000-0005-0000-0000-000008510000}"/>
    <cellStyle name="Warning Text 2 14 3 2" xfId="20741" xr:uid="{00000000-0005-0000-0000-000009510000}"/>
    <cellStyle name="Warning Text 2 14 4" xfId="20742" xr:uid="{00000000-0005-0000-0000-00000A510000}"/>
    <cellStyle name="Warning Text 2 14 4 2" xfId="20743" xr:uid="{00000000-0005-0000-0000-00000B510000}"/>
    <cellStyle name="Warning Text 2 14 5" xfId="20744" xr:uid="{00000000-0005-0000-0000-00000C510000}"/>
    <cellStyle name="Warning Text 2 14 6" xfId="46685" xr:uid="{B99E1D6E-E046-436A-BC06-4F3A2C6C63E7}"/>
    <cellStyle name="Warning Text 2 14 7" xfId="39834" xr:uid="{20ECC3AC-E2EF-43F7-906D-A664F1FD0E8B}"/>
    <cellStyle name="Warning Text 2 15" xfId="20745" xr:uid="{00000000-0005-0000-0000-00000D510000}"/>
    <cellStyle name="Warning Text 2 15 2" xfId="20746" xr:uid="{00000000-0005-0000-0000-00000E510000}"/>
    <cellStyle name="Warning Text 2 15 2 2" xfId="20747" xr:uid="{00000000-0005-0000-0000-00000F510000}"/>
    <cellStyle name="Warning Text 2 15 3" xfId="20748" xr:uid="{00000000-0005-0000-0000-000010510000}"/>
    <cellStyle name="Warning Text 2 15 3 2" xfId="20749" xr:uid="{00000000-0005-0000-0000-000011510000}"/>
    <cellStyle name="Warning Text 2 15 4" xfId="20750" xr:uid="{00000000-0005-0000-0000-000012510000}"/>
    <cellStyle name="Warning Text 2 15 5" xfId="46686" xr:uid="{A7FB4B00-3B9C-4690-B179-51B56B335D08}"/>
    <cellStyle name="Warning Text 2 15 6" xfId="39835" xr:uid="{06FD51A5-2877-41D9-89F6-A44ECB950753}"/>
    <cellStyle name="Warning Text 2 16" xfId="20751" xr:uid="{00000000-0005-0000-0000-000013510000}"/>
    <cellStyle name="Warning Text 2 16 2" xfId="20752" xr:uid="{00000000-0005-0000-0000-000014510000}"/>
    <cellStyle name="Warning Text 2 16 3" xfId="46687" xr:uid="{DA2B9BC7-0928-4277-ADF0-9086B03350F1}"/>
    <cellStyle name="Warning Text 2 16 4" xfId="39836" xr:uid="{B4C9BF1D-8FEC-4878-AAB0-F10B20DBA9AC}"/>
    <cellStyle name="Warning Text 2 17" xfId="20753" xr:uid="{00000000-0005-0000-0000-000015510000}"/>
    <cellStyle name="Warning Text 2 17 2" xfId="20754" xr:uid="{00000000-0005-0000-0000-000016510000}"/>
    <cellStyle name="Warning Text 2 17 3" xfId="46688" xr:uid="{D04AABC9-96C9-483D-82DA-7BEE40FFC72C}"/>
    <cellStyle name="Warning Text 2 17 4" xfId="39837" xr:uid="{A03E578C-E3FC-43C3-93E9-DC0D70CA883D}"/>
    <cellStyle name="Warning Text 2 18" xfId="20755" xr:uid="{00000000-0005-0000-0000-000017510000}"/>
    <cellStyle name="Warning Text 2 18 2" xfId="20756" xr:uid="{00000000-0005-0000-0000-000018510000}"/>
    <cellStyle name="Warning Text 2 18 3" xfId="46689" xr:uid="{AF87A776-FE18-4447-B55D-2CAFEAF95598}"/>
    <cellStyle name="Warning Text 2 18 4" xfId="39838" xr:uid="{32860DD7-0DBC-4A0B-A1A3-98D70EF827A3}"/>
    <cellStyle name="Warning Text 2 19" xfId="20757" xr:uid="{00000000-0005-0000-0000-000019510000}"/>
    <cellStyle name="Warning Text 2 19 2" xfId="46690" xr:uid="{15E96BA2-392C-4B8A-ABEE-4F643604D699}"/>
    <cellStyle name="Warning Text 2 19 3" xfId="39839" xr:uid="{472C30E7-B1FB-4065-B774-97A2686A6E31}"/>
    <cellStyle name="Warning Text 2 2" xfId="4821" xr:uid="{00000000-0005-0000-0000-0000D9120000}"/>
    <cellStyle name="Warning Text 2 2 10" xfId="20759" xr:uid="{00000000-0005-0000-0000-00001B510000}"/>
    <cellStyle name="Warning Text 2 2 11" xfId="20758" xr:uid="{00000000-0005-0000-0000-00001A510000}"/>
    <cellStyle name="Warning Text 2 2 2" xfId="20760" xr:uid="{00000000-0005-0000-0000-00001C510000}"/>
    <cellStyle name="Warning Text 2 2 2 2" xfId="20761" xr:uid="{00000000-0005-0000-0000-00001D510000}"/>
    <cellStyle name="Warning Text 2 2 2 2 2" xfId="20762" xr:uid="{00000000-0005-0000-0000-00001E510000}"/>
    <cellStyle name="Warning Text 2 2 2 3" xfId="20763" xr:uid="{00000000-0005-0000-0000-00001F510000}"/>
    <cellStyle name="Warning Text 2 2 2 3 2" xfId="20764" xr:uid="{00000000-0005-0000-0000-000020510000}"/>
    <cellStyle name="Warning Text 2 2 2 4" xfId="20765" xr:uid="{00000000-0005-0000-0000-000021510000}"/>
    <cellStyle name="Warning Text 2 2 2 5" xfId="46691" xr:uid="{869047CC-5311-417C-A3F0-08643815731E}"/>
    <cellStyle name="Warning Text 2 2 2 6" xfId="27097" xr:uid="{70EE59DD-6D73-455D-BC6C-281D42133B8B}"/>
    <cellStyle name="Warning Text 2 2 3" xfId="20766" xr:uid="{00000000-0005-0000-0000-000022510000}"/>
    <cellStyle name="Warning Text 2 2 3 2" xfId="20767" xr:uid="{00000000-0005-0000-0000-000023510000}"/>
    <cellStyle name="Warning Text 2 2 3 2 2" xfId="20768" xr:uid="{00000000-0005-0000-0000-000024510000}"/>
    <cellStyle name="Warning Text 2 2 3 3" xfId="20769" xr:uid="{00000000-0005-0000-0000-000025510000}"/>
    <cellStyle name="Warning Text 2 2 3 3 2" xfId="20770" xr:uid="{00000000-0005-0000-0000-000026510000}"/>
    <cellStyle name="Warning Text 2 2 3 4" xfId="20771" xr:uid="{00000000-0005-0000-0000-000027510000}"/>
    <cellStyle name="Warning Text 2 2 3 5" xfId="46692" xr:uid="{55EB8806-1BEF-4663-856A-90F1DADF8B31}"/>
    <cellStyle name="Warning Text 2 2 3 6" xfId="39840" xr:uid="{A1C8DF15-950D-4387-98E6-AAD3D736188D}"/>
    <cellStyle name="Warning Text 2 2 4" xfId="20772" xr:uid="{00000000-0005-0000-0000-000028510000}"/>
    <cellStyle name="Warning Text 2 2 4 2" xfId="20773" xr:uid="{00000000-0005-0000-0000-000029510000}"/>
    <cellStyle name="Warning Text 2 2 4 2 2" xfId="20774" xr:uid="{00000000-0005-0000-0000-00002A510000}"/>
    <cellStyle name="Warning Text 2 2 4 3" xfId="20775" xr:uid="{00000000-0005-0000-0000-00002B510000}"/>
    <cellStyle name="Warning Text 2 2 4 3 2" xfId="20776" xr:uid="{00000000-0005-0000-0000-00002C510000}"/>
    <cellStyle name="Warning Text 2 2 4 4" xfId="20777" xr:uid="{00000000-0005-0000-0000-00002D510000}"/>
    <cellStyle name="Warning Text 2 2 4 4 2" xfId="20778" xr:uid="{00000000-0005-0000-0000-00002E510000}"/>
    <cellStyle name="Warning Text 2 2 4 5" xfId="20779" xr:uid="{00000000-0005-0000-0000-00002F510000}"/>
    <cellStyle name="Warning Text 2 2 4 6" xfId="46693" xr:uid="{3AF0CEDF-AFAD-4AE1-9450-9E922B81A105}"/>
    <cellStyle name="Warning Text 2 2 4 7" xfId="39841" xr:uid="{F9ABB4F5-0386-4163-8C20-270D43A51EA3}"/>
    <cellStyle name="Warning Text 2 2 5" xfId="20780" xr:uid="{00000000-0005-0000-0000-000030510000}"/>
    <cellStyle name="Warning Text 2 2 5 2" xfId="20781" xr:uid="{00000000-0005-0000-0000-000031510000}"/>
    <cellStyle name="Warning Text 2 2 5 2 2" xfId="20782" xr:uid="{00000000-0005-0000-0000-000032510000}"/>
    <cellStyle name="Warning Text 2 2 5 3" xfId="20783" xr:uid="{00000000-0005-0000-0000-000033510000}"/>
    <cellStyle name="Warning Text 2 2 5 3 2" xfId="20784" xr:uid="{00000000-0005-0000-0000-000034510000}"/>
    <cellStyle name="Warning Text 2 2 5 4" xfId="20785" xr:uid="{00000000-0005-0000-0000-000035510000}"/>
    <cellStyle name="Warning Text 2 2 5 5" xfId="46694" xr:uid="{8BB1310B-112D-49A8-8BB4-0C320BA0CE08}"/>
    <cellStyle name="Warning Text 2 2 5 6" xfId="39842" xr:uid="{EEDC63A1-9442-4191-8AE1-AD06956F8B51}"/>
    <cellStyle name="Warning Text 2 2 6" xfId="20786" xr:uid="{00000000-0005-0000-0000-000036510000}"/>
    <cellStyle name="Warning Text 2 2 6 2" xfId="20787" xr:uid="{00000000-0005-0000-0000-000037510000}"/>
    <cellStyle name="Warning Text 2 2 6 3" xfId="46695" xr:uid="{7EB7EE91-F844-474E-B35A-B6A1885DF5EB}"/>
    <cellStyle name="Warning Text 2 2 6 4" xfId="39843" xr:uid="{338C8FB1-8A8A-40B4-9B0F-823989E2BCC6}"/>
    <cellStyle name="Warning Text 2 2 7" xfId="20788" xr:uid="{00000000-0005-0000-0000-000038510000}"/>
    <cellStyle name="Warning Text 2 2 7 2" xfId="20789" xr:uid="{00000000-0005-0000-0000-000039510000}"/>
    <cellStyle name="Warning Text 2 2 7 3" xfId="46696" xr:uid="{EF5BE8C5-5CCD-460A-B629-F23AB47DD37D}"/>
    <cellStyle name="Warning Text 2 2 7 4" xfId="39844" xr:uid="{015AD000-417D-498D-94BB-18D5B44112C1}"/>
    <cellStyle name="Warning Text 2 2 8" xfId="20790" xr:uid="{00000000-0005-0000-0000-00003A510000}"/>
    <cellStyle name="Warning Text 2 2 8 2" xfId="20791" xr:uid="{00000000-0005-0000-0000-00003B510000}"/>
    <cellStyle name="Warning Text 2 2 8 3" xfId="46697" xr:uid="{B33EA146-6EF3-47CD-A927-E807286CAFFC}"/>
    <cellStyle name="Warning Text 2 2 8 4" xfId="39845" xr:uid="{6B23647D-DFE1-4B30-A526-47961033D493}"/>
    <cellStyle name="Warning Text 2 2 9" xfId="20792" xr:uid="{00000000-0005-0000-0000-00003C510000}"/>
    <cellStyle name="Warning Text 2 2 9 2" xfId="46698" xr:uid="{7748A599-DE08-4A38-9D79-7C372FBA93CE}"/>
    <cellStyle name="Warning Text 2 2 9 3" xfId="39846" xr:uid="{3C4BDC08-220C-4D56-8CA1-EDD4A7565EB3}"/>
    <cellStyle name="Warning Text 2 20" xfId="20793" xr:uid="{00000000-0005-0000-0000-00003D510000}"/>
    <cellStyle name="Warning Text 2 21" xfId="20682" xr:uid="{00000000-0005-0000-0000-0000CE500000}"/>
    <cellStyle name="Warning Text 2 22" xfId="27095" xr:uid="{A2A3E969-CF1E-45FC-9F59-2E8F33DA473B}"/>
    <cellStyle name="Warning Text 2 3" xfId="4822" xr:uid="{00000000-0005-0000-0000-0000DA120000}"/>
    <cellStyle name="Warning Text 2 3 10" xfId="20795" xr:uid="{00000000-0005-0000-0000-00003F510000}"/>
    <cellStyle name="Warning Text 2 3 11" xfId="20794" xr:uid="{00000000-0005-0000-0000-00003E510000}"/>
    <cellStyle name="Warning Text 2 3 2" xfId="20796" xr:uid="{00000000-0005-0000-0000-000040510000}"/>
    <cellStyle name="Warning Text 2 3 2 2" xfId="20797" xr:uid="{00000000-0005-0000-0000-000041510000}"/>
    <cellStyle name="Warning Text 2 3 2 2 2" xfId="20798" xr:uid="{00000000-0005-0000-0000-000042510000}"/>
    <cellStyle name="Warning Text 2 3 2 3" xfId="20799" xr:uid="{00000000-0005-0000-0000-000043510000}"/>
    <cellStyle name="Warning Text 2 3 2 3 2" xfId="20800" xr:uid="{00000000-0005-0000-0000-000044510000}"/>
    <cellStyle name="Warning Text 2 3 2 4" xfId="20801" xr:uid="{00000000-0005-0000-0000-000045510000}"/>
    <cellStyle name="Warning Text 2 3 2 5" xfId="46699" xr:uid="{31CBE871-8BDD-493B-80C9-E501E86EED98}"/>
    <cellStyle name="Warning Text 2 3 2 6" xfId="27098" xr:uid="{0C721ED1-8F2F-44A3-8611-CF8CED0BF9F7}"/>
    <cellStyle name="Warning Text 2 3 3" xfId="20802" xr:uid="{00000000-0005-0000-0000-000046510000}"/>
    <cellStyle name="Warning Text 2 3 3 2" xfId="20803" xr:uid="{00000000-0005-0000-0000-000047510000}"/>
    <cellStyle name="Warning Text 2 3 3 2 2" xfId="20804" xr:uid="{00000000-0005-0000-0000-000048510000}"/>
    <cellStyle name="Warning Text 2 3 3 3" xfId="20805" xr:uid="{00000000-0005-0000-0000-000049510000}"/>
    <cellStyle name="Warning Text 2 3 3 3 2" xfId="20806" xr:uid="{00000000-0005-0000-0000-00004A510000}"/>
    <cellStyle name="Warning Text 2 3 3 4" xfId="20807" xr:uid="{00000000-0005-0000-0000-00004B510000}"/>
    <cellStyle name="Warning Text 2 3 3 5" xfId="46700" xr:uid="{7B1D4F30-6BE0-4425-963E-E73DAF8CA8FB}"/>
    <cellStyle name="Warning Text 2 3 3 6" xfId="39847" xr:uid="{597CA9B9-9554-4402-8F1E-54BB7112FD2B}"/>
    <cellStyle name="Warning Text 2 3 4" xfId="20808" xr:uid="{00000000-0005-0000-0000-00004C510000}"/>
    <cellStyle name="Warning Text 2 3 4 2" xfId="20809" xr:uid="{00000000-0005-0000-0000-00004D510000}"/>
    <cellStyle name="Warning Text 2 3 4 2 2" xfId="20810" xr:uid="{00000000-0005-0000-0000-00004E510000}"/>
    <cellStyle name="Warning Text 2 3 4 3" xfId="20811" xr:uid="{00000000-0005-0000-0000-00004F510000}"/>
    <cellStyle name="Warning Text 2 3 4 3 2" xfId="20812" xr:uid="{00000000-0005-0000-0000-000050510000}"/>
    <cellStyle name="Warning Text 2 3 4 4" xfId="20813" xr:uid="{00000000-0005-0000-0000-000051510000}"/>
    <cellStyle name="Warning Text 2 3 4 4 2" xfId="20814" xr:uid="{00000000-0005-0000-0000-000052510000}"/>
    <cellStyle name="Warning Text 2 3 4 5" xfId="20815" xr:uid="{00000000-0005-0000-0000-000053510000}"/>
    <cellStyle name="Warning Text 2 3 4 6" xfId="46701" xr:uid="{89AF077D-3AB5-47E0-A177-1E3F82BF48C9}"/>
    <cellStyle name="Warning Text 2 3 4 7" xfId="39848" xr:uid="{376E8DCD-B715-4F10-8014-A10DBCBCA626}"/>
    <cellStyle name="Warning Text 2 3 5" xfId="20816" xr:uid="{00000000-0005-0000-0000-000054510000}"/>
    <cellStyle name="Warning Text 2 3 5 2" xfId="20817" xr:uid="{00000000-0005-0000-0000-000055510000}"/>
    <cellStyle name="Warning Text 2 3 5 2 2" xfId="20818" xr:uid="{00000000-0005-0000-0000-000056510000}"/>
    <cellStyle name="Warning Text 2 3 5 3" xfId="20819" xr:uid="{00000000-0005-0000-0000-000057510000}"/>
    <cellStyle name="Warning Text 2 3 5 3 2" xfId="20820" xr:uid="{00000000-0005-0000-0000-000058510000}"/>
    <cellStyle name="Warning Text 2 3 5 4" xfId="20821" xr:uid="{00000000-0005-0000-0000-000059510000}"/>
    <cellStyle name="Warning Text 2 3 5 5" xfId="46702" xr:uid="{330D2164-A5F2-4463-A740-CF061DBFA693}"/>
    <cellStyle name="Warning Text 2 3 5 6" xfId="39849" xr:uid="{E7A107DF-F71A-4296-94FC-5B02F0868F20}"/>
    <cellStyle name="Warning Text 2 3 6" xfId="20822" xr:uid="{00000000-0005-0000-0000-00005A510000}"/>
    <cellStyle name="Warning Text 2 3 6 2" xfId="20823" xr:uid="{00000000-0005-0000-0000-00005B510000}"/>
    <cellStyle name="Warning Text 2 3 6 3" xfId="46703" xr:uid="{206CC335-D369-411E-94EE-5F9ED2A673C8}"/>
    <cellStyle name="Warning Text 2 3 6 4" xfId="39850" xr:uid="{98F8AF53-4421-430B-80BF-E35F13736109}"/>
    <cellStyle name="Warning Text 2 3 7" xfId="20824" xr:uid="{00000000-0005-0000-0000-00005C510000}"/>
    <cellStyle name="Warning Text 2 3 7 2" xfId="20825" xr:uid="{00000000-0005-0000-0000-00005D510000}"/>
    <cellStyle name="Warning Text 2 3 7 3" xfId="46704" xr:uid="{B5A54D7E-43D2-4EBE-96AC-B87909A238B1}"/>
    <cellStyle name="Warning Text 2 3 7 4" xfId="39851" xr:uid="{B5CECA6C-44AB-4380-A1FF-852993ACD3B9}"/>
    <cellStyle name="Warning Text 2 3 8" xfId="20826" xr:uid="{00000000-0005-0000-0000-00005E510000}"/>
    <cellStyle name="Warning Text 2 3 8 2" xfId="20827" xr:uid="{00000000-0005-0000-0000-00005F510000}"/>
    <cellStyle name="Warning Text 2 3 8 3" xfId="46705" xr:uid="{62171D1C-E471-4F49-B5A4-B51A1189A0D7}"/>
    <cellStyle name="Warning Text 2 3 8 4" xfId="39852" xr:uid="{F3289502-9842-4A40-80F4-7928242AF7DD}"/>
    <cellStyle name="Warning Text 2 3 9" xfId="20828" xr:uid="{00000000-0005-0000-0000-000060510000}"/>
    <cellStyle name="Warning Text 2 3 9 2" xfId="46706" xr:uid="{F4A0D436-7150-45EC-A9D1-1C04EE7CE590}"/>
    <cellStyle name="Warning Text 2 3 9 3" xfId="39853" xr:uid="{AE31B9D6-D76E-4BA5-930D-A07E49F29BEA}"/>
    <cellStyle name="Warning Text 2 4" xfId="4823" xr:uid="{00000000-0005-0000-0000-0000DB120000}"/>
    <cellStyle name="Warning Text 2 4 10" xfId="20830" xr:uid="{00000000-0005-0000-0000-000062510000}"/>
    <cellStyle name="Warning Text 2 4 11" xfId="20829" xr:uid="{00000000-0005-0000-0000-000061510000}"/>
    <cellStyle name="Warning Text 2 4 2" xfId="20831" xr:uid="{00000000-0005-0000-0000-000063510000}"/>
    <cellStyle name="Warning Text 2 4 2 2" xfId="20832" xr:uid="{00000000-0005-0000-0000-000064510000}"/>
    <cellStyle name="Warning Text 2 4 2 2 2" xfId="20833" xr:uid="{00000000-0005-0000-0000-000065510000}"/>
    <cellStyle name="Warning Text 2 4 2 3" xfId="20834" xr:uid="{00000000-0005-0000-0000-000066510000}"/>
    <cellStyle name="Warning Text 2 4 2 3 2" xfId="20835" xr:uid="{00000000-0005-0000-0000-000067510000}"/>
    <cellStyle name="Warning Text 2 4 2 4" xfId="20836" xr:uid="{00000000-0005-0000-0000-000068510000}"/>
    <cellStyle name="Warning Text 2 4 2 5" xfId="46707" xr:uid="{F9A559F8-2197-4C74-8D00-C4FF1DDDED70}"/>
    <cellStyle name="Warning Text 2 4 2 6" xfId="27099" xr:uid="{B87975A5-89E7-4385-87DE-F1F490F4B8DA}"/>
    <cellStyle name="Warning Text 2 4 3" xfId="20837" xr:uid="{00000000-0005-0000-0000-000069510000}"/>
    <cellStyle name="Warning Text 2 4 3 2" xfId="20838" xr:uid="{00000000-0005-0000-0000-00006A510000}"/>
    <cellStyle name="Warning Text 2 4 3 2 2" xfId="20839" xr:uid="{00000000-0005-0000-0000-00006B510000}"/>
    <cellStyle name="Warning Text 2 4 3 3" xfId="20840" xr:uid="{00000000-0005-0000-0000-00006C510000}"/>
    <cellStyle name="Warning Text 2 4 3 3 2" xfId="20841" xr:uid="{00000000-0005-0000-0000-00006D510000}"/>
    <cellStyle name="Warning Text 2 4 3 4" xfId="20842" xr:uid="{00000000-0005-0000-0000-00006E510000}"/>
    <cellStyle name="Warning Text 2 4 3 5" xfId="46708" xr:uid="{9086F332-4909-443D-8580-4DBD8BD9073A}"/>
    <cellStyle name="Warning Text 2 4 3 6" xfId="39854" xr:uid="{847D025B-74B8-4FD9-8A53-53154DD04F83}"/>
    <cellStyle name="Warning Text 2 4 4" xfId="20843" xr:uid="{00000000-0005-0000-0000-00006F510000}"/>
    <cellStyle name="Warning Text 2 4 4 2" xfId="20844" xr:uid="{00000000-0005-0000-0000-000070510000}"/>
    <cellStyle name="Warning Text 2 4 4 2 2" xfId="20845" xr:uid="{00000000-0005-0000-0000-000071510000}"/>
    <cellStyle name="Warning Text 2 4 4 3" xfId="20846" xr:uid="{00000000-0005-0000-0000-000072510000}"/>
    <cellStyle name="Warning Text 2 4 4 3 2" xfId="20847" xr:uid="{00000000-0005-0000-0000-000073510000}"/>
    <cellStyle name="Warning Text 2 4 4 4" xfId="20848" xr:uid="{00000000-0005-0000-0000-000074510000}"/>
    <cellStyle name="Warning Text 2 4 4 4 2" xfId="20849" xr:uid="{00000000-0005-0000-0000-000075510000}"/>
    <cellStyle name="Warning Text 2 4 4 5" xfId="20850" xr:uid="{00000000-0005-0000-0000-000076510000}"/>
    <cellStyle name="Warning Text 2 4 4 6" xfId="46709" xr:uid="{C315A37E-447C-4D2B-A48C-D1A662DF0EF8}"/>
    <cellStyle name="Warning Text 2 4 4 7" xfId="39855" xr:uid="{9AAD9115-0642-45C9-B60E-19439B3048A8}"/>
    <cellStyle name="Warning Text 2 4 5" xfId="20851" xr:uid="{00000000-0005-0000-0000-000077510000}"/>
    <cellStyle name="Warning Text 2 4 5 2" xfId="20852" xr:uid="{00000000-0005-0000-0000-000078510000}"/>
    <cellStyle name="Warning Text 2 4 5 2 2" xfId="20853" xr:uid="{00000000-0005-0000-0000-000079510000}"/>
    <cellStyle name="Warning Text 2 4 5 3" xfId="20854" xr:uid="{00000000-0005-0000-0000-00007A510000}"/>
    <cellStyle name="Warning Text 2 4 5 3 2" xfId="20855" xr:uid="{00000000-0005-0000-0000-00007B510000}"/>
    <cellStyle name="Warning Text 2 4 5 4" xfId="20856" xr:uid="{00000000-0005-0000-0000-00007C510000}"/>
    <cellStyle name="Warning Text 2 4 5 5" xfId="46710" xr:uid="{8B8B946E-82D8-416D-B68B-134EC38953F0}"/>
    <cellStyle name="Warning Text 2 4 5 6" xfId="39856" xr:uid="{115EED1B-3FF9-4373-A6AA-44C18CEDCFEB}"/>
    <cellStyle name="Warning Text 2 4 6" xfId="20857" xr:uid="{00000000-0005-0000-0000-00007D510000}"/>
    <cellStyle name="Warning Text 2 4 6 2" xfId="20858" xr:uid="{00000000-0005-0000-0000-00007E510000}"/>
    <cellStyle name="Warning Text 2 4 6 3" xfId="46711" xr:uid="{CF971BEF-E21D-46C5-8EC9-B2904C228FDF}"/>
    <cellStyle name="Warning Text 2 4 6 4" xfId="39857" xr:uid="{B9DF0C3C-5094-4CF4-A9E7-5B89E8F147C3}"/>
    <cellStyle name="Warning Text 2 4 7" xfId="20859" xr:uid="{00000000-0005-0000-0000-00007F510000}"/>
    <cellStyle name="Warning Text 2 4 7 2" xfId="20860" xr:uid="{00000000-0005-0000-0000-000080510000}"/>
    <cellStyle name="Warning Text 2 4 7 3" xfId="46712" xr:uid="{8E8457D0-DAB6-4407-A5E5-2FFA687E6941}"/>
    <cellStyle name="Warning Text 2 4 7 4" xfId="39858" xr:uid="{39EA0111-B0C4-477A-B49F-559B9C53E46E}"/>
    <cellStyle name="Warning Text 2 4 8" xfId="20861" xr:uid="{00000000-0005-0000-0000-000081510000}"/>
    <cellStyle name="Warning Text 2 4 8 2" xfId="20862" xr:uid="{00000000-0005-0000-0000-000082510000}"/>
    <cellStyle name="Warning Text 2 4 8 3" xfId="46713" xr:uid="{03D41753-E4AE-49BF-99EF-D867C46621A9}"/>
    <cellStyle name="Warning Text 2 4 8 4" xfId="39859" xr:uid="{0FF97DD3-2F20-473B-ABD5-A692A7034B3E}"/>
    <cellStyle name="Warning Text 2 4 9" xfId="20863" xr:uid="{00000000-0005-0000-0000-000083510000}"/>
    <cellStyle name="Warning Text 2 4 9 2" xfId="46714" xr:uid="{2A0D6B92-7927-44DD-B399-8C65224E0DC1}"/>
    <cellStyle name="Warning Text 2 4 9 3" xfId="39860" xr:uid="{FB89575C-5CE6-4256-A26D-0AF29BC2C9CA}"/>
    <cellStyle name="Warning Text 2 5" xfId="4824" xr:uid="{00000000-0005-0000-0000-0000DC120000}"/>
    <cellStyle name="Warning Text 2 5 10" xfId="20865" xr:uid="{00000000-0005-0000-0000-000085510000}"/>
    <cellStyle name="Warning Text 2 5 11" xfId="20864" xr:uid="{00000000-0005-0000-0000-000084510000}"/>
    <cellStyle name="Warning Text 2 5 2" xfId="20866" xr:uid="{00000000-0005-0000-0000-000086510000}"/>
    <cellStyle name="Warning Text 2 5 2 2" xfId="20867" xr:uid="{00000000-0005-0000-0000-000087510000}"/>
    <cellStyle name="Warning Text 2 5 2 2 2" xfId="20868" xr:uid="{00000000-0005-0000-0000-000088510000}"/>
    <cellStyle name="Warning Text 2 5 2 3" xfId="20869" xr:uid="{00000000-0005-0000-0000-000089510000}"/>
    <cellStyle name="Warning Text 2 5 2 3 2" xfId="20870" xr:uid="{00000000-0005-0000-0000-00008A510000}"/>
    <cellStyle name="Warning Text 2 5 2 4" xfId="20871" xr:uid="{00000000-0005-0000-0000-00008B510000}"/>
    <cellStyle name="Warning Text 2 5 2 5" xfId="46715" xr:uid="{B2B8F3DD-3E13-46D9-B79F-F5A38C842A4D}"/>
    <cellStyle name="Warning Text 2 5 2 6" xfId="27100" xr:uid="{2DC977D6-8168-495C-95F0-19B989EA063B}"/>
    <cellStyle name="Warning Text 2 5 3" xfId="20872" xr:uid="{00000000-0005-0000-0000-00008C510000}"/>
    <cellStyle name="Warning Text 2 5 3 2" xfId="20873" xr:uid="{00000000-0005-0000-0000-00008D510000}"/>
    <cellStyle name="Warning Text 2 5 3 2 2" xfId="20874" xr:uid="{00000000-0005-0000-0000-00008E510000}"/>
    <cellStyle name="Warning Text 2 5 3 3" xfId="20875" xr:uid="{00000000-0005-0000-0000-00008F510000}"/>
    <cellStyle name="Warning Text 2 5 3 3 2" xfId="20876" xr:uid="{00000000-0005-0000-0000-000090510000}"/>
    <cellStyle name="Warning Text 2 5 3 4" xfId="20877" xr:uid="{00000000-0005-0000-0000-000091510000}"/>
    <cellStyle name="Warning Text 2 5 3 5" xfId="46716" xr:uid="{D615D0D7-52CA-46A8-8A09-5119E99237A6}"/>
    <cellStyle name="Warning Text 2 5 3 6" xfId="39861" xr:uid="{6EE6FF5C-17DE-4116-858F-B263551B39F7}"/>
    <cellStyle name="Warning Text 2 5 4" xfId="20878" xr:uid="{00000000-0005-0000-0000-000092510000}"/>
    <cellStyle name="Warning Text 2 5 4 2" xfId="20879" xr:uid="{00000000-0005-0000-0000-000093510000}"/>
    <cellStyle name="Warning Text 2 5 4 2 2" xfId="20880" xr:uid="{00000000-0005-0000-0000-000094510000}"/>
    <cellStyle name="Warning Text 2 5 4 3" xfId="20881" xr:uid="{00000000-0005-0000-0000-000095510000}"/>
    <cellStyle name="Warning Text 2 5 4 3 2" xfId="20882" xr:uid="{00000000-0005-0000-0000-000096510000}"/>
    <cellStyle name="Warning Text 2 5 4 4" xfId="20883" xr:uid="{00000000-0005-0000-0000-000097510000}"/>
    <cellStyle name="Warning Text 2 5 4 4 2" xfId="20884" xr:uid="{00000000-0005-0000-0000-000098510000}"/>
    <cellStyle name="Warning Text 2 5 4 5" xfId="20885" xr:uid="{00000000-0005-0000-0000-000099510000}"/>
    <cellStyle name="Warning Text 2 5 4 6" xfId="46717" xr:uid="{18815599-1563-4449-901E-8F717042F918}"/>
    <cellStyle name="Warning Text 2 5 4 7" xfId="39862" xr:uid="{172D3CC0-445C-4FB1-AB9A-CF9BC0399BF2}"/>
    <cellStyle name="Warning Text 2 5 5" xfId="20886" xr:uid="{00000000-0005-0000-0000-00009A510000}"/>
    <cellStyle name="Warning Text 2 5 5 2" xfId="20887" xr:uid="{00000000-0005-0000-0000-00009B510000}"/>
    <cellStyle name="Warning Text 2 5 5 2 2" xfId="20888" xr:uid="{00000000-0005-0000-0000-00009C510000}"/>
    <cellStyle name="Warning Text 2 5 5 3" xfId="20889" xr:uid="{00000000-0005-0000-0000-00009D510000}"/>
    <cellStyle name="Warning Text 2 5 5 3 2" xfId="20890" xr:uid="{00000000-0005-0000-0000-00009E510000}"/>
    <cellStyle name="Warning Text 2 5 5 4" xfId="20891" xr:uid="{00000000-0005-0000-0000-00009F510000}"/>
    <cellStyle name="Warning Text 2 5 5 5" xfId="46718" xr:uid="{187E98CC-EC7C-44E7-9A87-0B7111AA8C0D}"/>
    <cellStyle name="Warning Text 2 5 5 6" xfId="39863" xr:uid="{86A82731-CB80-4883-AAB9-5D0268E21F73}"/>
    <cellStyle name="Warning Text 2 5 6" xfId="20892" xr:uid="{00000000-0005-0000-0000-0000A0510000}"/>
    <cellStyle name="Warning Text 2 5 6 2" xfId="20893" xr:uid="{00000000-0005-0000-0000-0000A1510000}"/>
    <cellStyle name="Warning Text 2 5 6 3" xfId="46719" xr:uid="{626E24EF-E0C7-4012-B39E-6677CBA4C02B}"/>
    <cellStyle name="Warning Text 2 5 6 4" xfId="39864" xr:uid="{999F6E91-919D-4FC7-B966-4110F7860A42}"/>
    <cellStyle name="Warning Text 2 5 7" xfId="20894" xr:uid="{00000000-0005-0000-0000-0000A2510000}"/>
    <cellStyle name="Warning Text 2 5 7 2" xfId="20895" xr:uid="{00000000-0005-0000-0000-0000A3510000}"/>
    <cellStyle name="Warning Text 2 5 7 3" xfId="46720" xr:uid="{7E958A61-CF6C-4062-8945-F127882A67F1}"/>
    <cellStyle name="Warning Text 2 5 7 4" xfId="39865" xr:uid="{768C9B0B-93F9-4958-A092-17DB4E2695DD}"/>
    <cellStyle name="Warning Text 2 5 8" xfId="20896" xr:uid="{00000000-0005-0000-0000-0000A4510000}"/>
    <cellStyle name="Warning Text 2 5 8 2" xfId="20897" xr:uid="{00000000-0005-0000-0000-0000A5510000}"/>
    <cellStyle name="Warning Text 2 5 8 3" xfId="46721" xr:uid="{D2484121-2205-40DA-B5DB-DC5947F18300}"/>
    <cellStyle name="Warning Text 2 5 8 4" xfId="39866" xr:uid="{878F5352-B67E-4BB4-A06A-50D7646CCCCB}"/>
    <cellStyle name="Warning Text 2 5 9" xfId="20898" xr:uid="{00000000-0005-0000-0000-0000A6510000}"/>
    <cellStyle name="Warning Text 2 5 9 2" xfId="46722" xr:uid="{2EE03705-14F6-4503-AB09-F96958B8CAA4}"/>
    <cellStyle name="Warning Text 2 5 9 3" xfId="39867" xr:uid="{7C62D973-267E-40C5-B4BF-1AB6B850E117}"/>
    <cellStyle name="Warning Text 2 6" xfId="4825" xr:uid="{00000000-0005-0000-0000-0000DD120000}"/>
    <cellStyle name="Warning Text 2 6 10" xfId="20900" xr:uid="{00000000-0005-0000-0000-0000A8510000}"/>
    <cellStyle name="Warning Text 2 6 11" xfId="20899" xr:uid="{00000000-0005-0000-0000-0000A7510000}"/>
    <cellStyle name="Warning Text 2 6 2" xfId="20901" xr:uid="{00000000-0005-0000-0000-0000A9510000}"/>
    <cellStyle name="Warning Text 2 6 2 2" xfId="20902" xr:uid="{00000000-0005-0000-0000-0000AA510000}"/>
    <cellStyle name="Warning Text 2 6 2 2 2" xfId="20903" xr:uid="{00000000-0005-0000-0000-0000AB510000}"/>
    <cellStyle name="Warning Text 2 6 2 3" xfId="20904" xr:uid="{00000000-0005-0000-0000-0000AC510000}"/>
    <cellStyle name="Warning Text 2 6 2 3 2" xfId="20905" xr:uid="{00000000-0005-0000-0000-0000AD510000}"/>
    <cellStyle name="Warning Text 2 6 2 4" xfId="20906" xr:uid="{00000000-0005-0000-0000-0000AE510000}"/>
    <cellStyle name="Warning Text 2 6 2 5" xfId="46723" xr:uid="{57FDC182-7515-46C9-9684-1A2C5ACC311A}"/>
    <cellStyle name="Warning Text 2 6 2 6" xfId="27101" xr:uid="{5FAECB96-13A3-44A9-A8D4-016CE0D8E000}"/>
    <cellStyle name="Warning Text 2 6 3" xfId="20907" xr:uid="{00000000-0005-0000-0000-0000AF510000}"/>
    <cellStyle name="Warning Text 2 6 3 2" xfId="20908" xr:uid="{00000000-0005-0000-0000-0000B0510000}"/>
    <cellStyle name="Warning Text 2 6 3 2 2" xfId="20909" xr:uid="{00000000-0005-0000-0000-0000B1510000}"/>
    <cellStyle name="Warning Text 2 6 3 3" xfId="20910" xr:uid="{00000000-0005-0000-0000-0000B2510000}"/>
    <cellStyle name="Warning Text 2 6 3 3 2" xfId="20911" xr:uid="{00000000-0005-0000-0000-0000B3510000}"/>
    <cellStyle name="Warning Text 2 6 3 4" xfId="20912" xr:uid="{00000000-0005-0000-0000-0000B4510000}"/>
    <cellStyle name="Warning Text 2 6 3 5" xfId="46724" xr:uid="{2FBEC8E4-6690-425C-B82D-9E4714E5B67C}"/>
    <cellStyle name="Warning Text 2 6 3 6" xfId="39868" xr:uid="{53395614-81E1-4EB6-BA06-E383A30ED244}"/>
    <cellStyle name="Warning Text 2 6 4" xfId="20913" xr:uid="{00000000-0005-0000-0000-0000B5510000}"/>
    <cellStyle name="Warning Text 2 6 4 2" xfId="20914" xr:uid="{00000000-0005-0000-0000-0000B6510000}"/>
    <cellStyle name="Warning Text 2 6 4 2 2" xfId="20915" xr:uid="{00000000-0005-0000-0000-0000B7510000}"/>
    <cellStyle name="Warning Text 2 6 4 3" xfId="20916" xr:uid="{00000000-0005-0000-0000-0000B8510000}"/>
    <cellStyle name="Warning Text 2 6 4 3 2" xfId="20917" xr:uid="{00000000-0005-0000-0000-0000B9510000}"/>
    <cellStyle name="Warning Text 2 6 4 4" xfId="20918" xr:uid="{00000000-0005-0000-0000-0000BA510000}"/>
    <cellStyle name="Warning Text 2 6 4 4 2" xfId="20919" xr:uid="{00000000-0005-0000-0000-0000BB510000}"/>
    <cellStyle name="Warning Text 2 6 4 5" xfId="20920" xr:uid="{00000000-0005-0000-0000-0000BC510000}"/>
    <cellStyle name="Warning Text 2 6 4 6" xfId="46725" xr:uid="{D898EA13-0EF0-402F-8971-EA95BA1924DF}"/>
    <cellStyle name="Warning Text 2 6 4 7" xfId="39869" xr:uid="{48E18F85-6774-4DB7-B35F-5C2601BDEC0E}"/>
    <cellStyle name="Warning Text 2 6 5" xfId="20921" xr:uid="{00000000-0005-0000-0000-0000BD510000}"/>
    <cellStyle name="Warning Text 2 6 5 2" xfId="20922" xr:uid="{00000000-0005-0000-0000-0000BE510000}"/>
    <cellStyle name="Warning Text 2 6 5 2 2" xfId="20923" xr:uid="{00000000-0005-0000-0000-0000BF510000}"/>
    <cellStyle name="Warning Text 2 6 5 3" xfId="20924" xr:uid="{00000000-0005-0000-0000-0000C0510000}"/>
    <cellStyle name="Warning Text 2 6 5 3 2" xfId="20925" xr:uid="{00000000-0005-0000-0000-0000C1510000}"/>
    <cellStyle name="Warning Text 2 6 5 4" xfId="20926" xr:uid="{00000000-0005-0000-0000-0000C2510000}"/>
    <cellStyle name="Warning Text 2 6 5 5" xfId="46726" xr:uid="{3EAC340C-E314-4571-BB13-2E3663C2179A}"/>
    <cellStyle name="Warning Text 2 6 5 6" xfId="39870" xr:uid="{C18039B6-9A44-47D6-84DC-6D5C7C1C53E3}"/>
    <cellStyle name="Warning Text 2 6 6" xfId="20927" xr:uid="{00000000-0005-0000-0000-0000C3510000}"/>
    <cellStyle name="Warning Text 2 6 6 2" xfId="20928" xr:uid="{00000000-0005-0000-0000-0000C4510000}"/>
    <cellStyle name="Warning Text 2 6 6 3" xfId="46727" xr:uid="{15812B13-ED8A-4564-9F94-0DCB5058DD04}"/>
    <cellStyle name="Warning Text 2 6 6 4" xfId="39871" xr:uid="{BEF6919B-0DB8-47A5-AC04-A216D680DBDE}"/>
    <cellStyle name="Warning Text 2 6 7" xfId="20929" xr:uid="{00000000-0005-0000-0000-0000C5510000}"/>
    <cellStyle name="Warning Text 2 6 7 2" xfId="20930" xr:uid="{00000000-0005-0000-0000-0000C6510000}"/>
    <cellStyle name="Warning Text 2 6 7 3" xfId="46728" xr:uid="{8797974D-827D-418F-AC6A-02DB584300F3}"/>
    <cellStyle name="Warning Text 2 6 7 4" xfId="39872" xr:uid="{F81067D1-53D7-4C8F-B098-0384E8423BEB}"/>
    <cellStyle name="Warning Text 2 6 8" xfId="20931" xr:uid="{00000000-0005-0000-0000-0000C7510000}"/>
    <cellStyle name="Warning Text 2 6 8 2" xfId="20932" xr:uid="{00000000-0005-0000-0000-0000C8510000}"/>
    <cellStyle name="Warning Text 2 6 8 3" xfId="46729" xr:uid="{AC5C8D75-5793-4E09-908A-A4D4CF1A4C4D}"/>
    <cellStyle name="Warning Text 2 6 8 4" xfId="39873" xr:uid="{3FADD849-E408-4FD9-AF2D-699576270E0B}"/>
    <cellStyle name="Warning Text 2 6 9" xfId="20933" xr:uid="{00000000-0005-0000-0000-0000C9510000}"/>
    <cellStyle name="Warning Text 2 6 9 2" xfId="46730" xr:uid="{41E9F18A-0994-4578-B30C-0214C8B6F517}"/>
    <cellStyle name="Warning Text 2 6 9 3" xfId="39874" xr:uid="{1471D924-5240-456E-9A04-785451750981}"/>
    <cellStyle name="Warning Text 2 7" xfId="4826" xr:uid="{00000000-0005-0000-0000-0000DE120000}"/>
    <cellStyle name="Warning Text 2 7 10" xfId="20935" xr:uid="{00000000-0005-0000-0000-0000CB510000}"/>
    <cellStyle name="Warning Text 2 7 11" xfId="20934" xr:uid="{00000000-0005-0000-0000-0000CA510000}"/>
    <cellStyle name="Warning Text 2 7 2" xfId="20936" xr:uid="{00000000-0005-0000-0000-0000CC510000}"/>
    <cellStyle name="Warning Text 2 7 2 2" xfId="20937" xr:uid="{00000000-0005-0000-0000-0000CD510000}"/>
    <cellStyle name="Warning Text 2 7 2 2 2" xfId="20938" xr:uid="{00000000-0005-0000-0000-0000CE510000}"/>
    <cellStyle name="Warning Text 2 7 2 3" xfId="20939" xr:uid="{00000000-0005-0000-0000-0000CF510000}"/>
    <cellStyle name="Warning Text 2 7 2 3 2" xfId="20940" xr:uid="{00000000-0005-0000-0000-0000D0510000}"/>
    <cellStyle name="Warning Text 2 7 2 4" xfId="20941" xr:uid="{00000000-0005-0000-0000-0000D1510000}"/>
    <cellStyle name="Warning Text 2 7 2 5" xfId="46731" xr:uid="{534EB788-957F-4200-9437-DD21AFFC3FAD}"/>
    <cellStyle name="Warning Text 2 7 2 6" xfId="27102" xr:uid="{B5E0D15D-BF43-4106-9EA3-5BAD8088F93F}"/>
    <cellStyle name="Warning Text 2 7 3" xfId="20942" xr:uid="{00000000-0005-0000-0000-0000D2510000}"/>
    <cellStyle name="Warning Text 2 7 3 2" xfId="20943" xr:uid="{00000000-0005-0000-0000-0000D3510000}"/>
    <cellStyle name="Warning Text 2 7 3 2 2" xfId="20944" xr:uid="{00000000-0005-0000-0000-0000D4510000}"/>
    <cellStyle name="Warning Text 2 7 3 3" xfId="20945" xr:uid="{00000000-0005-0000-0000-0000D5510000}"/>
    <cellStyle name="Warning Text 2 7 3 3 2" xfId="20946" xr:uid="{00000000-0005-0000-0000-0000D6510000}"/>
    <cellStyle name="Warning Text 2 7 3 4" xfId="20947" xr:uid="{00000000-0005-0000-0000-0000D7510000}"/>
    <cellStyle name="Warning Text 2 7 3 5" xfId="46732" xr:uid="{6ED5AB66-804A-405F-BF9C-1CABF834BF9E}"/>
    <cellStyle name="Warning Text 2 7 3 6" xfId="39875" xr:uid="{BE026E28-34AA-48E4-9574-640D383CD767}"/>
    <cellStyle name="Warning Text 2 7 4" xfId="20948" xr:uid="{00000000-0005-0000-0000-0000D8510000}"/>
    <cellStyle name="Warning Text 2 7 4 2" xfId="20949" xr:uid="{00000000-0005-0000-0000-0000D9510000}"/>
    <cellStyle name="Warning Text 2 7 4 2 2" xfId="20950" xr:uid="{00000000-0005-0000-0000-0000DA510000}"/>
    <cellStyle name="Warning Text 2 7 4 3" xfId="20951" xr:uid="{00000000-0005-0000-0000-0000DB510000}"/>
    <cellStyle name="Warning Text 2 7 4 3 2" xfId="20952" xr:uid="{00000000-0005-0000-0000-0000DC510000}"/>
    <cellStyle name="Warning Text 2 7 4 4" xfId="20953" xr:uid="{00000000-0005-0000-0000-0000DD510000}"/>
    <cellStyle name="Warning Text 2 7 4 4 2" xfId="20954" xr:uid="{00000000-0005-0000-0000-0000DE510000}"/>
    <cellStyle name="Warning Text 2 7 4 5" xfId="20955" xr:uid="{00000000-0005-0000-0000-0000DF510000}"/>
    <cellStyle name="Warning Text 2 7 4 6" xfId="46733" xr:uid="{BB2D8F69-A0F2-4D5B-99D0-AEA12A886F71}"/>
    <cellStyle name="Warning Text 2 7 4 7" xfId="39876" xr:uid="{3445EBFD-DD6C-436A-96D1-80BB9942240A}"/>
    <cellStyle name="Warning Text 2 7 5" xfId="20956" xr:uid="{00000000-0005-0000-0000-0000E0510000}"/>
    <cellStyle name="Warning Text 2 7 5 2" xfId="20957" xr:uid="{00000000-0005-0000-0000-0000E1510000}"/>
    <cellStyle name="Warning Text 2 7 5 2 2" xfId="20958" xr:uid="{00000000-0005-0000-0000-0000E2510000}"/>
    <cellStyle name="Warning Text 2 7 5 3" xfId="20959" xr:uid="{00000000-0005-0000-0000-0000E3510000}"/>
    <cellStyle name="Warning Text 2 7 5 3 2" xfId="20960" xr:uid="{00000000-0005-0000-0000-0000E4510000}"/>
    <cellStyle name="Warning Text 2 7 5 4" xfId="20961" xr:uid="{00000000-0005-0000-0000-0000E5510000}"/>
    <cellStyle name="Warning Text 2 7 5 5" xfId="46734" xr:uid="{DD04446B-6346-4909-9B9E-BBA73C32902E}"/>
    <cellStyle name="Warning Text 2 7 5 6" xfId="39877" xr:uid="{2066962E-1241-4CF7-AD9C-9EDC0AC9ECC5}"/>
    <cellStyle name="Warning Text 2 7 6" xfId="20962" xr:uid="{00000000-0005-0000-0000-0000E6510000}"/>
    <cellStyle name="Warning Text 2 7 6 2" xfId="20963" xr:uid="{00000000-0005-0000-0000-0000E7510000}"/>
    <cellStyle name="Warning Text 2 7 6 3" xfId="46735" xr:uid="{84B76BF9-9AD5-49A8-8BEC-18CB0736C232}"/>
    <cellStyle name="Warning Text 2 7 6 4" xfId="39878" xr:uid="{16CE5FCD-1B5A-41E3-84B2-582D41E5929A}"/>
    <cellStyle name="Warning Text 2 7 7" xfId="20964" xr:uid="{00000000-0005-0000-0000-0000E8510000}"/>
    <cellStyle name="Warning Text 2 7 7 2" xfId="20965" xr:uid="{00000000-0005-0000-0000-0000E9510000}"/>
    <cellStyle name="Warning Text 2 7 7 3" xfId="46736" xr:uid="{E7C446B9-DD80-49A3-B9CE-F41529B5A133}"/>
    <cellStyle name="Warning Text 2 7 7 4" xfId="39879" xr:uid="{80089E66-6251-4709-A1FF-702610266F8B}"/>
    <cellStyle name="Warning Text 2 7 8" xfId="20966" xr:uid="{00000000-0005-0000-0000-0000EA510000}"/>
    <cellStyle name="Warning Text 2 7 8 2" xfId="20967" xr:uid="{00000000-0005-0000-0000-0000EB510000}"/>
    <cellStyle name="Warning Text 2 7 8 3" xfId="46737" xr:uid="{2D7A81A1-3D90-48D3-89F1-C3303D57678C}"/>
    <cellStyle name="Warning Text 2 7 8 4" xfId="39880" xr:uid="{11A6CC55-5C41-486F-9B44-866C4685BE17}"/>
    <cellStyle name="Warning Text 2 7 9" xfId="20968" xr:uid="{00000000-0005-0000-0000-0000EC510000}"/>
    <cellStyle name="Warning Text 2 7 9 2" xfId="46738" xr:uid="{2D894FA1-BFF3-4E5E-ADEE-0565F5D41C89}"/>
    <cellStyle name="Warning Text 2 7 9 3" xfId="39881" xr:uid="{DB33689D-7BF0-4EEE-816D-4F2D3340B849}"/>
    <cellStyle name="Warning Text 2 8" xfId="4827" xr:uid="{00000000-0005-0000-0000-0000DF120000}"/>
    <cellStyle name="Warning Text 2 8 10" xfId="20970" xr:uid="{00000000-0005-0000-0000-0000EE510000}"/>
    <cellStyle name="Warning Text 2 8 11" xfId="20969" xr:uid="{00000000-0005-0000-0000-0000ED510000}"/>
    <cellStyle name="Warning Text 2 8 2" xfId="20971" xr:uid="{00000000-0005-0000-0000-0000EF510000}"/>
    <cellStyle name="Warning Text 2 8 2 2" xfId="20972" xr:uid="{00000000-0005-0000-0000-0000F0510000}"/>
    <cellStyle name="Warning Text 2 8 2 2 2" xfId="20973" xr:uid="{00000000-0005-0000-0000-0000F1510000}"/>
    <cellStyle name="Warning Text 2 8 2 3" xfId="20974" xr:uid="{00000000-0005-0000-0000-0000F2510000}"/>
    <cellStyle name="Warning Text 2 8 2 3 2" xfId="20975" xr:uid="{00000000-0005-0000-0000-0000F3510000}"/>
    <cellStyle name="Warning Text 2 8 2 4" xfId="20976" xr:uid="{00000000-0005-0000-0000-0000F4510000}"/>
    <cellStyle name="Warning Text 2 8 2 5" xfId="46739" xr:uid="{373C123A-B857-4F4F-9EBF-3C3FD5D806B4}"/>
    <cellStyle name="Warning Text 2 8 2 6" xfId="27103" xr:uid="{5EE97497-F46E-4F04-9591-9EF67A209F50}"/>
    <cellStyle name="Warning Text 2 8 3" xfId="20977" xr:uid="{00000000-0005-0000-0000-0000F5510000}"/>
    <cellStyle name="Warning Text 2 8 3 2" xfId="20978" xr:uid="{00000000-0005-0000-0000-0000F6510000}"/>
    <cellStyle name="Warning Text 2 8 3 2 2" xfId="20979" xr:uid="{00000000-0005-0000-0000-0000F7510000}"/>
    <cellStyle name="Warning Text 2 8 3 3" xfId="20980" xr:uid="{00000000-0005-0000-0000-0000F8510000}"/>
    <cellStyle name="Warning Text 2 8 3 3 2" xfId="20981" xr:uid="{00000000-0005-0000-0000-0000F9510000}"/>
    <cellStyle name="Warning Text 2 8 3 4" xfId="20982" xr:uid="{00000000-0005-0000-0000-0000FA510000}"/>
    <cellStyle name="Warning Text 2 8 3 5" xfId="46740" xr:uid="{0E8A2EED-6E1B-4F24-82BE-684CEA518EBE}"/>
    <cellStyle name="Warning Text 2 8 3 6" xfId="39882" xr:uid="{3C8AAF42-60E4-4C35-AAC0-A41D5D76343A}"/>
    <cellStyle name="Warning Text 2 8 4" xfId="20983" xr:uid="{00000000-0005-0000-0000-0000FB510000}"/>
    <cellStyle name="Warning Text 2 8 4 2" xfId="20984" xr:uid="{00000000-0005-0000-0000-0000FC510000}"/>
    <cellStyle name="Warning Text 2 8 4 2 2" xfId="20985" xr:uid="{00000000-0005-0000-0000-0000FD510000}"/>
    <cellStyle name="Warning Text 2 8 4 3" xfId="20986" xr:uid="{00000000-0005-0000-0000-0000FE510000}"/>
    <cellStyle name="Warning Text 2 8 4 3 2" xfId="20987" xr:uid="{00000000-0005-0000-0000-0000FF510000}"/>
    <cellStyle name="Warning Text 2 8 4 4" xfId="20988" xr:uid="{00000000-0005-0000-0000-000000520000}"/>
    <cellStyle name="Warning Text 2 8 4 4 2" xfId="20989" xr:uid="{00000000-0005-0000-0000-000001520000}"/>
    <cellStyle name="Warning Text 2 8 4 5" xfId="20990" xr:uid="{00000000-0005-0000-0000-000002520000}"/>
    <cellStyle name="Warning Text 2 8 4 6" xfId="46741" xr:uid="{54F4553F-72A2-4266-90B5-B7897A5CF127}"/>
    <cellStyle name="Warning Text 2 8 4 7" xfId="39883" xr:uid="{1FB9D495-8440-4806-86AA-657054092A85}"/>
    <cellStyle name="Warning Text 2 8 5" xfId="20991" xr:uid="{00000000-0005-0000-0000-000003520000}"/>
    <cellStyle name="Warning Text 2 8 5 2" xfId="20992" xr:uid="{00000000-0005-0000-0000-000004520000}"/>
    <cellStyle name="Warning Text 2 8 5 2 2" xfId="20993" xr:uid="{00000000-0005-0000-0000-000005520000}"/>
    <cellStyle name="Warning Text 2 8 5 3" xfId="20994" xr:uid="{00000000-0005-0000-0000-000006520000}"/>
    <cellStyle name="Warning Text 2 8 5 3 2" xfId="20995" xr:uid="{00000000-0005-0000-0000-000007520000}"/>
    <cellStyle name="Warning Text 2 8 5 4" xfId="20996" xr:uid="{00000000-0005-0000-0000-000008520000}"/>
    <cellStyle name="Warning Text 2 8 5 5" xfId="46742" xr:uid="{054A5234-DB86-4C27-B548-50744862A74B}"/>
    <cellStyle name="Warning Text 2 8 5 6" xfId="39884" xr:uid="{1D8F8A5E-8218-458C-A68F-B8469AA36865}"/>
    <cellStyle name="Warning Text 2 8 6" xfId="20997" xr:uid="{00000000-0005-0000-0000-000009520000}"/>
    <cellStyle name="Warning Text 2 8 6 2" xfId="20998" xr:uid="{00000000-0005-0000-0000-00000A520000}"/>
    <cellStyle name="Warning Text 2 8 6 3" xfId="46743" xr:uid="{5C4652FE-FF9E-44E0-A887-E74449EF0E8B}"/>
    <cellStyle name="Warning Text 2 8 6 4" xfId="39885" xr:uid="{ABEABC2C-163A-4ACC-86CF-9C91EC436A63}"/>
    <cellStyle name="Warning Text 2 8 7" xfId="20999" xr:uid="{00000000-0005-0000-0000-00000B520000}"/>
    <cellStyle name="Warning Text 2 8 7 2" xfId="21000" xr:uid="{00000000-0005-0000-0000-00000C520000}"/>
    <cellStyle name="Warning Text 2 8 7 3" xfId="46744" xr:uid="{D99B66FD-1948-4054-8874-491EFD06A58A}"/>
    <cellStyle name="Warning Text 2 8 7 4" xfId="39886" xr:uid="{982402EB-C7A1-4E2C-9BEB-44D702567BF8}"/>
    <cellStyle name="Warning Text 2 8 8" xfId="21001" xr:uid="{00000000-0005-0000-0000-00000D520000}"/>
    <cellStyle name="Warning Text 2 8 8 2" xfId="21002" xr:uid="{00000000-0005-0000-0000-00000E520000}"/>
    <cellStyle name="Warning Text 2 8 8 3" xfId="46745" xr:uid="{6DAB8061-9D9C-4943-A68C-8922DE4D3BA0}"/>
    <cellStyle name="Warning Text 2 8 8 4" xfId="39887" xr:uid="{251C354C-05A3-4CAF-A7AC-A34FABE5D3CB}"/>
    <cellStyle name="Warning Text 2 8 9" xfId="21003" xr:uid="{00000000-0005-0000-0000-00000F520000}"/>
    <cellStyle name="Warning Text 2 8 9 2" xfId="46746" xr:uid="{F88909F0-272A-4D94-8844-202D90D98A69}"/>
    <cellStyle name="Warning Text 2 8 9 3" xfId="39888" xr:uid="{69DFEB30-3638-4DA7-809D-6B41FAE12400}"/>
    <cellStyle name="Warning Text 2 9" xfId="4828" xr:uid="{00000000-0005-0000-0000-0000E0120000}"/>
    <cellStyle name="Warning Text 2 9 10" xfId="21005" xr:uid="{00000000-0005-0000-0000-000011520000}"/>
    <cellStyle name="Warning Text 2 9 11" xfId="21004" xr:uid="{00000000-0005-0000-0000-000010520000}"/>
    <cellStyle name="Warning Text 2 9 2" xfId="21006" xr:uid="{00000000-0005-0000-0000-000012520000}"/>
    <cellStyle name="Warning Text 2 9 2 2" xfId="21007" xr:uid="{00000000-0005-0000-0000-000013520000}"/>
    <cellStyle name="Warning Text 2 9 2 2 2" xfId="21008" xr:uid="{00000000-0005-0000-0000-000014520000}"/>
    <cellStyle name="Warning Text 2 9 2 3" xfId="21009" xr:uid="{00000000-0005-0000-0000-000015520000}"/>
    <cellStyle name="Warning Text 2 9 2 3 2" xfId="21010" xr:uid="{00000000-0005-0000-0000-000016520000}"/>
    <cellStyle name="Warning Text 2 9 2 4" xfId="21011" xr:uid="{00000000-0005-0000-0000-000017520000}"/>
    <cellStyle name="Warning Text 2 9 2 5" xfId="46747" xr:uid="{A72B0CBA-E960-4B8D-BFEE-F5DA4E8FD56F}"/>
    <cellStyle name="Warning Text 2 9 2 6" xfId="27104" xr:uid="{FE28EC00-9B59-4542-90CB-A3BFCE83AA50}"/>
    <cellStyle name="Warning Text 2 9 3" xfId="21012" xr:uid="{00000000-0005-0000-0000-000018520000}"/>
    <cellStyle name="Warning Text 2 9 3 2" xfId="21013" xr:uid="{00000000-0005-0000-0000-000019520000}"/>
    <cellStyle name="Warning Text 2 9 3 2 2" xfId="21014" xr:uid="{00000000-0005-0000-0000-00001A520000}"/>
    <cellStyle name="Warning Text 2 9 3 3" xfId="21015" xr:uid="{00000000-0005-0000-0000-00001B520000}"/>
    <cellStyle name="Warning Text 2 9 3 3 2" xfId="21016" xr:uid="{00000000-0005-0000-0000-00001C520000}"/>
    <cellStyle name="Warning Text 2 9 3 4" xfId="21017" xr:uid="{00000000-0005-0000-0000-00001D520000}"/>
    <cellStyle name="Warning Text 2 9 3 5" xfId="46748" xr:uid="{6F22E760-9C9F-41CF-87D4-3CB0D4A9B913}"/>
    <cellStyle name="Warning Text 2 9 3 6" xfId="39889" xr:uid="{1F5F6462-B2AF-432C-B99D-152D70E0B57C}"/>
    <cellStyle name="Warning Text 2 9 4" xfId="21018" xr:uid="{00000000-0005-0000-0000-00001E520000}"/>
    <cellStyle name="Warning Text 2 9 4 2" xfId="21019" xr:uid="{00000000-0005-0000-0000-00001F520000}"/>
    <cellStyle name="Warning Text 2 9 4 2 2" xfId="21020" xr:uid="{00000000-0005-0000-0000-000020520000}"/>
    <cellStyle name="Warning Text 2 9 4 3" xfId="21021" xr:uid="{00000000-0005-0000-0000-000021520000}"/>
    <cellStyle name="Warning Text 2 9 4 3 2" xfId="21022" xr:uid="{00000000-0005-0000-0000-000022520000}"/>
    <cellStyle name="Warning Text 2 9 4 4" xfId="21023" xr:uid="{00000000-0005-0000-0000-000023520000}"/>
    <cellStyle name="Warning Text 2 9 4 4 2" xfId="21024" xr:uid="{00000000-0005-0000-0000-000024520000}"/>
    <cellStyle name="Warning Text 2 9 4 5" xfId="21025" xr:uid="{00000000-0005-0000-0000-000025520000}"/>
    <cellStyle name="Warning Text 2 9 4 6" xfId="46749" xr:uid="{7E5DB782-BE57-4AEB-8F29-FE9F8979DFA1}"/>
    <cellStyle name="Warning Text 2 9 4 7" xfId="39890" xr:uid="{F2AF10D1-FE2A-4108-B642-321432304493}"/>
    <cellStyle name="Warning Text 2 9 5" xfId="21026" xr:uid="{00000000-0005-0000-0000-000026520000}"/>
    <cellStyle name="Warning Text 2 9 5 2" xfId="21027" xr:uid="{00000000-0005-0000-0000-000027520000}"/>
    <cellStyle name="Warning Text 2 9 5 2 2" xfId="21028" xr:uid="{00000000-0005-0000-0000-000028520000}"/>
    <cellStyle name="Warning Text 2 9 5 3" xfId="21029" xr:uid="{00000000-0005-0000-0000-000029520000}"/>
    <cellStyle name="Warning Text 2 9 5 3 2" xfId="21030" xr:uid="{00000000-0005-0000-0000-00002A520000}"/>
    <cellStyle name="Warning Text 2 9 5 4" xfId="21031" xr:uid="{00000000-0005-0000-0000-00002B520000}"/>
    <cellStyle name="Warning Text 2 9 5 5" xfId="46750" xr:uid="{75E9B695-CD27-442F-8E9E-980C31EFC706}"/>
    <cellStyle name="Warning Text 2 9 5 6" xfId="39891" xr:uid="{BD204E8B-294B-4F48-9262-D532103776C3}"/>
    <cellStyle name="Warning Text 2 9 6" xfId="21032" xr:uid="{00000000-0005-0000-0000-00002C520000}"/>
    <cellStyle name="Warning Text 2 9 6 2" xfId="21033" xr:uid="{00000000-0005-0000-0000-00002D520000}"/>
    <cellStyle name="Warning Text 2 9 6 3" xfId="46751" xr:uid="{CC2CC4BC-5004-4818-9047-709E312D0FBC}"/>
    <cellStyle name="Warning Text 2 9 6 4" xfId="39892" xr:uid="{5D84A754-51D9-4CEA-84FA-2E4F9D580F64}"/>
    <cellStyle name="Warning Text 2 9 7" xfId="21034" xr:uid="{00000000-0005-0000-0000-00002E520000}"/>
    <cellStyle name="Warning Text 2 9 7 2" xfId="21035" xr:uid="{00000000-0005-0000-0000-00002F520000}"/>
    <cellStyle name="Warning Text 2 9 7 3" xfId="46752" xr:uid="{19DA5095-93DF-44C4-87CB-E762B0A5835F}"/>
    <cellStyle name="Warning Text 2 9 7 4" xfId="39893" xr:uid="{73AB36BF-1149-4681-A980-36CD68F9BE59}"/>
    <cellStyle name="Warning Text 2 9 8" xfId="21036" xr:uid="{00000000-0005-0000-0000-000030520000}"/>
    <cellStyle name="Warning Text 2 9 8 2" xfId="21037" xr:uid="{00000000-0005-0000-0000-000031520000}"/>
    <cellStyle name="Warning Text 2 9 8 3" xfId="46753" xr:uid="{FD9B8541-D759-46FA-9873-8027C02FEE27}"/>
    <cellStyle name="Warning Text 2 9 8 4" xfId="39894" xr:uid="{1E4872FC-A249-4176-9A2E-DAEB618C4EFA}"/>
    <cellStyle name="Warning Text 2 9 9" xfId="21038" xr:uid="{00000000-0005-0000-0000-000032520000}"/>
    <cellStyle name="Warning Text 2 9 9 2" xfId="46754" xr:uid="{7C5021E0-4386-40B2-BF6D-7104241A4CCF}"/>
    <cellStyle name="Warning Text 2 9 9 3" xfId="39895" xr:uid="{1E5BAF47-5653-4268-87C2-5C3F6D4CA1A6}"/>
    <cellStyle name="Warning Text 20" xfId="3359" xr:uid="{00000000-0005-0000-0000-0000230D0000}"/>
    <cellStyle name="Warning Text 20 10" xfId="21040" xr:uid="{00000000-0005-0000-0000-000034520000}"/>
    <cellStyle name="Warning Text 20 10 2" xfId="46755" xr:uid="{CCA72EB1-CAED-4579-A466-E9B70B7BEC40}"/>
    <cellStyle name="Warning Text 20 10 3" xfId="39896" xr:uid="{A1115B5C-FE6B-49F1-B43F-180BBC77CBB7}"/>
    <cellStyle name="Warning Text 20 11" xfId="21041" xr:uid="{00000000-0005-0000-0000-000035520000}"/>
    <cellStyle name="Warning Text 20 12" xfId="21039" xr:uid="{00000000-0005-0000-0000-000033520000}"/>
    <cellStyle name="Warning Text 20 13" xfId="42271" xr:uid="{2757653C-21FA-43AB-8754-72311BD11E17}"/>
    <cellStyle name="Warning Text 20 14" xfId="27105" xr:uid="{2E616AE3-ACC2-43E7-91A4-EAE4F665035B}"/>
    <cellStyle name="Warning Text 20 2" xfId="21042" xr:uid="{00000000-0005-0000-0000-000036520000}"/>
    <cellStyle name="Warning Text 20 2 2" xfId="21043" xr:uid="{00000000-0005-0000-0000-000037520000}"/>
    <cellStyle name="Warning Text 20 2 2 2" xfId="21044" xr:uid="{00000000-0005-0000-0000-000038520000}"/>
    <cellStyle name="Warning Text 20 2 3" xfId="21045" xr:uid="{00000000-0005-0000-0000-000039520000}"/>
    <cellStyle name="Warning Text 20 2 3 2" xfId="21046" xr:uid="{00000000-0005-0000-0000-00003A520000}"/>
    <cellStyle name="Warning Text 20 2 4" xfId="21047" xr:uid="{00000000-0005-0000-0000-00003B520000}"/>
    <cellStyle name="Warning Text 20 2 5" xfId="21048" xr:uid="{00000000-0005-0000-0000-00003C520000}"/>
    <cellStyle name="Warning Text 20 2 6" xfId="46756" xr:uid="{B72AC910-2A2C-4363-A2E3-C763BFE1C6C3}"/>
    <cellStyle name="Warning Text 20 2 7" xfId="39897" xr:uid="{2E690DBF-04E4-4961-8FDE-5C3BC817725F}"/>
    <cellStyle name="Warning Text 20 3" xfId="21049" xr:uid="{00000000-0005-0000-0000-00003D520000}"/>
    <cellStyle name="Warning Text 20 3 2" xfId="21050" xr:uid="{00000000-0005-0000-0000-00003E520000}"/>
    <cellStyle name="Warning Text 20 3 2 2" xfId="21051" xr:uid="{00000000-0005-0000-0000-00003F520000}"/>
    <cellStyle name="Warning Text 20 3 3" xfId="21052" xr:uid="{00000000-0005-0000-0000-000040520000}"/>
    <cellStyle name="Warning Text 20 3 3 2" xfId="21053" xr:uid="{00000000-0005-0000-0000-000041520000}"/>
    <cellStyle name="Warning Text 20 3 4" xfId="21054" xr:uid="{00000000-0005-0000-0000-000042520000}"/>
    <cellStyle name="Warning Text 20 3 5" xfId="46757" xr:uid="{CA8CB06A-6E7E-4396-A14C-C7A66CE9E329}"/>
    <cellStyle name="Warning Text 20 3 6" xfId="39898" xr:uid="{7B24DDBE-43CD-44BC-B00B-0331C624C12C}"/>
    <cellStyle name="Warning Text 20 4" xfId="21055" xr:uid="{00000000-0005-0000-0000-000043520000}"/>
    <cellStyle name="Warning Text 20 4 2" xfId="21056" xr:uid="{00000000-0005-0000-0000-000044520000}"/>
    <cellStyle name="Warning Text 20 4 2 2" xfId="21057" xr:uid="{00000000-0005-0000-0000-000045520000}"/>
    <cellStyle name="Warning Text 20 4 3" xfId="21058" xr:uid="{00000000-0005-0000-0000-000046520000}"/>
    <cellStyle name="Warning Text 20 4 3 2" xfId="21059" xr:uid="{00000000-0005-0000-0000-000047520000}"/>
    <cellStyle name="Warning Text 20 4 4" xfId="21060" xr:uid="{00000000-0005-0000-0000-000048520000}"/>
    <cellStyle name="Warning Text 20 4 5" xfId="46758" xr:uid="{FC71345D-A2D3-4F38-87A7-4C92ECB90D89}"/>
    <cellStyle name="Warning Text 20 4 6" xfId="39899" xr:uid="{1176FBC1-F95B-497B-8970-C8C597D620B1}"/>
    <cellStyle name="Warning Text 20 5" xfId="21061" xr:uid="{00000000-0005-0000-0000-000049520000}"/>
    <cellStyle name="Warning Text 20 5 2" xfId="21062" xr:uid="{00000000-0005-0000-0000-00004A520000}"/>
    <cellStyle name="Warning Text 20 5 2 2" xfId="21063" xr:uid="{00000000-0005-0000-0000-00004B520000}"/>
    <cellStyle name="Warning Text 20 5 3" xfId="21064" xr:uid="{00000000-0005-0000-0000-00004C520000}"/>
    <cellStyle name="Warning Text 20 5 3 2" xfId="21065" xr:uid="{00000000-0005-0000-0000-00004D520000}"/>
    <cellStyle name="Warning Text 20 5 4" xfId="21066" xr:uid="{00000000-0005-0000-0000-00004E520000}"/>
    <cellStyle name="Warning Text 20 5 4 2" xfId="21067" xr:uid="{00000000-0005-0000-0000-00004F520000}"/>
    <cellStyle name="Warning Text 20 5 5" xfId="21068" xr:uid="{00000000-0005-0000-0000-000050520000}"/>
    <cellStyle name="Warning Text 20 5 6" xfId="46759" xr:uid="{C158ECBB-F142-4BF6-8DAF-6E2C95DD5EB5}"/>
    <cellStyle name="Warning Text 20 5 7" xfId="39900" xr:uid="{5DE473B2-E1FA-4D8F-A659-8F60D3F0B61D}"/>
    <cellStyle name="Warning Text 20 6" xfId="21069" xr:uid="{00000000-0005-0000-0000-000051520000}"/>
    <cellStyle name="Warning Text 20 6 2" xfId="21070" xr:uid="{00000000-0005-0000-0000-000052520000}"/>
    <cellStyle name="Warning Text 20 6 2 2" xfId="21071" xr:uid="{00000000-0005-0000-0000-000053520000}"/>
    <cellStyle name="Warning Text 20 6 3" xfId="21072" xr:uid="{00000000-0005-0000-0000-000054520000}"/>
    <cellStyle name="Warning Text 20 6 3 2" xfId="21073" xr:uid="{00000000-0005-0000-0000-000055520000}"/>
    <cellStyle name="Warning Text 20 6 4" xfId="21074" xr:uid="{00000000-0005-0000-0000-000056520000}"/>
    <cellStyle name="Warning Text 20 6 5" xfId="46760" xr:uid="{568DCD0B-2BC6-4236-991D-5E6AB003542E}"/>
    <cellStyle name="Warning Text 20 6 6" xfId="39901" xr:uid="{8190019F-0F9B-4643-9608-A80DFAC29EC6}"/>
    <cellStyle name="Warning Text 20 7" xfId="21075" xr:uid="{00000000-0005-0000-0000-000057520000}"/>
    <cellStyle name="Warning Text 20 7 2" xfId="21076" xr:uid="{00000000-0005-0000-0000-000058520000}"/>
    <cellStyle name="Warning Text 20 7 3" xfId="46761" xr:uid="{7D8BF134-1458-41BD-9CB6-CE27A671E66C}"/>
    <cellStyle name="Warning Text 20 7 4" xfId="39902" xr:uid="{DB73216C-FCFE-45A0-989C-DC5644AA9369}"/>
    <cellStyle name="Warning Text 20 8" xfId="21077" xr:uid="{00000000-0005-0000-0000-000059520000}"/>
    <cellStyle name="Warning Text 20 8 2" xfId="21078" xr:uid="{00000000-0005-0000-0000-00005A520000}"/>
    <cellStyle name="Warning Text 20 8 3" xfId="46762" xr:uid="{625E98BB-A7A7-4E14-9194-A80B6F3CD386}"/>
    <cellStyle name="Warning Text 20 8 4" xfId="39903" xr:uid="{A1B9A403-C9D0-4944-9489-E9584E56D75D}"/>
    <cellStyle name="Warning Text 20 9" xfId="21079" xr:uid="{00000000-0005-0000-0000-00005B520000}"/>
    <cellStyle name="Warning Text 20 9 2" xfId="21080" xr:uid="{00000000-0005-0000-0000-00005C520000}"/>
    <cellStyle name="Warning Text 20 9 3" xfId="46763" xr:uid="{AD075BD3-8DB3-467B-B23C-2D80F8E05AF5}"/>
    <cellStyle name="Warning Text 20 9 4" xfId="39904" xr:uid="{AD1E9CA4-B42B-4320-81EC-ED4F146D57AD}"/>
    <cellStyle name="Warning Text 21" xfId="3360" xr:uid="{00000000-0005-0000-0000-0000240D0000}"/>
    <cellStyle name="Warning Text 21 10" xfId="21082" xr:uid="{00000000-0005-0000-0000-00005E520000}"/>
    <cellStyle name="Warning Text 21 10 2" xfId="46764" xr:uid="{7AFF3399-72FC-4F19-8AEC-3DFE1BA7543E}"/>
    <cellStyle name="Warning Text 21 10 3" xfId="39905" xr:uid="{A2185413-E8EF-4CD0-8761-536155C1D024}"/>
    <cellStyle name="Warning Text 21 11" xfId="21083" xr:uid="{00000000-0005-0000-0000-00005F520000}"/>
    <cellStyle name="Warning Text 21 12" xfId="21081" xr:uid="{00000000-0005-0000-0000-00005D520000}"/>
    <cellStyle name="Warning Text 21 13" xfId="42272" xr:uid="{FB5AAF29-E605-4BA2-9310-F99E89196358}"/>
    <cellStyle name="Warning Text 21 14" xfId="27106" xr:uid="{BB041F12-2862-4CA6-B3F8-A563DF830C1A}"/>
    <cellStyle name="Warning Text 21 2" xfId="21084" xr:uid="{00000000-0005-0000-0000-000060520000}"/>
    <cellStyle name="Warning Text 21 2 2" xfId="21085" xr:uid="{00000000-0005-0000-0000-000061520000}"/>
    <cellStyle name="Warning Text 21 2 2 2" xfId="21086" xr:uid="{00000000-0005-0000-0000-000062520000}"/>
    <cellStyle name="Warning Text 21 2 3" xfId="21087" xr:uid="{00000000-0005-0000-0000-000063520000}"/>
    <cellStyle name="Warning Text 21 2 3 2" xfId="21088" xr:uid="{00000000-0005-0000-0000-000064520000}"/>
    <cellStyle name="Warning Text 21 2 4" xfId="21089" xr:uid="{00000000-0005-0000-0000-000065520000}"/>
    <cellStyle name="Warning Text 21 2 5" xfId="21090" xr:uid="{00000000-0005-0000-0000-000066520000}"/>
    <cellStyle name="Warning Text 21 2 6" xfId="46765" xr:uid="{184BA6E9-07A0-435D-B988-7AE97C4B1D68}"/>
    <cellStyle name="Warning Text 21 2 7" xfId="39906" xr:uid="{ABFDFF89-073F-4C63-BC46-68EE3F2EF804}"/>
    <cellStyle name="Warning Text 21 3" xfId="21091" xr:uid="{00000000-0005-0000-0000-000067520000}"/>
    <cellStyle name="Warning Text 21 3 2" xfId="21092" xr:uid="{00000000-0005-0000-0000-000068520000}"/>
    <cellStyle name="Warning Text 21 3 2 2" xfId="21093" xr:uid="{00000000-0005-0000-0000-000069520000}"/>
    <cellStyle name="Warning Text 21 3 3" xfId="21094" xr:uid="{00000000-0005-0000-0000-00006A520000}"/>
    <cellStyle name="Warning Text 21 3 3 2" xfId="21095" xr:uid="{00000000-0005-0000-0000-00006B520000}"/>
    <cellStyle name="Warning Text 21 3 4" xfId="21096" xr:uid="{00000000-0005-0000-0000-00006C520000}"/>
    <cellStyle name="Warning Text 21 3 5" xfId="46766" xr:uid="{0F14BC76-AB02-47CF-973B-48A4D5220927}"/>
    <cellStyle name="Warning Text 21 3 6" xfId="39907" xr:uid="{501A634E-D0D3-4B3A-A552-3D74DE8E6892}"/>
    <cellStyle name="Warning Text 21 4" xfId="21097" xr:uid="{00000000-0005-0000-0000-00006D520000}"/>
    <cellStyle name="Warning Text 21 4 2" xfId="21098" xr:uid="{00000000-0005-0000-0000-00006E520000}"/>
    <cellStyle name="Warning Text 21 4 2 2" xfId="21099" xr:uid="{00000000-0005-0000-0000-00006F520000}"/>
    <cellStyle name="Warning Text 21 4 3" xfId="21100" xr:uid="{00000000-0005-0000-0000-000070520000}"/>
    <cellStyle name="Warning Text 21 4 3 2" xfId="21101" xr:uid="{00000000-0005-0000-0000-000071520000}"/>
    <cellStyle name="Warning Text 21 4 4" xfId="21102" xr:uid="{00000000-0005-0000-0000-000072520000}"/>
    <cellStyle name="Warning Text 21 4 5" xfId="46767" xr:uid="{324AF979-6CA6-4D19-995F-BFAAAA318863}"/>
    <cellStyle name="Warning Text 21 4 6" xfId="39908" xr:uid="{2A58D4FF-1372-48DF-8549-B0D8B984F610}"/>
    <cellStyle name="Warning Text 21 5" xfId="21103" xr:uid="{00000000-0005-0000-0000-000073520000}"/>
    <cellStyle name="Warning Text 21 5 2" xfId="21104" xr:uid="{00000000-0005-0000-0000-000074520000}"/>
    <cellStyle name="Warning Text 21 5 2 2" xfId="21105" xr:uid="{00000000-0005-0000-0000-000075520000}"/>
    <cellStyle name="Warning Text 21 5 3" xfId="21106" xr:uid="{00000000-0005-0000-0000-000076520000}"/>
    <cellStyle name="Warning Text 21 5 3 2" xfId="21107" xr:uid="{00000000-0005-0000-0000-000077520000}"/>
    <cellStyle name="Warning Text 21 5 4" xfId="21108" xr:uid="{00000000-0005-0000-0000-000078520000}"/>
    <cellStyle name="Warning Text 21 5 4 2" xfId="21109" xr:uid="{00000000-0005-0000-0000-000079520000}"/>
    <cellStyle name="Warning Text 21 5 5" xfId="21110" xr:uid="{00000000-0005-0000-0000-00007A520000}"/>
    <cellStyle name="Warning Text 21 5 6" xfId="46768" xr:uid="{3D5347E3-03A4-4E71-9C5E-A25A05F5067C}"/>
    <cellStyle name="Warning Text 21 5 7" xfId="39909" xr:uid="{68B235F0-078B-47A8-B9D7-9477D43280A2}"/>
    <cellStyle name="Warning Text 21 6" xfId="21111" xr:uid="{00000000-0005-0000-0000-00007B520000}"/>
    <cellStyle name="Warning Text 21 6 2" xfId="21112" xr:uid="{00000000-0005-0000-0000-00007C520000}"/>
    <cellStyle name="Warning Text 21 6 2 2" xfId="21113" xr:uid="{00000000-0005-0000-0000-00007D520000}"/>
    <cellStyle name="Warning Text 21 6 3" xfId="21114" xr:uid="{00000000-0005-0000-0000-00007E520000}"/>
    <cellStyle name="Warning Text 21 6 3 2" xfId="21115" xr:uid="{00000000-0005-0000-0000-00007F520000}"/>
    <cellStyle name="Warning Text 21 6 4" xfId="21116" xr:uid="{00000000-0005-0000-0000-000080520000}"/>
    <cellStyle name="Warning Text 21 6 5" xfId="46769" xr:uid="{67A16EA3-B5FF-4670-8BBC-0AB73E0E651E}"/>
    <cellStyle name="Warning Text 21 6 6" xfId="39910" xr:uid="{1B261649-5D29-48A8-9733-210AF029DA6E}"/>
    <cellStyle name="Warning Text 21 7" xfId="21117" xr:uid="{00000000-0005-0000-0000-000081520000}"/>
    <cellStyle name="Warning Text 21 7 2" xfId="21118" xr:uid="{00000000-0005-0000-0000-000082520000}"/>
    <cellStyle name="Warning Text 21 7 3" xfId="46770" xr:uid="{DB06A2A9-438F-49A5-91FC-D3895BA54A7D}"/>
    <cellStyle name="Warning Text 21 7 4" xfId="39911" xr:uid="{93A63209-D6EE-4445-B88E-1DE6C3B003E8}"/>
    <cellStyle name="Warning Text 21 8" xfId="21119" xr:uid="{00000000-0005-0000-0000-000083520000}"/>
    <cellStyle name="Warning Text 21 8 2" xfId="21120" xr:uid="{00000000-0005-0000-0000-000084520000}"/>
    <cellStyle name="Warning Text 21 8 3" xfId="46771" xr:uid="{2DB09676-6115-4FE7-99D3-93EFFA45537F}"/>
    <cellStyle name="Warning Text 21 8 4" xfId="39912" xr:uid="{CA0ED51C-094C-4D9F-8BEB-BCCFC9B0C1C8}"/>
    <cellStyle name="Warning Text 21 9" xfId="21121" xr:uid="{00000000-0005-0000-0000-000085520000}"/>
    <cellStyle name="Warning Text 21 9 2" xfId="21122" xr:uid="{00000000-0005-0000-0000-000086520000}"/>
    <cellStyle name="Warning Text 21 9 3" xfId="46772" xr:uid="{D7DE3AED-077A-4637-AC9B-BA3A747EBA07}"/>
    <cellStyle name="Warning Text 21 9 4" xfId="39913" xr:uid="{85EE7648-FE19-47C4-BFC1-C1895C79075E}"/>
    <cellStyle name="Warning Text 22" xfId="3361" xr:uid="{00000000-0005-0000-0000-0000250D0000}"/>
    <cellStyle name="Warning Text 22 10" xfId="21124" xr:uid="{00000000-0005-0000-0000-000088520000}"/>
    <cellStyle name="Warning Text 22 10 2" xfId="46773" xr:uid="{9400A170-8BEB-46DC-B9EB-B2E55063D6F2}"/>
    <cellStyle name="Warning Text 22 10 3" xfId="39914" xr:uid="{F3DCE990-DB65-46D1-9736-CD027CA89C4B}"/>
    <cellStyle name="Warning Text 22 11" xfId="21125" xr:uid="{00000000-0005-0000-0000-000089520000}"/>
    <cellStyle name="Warning Text 22 12" xfId="21123" xr:uid="{00000000-0005-0000-0000-000087520000}"/>
    <cellStyle name="Warning Text 22 13" xfId="42273" xr:uid="{27063023-1F8D-476C-9F22-21FD5E35D85D}"/>
    <cellStyle name="Warning Text 22 14" xfId="27107" xr:uid="{1479A7B8-36AB-4117-823F-737CD628E01E}"/>
    <cellStyle name="Warning Text 22 2" xfId="21126" xr:uid="{00000000-0005-0000-0000-00008A520000}"/>
    <cellStyle name="Warning Text 22 2 2" xfId="21127" xr:uid="{00000000-0005-0000-0000-00008B520000}"/>
    <cellStyle name="Warning Text 22 2 2 2" xfId="21128" xr:uid="{00000000-0005-0000-0000-00008C520000}"/>
    <cellStyle name="Warning Text 22 2 3" xfId="21129" xr:uid="{00000000-0005-0000-0000-00008D520000}"/>
    <cellStyle name="Warning Text 22 2 3 2" xfId="21130" xr:uid="{00000000-0005-0000-0000-00008E520000}"/>
    <cellStyle name="Warning Text 22 2 4" xfId="21131" xr:uid="{00000000-0005-0000-0000-00008F520000}"/>
    <cellStyle name="Warning Text 22 2 5" xfId="21132" xr:uid="{00000000-0005-0000-0000-000090520000}"/>
    <cellStyle name="Warning Text 22 2 6" xfId="46774" xr:uid="{58F1ADF2-B4E8-4D63-8235-CAA02ABED360}"/>
    <cellStyle name="Warning Text 22 2 7" xfId="39915" xr:uid="{232B4B2B-5D4B-436E-8575-832597FD7ED6}"/>
    <cellStyle name="Warning Text 22 3" xfId="21133" xr:uid="{00000000-0005-0000-0000-000091520000}"/>
    <cellStyle name="Warning Text 22 3 2" xfId="21134" xr:uid="{00000000-0005-0000-0000-000092520000}"/>
    <cellStyle name="Warning Text 22 3 2 2" xfId="21135" xr:uid="{00000000-0005-0000-0000-000093520000}"/>
    <cellStyle name="Warning Text 22 3 3" xfId="21136" xr:uid="{00000000-0005-0000-0000-000094520000}"/>
    <cellStyle name="Warning Text 22 3 3 2" xfId="21137" xr:uid="{00000000-0005-0000-0000-000095520000}"/>
    <cellStyle name="Warning Text 22 3 4" xfId="21138" xr:uid="{00000000-0005-0000-0000-000096520000}"/>
    <cellStyle name="Warning Text 22 3 5" xfId="46775" xr:uid="{84010191-9EE0-4FE5-8F29-9FC4E491C5A4}"/>
    <cellStyle name="Warning Text 22 3 6" xfId="39916" xr:uid="{4751BE51-E3DD-4058-95A8-4C4D319E9120}"/>
    <cellStyle name="Warning Text 22 4" xfId="21139" xr:uid="{00000000-0005-0000-0000-000097520000}"/>
    <cellStyle name="Warning Text 22 4 2" xfId="21140" xr:uid="{00000000-0005-0000-0000-000098520000}"/>
    <cellStyle name="Warning Text 22 4 2 2" xfId="21141" xr:uid="{00000000-0005-0000-0000-000099520000}"/>
    <cellStyle name="Warning Text 22 4 3" xfId="21142" xr:uid="{00000000-0005-0000-0000-00009A520000}"/>
    <cellStyle name="Warning Text 22 4 3 2" xfId="21143" xr:uid="{00000000-0005-0000-0000-00009B520000}"/>
    <cellStyle name="Warning Text 22 4 4" xfId="21144" xr:uid="{00000000-0005-0000-0000-00009C520000}"/>
    <cellStyle name="Warning Text 22 4 5" xfId="46776" xr:uid="{49AAEC81-018E-436D-ACBD-88CD3E94C3E6}"/>
    <cellStyle name="Warning Text 22 4 6" xfId="39917" xr:uid="{9868A4D9-F3BD-40B2-A772-1D37BEC2F3FA}"/>
    <cellStyle name="Warning Text 22 5" xfId="21145" xr:uid="{00000000-0005-0000-0000-00009D520000}"/>
    <cellStyle name="Warning Text 22 5 2" xfId="21146" xr:uid="{00000000-0005-0000-0000-00009E520000}"/>
    <cellStyle name="Warning Text 22 5 2 2" xfId="21147" xr:uid="{00000000-0005-0000-0000-00009F520000}"/>
    <cellStyle name="Warning Text 22 5 3" xfId="21148" xr:uid="{00000000-0005-0000-0000-0000A0520000}"/>
    <cellStyle name="Warning Text 22 5 3 2" xfId="21149" xr:uid="{00000000-0005-0000-0000-0000A1520000}"/>
    <cellStyle name="Warning Text 22 5 4" xfId="21150" xr:uid="{00000000-0005-0000-0000-0000A2520000}"/>
    <cellStyle name="Warning Text 22 5 4 2" xfId="21151" xr:uid="{00000000-0005-0000-0000-0000A3520000}"/>
    <cellStyle name="Warning Text 22 5 5" xfId="21152" xr:uid="{00000000-0005-0000-0000-0000A4520000}"/>
    <cellStyle name="Warning Text 22 5 6" xfId="46777" xr:uid="{00733024-EFBF-4AB2-B46F-CF4D21AAABC2}"/>
    <cellStyle name="Warning Text 22 5 7" xfId="39918" xr:uid="{920DD565-3ABC-47A2-A7DB-BB9AE1825692}"/>
    <cellStyle name="Warning Text 22 6" xfId="21153" xr:uid="{00000000-0005-0000-0000-0000A5520000}"/>
    <cellStyle name="Warning Text 22 6 2" xfId="21154" xr:uid="{00000000-0005-0000-0000-0000A6520000}"/>
    <cellStyle name="Warning Text 22 6 2 2" xfId="21155" xr:uid="{00000000-0005-0000-0000-0000A7520000}"/>
    <cellStyle name="Warning Text 22 6 3" xfId="21156" xr:uid="{00000000-0005-0000-0000-0000A8520000}"/>
    <cellStyle name="Warning Text 22 6 3 2" xfId="21157" xr:uid="{00000000-0005-0000-0000-0000A9520000}"/>
    <cellStyle name="Warning Text 22 6 4" xfId="21158" xr:uid="{00000000-0005-0000-0000-0000AA520000}"/>
    <cellStyle name="Warning Text 22 6 5" xfId="46778" xr:uid="{07B17437-6416-40E9-BF4D-0E123EC6921A}"/>
    <cellStyle name="Warning Text 22 6 6" xfId="39919" xr:uid="{C1326E8E-0FC1-4612-8B73-EE36880D26D2}"/>
    <cellStyle name="Warning Text 22 7" xfId="21159" xr:uid="{00000000-0005-0000-0000-0000AB520000}"/>
    <cellStyle name="Warning Text 22 7 2" xfId="21160" xr:uid="{00000000-0005-0000-0000-0000AC520000}"/>
    <cellStyle name="Warning Text 22 7 3" xfId="46779" xr:uid="{4118BF41-0023-49B5-882E-324FBDF76A27}"/>
    <cellStyle name="Warning Text 22 7 4" xfId="39920" xr:uid="{2715D701-4ADC-48DC-AC6E-4D59659112A1}"/>
    <cellStyle name="Warning Text 22 8" xfId="21161" xr:uid="{00000000-0005-0000-0000-0000AD520000}"/>
    <cellStyle name="Warning Text 22 8 2" xfId="21162" xr:uid="{00000000-0005-0000-0000-0000AE520000}"/>
    <cellStyle name="Warning Text 22 8 3" xfId="46780" xr:uid="{D92E59BC-D07B-459E-9A9D-B32AD32A310E}"/>
    <cellStyle name="Warning Text 22 8 4" xfId="39921" xr:uid="{E6AB39FD-A324-4B0E-A0F2-D212DE4A8446}"/>
    <cellStyle name="Warning Text 22 9" xfId="21163" xr:uid="{00000000-0005-0000-0000-0000AF520000}"/>
    <cellStyle name="Warning Text 22 9 2" xfId="21164" xr:uid="{00000000-0005-0000-0000-0000B0520000}"/>
    <cellStyle name="Warning Text 22 9 3" xfId="46781" xr:uid="{7C5675C6-2D4B-4183-8ADA-F2341EEC7E49}"/>
    <cellStyle name="Warning Text 22 9 4" xfId="39922" xr:uid="{AFB63BEB-0F98-4206-90AC-5D351D16D8D1}"/>
    <cellStyle name="Warning Text 23" xfId="3362" xr:uid="{00000000-0005-0000-0000-0000260D0000}"/>
    <cellStyle name="Warning Text 23 10" xfId="21166" xr:uid="{00000000-0005-0000-0000-0000B2520000}"/>
    <cellStyle name="Warning Text 23 10 2" xfId="46782" xr:uid="{7F4B1215-C546-4DF8-AAFF-66E4F7326233}"/>
    <cellStyle name="Warning Text 23 10 3" xfId="39923" xr:uid="{CEF5D740-D8BB-4D22-84B9-9C1887F26BB8}"/>
    <cellStyle name="Warning Text 23 11" xfId="21167" xr:uid="{00000000-0005-0000-0000-0000B3520000}"/>
    <cellStyle name="Warning Text 23 12" xfId="21165" xr:uid="{00000000-0005-0000-0000-0000B1520000}"/>
    <cellStyle name="Warning Text 23 13" xfId="42274" xr:uid="{F1E6CB18-8B3B-4E9D-8C4F-E5B2FB800ADF}"/>
    <cellStyle name="Warning Text 23 14" xfId="27108" xr:uid="{DE022CF1-3926-40FA-A714-634A5B8186C7}"/>
    <cellStyle name="Warning Text 23 2" xfId="21168" xr:uid="{00000000-0005-0000-0000-0000B4520000}"/>
    <cellStyle name="Warning Text 23 2 2" xfId="21169" xr:uid="{00000000-0005-0000-0000-0000B5520000}"/>
    <cellStyle name="Warning Text 23 2 2 2" xfId="21170" xr:uid="{00000000-0005-0000-0000-0000B6520000}"/>
    <cellStyle name="Warning Text 23 2 3" xfId="21171" xr:uid="{00000000-0005-0000-0000-0000B7520000}"/>
    <cellStyle name="Warning Text 23 2 3 2" xfId="21172" xr:uid="{00000000-0005-0000-0000-0000B8520000}"/>
    <cellStyle name="Warning Text 23 2 4" xfId="21173" xr:uid="{00000000-0005-0000-0000-0000B9520000}"/>
    <cellStyle name="Warning Text 23 2 5" xfId="21174" xr:uid="{00000000-0005-0000-0000-0000BA520000}"/>
    <cellStyle name="Warning Text 23 2 6" xfId="46783" xr:uid="{9BF5E7CF-6DB6-49EC-986F-A0EBCA9E2FB2}"/>
    <cellStyle name="Warning Text 23 2 7" xfId="39924" xr:uid="{6596E4E3-35F7-41E0-9D38-D068119C4C38}"/>
    <cellStyle name="Warning Text 23 3" xfId="21175" xr:uid="{00000000-0005-0000-0000-0000BB520000}"/>
    <cellStyle name="Warning Text 23 3 2" xfId="21176" xr:uid="{00000000-0005-0000-0000-0000BC520000}"/>
    <cellStyle name="Warning Text 23 3 2 2" xfId="21177" xr:uid="{00000000-0005-0000-0000-0000BD520000}"/>
    <cellStyle name="Warning Text 23 3 3" xfId="21178" xr:uid="{00000000-0005-0000-0000-0000BE520000}"/>
    <cellStyle name="Warning Text 23 3 3 2" xfId="21179" xr:uid="{00000000-0005-0000-0000-0000BF520000}"/>
    <cellStyle name="Warning Text 23 3 4" xfId="21180" xr:uid="{00000000-0005-0000-0000-0000C0520000}"/>
    <cellStyle name="Warning Text 23 3 5" xfId="46784" xr:uid="{2A48D574-E3D2-4BDB-8595-76DC00FD4A2D}"/>
    <cellStyle name="Warning Text 23 3 6" xfId="39925" xr:uid="{52EB3C60-09E6-424C-8127-109ACD0D497B}"/>
    <cellStyle name="Warning Text 23 4" xfId="21181" xr:uid="{00000000-0005-0000-0000-0000C1520000}"/>
    <cellStyle name="Warning Text 23 4 2" xfId="21182" xr:uid="{00000000-0005-0000-0000-0000C2520000}"/>
    <cellStyle name="Warning Text 23 4 2 2" xfId="21183" xr:uid="{00000000-0005-0000-0000-0000C3520000}"/>
    <cellStyle name="Warning Text 23 4 3" xfId="21184" xr:uid="{00000000-0005-0000-0000-0000C4520000}"/>
    <cellStyle name="Warning Text 23 4 3 2" xfId="21185" xr:uid="{00000000-0005-0000-0000-0000C5520000}"/>
    <cellStyle name="Warning Text 23 4 4" xfId="21186" xr:uid="{00000000-0005-0000-0000-0000C6520000}"/>
    <cellStyle name="Warning Text 23 4 5" xfId="46785" xr:uid="{B647ADDF-4EA0-45AA-B460-5936BF090C7A}"/>
    <cellStyle name="Warning Text 23 4 6" xfId="39926" xr:uid="{CE93A30F-B465-4781-B4CE-56DAB10B49C5}"/>
    <cellStyle name="Warning Text 23 5" xfId="21187" xr:uid="{00000000-0005-0000-0000-0000C7520000}"/>
    <cellStyle name="Warning Text 23 5 2" xfId="21188" xr:uid="{00000000-0005-0000-0000-0000C8520000}"/>
    <cellStyle name="Warning Text 23 5 2 2" xfId="21189" xr:uid="{00000000-0005-0000-0000-0000C9520000}"/>
    <cellStyle name="Warning Text 23 5 3" xfId="21190" xr:uid="{00000000-0005-0000-0000-0000CA520000}"/>
    <cellStyle name="Warning Text 23 5 3 2" xfId="21191" xr:uid="{00000000-0005-0000-0000-0000CB520000}"/>
    <cellStyle name="Warning Text 23 5 4" xfId="21192" xr:uid="{00000000-0005-0000-0000-0000CC520000}"/>
    <cellStyle name="Warning Text 23 5 4 2" xfId="21193" xr:uid="{00000000-0005-0000-0000-0000CD520000}"/>
    <cellStyle name="Warning Text 23 5 5" xfId="21194" xr:uid="{00000000-0005-0000-0000-0000CE520000}"/>
    <cellStyle name="Warning Text 23 5 6" xfId="46786" xr:uid="{121474FD-B1CF-4FDD-A638-1B20788EBF76}"/>
    <cellStyle name="Warning Text 23 5 7" xfId="39927" xr:uid="{58D4255D-45E5-4B74-8D96-A4ADC1B7BF30}"/>
    <cellStyle name="Warning Text 23 6" xfId="21195" xr:uid="{00000000-0005-0000-0000-0000CF520000}"/>
    <cellStyle name="Warning Text 23 6 2" xfId="21196" xr:uid="{00000000-0005-0000-0000-0000D0520000}"/>
    <cellStyle name="Warning Text 23 6 2 2" xfId="21197" xr:uid="{00000000-0005-0000-0000-0000D1520000}"/>
    <cellStyle name="Warning Text 23 6 3" xfId="21198" xr:uid="{00000000-0005-0000-0000-0000D2520000}"/>
    <cellStyle name="Warning Text 23 6 3 2" xfId="21199" xr:uid="{00000000-0005-0000-0000-0000D3520000}"/>
    <cellStyle name="Warning Text 23 6 4" xfId="21200" xr:uid="{00000000-0005-0000-0000-0000D4520000}"/>
    <cellStyle name="Warning Text 23 6 5" xfId="46787" xr:uid="{15D93931-35DB-4133-B506-5E77B9627CA9}"/>
    <cellStyle name="Warning Text 23 6 6" xfId="39928" xr:uid="{15E08E71-39E5-4772-8B15-02E09B98E0C8}"/>
    <cellStyle name="Warning Text 23 7" xfId="21201" xr:uid="{00000000-0005-0000-0000-0000D5520000}"/>
    <cellStyle name="Warning Text 23 7 2" xfId="21202" xr:uid="{00000000-0005-0000-0000-0000D6520000}"/>
    <cellStyle name="Warning Text 23 7 3" xfId="46788" xr:uid="{98FDD9B6-6455-4719-B015-802542E30155}"/>
    <cellStyle name="Warning Text 23 7 4" xfId="39929" xr:uid="{7EDE4EA2-9098-4153-9743-DFA22FA8FCEA}"/>
    <cellStyle name="Warning Text 23 8" xfId="21203" xr:uid="{00000000-0005-0000-0000-0000D7520000}"/>
    <cellStyle name="Warning Text 23 8 2" xfId="21204" xr:uid="{00000000-0005-0000-0000-0000D8520000}"/>
    <cellStyle name="Warning Text 23 8 3" xfId="46789" xr:uid="{7C899453-FC84-4774-85BD-ABECE6A077F5}"/>
    <cellStyle name="Warning Text 23 8 4" xfId="39930" xr:uid="{91AE0761-1604-4FFF-98CC-475DEB6DDF9A}"/>
    <cellStyle name="Warning Text 23 9" xfId="21205" xr:uid="{00000000-0005-0000-0000-0000D9520000}"/>
    <cellStyle name="Warning Text 23 9 2" xfId="21206" xr:uid="{00000000-0005-0000-0000-0000DA520000}"/>
    <cellStyle name="Warning Text 23 9 3" xfId="46790" xr:uid="{C7168EC4-DF25-4268-82A6-9C5192FB3144}"/>
    <cellStyle name="Warning Text 23 9 4" xfId="39931" xr:uid="{A27189BB-9882-4425-85FF-4C00113D28B8}"/>
    <cellStyle name="Warning Text 24" xfId="3363" xr:uid="{00000000-0005-0000-0000-0000270D0000}"/>
    <cellStyle name="Warning Text 24 10" xfId="21208" xr:uid="{00000000-0005-0000-0000-0000DC520000}"/>
    <cellStyle name="Warning Text 24 10 2" xfId="46791" xr:uid="{3576A258-9F84-4ECF-A318-1CC049231DBA}"/>
    <cellStyle name="Warning Text 24 10 3" xfId="39932" xr:uid="{498E5153-A090-4104-B818-91E830E31F3A}"/>
    <cellStyle name="Warning Text 24 11" xfId="21209" xr:uid="{00000000-0005-0000-0000-0000DD520000}"/>
    <cellStyle name="Warning Text 24 12" xfId="21207" xr:uid="{00000000-0005-0000-0000-0000DB520000}"/>
    <cellStyle name="Warning Text 24 13" xfId="42275" xr:uid="{52825C73-9CC8-434E-BD24-D8CADD7D8065}"/>
    <cellStyle name="Warning Text 24 14" xfId="27109" xr:uid="{855D38C7-3B3C-4572-8C48-596361E8B92B}"/>
    <cellStyle name="Warning Text 24 2" xfId="21210" xr:uid="{00000000-0005-0000-0000-0000DE520000}"/>
    <cellStyle name="Warning Text 24 2 2" xfId="21211" xr:uid="{00000000-0005-0000-0000-0000DF520000}"/>
    <cellStyle name="Warning Text 24 2 2 2" xfId="21212" xr:uid="{00000000-0005-0000-0000-0000E0520000}"/>
    <cellStyle name="Warning Text 24 2 3" xfId="21213" xr:uid="{00000000-0005-0000-0000-0000E1520000}"/>
    <cellStyle name="Warning Text 24 2 3 2" xfId="21214" xr:uid="{00000000-0005-0000-0000-0000E2520000}"/>
    <cellStyle name="Warning Text 24 2 4" xfId="21215" xr:uid="{00000000-0005-0000-0000-0000E3520000}"/>
    <cellStyle name="Warning Text 24 2 5" xfId="21216" xr:uid="{00000000-0005-0000-0000-0000E4520000}"/>
    <cellStyle name="Warning Text 24 2 6" xfId="46792" xr:uid="{5ADE03D9-055D-4441-8095-D631CE4FA55A}"/>
    <cellStyle name="Warning Text 24 2 7" xfId="39933" xr:uid="{1A034F8A-674E-4288-A156-C2D43C9FFD96}"/>
    <cellStyle name="Warning Text 24 3" xfId="21217" xr:uid="{00000000-0005-0000-0000-0000E5520000}"/>
    <cellStyle name="Warning Text 24 3 2" xfId="21218" xr:uid="{00000000-0005-0000-0000-0000E6520000}"/>
    <cellStyle name="Warning Text 24 3 2 2" xfId="21219" xr:uid="{00000000-0005-0000-0000-0000E7520000}"/>
    <cellStyle name="Warning Text 24 3 3" xfId="21220" xr:uid="{00000000-0005-0000-0000-0000E8520000}"/>
    <cellStyle name="Warning Text 24 3 3 2" xfId="21221" xr:uid="{00000000-0005-0000-0000-0000E9520000}"/>
    <cellStyle name="Warning Text 24 3 4" xfId="21222" xr:uid="{00000000-0005-0000-0000-0000EA520000}"/>
    <cellStyle name="Warning Text 24 3 5" xfId="46793" xr:uid="{24F47BA6-3BE6-457F-939F-A488353BA00E}"/>
    <cellStyle name="Warning Text 24 3 6" xfId="39934" xr:uid="{75213A7D-4D0A-45A7-A26C-6CE574737BC1}"/>
    <cellStyle name="Warning Text 24 4" xfId="21223" xr:uid="{00000000-0005-0000-0000-0000EB520000}"/>
    <cellStyle name="Warning Text 24 4 2" xfId="21224" xr:uid="{00000000-0005-0000-0000-0000EC520000}"/>
    <cellStyle name="Warning Text 24 4 2 2" xfId="21225" xr:uid="{00000000-0005-0000-0000-0000ED520000}"/>
    <cellStyle name="Warning Text 24 4 3" xfId="21226" xr:uid="{00000000-0005-0000-0000-0000EE520000}"/>
    <cellStyle name="Warning Text 24 4 3 2" xfId="21227" xr:uid="{00000000-0005-0000-0000-0000EF520000}"/>
    <cellStyle name="Warning Text 24 4 4" xfId="21228" xr:uid="{00000000-0005-0000-0000-0000F0520000}"/>
    <cellStyle name="Warning Text 24 4 5" xfId="46794" xr:uid="{C685E86F-1EDB-4F42-B6CC-9B0EF6F42998}"/>
    <cellStyle name="Warning Text 24 4 6" xfId="39935" xr:uid="{23F3DA6B-CE5C-4641-BC11-939044916F19}"/>
    <cellStyle name="Warning Text 24 5" xfId="21229" xr:uid="{00000000-0005-0000-0000-0000F1520000}"/>
    <cellStyle name="Warning Text 24 5 2" xfId="21230" xr:uid="{00000000-0005-0000-0000-0000F2520000}"/>
    <cellStyle name="Warning Text 24 5 2 2" xfId="21231" xr:uid="{00000000-0005-0000-0000-0000F3520000}"/>
    <cellStyle name="Warning Text 24 5 3" xfId="21232" xr:uid="{00000000-0005-0000-0000-0000F4520000}"/>
    <cellStyle name="Warning Text 24 5 3 2" xfId="21233" xr:uid="{00000000-0005-0000-0000-0000F5520000}"/>
    <cellStyle name="Warning Text 24 5 4" xfId="21234" xr:uid="{00000000-0005-0000-0000-0000F6520000}"/>
    <cellStyle name="Warning Text 24 5 4 2" xfId="21235" xr:uid="{00000000-0005-0000-0000-0000F7520000}"/>
    <cellStyle name="Warning Text 24 5 5" xfId="21236" xr:uid="{00000000-0005-0000-0000-0000F8520000}"/>
    <cellStyle name="Warning Text 24 5 6" xfId="46795" xr:uid="{AC29F420-09B7-490C-892C-0D4A18892AD0}"/>
    <cellStyle name="Warning Text 24 5 7" xfId="39936" xr:uid="{91141885-4535-46E0-9668-FCB1B8DDE21E}"/>
    <cellStyle name="Warning Text 24 6" xfId="21237" xr:uid="{00000000-0005-0000-0000-0000F9520000}"/>
    <cellStyle name="Warning Text 24 6 2" xfId="21238" xr:uid="{00000000-0005-0000-0000-0000FA520000}"/>
    <cellStyle name="Warning Text 24 6 2 2" xfId="21239" xr:uid="{00000000-0005-0000-0000-0000FB520000}"/>
    <cellStyle name="Warning Text 24 6 3" xfId="21240" xr:uid="{00000000-0005-0000-0000-0000FC520000}"/>
    <cellStyle name="Warning Text 24 6 3 2" xfId="21241" xr:uid="{00000000-0005-0000-0000-0000FD520000}"/>
    <cellStyle name="Warning Text 24 6 4" xfId="21242" xr:uid="{00000000-0005-0000-0000-0000FE520000}"/>
    <cellStyle name="Warning Text 24 6 5" xfId="46796" xr:uid="{C889FBDA-FE01-48FD-B10E-7FA11ECD1376}"/>
    <cellStyle name="Warning Text 24 6 6" xfId="39937" xr:uid="{5DCF74D2-AB4B-4ECA-B21A-75DCEAB232B2}"/>
    <cellStyle name="Warning Text 24 7" xfId="21243" xr:uid="{00000000-0005-0000-0000-0000FF520000}"/>
    <cellStyle name="Warning Text 24 7 2" xfId="21244" xr:uid="{00000000-0005-0000-0000-000000530000}"/>
    <cellStyle name="Warning Text 24 7 3" xfId="46797" xr:uid="{2F2CE297-B5FB-40E0-BB92-09BB102D2355}"/>
    <cellStyle name="Warning Text 24 7 4" xfId="39938" xr:uid="{CC786652-097C-4023-B35C-D07F28C9CED8}"/>
    <cellStyle name="Warning Text 24 8" xfId="21245" xr:uid="{00000000-0005-0000-0000-000001530000}"/>
    <cellStyle name="Warning Text 24 8 2" xfId="21246" xr:uid="{00000000-0005-0000-0000-000002530000}"/>
    <cellStyle name="Warning Text 24 8 3" xfId="46798" xr:uid="{076EAB10-B2D3-49D9-9F4E-CC5CDE230E31}"/>
    <cellStyle name="Warning Text 24 8 4" xfId="39939" xr:uid="{D2CBD520-D50B-49DD-B8F5-E9C28337C62D}"/>
    <cellStyle name="Warning Text 24 9" xfId="21247" xr:uid="{00000000-0005-0000-0000-000003530000}"/>
    <cellStyle name="Warning Text 24 9 2" xfId="21248" xr:uid="{00000000-0005-0000-0000-000004530000}"/>
    <cellStyle name="Warning Text 24 9 3" xfId="46799" xr:uid="{CF469967-B9B8-4219-888B-353D814E8C1B}"/>
    <cellStyle name="Warning Text 24 9 4" xfId="39940" xr:uid="{93FDF2D5-2BD5-410C-B4BB-406BA3758D24}"/>
    <cellStyle name="Warning Text 25" xfId="3364" xr:uid="{00000000-0005-0000-0000-0000280D0000}"/>
    <cellStyle name="Warning Text 25 10" xfId="21250" xr:uid="{00000000-0005-0000-0000-000006530000}"/>
    <cellStyle name="Warning Text 25 10 2" xfId="46800" xr:uid="{5FA57C9A-6DC3-4C10-90B6-6FFA7E786632}"/>
    <cellStyle name="Warning Text 25 10 3" xfId="39941" xr:uid="{762B8030-B536-493D-A3DC-2A76F4EFB44E}"/>
    <cellStyle name="Warning Text 25 11" xfId="21251" xr:uid="{00000000-0005-0000-0000-000007530000}"/>
    <cellStyle name="Warning Text 25 12" xfId="21249" xr:uid="{00000000-0005-0000-0000-000005530000}"/>
    <cellStyle name="Warning Text 25 13" xfId="42276" xr:uid="{906000D1-1A13-4B9E-92CB-DFCD8FFA8086}"/>
    <cellStyle name="Warning Text 25 14" xfId="27110" xr:uid="{D3E663B6-5A20-4916-8910-A8C2488475F2}"/>
    <cellStyle name="Warning Text 25 2" xfId="21252" xr:uid="{00000000-0005-0000-0000-000008530000}"/>
    <cellStyle name="Warning Text 25 2 2" xfId="21253" xr:uid="{00000000-0005-0000-0000-000009530000}"/>
    <cellStyle name="Warning Text 25 2 2 2" xfId="21254" xr:uid="{00000000-0005-0000-0000-00000A530000}"/>
    <cellStyle name="Warning Text 25 2 3" xfId="21255" xr:uid="{00000000-0005-0000-0000-00000B530000}"/>
    <cellStyle name="Warning Text 25 2 3 2" xfId="21256" xr:uid="{00000000-0005-0000-0000-00000C530000}"/>
    <cellStyle name="Warning Text 25 2 4" xfId="21257" xr:uid="{00000000-0005-0000-0000-00000D530000}"/>
    <cellStyle name="Warning Text 25 2 5" xfId="21258" xr:uid="{00000000-0005-0000-0000-00000E530000}"/>
    <cellStyle name="Warning Text 25 2 6" xfId="46801" xr:uid="{1959E730-9F92-4838-A067-70B95B70D442}"/>
    <cellStyle name="Warning Text 25 2 7" xfId="39942" xr:uid="{9B7651B4-E1AC-4432-96EC-249DD558920B}"/>
    <cellStyle name="Warning Text 25 3" xfId="21259" xr:uid="{00000000-0005-0000-0000-00000F530000}"/>
    <cellStyle name="Warning Text 25 3 2" xfId="21260" xr:uid="{00000000-0005-0000-0000-000010530000}"/>
    <cellStyle name="Warning Text 25 3 2 2" xfId="21261" xr:uid="{00000000-0005-0000-0000-000011530000}"/>
    <cellStyle name="Warning Text 25 3 3" xfId="21262" xr:uid="{00000000-0005-0000-0000-000012530000}"/>
    <cellStyle name="Warning Text 25 3 3 2" xfId="21263" xr:uid="{00000000-0005-0000-0000-000013530000}"/>
    <cellStyle name="Warning Text 25 3 4" xfId="21264" xr:uid="{00000000-0005-0000-0000-000014530000}"/>
    <cellStyle name="Warning Text 25 3 5" xfId="46802" xr:uid="{E6957E80-6BE8-4924-BAF6-37716FCAF053}"/>
    <cellStyle name="Warning Text 25 3 6" xfId="39943" xr:uid="{75BF2337-0CA2-4A42-BA4A-59C315789D3E}"/>
    <cellStyle name="Warning Text 25 4" xfId="21265" xr:uid="{00000000-0005-0000-0000-000015530000}"/>
    <cellStyle name="Warning Text 25 4 2" xfId="21266" xr:uid="{00000000-0005-0000-0000-000016530000}"/>
    <cellStyle name="Warning Text 25 4 2 2" xfId="21267" xr:uid="{00000000-0005-0000-0000-000017530000}"/>
    <cellStyle name="Warning Text 25 4 3" xfId="21268" xr:uid="{00000000-0005-0000-0000-000018530000}"/>
    <cellStyle name="Warning Text 25 4 3 2" xfId="21269" xr:uid="{00000000-0005-0000-0000-000019530000}"/>
    <cellStyle name="Warning Text 25 4 4" xfId="21270" xr:uid="{00000000-0005-0000-0000-00001A530000}"/>
    <cellStyle name="Warning Text 25 4 5" xfId="46803" xr:uid="{5CA1A827-DF62-4536-A410-B24D4D45846E}"/>
    <cellStyle name="Warning Text 25 4 6" xfId="39944" xr:uid="{8363B4FF-573A-4238-BA2D-9A32AB472A9E}"/>
    <cellStyle name="Warning Text 25 5" xfId="21271" xr:uid="{00000000-0005-0000-0000-00001B530000}"/>
    <cellStyle name="Warning Text 25 5 2" xfId="21272" xr:uid="{00000000-0005-0000-0000-00001C530000}"/>
    <cellStyle name="Warning Text 25 5 2 2" xfId="21273" xr:uid="{00000000-0005-0000-0000-00001D530000}"/>
    <cellStyle name="Warning Text 25 5 3" xfId="21274" xr:uid="{00000000-0005-0000-0000-00001E530000}"/>
    <cellStyle name="Warning Text 25 5 3 2" xfId="21275" xr:uid="{00000000-0005-0000-0000-00001F530000}"/>
    <cellStyle name="Warning Text 25 5 4" xfId="21276" xr:uid="{00000000-0005-0000-0000-000020530000}"/>
    <cellStyle name="Warning Text 25 5 4 2" xfId="21277" xr:uid="{00000000-0005-0000-0000-000021530000}"/>
    <cellStyle name="Warning Text 25 5 5" xfId="21278" xr:uid="{00000000-0005-0000-0000-000022530000}"/>
    <cellStyle name="Warning Text 25 5 6" xfId="46804" xr:uid="{BA040B4A-DC56-4DD3-8F81-2D0B9727DF2A}"/>
    <cellStyle name="Warning Text 25 5 7" xfId="39945" xr:uid="{F2834678-9826-4FCE-AAEA-51C30B9C76C6}"/>
    <cellStyle name="Warning Text 25 6" xfId="21279" xr:uid="{00000000-0005-0000-0000-000023530000}"/>
    <cellStyle name="Warning Text 25 6 2" xfId="21280" xr:uid="{00000000-0005-0000-0000-000024530000}"/>
    <cellStyle name="Warning Text 25 6 2 2" xfId="21281" xr:uid="{00000000-0005-0000-0000-000025530000}"/>
    <cellStyle name="Warning Text 25 6 3" xfId="21282" xr:uid="{00000000-0005-0000-0000-000026530000}"/>
    <cellStyle name="Warning Text 25 6 3 2" xfId="21283" xr:uid="{00000000-0005-0000-0000-000027530000}"/>
    <cellStyle name="Warning Text 25 6 4" xfId="21284" xr:uid="{00000000-0005-0000-0000-000028530000}"/>
    <cellStyle name="Warning Text 25 6 5" xfId="46805" xr:uid="{58A3578D-0A71-4670-9DD1-CFAD30CB0AB1}"/>
    <cellStyle name="Warning Text 25 6 6" xfId="39946" xr:uid="{94C048D3-3C6B-467A-8CA9-104932DA639A}"/>
    <cellStyle name="Warning Text 25 7" xfId="21285" xr:uid="{00000000-0005-0000-0000-000029530000}"/>
    <cellStyle name="Warning Text 25 7 2" xfId="21286" xr:uid="{00000000-0005-0000-0000-00002A530000}"/>
    <cellStyle name="Warning Text 25 7 3" xfId="46806" xr:uid="{B86F73DE-E828-4CAE-A1B5-32671B3494AA}"/>
    <cellStyle name="Warning Text 25 7 4" xfId="39947" xr:uid="{F8623CA2-CB82-4F88-A3D9-BAD22AE09731}"/>
    <cellStyle name="Warning Text 25 8" xfId="21287" xr:uid="{00000000-0005-0000-0000-00002B530000}"/>
    <cellStyle name="Warning Text 25 8 2" xfId="21288" xr:uid="{00000000-0005-0000-0000-00002C530000}"/>
    <cellStyle name="Warning Text 25 8 3" xfId="46807" xr:uid="{E4B6B1FA-B206-4338-AFE5-55DB67F5EBF8}"/>
    <cellStyle name="Warning Text 25 8 4" xfId="39948" xr:uid="{8FAD418C-50B4-49E4-8204-19D938113467}"/>
    <cellStyle name="Warning Text 25 9" xfId="21289" xr:uid="{00000000-0005-0000-0000-00002D530000}"/>
    <cellStyle name="Warning Text 25 9 2" xfId="21290" xr:uid="{00000000-0005-0000-0000-00002E530000}"/>
    <cellStyle name="Warning Text 25 9 3" xfId="46808" xr:uid="{83C7EE11-3CFD-47F0-8F4B-673F07208D40}"/>
    <cellStyle name="Warning Text 25 9 4" xfId="39949" xr:uid="{58CFA63E-8109-4F5D-9BC0-B8CEB6A46FF7}"/>
    <cellStyle name="Warning Text 26" xfId="3365" xr:uid="{00000000-0005-0000-0000-0000290D0000}"/>
    <cellStyle name="Warning Text 26 10" xfId="21292" xr:uid="{00000000-0005-0000-0000-000030530000}"/>
    <cellStyle name="Warning Text 26 10 2" xfId="46809" xr:uid="{8F0DC3D1-DB13-49DE-AF0F-2092782D32AA}"/>
    <cellStyle name="Warning Text 26 10 3" xfId="39950" xr:uid="{64EBD510-BAFD-4735-91CB-C8EDCC6895BF}"/>
    <cellStyle name="Warning Text 26 11" xfId="21293" xr:uid="{00000000-0005-0000-0000-000031530000}"/>
    <cellStyle name="Warning Text 26 12" xfId="21291" xr:uid="{00000000-0005-0000-0000-00002F530000}"/>
    <cellStyle name="Warning Text 26 13" xfId="42277" xr:uid="{70623F66-BFB4-4BF9-B491-082E09EBD1D4}"/>
    <cellStyle name="Warning Text 26 14" xfId="27111" xr:uid="{DB7FEF4A-8C45-41EB-9BD3-E1EE105F11F2}"/>
    <cellStyle name="Warning Text 26 2" xfId="21294" xr:uid="{00000000-0005-0000-0000-000032530000}"/>
    <cellStyle name="Warning Text 26 2 2" xfId="21295" xr:uid="{00000000-0005-0000-0000-000033530000}"/>
    <cellStyle name="Warning Text 26 2 2 2" xfId="21296" xr:uid="{00000000-0005-0000-0000-000034530000}"/>
    <cellStyle name="Warning Text 26 2 3" xfId="21297" xr:uid="{00000000-0005-0000-0000-000035530000}"/>
    <cellStyle name="Warning Text 26 2 3 2" xfId="21298" xr:uid="{00000000-0005-0000-0000-000036530000}"/>
    <cellStyle name="Warning Text 26 2 4" xfId="21299" xr:uid="{00000000-0005-0000-0000-000037530000}"/>
    <cellStyle name="Warning Text 26 2 5" xfId="21300" xr:uid="{00000000-0005-0000-0000-000038530000}"/>
    <cellStyle name="Warning Text 26 2 6" xfId="46810" xr:uid="{29A7877B-476E-463C-ADA9-D47EB4450CAC}"/>
    <cellStyle name="Warning Text 26 2 7" xfId="39951" xr:uid="{D2512CC7-9F17-4339-B84D-43E19FA6C2EC}"/>
    <cellStyle name="Warning Text 26 3" xfId="21301" xr:uid="{00000000-0005-0000-0000-000039530000}"/>
    <cellStyle name="Warning Text 26 3 2" xfId="21302" xr:uid="{00000000-0005-0000-0000-00003A530000}"/>
    <cellStyle name="Warning Text 26 3 2 2" xfId="21303" xr:uid="{00000000-0005-0000-0000-00003B530000}"/>
    <cellStyle name="Warning Text 26 3 3" xfId="21304" xr:uid="{00000000-0005-0000-0000-00003C530000}"/>
    <cellStyle name="Warning Text 26 3 3 2" xfId="21305" xr:uid="{00000000-0005-0000-0000-00003D530000}"/>
    <cellStyle name="Warning Text 26 3 4" xfId="21306" xr:uid="{00000000-0005-0000-0000-00003E530000}"/>
    <cellStyle name="Warning Text 26 3 5" xfId="46811" xr:uid="{6EB56A72-27DA-4021-BC80-A87661757C95}"/>
    <cellStyle name="Warning Text 26 3 6" xfId="39952" xr:uid="{0F64A816-C97C-4762-8786-A0BF75BF72BD}"/>
    <cellStyle name="Warning Text 26 4" xfId="21307" xr:uid="{00000000-0005-0000-0000-00003F530000}"/>
    <cellStyle name="Warning Text 26 4 2" xfId="21308" xr:uid="{00000000-0005-0000-0000-000040530000}"/>
    <cellStyle name="Warning Text 26 4 2 2" xfId="21309" xr:uid="{00000000-0005-0000-0000-000041530000}"/>
    <cellStyle name="Warning Text 26 4 3" xfId="21310" xr:uid="{00000000-0005-0000-0000-000042530000}"/>
    <cellStyle name="Warning Text 26 4 3 2" xfId="21311" xr:uid="{00000000-0005-0000-0000-000043530000}"/>
    <cellStyle name="Warning Text 26 4 4" xfId="21312" xr:uid="{00000000-0005-0000-0000-000044530000}"/>
    <cellStyle name="Warning Text 26 4 5" xfId="46812" xr:uid="{3A9C65DA-8DDD-41A7-973F-9AC4D6B17ED6}"/>
    <cellStyle name="Warning Text 26 4 6" xfId="39953" xr:uid="{4BDBB0A4-E735-4D0B-9606-98E8530CE4C2}"/>
    <cellStyle name="Warning Text 26 5" xfId="21313" xr:uid="{00000000-0005-0000-0000-000045530000}"/>
    <cellStyle name="Warning Text 26 5 2" xfId="21314" xr:uid="{00000000-0005-0000-0000-000046530000}"/>
    <cellStyle name="Warning Text 26 5 2 2" xfId="21315" xr:uid="{00000000-0005-0000-0000-000047530000}"/>
    <cellStyle name="Warning Text 26 5 3" xfId="21316" xr:uid="{00000000-0005-0000-0000-000048530000}"/>
    <cellStyle name="Warning Text 26 5 3 2" xfId="21317" xr:uid="{00000000-0005-0000-0000-000049530000}"/>
    <cellStyle name="Warning Text 26 5 4" xfId="21318" xr:uid="{00000000-0005-0000-0000-00004A530000}"/>
    <cellStyle name="Warning Text 26 5 4 2" xfId="21319" xr:uid="{00000000-0005-0000-0000-00004B530000}"/>
    <cellStyle name="Warning Text 26 5 5" xfId="21320" xr:uid="{00000000-0005-0000-0000-00004C530000}"/>
    <cellStyle name="Warning Text 26 5 6" xfId="46813" xr:uid="{80CF1BC8-D31D-4B8C-9468-175740B5B314}"/>
    <cellStyle name="Warning Text 26 5 7" xfId="39954" xr:uid="{63ACADB7-D1B4-40E1-9F44-E31764A4A349}"/>
    <cellStyle name="Warning Text 26 6" xfId="21321" xr:uid="{00000000-0005-0000-0000-00004D530000}"/>
    <cellStyle name="Warning Text 26 6 2" xfId="21322" xr:uid="{00000000-0005-0000-0000-00004E530000}"/>
    <cellStyle name="Warning Text 26 6 2 2" xfId="21323" xr:uid="{00000000-0005-0000-0000-00004F530000}"/>
    <cellStyle name="Warning Text 26 6 3" xfId="21324" xr:uid="{00000000-0005-0000-0000-000050530000}"/>
    <cellStyle name="Warning Text 26 6 3 2" xfId="21325" xr:uid="{00000000-0005-0000-0000-000051530000}"/>
    <cellStyle name="Warning Text 26 6 4" xfId="21326" xr:uid="{00000000-0005-0000-0000-000052530000}"/>
    <cellStyle name="Warning Text 26 6 5" xfId="46814" xr:uid="{31937826-7BAB-4C36-8799-725E02B541BC}"/>
    <cellStyle name="Warning Text 26 6 6" xfId="39955" xr:uid="{D1F8E7B2-61C4-40B8-8B5C-BD6FCA77271D}"/>
    <cellStyle name="Warning Text 26 7" xfId="21327" xr:uid="{00000000-0005-0000-0000-000053530000}"/>
    <cellStyle name="Warning Text 26 7 2" xfId="21328" xr:uid="{00000000-0005-0000-0000-000054530000}"/>
    <cellStyle name="Warning Text 26 7 3" xfId="46815" xr:uid="{80F0754C-BC8B-4E4D-B2A3-1495CA9724F0}"/>
    <cellStyle name="Warning Text 26 7 4" xfId="39956" xr:uid="{B8CE1C81-147F-4754-9D75-3B399B01407F}"/>
    <cellStyle name="Warning Text 26 8" xfId="21329" xr:uid="{00000000-0005-0000-0000-000055530000}"/>
    <cellStyle name="Warning Text 26 8 2" xfId="21330" xr:uid="{00000000-0005-0000-0000-000056530000}"/>
    <cellStyle name="Warning Text 26 8 3" xfId="46816" xr:uid="{55EDD88D-11FE-4872-8ED3-C6FD8441DD51}"/>
    <cellStyle name="Warning Text 26 8 4" xfId="39957" xr:uid="{D012F5C7-9189-4400-8D1C-2ADF524E7424}"/>
    <cellStyle name="Warning Text 26 9" xfId="21331" xr:uid="{00000000-0005-0000-0000-000057530000}"/>
    <cellStyle name="Warning Text 26 9 2" xfId="21332" xr:uid="{00000000-0005-0000-0000-000058530000}"/>
    <cellStyle name="Warning Text 26 9 3" xfId="46817" xr:uid="{625B5AC8-D9C2-4D68-B78A-4598A33A0FD0}"/>
    <cellStyle name="Warning Text 26 9 4" xfId="39958" xr:uid="{5814173D-F12B-43DA-9822-C4F86E7E31A2}"/>
    <cellStyle name="Warning Text 27" xfId="3366" xr:uid="{00000000-0005-0000-0000-00002A0D0000}"/>
    <cellStyle name="Warning Text 27 10" xfId="21334" xr:uid="{00000000-0005-0000-0000-00005A530000}"/>
    <cellStyle name="Warning Text 27 10 2" xfId="46818" xr:uid="{D0863982-3173-416C-92EF-D8318E0815E4}"/>
    <cellStyle name="Warning Text 27 10 3" xfId="39959" xr:uid="{BD959610-7767-4331-A600-5E56DA45164D}"/>
    <cellStyle name="Warning Text 27 11" xfId="21335" xr:uid="{00000000-0005-0000-0000-00005B530000}"/>
    <cellStyle name="Warning Text 27 12" xfId="21333" xr:uid="{00000000-0005-0000-0000-000059530000}"/>
    <cellStyle name="Warning Text 27 13" xfId="42278" xr:uid="{48347035-4204-4CAC-A5B4-E78A09EE3928}"/>
    <cellStyle name="Warning Text 27 14" xfId="27112" xr:uid="{C656883E-C07B-4B4B-9470-04E2C618BD66}"/>
    <cellStyle name="Warning Text 27 2" xfId="21336" xr:uid="{00000000-0005-0000-0000-00005C530000}"/>
    <cellStyle name="Warning Text 27 2 2" xfId="21337" xr:uid="{00000000-0005-0000-0000-00005D530000}"/>
    <cellStyle name="Warning Text 27 2 2 2" xfId="21338" xr:uid="{00000000-0005-0000-0000-00005E530000}"/>
    <cellStyle name="Warning Text 27 2 3" xfId="21339" xr:uid="{00000000-0005-0000-0000-00005F530000}"/>
    <cellStyle name="Warning Text 27 2 3 2" xfId="21340" xr:uid="{00000000-0005-0000-0000-000060530000}"/>
    <cellStyle name="Warning Text 27 2 4" xfId="21341" xr:uid="{00000000-0005-0000-0000-000061530000}"/>
    <cellStyle name="Warning Text 27 2 5" xfId="21342" xr:uid="{00000000-0005-0000-0000-000062530000}"/>
    <cellStyle name="Warning Text 27 2 6" xfId="46819" xr:uid="{C3FB3B5F-EFDD-422A-A9F1-66E345610B79}"/>
    <cellStyle name="Warning Text 27 2 7" xfId="39960" xr:uid="{6AACB5A4-F0AE-4571-AC23-88234D1B52AD}"/>
    <cellStyle name="Warning Text 27 3" xfId="21343" xr:uid="{00000000-0005-0000-0000-000063530000}"/>
    <cellStyle name="Warning Text 27 3 2" xfId="21344" xr:uid="{00000000-0005-0000-0000-000064530000}"/>
    <cellStyle name="Warning Text 27 3 2 2" xfId="21345" xr:uid="{00000000-0005-0000-0000-000065530000}"/>
    <cellStyle name="Warning Text 27 3 3" xfId="21346" xr:uid="{00000000-0005-0000-0000-000066530000}"/>
    <cellStyle name="Warning Text 27 3 3 2" xfId="21347" xr:uid="{00000000-0005-0000-0000-000067530000}"/>
    <cellStyle name="Warning Text 27 3 4" xfId="21348" xr:uid="{00000000-0005-0000-0000-000068530000}"/>
    <cellStyle name="Warning Text 27 3 5" xfId="46820" xr:uid="{97E9838C-720F-49A2-BBF3-87118646FB5B}"/>
    <cellStyle name="Warning Text 27 3 6" xfId="39961" xr:uid="{94635606-8108-4C6D-A2F6-6248D4BD6450}"/>
    <cellStyle name="Warning Text 27 4" xfId="21349" xr:uid="{00000000-0005-0000-0000-000069530000}"/>
    <cellStyle name="Warning Text 27 4 2" xfId="21350" xr:uid="{00000000-0005-0000-0000-00006A530000}"/>
    <cellStyle name="Warning Text 27 4 2 2" xfId="21351" xr:uid="{00000000-0005-0000-0000-00006B530000}"/>
    <cellStyle name="Warning Text 27 4 3" xfId="21352" xr:uid="{00000000-0005-0000-0000-00006C530000}"/>
    <cellStyle name="Warning Text 27 4 3 2" xfId="21353" xr:uid="{00000000-0005-0000-0000-00006D530000}"/>
    <cellStyle name="Warning Text 27 4 4" xfId="21354" xr:uid="{00000000-0005-0000-0000-00006E530000}"/>
    <cellStyle name="Warning Text 27 4 5" xfId="46821" xr:uid="{0CDF3138-8809-408F-A6E0-EBFDCB2562AA}"/>
    <cellStyle name="Warning Text 27 4 6" xfId="39962" xr:uid="{0C26E71D-27D9-47CD-89C8-F9E0AC2A2E49}"/>
    <cellStyle name="Warning Text 27 5" xfId="21355" xr:uid="{00000000-0005-0000-0000-00006F530000}"/>
    <cellStyle name="Warning Text 27 5 2" xfId="21356" xr:uid="{00000000-0005-0000-0000-000070530000}"/>
    <cellStyle name="Warning Text 27 5 2 2" xfId="21357" xr:uid="{00000000-0005-0000-0000-000071530000}"/>
    <cellStyle name="Warning Text 27 5 3" xfId="21358" xr:uid="{00000000-0005-0000-0000-000072530000}"/>
    <cellStyle name="Warning Text 27 5 3 2" xfId="21359" xr:uid="{00000000-0005-0000-0000-000073530000}"/>
    <cellStyle name="Warning Text 27 5 4" xfId="21360" xr:uid="{00000000-0005-0000-0000-000074530000}"/>
    <cellStyle name="Warning Text 27 5 4 2" xfId="21361" xr:uid="{00000000-0005-0000-0000-000075530000}"/>
    <cellStyle name="Warning Text 27 5 5" xfId="21362" xr:uid="{00000000-0005-0000-0000-000076530000}"/>
    <cellStyle name="Warning Text 27 5 6" xfId="46822" xr:uid="{35CA3E62-6EB6-4A20-9C70-D50434BEFE91}"/>
    <cellStyle name="Warning Text 27 5 7" xfId="39963" xr:uid="{E53895E3-0F3B-4B9A-ABB5-CDAC7B822024}"/>
    <cellStyle name="Warning Text 27 6" xfId="21363" xr:uid="{00000000-0005-0000-0000-000077530000}"/>
    <cellStyle name="Warning Text 27 6 2" xfId="21364" xr:uid="{00000000-0005-0000-0000-000078530000}"/>
    <cellStyle name="Warning Text 27 6 2 2" xfId="21365" xr:uid="{00000000-0005-0000-0000-000079530000}"/>
    <cellStyle name="Warning Text 27 6 3" xfId="21366" xr:uid="{00000000-0005-0000-0000-00007A530000}"/>
    <cellStyle name="Warning Text 27 6 3 2" xfId="21367" xr:uid="{00000000-0005-0000-0000-00007B530000}"/>
    <cellStyle name="Warning Text 27 6 4" xfId="21368" xr:uid="{00000000-0005-0000-0000-00007C530000}"/>
    <cellStyle name="Warning Text 27 6 5" xfId="46823" xr:uid="{98E13A5D-8D26-4259-8EE3-10F4B9DB693F}"/>
    <cellStyle name="Warning Text 27 6 6" xfId="39964" xr:uid="{85EFA015-3F23-4845-B67F-0297E2A3906A}"/>
    <cellStyle name="Warning Text 27 7" xfId="21369" xr:uid="{00000000-0005-0000-0000-00007D530000}"/>
    <cellStyle name="Warning Text 27 7 2" xfId="21370" xr:uid="{00000000-0005-0000-0000-00007E530000}"/>
    <cellStyle name="Warning Text 27 7 3" xfId="46824" xr:uid="{6E5A6323-AE0F-4676-9B59-06639C34A9B9}"/>
    <cellStyle name="Warning Text 27 7 4" xfId="39965" xr:uid="{36D79D1E-5EBB-49DB-B423-E8ABD193B510}"/>
    <cellStyle name="Warning Text 27 8" xfId="21371" xr:uid="{00000000-0005-0000-0000-00007F530000}"/>
    <cellStyle name="Warning Text 27 8 2" xfId="21372" xr:uid="{00000000-0005-0000-0000-000080530000}"/>
    <cellStyle name="Warning Text 27 8 3" xfId="46825" xr:uid="{04FB01A1-A505-4A4B-9258-CDEAE38F7300}"/>
    <cellStyle name="Warning Text 27 8 4" xfId="39966" xr:uid="{D8098E36-B99D-4A5A-AFE4-6082D11D97B4}"/>
    <cellStyle name="Warning Text 27 9" xfId="21373" xr:uid="{00000000-0005-0000-0000-000081530000}"/>
    <cellStyle name="Warning Text 27 9 2" xfId="21374" xr:uid="{00000000-0005-0000-0000-000082530000}"/>
    <cellStyle name="Warning Text 27 9 3" xfId="46826" xr:uid="{E58E439B-7349-4F7D-B2A9-09019C86C29A}"/>
    <cellStyle name="Warning Text 27 9 4" xfId="39967" xr:uid="{338BC92E-CB51-4C4D-98CD-DEA0CA110221}"/>
    <cellStyle name="Warning Text 28" xfId="3367" xr:uid="{00000000-0005-0000-0000-00002B0D0000}"/>
    <cellStyle name="Warning Text 28 10" xfId="21376" xr:uid="{00000000-0005-0000-0000-000084530000}"/>
    <cellStyle name="Warning Text 28 10 2" xfId="46827" xr:uid="{B6E96C9D-F7CC-4100-B9CD-7A50039C960B}"/>
    <cellStyle name="Warning Text 28 10 3" xfId="39968" xr:uid="{A8D6C47E-3CDE-4BE9-8447-6BE8C909D9B0}"/>
    <cellStyle name="Warning Text 28 11" xfId="21377" xr:uid="{00000000-0005-0000-0000-000085530000}"/>
    <cellStyle name="Warning Text 28 12" xfId="21375" xr:uid="{00000000-0005-0000-0000-000083530000}"/>
    <cellStyle name="Warning Text 28 13" xfId="42279" xr:uid="{322B6AB5-683F-41A6-B46F-B4834A92E043}"/>
    <cellStyle name="Warning Text 28 14" xfId="27113" xr:uid="{0F54B64A-1294-4A6B-A31A-9E23A7AA5AAB}"/>
    <cellStyle name="Warning Text 28 2" xfId="21378" xr:uid="{00000000-0005-0000-0000-000086530000}"/>
    <cellStyle name="Warning Text 28 2 2" xfId="21379" xr:uid="{00000000-0005-0000-0000-000087530000}"/>
    <cellStyle name="Warning Text 28 2 2 2" xfId="21380" xr:uid="{00000000-0005-0000-0000-000088530000}"/>
    <cellStyle name="Warning Text 28 2 3" xfId="21381" xr:uid="{00000000-0005-0000-0000-000089530000}"/>
    <cellStyle name="Warning Text 28 2 3 2" xfId="21382" xr:uid="{00000000-0005-0000-0000-00008A530000}"/>
    <cellStyle name="Warning Text 28 2 4" xfId="21383" xr:uid="{00000000-0005-0000-0000-00008B530000}"/>
    <cellStyle name="Warning Text 28 2 5" xfId="21384" xr:uid="{00000000-0005-0000-0000-00008C530000}"/>
    <cellStyle name="Warning Text 28 2 6" xfId="46828" xr:uid="{4F1D5A7C-B998-4397-9E36-DA738FB37FB5}"/>
    <cellStyle name="Warning Text 28 2 7" xfId="39969" xr:uid="{DE056065-3B92-40DA-84D2-351F8CE70B02}"/>
    <cellStyle name="Warning Text 28 3" xfId="21385" xr:uid="{00000000-0005-0000-0000-00008D530000}"/>
    <cellStyle name="Warning Text 28 3 2" xfId="21386" xr:uid="{00000000-0005-0000-0000-00008E530000}"/>
    <cellStyle name="Warning Text 28 3 2 2" xfId="21387" xr:uid="{00000000-0005-0000-0000-00008F530000}"/>
    <cellStyle name="Warning Text 28 3 3" xfId="21388" xr:uid="{00000000-0005-0000-0000-000090530000}"/>
    <cellStyle name="Warning Text 28 3 3 2" xfId="21389" xr:uid="{00000000-0005-0000-0000-000091530000}"/>
    <cellStyle name="Warning Text 28 3 4" xfId="21390" xr:uid="{00000000-0005-0000-0000-000092530000}"/>
    <cellStyle name="Warning Text 28 3 5" xfId="46829" xr:uid="{36298E29-FA0E-43BD-B7FC-CC185CFE7B27}"/>
    <cellStyle name="Warning Text 28 3 6" xfId="39970" xr:uid="{E3B8503E-A0CC-4199-B643-767C8C50A949}"/>
    <cellStyle name="Warning Text 28 4" xfId="21391" xr:uid="{00000000-0005-0000-0000-000093530000}"/>
    <cellStyle name="Warning Text 28 4 2" xfId="21392" xr:uid="{00000000-0005-0000-0000-000094530000}"/>
    <cellStyle name="Warning Text 28 4 2 2" xfId="21393" xr:uid="{00000000-0005-0000-0000-000095530000}"/>
    <cellStyle name="Warning Text 28 4 3" xfId="21394" xr:uid="{00000000-0005-0000-0000-000096530000}"/>
    <cellStyle name="Warning Text 28 4 3 2" xfId="21395" xr:uid="{00000000-0005-0000-0000-000097530000}"/>
    <cellStyle name="Warning Text 28 4 4" xfId="21396" xr:uid="{00000000-0005-0000-0000-000098530000}"/>
    <cellStyle name="Warning Text 28 4 5" xfId="46830" xr:uid="{FFE35C73-ABD7-4054-9395-094EA0AD2E25}"/>
    <cellStyle name="Warning Text 28 4 6" xfId="39971" xr:uid="{2D8E7E5B-EEDB-46EF-9DDE-2F01E983627C}"/>
    <cellStyle name="Warning Text 28 5" xfId="21397" xr:uid="{00000000-0005-0000-0000-000099530000}"/>
    <cellStyle name="Warning Text 28 5 2" xfId="21398" xr:uid="{00000000-0005-0000-0000-00009A530000}"/>
    <cellStyle name="Warning Text 28 5 2 2" xfId="21399" xr:uid="{00000000-0005-0000-0000-00009B530000}"/>
    <cellStyle name="Warning Text 28 5 3" xfId="21400" xr:uid="{00000000-0005-0000-0000-00009C530000}"/>
    <cellStyle name="Warning Text 28 5 3 2" xfId="21401" xr:uid="{00000000-0005-0000-0000-00009D530000}"/>
    <cellStyle name="Warning Text 28 5 4" xfId="21402" xr:uid="{00000000-0005-0000-0000-00009E530000}"/>
    <cellStyle name="Warning Text 28 5 4 2" xfId="21403" xr:uid="{00000000-0005-0000-0000-00009F530000}"/>
    <cellStyle name="Warning Text 28 5 5" xfId="21404" xr:uid="{00000000-0005-0000-0000-0000A0530000}"/>
    <cellStyle name="Warning Text 28 5 6" xfId="46831" xr:uid="{5B6F850A-0E40-4D7D-BBBB-4EE3613072AE}"/>
    <cellStyle name="Warning Text 28 5 7" xfId="39972" xr:uid="{FEB08E53-745B-4EEC-A615-8CA167C712D3}"/>
    <cellStyle name="Warning Text 28 6" xfId="21405" xr:uid="{00000000-0005-0000-0000-0000A1530000}"/>
    <cellStyle name="Warning Text 28 6 2" xfId="21406" xr:uid="{00000000-0005-0000-0000-0000A2530000}"/>
    <cellStyle name="Warning Text 28 6 2 2" xfId="21407" xr:uid="{00000000-0005-0000-0000-0000A3530000}"/>
    <cellStyle name="Warning Text 28 6 3" xfId="21408" xr:uid="{00000000-0005-0000-0000-0000A4530000}"/>
    <cellStyle name="Warning Text 28 6 3 2" xfId="21409" xr:uid="{00000000-0005-0000-0000-0000A5530000}"/>
    <cellStyle name="Warning Text 28 6 4" xfId="21410" xr:uid="{00000000-0005-0000-0000-0000A6530000}"/>
    <cellStyle name="Warning Text 28 6 5" xfId="46832" xr:uid="{40B6D8B8-AB18-4D2E-8545-86F3CB4CABA9}"/>
    <cellStyle name="Warning Text 28 6 6" xfId="39973" xr:uid="{3B0286F4-271E-4345-B37C-4BEEC3C773E3}"/>
    <cellStyle name="Warning Text 28 7" xfId="21411" xr:uid="{00000000-0005-0000-0000-0000A7530000}"/>
    <cellStyle name="Warning Text 28 7 2" xfId="21412" xr:uid="{00000000-0005-0000-0000-0000A8530000}"/>
    <cellStyle name="Warning Text 28 7 3" xfId="46833" xr:uid="{40F913BB-50FF-4D08-A7F2-D788E1445F97}"/>
    <cellStyle name="Warning Text 28 7 4" xfId="39974" xr:uid="{75A0B1C4-55A7-4EB9-814E-C041B04A6819}"/>
    <cellStyle name="Warning Text 28 8" xfId="21413" xr:uid="{00000000-0005-0000-0000-0000A9530000}"/>
    <cellStyle name="Warning Text 28 8 2" xfId="21414" xr:uid="{00000000-0005-0000-0000-0000AA530000}"/>
    <cellStyle name="Warning Text 28 8 3" xfId="46834" xr:uid="{A1126665-59C5-4B03-9CAC-8129B33C6E9B}"/>
    <cellStyle name="Warning Text 28 8 4" xfId="39975" xr:uid="{5615BDEA-2E98-4747-88C8-63CA2C81CCA9}"/>
    <cellStyle name="Warning Text 28 9" xfId="21415" xr:uid="{00000000-0005-0000-0000-0000AB530000}"/>
    <cellStyle name="Warning Text 28 9 2" xfId="21416" xr:uid="{00000000-0005-0000-0000-0000AC530000}"/>
    <cellStyle name="Warning Text 28 9 3" xfId="46835" xr:uid="{AEF6FA6B-32B1-456A-AB71-B8CFFF6253BE}"/>
    <cellStyle name="Warning Text 28 9 4" xfId="39976" xr:uid="{5BCC19D7-CDC7-4E10-AED9-BC32E0C122FD}"/>
    <cellStyle name="Warning Text 29" xfId="3368" xr:uid="{00000000-0005-0000-0000-00002C0D0000}"/>
    <cellStyle name="Warning Text 29 10" xfId="21418" xr:uid="{00000000-0005-0000-0000-0000AE530000}"/>
    <cellStyle name="Warning Text 29 10 2" xfId="46836" xr:uid="{7BB799B3-951A-4E15-AF45-98E2F420AD78}"/>
    <cellStyle name="Warning Text 29 10 3" xfId="39977" xr:uid="{9A562645-75C2-4779-93F7-3BFD3A26367B}"/>
    <cellStyle name="Warning Text 29 11" xfId="21419" xr:uid="{00000000-0005-0000-0000-0000AF530000}"/>
    <cellStyle name="Warning Text 29 12" xfId="21417" xr:uid="{00000000-0005-0000-0000-0000AD530000}"/>
    <cellStyle name="Warning Text 29 13" xfId="42280" xr:uid="{D73F50F5-2ABE-4E16-B1DD-8D3D782285C2}"/>
    <cellStyle name="Warning Text 29 14" xfId="27114" xr:uid="{4F82A02A-ABCA-4190-BF62-3E7BD0056710}"/>
    <cellStyle name="Warning Text 29 2" xfId="21420" xr:uid="{00000000-0005-0000-0000-0000B0530000}"/>
    <cellStyle name="Warning Text 29 2 2" xfId="21421" xr:uid="{00000000-0005-0000-0000-0000B1530000}"/>
    <cellStyle name="Warning Text 29 2 2 2" xfId="21422" xr:uid="{00000000-0005-0000-0000-0000B2530000}"/>
    <cellStyle name="Warning Text 29 2 3" xfId="21423" xr:uid="{00000000-0005-0000-0000-0000B3530000}"/>
    <cellStyle name="Warning Text 29 2 3 2" xfId="21424" xr:uid="{00000000-0005-0000-0000-0000B4530000}"/>
    <cellStyle name="Warning Text 29 2 4" xfId="21425" xr:uid="{00000000-0005-0000-0000-0000B5530000}"/>
    <cellStyle name="Warning Text 29 2 5" xfId="21426" xr:uid="{00000000-0005-0000-0000-0000B6530000}"/>
    <cellStyle name="Warning Text 29 2 6" xfId="46837" xr:uid="{BE154D01-C4A3-4788-A8FD-5FAEB2BA49CE}"/>
    <cellStyle name="Warning Text 29 2 7" xfId="39978" xr:uid="{CCB3EB35-EEF9-49B0-853B-C238764AAC1E}"/>
    <cellStyle name="Warning Text 29 3" xfId="21427" xr:uid="{00000000-0005-0000-0000-0000B7530000}"/>
    <cellStyle name="Warning Text 29 3 2" xfId="21428" xr:uid="{00000000-0005-0000-0000-0000B8530000}"/>
    <cellStyle name="Warning Text 29 3 2 2" xfId="21429" xr:uid="{00000000-0005-0000-0000-0000B9530000}"/>
    <cellStyle name="Warning Text 29 3 3" xfId="21430" xr:uid="{00000000-0005-0000-0000-0000BA530000}"/>
    <cellStyle name="Warning Text 29 3 3 2" xfId="21431" xr:uid="{00000000-0005-0000-0000-0000BB530000}"/>
    <cellStyle name="Warning Text 29 3 4" xfId="21432" xr:uid="{00000000-0005-0000-0000-0000BC530000}"/>
    <cellStyle name="Warning Text 29 3 5" xfId="46838" xr:uid="{7F344A50-A542-4025-B79D-F273D1F10F95}"/>
    <cellStyle name="Warning Text 29 3 6" xfId="39979" xr:uid="{7D1B83AE-6C9E-40B3-9902-5D430AD8B073}"/>
    <cellStyle name="Warning Text 29 4" xfId="21433" xr:uid="{00000000-0005-0000-0000-0000BD530000}"/>
    <cellStyle name="Warning Text 29 4 2" xfId="21434" xr:uid="{00000000-0005-0000-0000-0000BE530000}"/>
    <cellStyle name="Warning Text 29 4 2 2" xfId="21435" xr:uid="{00000000-0005-0000-0000-0000BF530000}"/>
    <cellStyle name="Warning Text 29 4 3" xfId="21436" xr:uid="{00000000-0005-0000-0000-0000C0530000}"/>
    <cellStyle name="Warning Text 29 4 3 2" xfId="21437" xr:uid="{00000000-0005-0000-0000-0000C1530000}"/>
    <cellStyle name="Warning Text 29 4 4" xfId="21438" xr:uid="{00000000-0005-0000-0000-0000C2530000}"/>
    <cellStyle name="Warning Text 29 4 5" xfId="46839" xr:uid="{6916E40F-D020-46B5-8283-3505783CF220}"/>
    <cellStyle name="Warning Text 29 4 6" xfId="39980" xr:uid="{BE5FC189-516F-495B-A925-5639B76D8F7B}"/>
    <cellStyle name="Warning Text 29 5" xfId="21439" xr:uid="{00000000-0005-0000-0000-0000C3530000}"/>
    <cellStyle name="Warning Text 29 5 2" xfId="21440" xr:uid="{00000000-0005-0000-0000-0000C4530000}"/>
    <cellStyle name="Warning Text 29 5 2 2" xfId="21441" xr:uid="{00000000-0005-0000-0000-0000C5530000}"/>
    <cellStyle name="Warning Text 29 5 3" xfId="21442" xr:uid="{00000000-0005-0000-0000-0000C6530000}"/>
    <cellStyle name="Warning Text 29 5 3 2" xfId="21443" xr:uid="{00000000-0005-0000-0000-0000C7530000}"/>
    <cellStyle name="Warning Text 29 5 4" xfId="21444" xr:uid="{00000000-0005-0000-0000-0000C8530000}"/>
    <cellStyle name="Warning Text 29 5 4 2" xfId="21445" xr:uid="{00000000-0005-0000-0000-0000C9530000}"/>
    <cellStyle name="Warning Text 29 5 5" xfId="21446" xr:uid="{00000000-0005-0000-0000-0000CA530000}"/>
    <cellStyle name="Warning Text 29 5 6" xfId="46840" xr:uid="{AC088741-E425-48A3-93EA-B8BA0229F8F7}"/>
    <cellStyle name="Warning Text 29 5 7" xfId="39981" xr:uid="{184CA2F3-DB27-4BE9-8F71-F22BF19F776C}"/>
    <cellStyle name="Warning Text 29 6" xfId="21447" xr:uid="{00000000-0005-0000-0000-0000CB530000}"/>
    <cellStyle name="Warning Text 29 6 2" xfId="21448" xr:uid="{00000000-0005-0000-0000-0000CC530000}"/>
    <cellStyle name="Warning Text 29 6 2 2" xfId="21449" xr:uid="{00000000-0005-0000-0000-0000CD530000}"/>
    <cellStyle name="Warning Text 29 6 3" xfId="21450" xr:uid="{00000000-0005-0000-0000-0000CE530000}"/>
    <cellStyle name="Warning Text 29 6 3 2" xfId="21451" xr:uid="{00000000-0005-0000-0000-0000CF530000}"/>
    <cellStyle name="Warning Text 29 6 4" xfId="21452" xr:uid="{00000000-0005-0000-0000-0000D0530000}"/>
    <cellStyle name="Warning Text 29 6 5" xfId="46841" xr:uid="{4C3F77C2-0A2C-428A-89E5-8AF2F29563E1}"/>
    <cellStyle name="Warning Text 29 6 6" xfId="39982" xr:uid="{3DF0DB46-F0C2-4EB8-A1AF-AAC78C816AFD}"/>
    <cellStyle name="Warning Text 29 7" xfId="21453" xr:uid="{00000000-0005-0000-0000-0000D1530000}"/>
    <cellStyle name="Warning Text 29 7 2" xfId="21454" xr:uid="{00000000-0005-0000-0000-0000D2530000}"/>
    <cellStyle name="Warning Text 29 7 3" xfId="46842" xr:uid="{4FBAA3FA-4C87-4FE5-ACC6-7010FCD29857}"/>
    <cellStyle name="Warning Text 29 7 4" xfId="39983" xr:uid="{3275941A-2F60-4059-B3B4-E664A32E3853}"/>
    <cellStyle name="Warning Text 29 8" xfId="21455" xr:uid="{00000000-0005-0000-0000-0000D3530000}"/>
    <cellStyle name="Warning Text 29 8 2" xfId="21456" xr:uid="{00000000-0005-0000-0000-0000D4530000}"/>
    <cellStyle name="Warning Text 29 8 3" xfId="46843" xr:uid="{16592754-9B3D-47C4-A3AD-63C3BC2DCD7F}"/>
    <cellStyle name="Warning Text 29 8 4" xfId="39984" xr:uid="{96177F8C-744D-40D6-8EEB-D4258A995CC6}"/>
    <cellStyle name="Warning Text 29 9" xfId="21457" xr:uid="{00000000-0005-0000-0000-0000D5530000}"/>
    <cellStyle name="Warning Text 29 9 2" xfId="21458" xr:uid="{00000000-0005-0000-0000-0000D6530000}"/>
    <cellStyle name="Warning Text 29 9 3" xfId="46844" xr:uid="{1022E9B7-183B-4EEC-B000-F388A36BAD8D}"/>
    <cellStyle name="Warning Text 29 9 4" xfId="39985" xr:uid="{9DDECA7B-B2E1-4250-A19B-7D59566316E9}"/>
    <cellStyle name="Warning Text 3" xfId="347" xr:uid="{00000000-0005-0000-0000-00005F010000}"/>
    <cellStyle name="Warning Text 3 10" xfId="21460" xr:uid="{00000000-0005-0000-0000-0000D8530000}"/>
    <cellStyle name="Warning Text 3 10 2" xfId="46845" xr:uid="{ADFB74DD-54D3-45B7-9142-C9730EA90D26}"/>
    <cellStyle name="Warning Text 3 10 3" xfId="39986" xr:uid="{E60E6CF4-316C-4B14-978B-38B037162952}"/>
    <cellStyle name="Warning Text 3 11" xfId="21461" xr:uid="{00000000-0005-0000-0000-0000D9530000}"/>
    <cellStyle name="Warning Text 3 12" xfId="21459" xr:uid="{00000000-0005-0000-0000-0000D7530000}"/>
    <cellStyle name="Warning Text 3 2" xfId="3369" xr:uid="{00000000-0005-0000-0000-00002D0D0000}"/>
    <cellStyle name="Warning Text 3 2 2" xfId="21463" xr:uid="{00000000-0005-0000-0000-0000DB530000}"/>
    <cellStyle name="Warning Text 3 2 2 2" xfId="21464" xr:uid="{00000000-0005-0000-0000-0000DC530000}"/>
    <cellStyle name="Warning Text 3 2 2 3" xfId="46846" xr:uid="{D6581304-66A3-4E3E-A577-A2177658E67A}"/>
    <cellStyle name="Warning Text 3 2 2 4" xfId="39987" xr:uid="{1DCC5AC9-B567-4871-8377-4751A085AD28}"/>
    <cellStyle name="Warning Text 3 2 3" xfId="21465" xr:uid="{00000000-0005-0000-0000-0000DD530000}"/>
    <cellStyle name="Warning Text 3 2 3 2" xfId="21466" xr:uid="{00000000-0005-0000-0000-0000DE530000}"/>
    <cellStyle name="Warning Text 3 2 3 3" xfId="46847" xr:uid="{B0A63CA0-7C10-4108-B3DF-5144AA1B9E5B}"/>
    <cellStyle name="Warning Text 3 2 3 4" xfId="39988" xr:uid="{03AC2ECD-E2D5-464B-9062-58BF405020D3}"/>
    <cellStyle name="Warning Text 3 2 4" xfId="21467" xr:uid="{00000000-0005-0000-0000-0000DF530000}"/>
    <cellStyle name="Warning Text 3 2 4 2" xfId="46848" xr:uid="{6CBC13D6-D16D-45A3-A7D7-815C09509216}"/>
    <cellStyle name="Warning Text 3 2 4 3" xfId="39989" xr:uid="{B0234B59-C7FF-489E-8DB1-DA1171959347}"/>
    <cellStyle name="Warning Text 3 2 5" xfId="21468" xr:uid="{00000000-0005-0000-0000-0000E0530000}"/>
    <cellStyle name="Warning Text 3 2 5 2" xfId="46849" xr:uid="{374AEA67-C6FA-4730-9E7B-11E9589713E0}"/>
    <cellStyle name="Warning Text 3 2 5 3" xfId="39990" xr:uid="{ED3C4788-9F13-45A0-864C-C7A9C907D3B3}"/>
    <cellStyle name="Warning Text 3 2 6" xfId="21462" xr:uid="{00000000-0005-0000-0000-0000DA530000}"/>
    <cellStyle name="Warning Text 3 2 7" xfId="42281" xr:uid="{A8864CC5-FD83-4ED1-8F67-B9DDB5C75FD4}"/>
    <cellStyle name="Warning Text 3 2 8" xfId="27116" xr:uid="{895E16E5-22DF-459B-9DB0-4DA49BCA8FAD}"/>
    <cellStyle name="Warning Text 3 3" xfId="21469" xr:uid="{00000000-0005-0000-0000-0000E1530000}"/>
    <cellStyle name="Warning Text 3 3 2" xfId="21470" xr:uid="{00000000-0005-0000-0000-0000E2530000}"/>
    <cellStyle name="Warning Text 3 3 2 2" xfId="21471" xr:uid="{00000000-0005-0000-0000-0000E3530000}"/>
    <cellStyle name="Warning Text 3 3 3" xfId="21472" xr:uid="{00000000-0005-0000-0000-0000E4530000}"/>
    <cellStyle name="Warning Text 3 3 3 2" xfId="21473" xr:uid="{00000000-0005-0000-0000-0000E5530000}"/>
    <cellStyle name="Warning Text 3 3 4" xfId="21474" xr:uid="{00000000-0005-0000-0000-0000E6530000}"/>
    <cellStyle name="Warning Text 3 3 5" xfId="46850" xr:uid="{661F7D8A-EB80-44DD-B395-C171576693E8}"/>
    <cellStyle name="Warning Text 3 3 6" xfId="27115" xr:uid="{EED7D703-759B-41C4-ACAE-BA385EAC0B1A}"/>
    <cellStyle name="Warning Text 3 4" xfId="21475" xr:uid="{00000000-0005-0000-0000-0000E7530000}"/>
    <cellStyle name="Warning Text 3 4 2" xfId="21476" xr:uid="{00000000-0005-0000-0000-0000E8530000}"/>
    <cellStyle name="Warning Text 3 4 2 2" xfId="21477" xr:uid="{00000000-0005-0000-0000-0000E9530000}"/>
    <cellStyle name="Warning Text 3 4 3" xfId="21478" xr:uid="{00000000-0005-0000-0000-0000EA530000}"/>
    <cellStyle name="Warning Text 3 4 3 2" xfId="21479" xr:uid="{00000000-0005-0000-0000-0000EB530000}"/>
    <cellStyle name="Warning Text 3 4 4" xfId="21480" xr:uid="{00000000-0005-0000-0000-0000EC530000}"/>
    <cellStyle name="Warning Text 3 4 5" xfId="46851" xr:uid="{08168F96-94C5-48CC-AC3C-56A614D489E0}"/>
    <cellStyle name="Warning Text 3 4 6" xfId="39991" xr:uid="{9D4E53AA-B78E-47E4-A23D-FBD774D400EB}"/>
    <cellStyle name="Warning Text 3 5" xfId="21481" xr:uid="{00000000-0005-0000-0000-0000ED530000}"/>
    <cellStyle name="Warning Text 3 5 2" xfId="21482" xr:uid="{00000000-0005-0000-0000-0000EE530000}"/>
    <cellStyle name="Warning Text 3 5 2 2" xfId="21483" xr:uid="{00000000-0005-0000-0000-0000EF530000}"/>
    <cellStyle name="Warning Text 3 5 3" xfId="21484" xr:uid="{00000000-0005-0000-0000-0000F0530000}"/>
    <cellStyle name="Warning Text 3 5 3 2" xfId="21485" xr:uid="{00000000-0005-0000-0000-0000F1530000}"/>
    <cellStyle name="Warning Text 3 5 4" xfId="21486" xr:uid="{00000000-0005-0000-0000-0000F2530000}"/>
    <cellStyle name="Warning Text 3 5 4 2" xfId="21487" xr:uid="{00000000-0005-0000-0000-0000F3530000}"/>
    <cellStyle name="Warning Text 3 5 5" xfId="21488" xr:uid="{00000000-0005-0000-0000-0000F4530000}"/>
    <cellStyle name="Warning Text 3 5 6" xfId="46852" xr:uid="{3903D81A-5E65-41EB-9C1F-A0BB44DC8CAA}"/>
    <cellStyle name="Warning Text 3 5 7" xfId="39992" xr:uid="{1C587298-3D61-496A-86FA-B6322DFC5ECA}"/>
    <cellStyle name="Warning Text 3 6" xfId="21489" xr:uid="{00000000-0005-0000-0000-0000F5530000}"/>
    <cellStyle name="Warning Text 3 6 2" xfId="21490" xr:uid="{00000000-0005-0000-0000-0000F6530000}"/>
    <cellStyle name="Warning Text 3 6 2 2" xfId="21491" xr:uid="{00000000-0005-0000-0000-0000F7530000}"/>
    <cellStyle name="Warning Text 3 6 3" xfId="21492" xr:uid="{00000000-0005-0000-0000-0000F8530000}"/>
    <cellStyle name="Warning Text 3 6 3 2" xfId="21493" xr:uid="{00000000-0005-0000-0000-0000F9530000}"/>
    <cellStyle name="Warning Text 3 6 4" xfId="21494" xr:uid="{00000000-0005-0000-0000-0000FA530000}"/>
    <cellStyle name="Warning Text 3 6 5" xfId="46853" xr:uid="{CDCA8872-730A-4802-9473-20A804F6927A}"/>
    <cellStyle name="Warning Text 3 6 6" xfId="39993" xr:uid="{A6D46CDC-AF76-43FB-9074-F9CD687EC8D3}"/>
    <cellStyle name="Warning Text 3 7" xfId="21495" xr:uid="{00000000-0005-0000-0000-0000FB530000}"/>
    <cellStyle name="Warning Text 3 7 2" xfId="21496" xr:uid="{00000000-0005-0000-0000-0000FC530000}"/>
    <cellStyle name="Warning Text 3 7 3" xfId="46854" xr:uid="{68AD92F0-750A-43B7-A8E6-DF9E06E1E86F}"/>
    <cellStyle name="Warning Text 3 7 4" xfId="39994" xr:uid="{34A22DF8-7BDF-42C6-A819-9ACAA1151415}"/>
    <cellStyle name="Warning Text 3 8" xfId="21497" xr:uid="{00000000-0005-0000-0000-0000FD530000}"/>
    <cellStyle name="Warning Text 3 8 2" xfId="21498" xr:uid="{00000000-0005-0000-0000-0000FE530000}"/>
    <cellStyle name="Warning Text 3 8 3" xfId="46855" xr:uid="{59DA3F35-56C7-409A-942C-23E73324EF6C}"/>
    <cellStyle name="Warning Text 3 8 4" xfId="39995" xr:uid="{58DC7029-D876-4914-BCAB-695F02D09731}"/>
    <cellStyle name="Warning Text 3 9" xfId="21499" xr:uid="{00000000-0005-0000-0000-0000FF530000}"/>
    <cellStyle name="Warning Text 3 9 2" xfId="21500" xr:uid="{00000000-0005-0000-0000-000000540000}"/>
    <cellStyle name="Warning Text 3 9 3" xfId="46856" xr:uid="{F1B12C84-DCD4-408D-97E5-39BF808FBABD}"/>
    <cellStyle name="Warning Text 3 9 4" xfId="39996" xr:uid="{2629FC4B-1384-4F70-9FD4-503D0646BA2E}"/>
    <cellStyle name="Warning Text 30" xfId="3370" xr:uid="{00000000-0005-0000-0000-00002E0D0000}"/>
    <cellStyle name="Warning Text 30 10" xfId="21502" xr:uid="{00000000-0005-0000-0000-000002540000}"/>
    <cellStyle name="Warning Text 30 10 2" xfId="46857" xr:uid="{B7B99B3C-DE3A-4773-A8DD-1E1288D9148F}"/>
    <cellStyle name="Warning Text 30 10 3" xfId="39997" xr:uid="{CDDAF2AC-A01B-4E60-BFFF-5CE3C4AC5606}"/>
    <cellStyle name="Warning Text 30 11" xfId="21503" xr:uid="{00000000-0005-0000-0000-000003540000}"/>
    <cellStyle name="Warning Text 30 12" xfId="21501" xr:uid="{00000000-0005-0000-0000-000001540000}"/>
    <cellStyle name="Warning Text 30 13" xfId="42282" xr:uid="{808494E6-8680-4B7C-813B-E8AA2BDF71E4}"/>
    <cellStyle name="Warning Text 30 14" xfId="27117" xr:uid="{793C7055-4E6D-43B2-88B5-8628274E613C}"/>
    <cellStyle name="Warning Text 30 2" xfId="21504" xr:uid="{00000000-0005-0000-0000-000004540000}"/>
    <cellStyle name="Warning Text 30 2 2" xfId="21505" xr:uid="{00000000-0005-0000-0000-000005540000}"/>
    <cellStyle name="Warning Text 30 2 2 2" xfId="21506" xr:uid="{00000000-0005-0000-0000-000006540000}"/>
    <cellStyle name="Warning Text 30 2 3" xfId="21507" xr:uid="{00000000-0005-0000-0000-000007540000}"/>
    <cellStyle name="Warning Text 30 2 3 2" xfId="21508" xr:uid="{00000000-0005-0000-0000-000008540000}"/>
    <cellStyle name="Warning Text 30 2 4" xfId="21509" xr:uid="{00000000-0005-0000-0000-000009540000}"/>
    <cellStyle name="Warning Text 30 2 5" xfId="21510" xr:uid="{00000000-0005-0000-0000-00000A540000}"/>
    <cellStyle name="Warning Text 30 2 6" xfId="46858" xr:uid="{2270F430-991E-413B-8FFB-BB9648750B43}"/>
    <cellStyle name="Warning Text 30 2 7" xfId="39998" xr:uid="{67F53517-7D3E-4E38-9B27-D6F146CAD435}"/>
    <cellStyle name="Warning Text 30 3" xfId="21511" xr:uid="{00000000-0005-0000-0000-00000B540000}"/>
    <cellStyle name="Warning Text 30 3 2" xfId="21512" xr:uid="{00000000-0005-0000-0000-00000C540000}"/>
    <cellStyle name="Warning Text 30 3 2 2" xfId="21513" xr:uid="{00000000-0005-0000-0000-00000D540000}"/>
    <cellStyle name="Warning Text 30 3 3" xfId="21514" xr:uid="{00000000-0005-0000-0000-00000E540000}"/>
    <cellStyle name="Warning Text 30 3 3 2" xfId="21515" xr:uid="{00000000-0005-0000-0000-00000F540000}"/>
    <cellStyle name="Warning Text 30 3 4" xfId="21516" xr:uid="{00000000-0005-0000-0000-000010540000}"/>
    <cellStyle name="Warning Text 30 3 5" xfId="46859" xr:uid="{8BBD3FC9-CB73-4FAD-AA99-66657B0926EA}"/>
    <cellStyle name="Warning Text 30 3 6" xfId="39999" xr:uid="{677C5FF1-149E-49D9-AB2B-F73592096655}"/>
    <cellStyle name="Warning Text 30 4" xfId="21517" xr:uid="{00000000-0005-0000-0000-000011540000}"/>
    <cellStyle name="Warning Text 30 4 2" xfId="21518" xr:uid="{00000000-0005-0000-0000-000012540000}"/>
    <cellStyle name="Warning Text 30 4 2 2" xfId="21519" xr:uid="{00000000-0005-0000-0000-000013540000}"/>
    <cellStyle name="Warning Text 30 4 3" xfId="21520" xr:uid="{00000000-0005-0000-0000-000014540000}"/>
    <cellStyle name="Warning Text 30 4 3 2" xfId="21521" xr:uid="{00000000-0005-0000-0000-000015540000}"/>
    <cellStyle name="Warning Text 30 4 4" xfId="21522" xr:uid="{00000000-0005-0000-0000-000016540000}"/>
    <cellStyle name="Warning Text 30 4 5" xfId="46860" xr:uid="{33EB38D6-0D9F-4B65-9E02-CB1B7EA35FE9}"/>
    <cellStyle name="Warning Text 30 4 6" xfId="40000" xr:uid="{82BDB3A6-022C-44DC-95E1-4BCAE514B100}"/>
    <cellStyle name="Warning Text 30 5" xfId="21523" xr:uid="{00000000-0005-0000-0000-000017540000}"/>
    <cellStyle name="Warning Text 30 5 2" xfId="21524" xr:uid="{00000000-0005-0000-0000-000018540000}"/>
    <cellStyle name="Warning Text 30 5 2 2" xfId="21525" xr:uid="{00000000-0005-0000-0000-000019540000}"/>
    <cellStyle name="Warning Text 30 5 3" xfId="21526" xr:uid="{00000000-0005-0000-0000-00001A540000}"/>
    <cellStyle name="Warning Text 30 5 3 2" xfId="21527" xr:uid="{00000000-0005-0000-0000-00001B540000}"/>
    <cellStyle name="Warning Text 30 5 4" xfId="21528" xr:uid="{00000000-0005-0000-0000-00001C540000}"/>
    <cellStyle name="Warning Text 30 5 4 2" xfId="21529" xr:uid="{00000000-0005-0000-0000-00001D540000}"/>
    <cellStyle name="Warning Text 30 5 5" xfId="21530" xr:uid="{00000000-0005-0000-0000-00001E540000}"/>
    <cellStyle name="Warning Text 30 5 6" xfId="46861" xr:uid="{EC2E5632-2F6D-4661-8C3F-925A3ED70E70}"/>
    <cellStyle name="Warning Text 30 5 7" xfId="40001" xr:uid="{7CBC4ECB-FAAB-4F3A-BB14-ACA7EF0125F4}"/>
    <cellStyle name="Warning Text 30 6" xfId="21531" xr:uid="{00000000-0005-0000-0000-00001F540000}"/>
    <cellStyle name="Warning Text 30 6 2" xfId="21532" xr:uid="{00000000-0005-0000-0000-000020540000}"/>
    <cellStyle name="Warning Text 30 6 2 2" xfId="21533" xr:uid="{00000000-0005-0000-0000-000021540000}"/>
    <cellStyle name="Warning Text 30 6 3" xfId="21534" xr:uid="{00000000-0005-0000-0000-000022540000}"/>
    <cellStyle name="Warning Text 30 6 3 2" xfId="21535" xr:uid="{00000000-0005-0000-0000-000023540000}"/>
    <cellStyle name="Warning Text 30 6 4" xfId="21536" xr:uid="{00000000-0005-0000-0000-000024540000}"/>
    <cellStyle name="Warning Text 30 6 5" xfId="46862" xr:uid="{07364B28-9F61-47DF-96FD-C9B5CAD366C7}"/>
    <cellStyle name="Warning Text 30 6 6" xfId="40002" xr:uid="{A02CA1FA-7C62-4C7A-8621-274EF22BB2A0}"/>
    <cellStyle name="Warning Text 30 7" xfId="21537" xr:uid="{00000000-0005-0000-0000-000025540000}"/>
    <cellStyle name="Warning Text 30 7 2" xfId="21538" xr:uid="{00000000-0005-0000-0000-000026540000}"/>
    <cellStyle name="Warning Text 30 7 3" xfId="46863" xr:uid="{AAD6D46A-7F8F-476A-A1CB-3A71ED9182DE}"/>
    <cellStyle name="Warning Text 30 7 4" xfId="40003" xr:uid="{A88BC146-F70A-4526-A56C-C4FA77757AD7}"/>
    <cellStyle name="Warning Text 30 8" xfId="21539" xr:uid="{00000000-0005-0000-0000-000027540000}"/>
    <cellStyle name="Warning Text 30 8 2" xfId="21540" xr:uid="{00000000-0005-0000-0000-000028540000}"/>
    <cellStyle name="Warning Text 30 8 3" xfId="46864" xr:uid="{3CF4E98F-FF60-4638-B767-81C3367B0166}"/>
    <cellStyle name="Warning Text 30 8 4" xfId="40004" xr:uid="{CFBA3A3E-51D7-4FC4-B6F5-FA356343314A}"/>
    <cellStyle name="Warning Text 30 9" xfId="21541" xr:uid="{00000000-0005-0000-0000-000029540000}"/>
    <cellStyle name="Warning Text 30 9 2" xfId="21542" xr:uid="{00000000-0005-0000-0000-00002A540000}"/>
    <cellStyle name="Warning Text 30 9 3" xfId="46865" xr:uid="{59E1DF52-2A48-4D2A-BA3B-DF92ABB786DB}"/>
    <cellStyle name="Warning Text 30 9 4" xfId="40005" xr:uid="{3EA6EAF0-AFFF-4A2B-9A25-BA0EDBA62120}"/>
    <cellStyle name="Warning Text 31" xfId="3371" xr:uid="{00000000-0005-0000-0000-00002F0D0000}"/>
    <cellStyle name="Warning Text 31 10" xfId="21544" xr:uid="{00000000-0005-0000-0000-00002C540000}"/>
    <cellStyle name="Warning Text 31 10 2" xfId="46866" xr:uid="{829EEF08-657D-4C1A-8250-6CFC2EB8C6E6}"/>
    <cellStyle name="Warning Text 31 10 3" xfId="40006" xr:uid="{850221CD-1DA6-4506-A94B-94136B0525B3}"/>
    <cellStyle name="Warning Text 31 11" xfId="21545" xr:uid="{00000000-0005-0000-0000-00002D540000}"/>
    <cellStyle name="Warning Text 31 12" xfId="21543" xr:uid="{00000000-0005-0000-0000-00002B540000}"/>
    <cellStyle name="Warning Text 31 13" xfId="42283" xr:uid="{05DB14D6-DDB7-46C9-BA0A-CDF1BC181531}"/>
    <cellStyle name="Warning Text 31 14" xfId="27118" xr:uid="{F5F06B0C-02E9-4F3B-B5E7-FCC5B24E17A2}"/>
    <cellStyle name="Warning Text 31 2" xfId="21546" xr:uid="{00000000-0005-0000-0000-00002E540000}"/>
    <cellStyle name="Warning Text 31 2 2" xfId="21547" xr:uid="{00000000-0005-0000-0000-00002F540000}"/>
    <cellStyle name="Warning Text 31 2 2 2" xfId="21548" xr:uid="{00000000-0005-0000-0000-000030540000}"/>
    <cellStyle name="Warning Text 31 2 3" xfId="21549" xr:uid="{00000000-0005-0000-0000-000031540000}"/>
    <cellStyle name="Warning Text 31 2 3 2" xfId="21550" xr:uid="{00000000-0005-0000-0000-000032540000}"/>
    <cellStyle name="Warning Text 31 2 4" xfId="21551" xr:uid="{00000000-0005-0000-0000-000033540000}"/>
    <cellStyle name="Warning Text 31 2 5" xfId="21552" xr:uid="{00000000-0005-0000-0000-000034540000}"/>
    <cellStyle name="Warning Text 31 2 6" xfId="46867" xr:uid="{A2D4EE28-A1F3-47CD-8B67-11BE401D5CF0}"/>
    <cellStyle name="Warning Text 31 2 7" xfId="40007" xr:uid="{5740E52D-5E14-4960-B801-6B098AC57456}"/>
    <cellStyle name="Warning Text 31 3" xfId="21553" xr:uid="{00000000-0005-0000-0000-000035540000}"/>
    <cellStyle name="Warning Text 31 3 2" xfId="21554" xr:uid="{00000000-0005-0000-0000-000036540000}"/>
    <cellStyle name="Warning Text 31 3 2 2" xfId="21555" xr:uid="{00000000-0005-0000-0000-000037540000}"/>
    <cellStyle name="Warning Text 31 3 3" xfId="21556" xr:uid="{00000000-0005-0000-0000-000038540000}"/>
    <cellStyle name="Warning Text 31 3 3 2" xfId="21557" xr:uid="{00000000-0005-0000-0000-000039540000}"/>
    <cellStyle name="Warning Text 31 3 4" xfId="21558" xr:uid="{00000000-0005-0000-0000-00003A540000}"/>
    <cellStyle name="Warning Text 31 3 5" xfId="46868" xr:uid="{F94ECD07-6024-4181-9DC3-642627A9D967}"/>
    <cellStyle name="Warning Text 31 3 6" xfId="40008" xr:uid="{6E1E693E-D669-406B-89F0-3FE2E3409740}"/>
    <cellStyle name="Warning Text 31 4" xfId="21559" xr:uid="{00000000-0005-0000-0000-00003B540000}"/>
    <cellStyle name="Warning Text 31 4 2" xfId="21560" xr:uid="{00000000-0005-0000-0000-00003C540000}"/>
    <cellStyle name="Warning Text 31 4 2 2" xfId="21561" xr:uid="{00000000-0005-0000-0000-00003D540000}"/>
    <cellStyle name="Warning Text 31 4 3" xfId="21562" xr:uid="{00000000-0005-0000-0000-00003E540000}"/>
    <cellStyle name="Warning Text 31 4 3 2" xfId="21563" xr:uid="{00000000-0005-0000-0000-00003F540000}"/>
    <cellStyle name="Warning Text 31 4 4" xfId="21564" xr:uid="{00000000-0005-0000-0000-000040540000}"/>
    <cellStyle name="Warning Text 31 4 5" xfId="46869" xr:uid="{A853AB2C-3D67-4583-A7D1-0966CD84B4A2}"/>
    <cellStyle name="Warning Text 31 4 6" xfId="40009" xr:uid="{00F81A30-46CF-4F8C-929B-A1264A7158FF}"/>
    <cellStyle name="Warning Text 31 5" xfId="21565" xr:uid="{00000000-0005-0000-0000-000041540000}"/>
    <cellStyle name="Warning Text 31 5 2" xfId="21566" xr:uid="{00000000-0005-0000-0000-000042540000}"/>
    <cellStyle name="Warning Text 31 5 2 2" xfId="21567" xr:uid="{00000000-0005-0000-0000-000043540000}"/>
    <cellStyle name="Warning Text 31 5 3" xfId="21568" xr:uid="{00000000-0005-0000-0000-000044540000}"/>
    <cellStyle name="Warning Text 31 5 3 2" xfId="21569" xr:uid="{00000000-0005-0000-0000-000045540000}"/>
    <cellStyle name="Warning Text 31 5 4" xfId="21570" xr:uid="{00000000-0005-0000-0000-000046540000}"/>
    <cellStyle name="Warning Text 31 5 4 2" xfId="21571" xr:uid="{00000000-0005-0000-0000-000047540000}"/>
    <cellStyle name="Warning Text 31 5 5" xfId="21572" xr:uid="{00000000-0005-0000-0000-000048540000}"/>
    <cellStyle name="Warning Text 31 5 6" xfId="46870" xr:uid="{EBDA3E48-98BF-420B-8A3C-2D121ADE47B5}"/>
    <cellStyle name="Warning Text 31 5 7" xfId="40010" xr:uid="{D0D86E5D-18A9-4193-9C2F-14FEEC2CB395}"/>
    <cellStyle name="Warning Text 31 6" xfId="21573" xr:uid="{00000000-0005-0000-0000-000049540000}"/>
    <cellStyle name="Warning Text 31 6 2" xfId="21574" xr:uid="{00000000-0005-0000-0000-00004A540000}"/>
    <cellStyle name="Warning Text 31 6 2 2" xfId="21575" xr:uid="{00000000-0005-0000-0000-00004B540000}"/>
    <cellStyle name="Warning Text 31 6 3" xfId="21576" xr:uid="{00000000-0005-0000-0000-00004C540000}"/>
    <cellStyle name="Warning Text 31 6 3 2" xfId="21577" xr:uid="{00000000-0005-0000-0000-00004D540000}"/>
    <cellStyle name="Warning Text 31 6 4" xfId="21578" xr:uid="{00000000-0005-0000-0000-00004E540000}"/>
    <cellStyle name="Warning Text 31 6 5" xfId="46871" xr:uid="{7360D747-3FA8-423F-8A36-FB816C8C8D36}"/>
    <cellStyle name="Warning Text 31 6 6" xfId="40011" xr:uid="{2A7DC694-4BE7-48E5-9D80-6683321BC03A}"/>
    <cellStyle name="Warning Text 31 7" xfId="21579" xr:uid="{00000000-0005-0000-0000-00004F540000}"/>
    <cellStyle name="Warning Text 31 7 2" xfId="21580" xr:uid="{00000000-0005-0000-0000-000050540000}"/>
    <cellStyle name="Warning Text 31 7 3" xfId="46872" xr:uid="{E1A2B7EA-501D-4430-B5F3-C1E70CAA0DB7}"/>
    <cellStyle name="Warning Text 31 7 4" xfId="40012" xr:uid="{C4E8C4CF-B0BC-492C-AEAA-8763D6A79122}"/>
    <cellStyle name="Warning Text 31 8" xfId="21581" xr:uid="{00000000-0005-0000-0000-000051540000}"/>
    <cellStyle name="Warning Text 31 8 2" xfId="21582" xr:uid="{00000000-0005-0000-0000-000052540000}"/>
    <cellStyle name="Warning Text 31 8 3" xfId="46873" xr:uid="{B79B2C1C-0BEF-4BC5-A836-88384CD87DDC}"/>
    <cellStyle name="Warning Text 31 8 4" xfId="40013" xr:uid="{ED9A220B-2B64-4629-B91A-E6A9AAB46920}"/>
    <cellStyle name="Warning Text 31 9" xfId="21583" xr:uid="{00000000-0005-0000-0000-000053540000}"/>
    <cellStyle name="Warning Text 31 9 2" xfId="21584" xr:uid="{00000000-0005-0000-0000-000054540000}"/>
    <cellStyle name="Warning Text 31 9 3" xfId="46874" xr:uid="{5B1A3275-1852-40A7-A8D7-F8E6A08BC37B}"/>
    <cellStyle name="Warning Text 31 9 4" xfId="40014" xr:uid="{16511A3C-F5A4-44F5-AAD0-F275D9F148D4}"/>
    <cellStyle name="Warning Text 32" xfId="3372" xr:uid="{00000000-0005-0000-0000-0000300D0000}"/>
    <cellStyle name="Warning Text 32 10" xfId="21586" xr:uid="{00000000-0005-0000-0000-000056540000}"/>
    <cellStyle name="Warning Text 32 10 2" xfId="46875" xr:uid="{8903017C-8A83-4338-8962-92DB681447DA}"/>
    <cellStyle name="Warning Text 32 10 3" xfId="40015" xr:uid="{DA501BC0-23CD-4422-B958-B4DDAE907C29}"/>
    <cellStyle name="Warning Text 32 11" xfId="21587" xr:uid="{00000000-0005-0000-0000-000057540000}"/>
    <cellStyle name="Warning Text 32 12" xfId="21585" xr:uid="{00000000-0005-0000-0000-000055540000}"/>
    <cellStyle name="Warning Text 32 13" xfId="42284" xr:uid="{329EC4D9-1EB1-41AE-BB25-08F82D8D1E28}"/>
    <cellStyle name="Warning Text 32 14" xfId="27119" xr:uid="{5328AB8A-2592-456E-9980-AE2D6C0469F8}"/>
    <cellStyle name="Warning Text 32 2" xfId="21588" xr:uid="{00000000-0005-0000-0000-000058540000}"/>
    <cellStyle name="Warning Text 32 2 2" xfId="21589" xr:uid="{00000000-0005-0000-0000-000059540000}"/>
    <cellStyle name="Warning Text 32 2 2 2" xfId="21590" xr:uid="{00000000-0005-0000-0000-00005A540000}"/>
    <cellStyle name="Warning Text 32 2 3" xfId="21591" xr:uid="{00000000-0005-0000-0000-00005B540000}"/>
    <cellStyle name="Warning Text 32 2 3 2" xfId="21592" xr:uid="{00000000-0005-0000-0000-00005C540000}"/>
    <cellStyle name="Warning Text 32 2 4" xfId="21593" xr:uid="{00000000-0005-0000-0000-00005D540000}"/>
    <cellStyle name="Warning Text 32 2 5" xfId="21594" xr:uid="{00000000-0005-0000-0000-00005E540000}"/>
    <cellStyle name="Warning Text 32 2 6" xfId="46876" xr:uid="{26E39E02-E98A-46FB-9A29-D47FB99F00AF}"/>
    <cellStyle name="Warning Text 32 2 7" xfId="40016" xr:uid="{81F136A9-420B-474D-A19C-5A2211066A05}"/>
    <cellStyle name="Warning Text 32 3" xfId="21595" xr:uid="{00000000-0005-0000-0000-00005F540000}"/>
    <cellStyle name="Warning Text 32 3 2" xfId="21596" xr:uid="{00000000-0005-0000-0000-000060540000}"/>
    <cellStyle name="Warning Text 32 3 2 2" xfId="21597" xr:uid="{00000000-0005-0000-0000-000061540000}"/>
    <cellStyle name="Warning Text 32 3 3" xfId="21598" xr:uid="{00000000-0005-0000-0000-000062540000}"/>
    <cellStyle name="Warning Text 32 3 3 2" xfId="21599" xr:uid="{00000000-0005-0000-0000-000063540000}"/>
    <cellStyle name="Warning Text 32 3 4" xfId="21600" xr:uid="{00000000-0005-0000-0000-000064540000}"/>
    <cellStyle name="Warning Text 32 3 5" xfId="46877" xr:uid="{EC806D83-6DE4-427C-839D-31E0A1155A6C}"/>
    <cellStyle name="Warning Text 32 3 6" xfId="40017" xr:uid="{9F74882C-F1D3-4A4B-8951-D03F20AE0FC3}"/>
    <cellStyle name="Warning Text 32 4" xfId="21601" xr:uid="{00000000-0005-0000-0000-000065540000}"/>
    <cellStyle name="Warning Text 32 4 2" xfId="21602" xr:uid="{00000000-0005-0000-0000-000066540000}"/>
    <cellStyle name="Warning Text 32 4 2 2" xfId="21603" xr:uid="{00000000-0005-0000-0000-000067540000}"/>
    <cellStyle name="Warning Text 32 4 3" xfId="21604" xr:uid="{00000000-0005-0000-0000-000068540000}"/>
    <cellStyle name="Warning Text 32 4 3 2" xfId="21605" xr:uid="{00000000-0005-0000-0000-000069540000}"/>
    <cellStyle name="Warning Text 32 4 4" xfId="21606" xr:uid="{00000000-0005-0000-0000-00006A540000}"/>
    <cellStyle name="Warning Text 32 4 5" xfId="46878" xr:uid="{32A09F86-E2C4-42FB-B05A-B12B1676CDC2}"/>
    <cellStyle name="Warning Text 32 4 6" xfId="40018" xr:uid="{EC9CE256-A5B0-43A1-BD00-85E5EBCE7859}"/>
    <cellStyle name="Warning Text 32 5" xfId="21607" xr:uid="{00000000-0005-0000-0000-00006B540000}"/>
    <cellStyle name="Warning Text 32 5 2" xfId="21608" xr:uid="{00000000-0005-0000-0000-00006C540000}"/>
    <cellStyle name="Warning Text 32 5 2 2" xfId="21609" xr:uid="{00000000-0005-0000-0000-00006D540000}"/>
    <cellStyle name="Warning Text 32 5 3" xfId="21610" xr:uid="{00000000-0005-0000-0000-00006E540000}"/>
    <cellStyle name="Warning Text 32 5 3 2" xfId="21611" xr:uid="{00000000-0005-0000-0000-00006F540000}"/>
    <cellStyle name="Warning Text 32 5 4" xfId="21612" xr:uid="{00000000-0005-0000-0000-000070540000}"/>
    <cellStyle name="Warning Text 32 5 4 2" xfId="21613" xr:uid="{00000000-0005-0000-0000-000071540000}"/>
    <cellStyle name="Warning Text 32 5 5" xfId="21614" xr:uid="{00000000-0005-0000-0000-000072540000}"/>
    <cellStyle name="Warning Text 32 5 6" xfId="46879" xr:uid="{8371448F-C521-48CC-85BE-893E6C868F78}"/>
    <cellStyle name="Warning Text 32 5 7" xfId="40019" xr:uid="{E6B2E5BA-0010-4112-B4D9-E0295C960502}"/>
    <cellStyle name="Warning Text 32 6" xfId="21615" xr:uid="{00000000-0005-0000-0000-000073540000}"/>
    <cellStyle name="Warning Text 32 6 2" xfId="21616" xr:uid="{00000000-0005-0000-0000-000074540000}"/>
    <cellStyle name="Warning Text 32 6 2 2" xfId="21617" xr:uid="{00000000-0005-0000-0000-000075540000}"/>
    <cellStyle name="Warning Text 32 6 3" xfId="21618" xr:uid="{00000000-0005-0000-0000-000076540000}"/>
    <cellStyle name="Warning Text 32 6 3 2" xfId="21619" xr:uid="{00000000-0005-0000-0000-000077540000}"/>
    <cellStyle name="Warning Text 32 6 4" xfId="21620" xr:uid="{00000000-0005-0000-0000-000078540000}"/>
    <cellStyle name="Warning Text 32 6 5" xfId="46880" xr:uid="{28901067-1D68-4E98-8FDE-35C04F5458FA}"/>
    <cellStyle name="Warning Text 32 6 6" xfId="40020" xr:uid="{AE4FFED5-729C-4067-B660-ACCEC1DE80F7}"/>
    <cellStyle name="Warning Text 32 7" xfId="21621" xr:uid="{00000000-0005-0000-0000-000079540000}"/>
    <cellStyle name="Warning Text 32 7 2" xfId="21622" xr:uid="{00000000-0005-0000-0000-00007A540000}"/>
    <cellStyle name="Warning Text 32 7 3" xfId="46881" xr:uid="{F03F6D40-53A1-4370-B2CF-1ACE33D36313}"/>
    <cellStyle name="Warning Text 32 7 4" xfId="40021" xr:uid="{E367EDB4-B827-4663-82DC-EA8BEE3AE815}"/>
    <cellStyle name="Warning Text 32 8" xfId="21623" xr:uid="{00000000-0005-0000-0000-00007B540000}"/>
    <cellStyle name="Warning Text 32 8 2" xfId="21624" xr:uid="{00000000-0005-0000-0000-00007C540000}"/>
    <cellStyle name="Warning Text 32 8 3" xfId="46882" xr:uid="{0F3CCB48-5880-47A9-83B5-FBDB3F0BFDA5}"/>
    <cellStyle name="Warning Text 32 8 4" xfId="40022" xr:uid="{C167A2B7-7532-4928-B554-F229889C1782}"/>
    <cellStyle name="Warning Text 32 9" xfId="21625" xr:uid="{00000000-0005-0000-0000-00007D540000}"/>
    <cellStyle name="Warning Text 32 9 2" xfId="21626" xr:uid="{00000000-0005-0000-0000-00007E540000}"/>
    <cellStyle name="Warning Text 32 9 3" xfId="46883" xr:uid="{6425A62A-B11A-4E8B-9178-50422783030F}"/>
    <cellStyle name="Warning Text 32 9 4" xfId="40023" xr:uid="{2F9FBB1A-B9BB-4437-AA89-0403C5F40F10}"/>
    <cellStyle name="Warning Text 33" xfId="3373" xr:uid="{00000000-0005-0000-0000-0000310D0000}"/>
    <cellStyle name="Warning Text 33 10" xfId="21628" xr:uid="{00000000-0005-0000-0000-000080540000}"/>
    <cellStyle name="Warning Text 33 10 2" xfId="46884" xr:uid="{B92BFA7E-F2C1-45F7-A32B-666E4F28C0FD}"/>
    <cellStyle name="Warning Text 33 10 3" xfId="40024" xr:uid="{CBF05821-0881-4115-A5F7-5E48AF2F5584}"/>
    <cellStyle name="Warning Text 33 11" xfId="21629" xr:uid="{00000000-0005-0000-0000-000081540000}"/>
    <cellStyle name="Warning Text 33 12" xfId="21627" xr:uid="{00000000-0005-0000-0000-00007F540000}"/>
    <cellStyle name="Warning Text 33 13" xfId="42285" xr:uid="{A30D5699-3B9D-44DE-B658-5E9624EC4A51}"/>
    <cellStyle name="Warning Text 33 14" xfId="27120" xr:uid="{4E238218-7C2A-472E-9C23-BF4025062919}"/>
    <cellStyle name="Warning Text 33 2" xfId="21630" xr:uid="{00000000-0005-0000-0000-000082540000}"/>
    <cellStyle name="Warning Text 33 2 2" xfId="21631" xr:uid="{00000000-0005-0000-0000-000083540000}"/>
    <cellStyle name="Warning Text 33 2 2 2" xfId="21632" xr:uid="{00000000-0005-0000-0000-000084540000}"/>
    <cellStyle name="Warning Text 33 2 3" xfId="21633" xr:uid="{00000000-0005-0000-0000-000085540000}"/>
    <cellStyle name="Warning Text 33 2 3 2" xfId="21634" xr:uid="{00000000-0005-0000-0000-000086540000}"/>
    <cellStyle name="Warning Text 33 2 4" xfId="21635" xr:uid="{00000000-0005-0000-0000-000087540000}"/>
    <cellStyle name="Warning Text 33 2 5" xfId="21636" xr:uid="{00000000-0005-0000-0000-000088540000}"/>
    <cellStyle name="Warning Text 33 2 6" xfId="46885" xr:uid="{585C0DC9-3A09-45AF-AC53-A5FC8157167C}"/>
    <cellStyle name="Warning Text 33 2 7" xfId="40025" xr:uid="{E705DFA6-6066-4075-87AD-23C1787462FA}"/>
    <cellStyle name="Warning Text 33 3" xfId="21637" xr:uid="{00000000-0005-0000-0000-000089540000}"/>
    <cellStyle name="Warning Text 33 3 2" xfId="21638" xr:uid="{00000000-0005-0000-0000-00008A540000}"/>
    <cellStyle name="Warning Text 33 3 2 2" xfId="21639" xr:uid="{00000000-0005-0000-0000-00008B540000}"/>
    <cellStyle name="Warning Text 33 3 3" xfId="21640" xr:uid="{00000000-0005-0000-0000-00008C540000}"/>
    <cellStyle name="Warning Text 33 3 3 2" xfId="21641" xr:uid="{00000000-0005-0000-0000-00008D540000}"/>
    <cellStyle name="Warning Text 33 3 4" xfId="21642" xr:uid="{00000000-0005-0000-0000-00008E540000}"/>
    <cellStyle name="Warning Text 33 3 5" xfId="46886" xr:uid="{1A46C10C-C300-4928-8FDB-B00794BC60D6}"/>
    <cellStyle name="Warning Text 33 3 6" xfId="40026" xr:uid="{1911D2C8-4B0C-4D8B-BFF7-F41E96D27621}"/>
    <cellStyle name="Warning Text 33 4" xfId="21643" xr:uid="{00000000-0005-0000-0000-00008F540000}"/>
    <cellStyle name="Warning Text 33 4 2" xfId="21644" xr:uid="{00000000-0005-0000-0000-000090540000}"/>
    <cellStyle name="Warning Text 33 4 2 2" xfId="21645" xr:uid="{00000000-0005-0000-0000-000091540000}"/>
    <cellStyle name="Warning Text 33 4 3" xfId="21646" xr:uid="{00000000-0005-0000-0000-000092540000}"/>
    <cellStyle name="Warning Text 33 4 3 2" xfId="21647" xr:uid="{00000000-0005-0000-0000-000093540000}"/>
    <cellStyle name="Warning Text 33 4 4" xfId="21648" xr:uid="{00000000-0005-0000-0000-000094540000}"/>
    <cellStyle name="Warning Text 33 4 5" xfId="46887" xr:uid="{F96B4866-D61D-44D1-B52D-ED589FDF04D4}"/>
    <cellStyle name="Warning Text 33 4 6" xfId="40027" xr:uid="{7B42A00A-1219-4200-9B6E-6720BDBCE538}"/>
    <cellStyle name="Warning Text 33 5" xfId="21649" xr:uid="{00000000-0005-0000-0000-000095540000}"/>
    <cellStyle name="Warning Text 33 5 2" xfId="21650" xr:uid="{00000000-0005-0000-0000-000096540000}"/>
    <cellStyle name="Warning Text 33 5 2 2" xfId="21651" xr:uid="{00000000-0005-0000-0000-000097540000}"/>
    <cellStyle name="Warning Text 33 5 3" xfId="21652" xr:uid="{00000000-0005-0000-0000-000098540000}"/>
    <cellStyle name="Warning Text 33 5 3 2" xfId="21653" xr:uid="{00000000-0005-0000-0000-000099540000}"/>
    <cellStyle name="Warning Text 33 5 4" xfId="21654" xr:uid="{00000000-0005-0000-0000-00009A540000}"/>
    <cellStyle name="Warning Text 33 5 4 2" xfId="21655" xr:uid="{00000000-0005-0000-0000-00009B540000}"/>
    <cellStyle name="Warning Text 33 5 5" xfId="21656" xr:uid="{00000000-0005-0000-0000-00009C540000}"/>
    <cellStyle name="Warning Text 33 5 6" xfId="46888" xr:uid="{9AF2E82D-0E17-4511-867D-EBCC25A78CBA}"/>
    <cellStyle name="Warning Text 33 5 7" xfId="40028" xr:uid="{B27278CE-9EA9-486B-941B-A8CC2278F661}"/>
    <cellStyle name="Warning Text 33 6" xfId="21657" xr:uid="{00000000-0005-0000-0000-00009D540000}"/>
    <cellStyle name="Warning Text 33 6 2" xfId="21658" xr:uid="{00000000-0005-0000-0000-00009E540000}"/>
    <cellStyle name="Warning Text 33 6 2 2" xfId="21659" xr:uid="{00000000-0005-0000-0000-00009F540000}"/>
    <cellStyle name="Warning Text 33 6 3" xfId="21660" xr:uid="{00000000-0005-0000-0000-0000A0540000}"/>
    <cellStyle name="Warning Text 33 6 3 2" xfId="21661" xr:uid="{00000000-0005-0000-0000-0000A1540000}"/>
    <cellStyle name="Warning Text 33 6 4" xfId="21662" xr:uid="{00000000-0005-0000-0000-0000A2540000}"/>
    <cellStyle name="Warning Text 33 6 5" xfId="46889" xr:uid="{A4114DB8-48F1-415B-9531-7D3697538F5F}"/>
    <cellStyle name="Warning Text 33 6 6" xfId="40029" xr:uid="{13178AFA-0C01-4642-88DA-284738C96810}"/>
    <cellStyle name="Warning Text 33 7" xfId="21663" xr:uid="{00000000-0005-0000-0000-0000A3540000}"/>
    <cellStyle name="Warning Text 33 7 2" xfId="21664" xr:uid="{00000000-0005-0000-0000-0000A4540000}"/>
    <cellStyle name="Warning Text 33 7 3" xfId="46890" xr:uid="{8BED447F-A538-497C-935D-5981C5A800D9}"/>
    <cellStyle name="Warning Text 33 7 4" xfId="40030" xr:uid="{905E3549-BA2E-4348-B4E3-8EE954C7F575}"/>
    <cellStyle name="Warning Text 33 8" xfId="21665" xr:uid="{00000000-0005-0000-0000-0000A5540000}"/>
    <cellStyle name="Warning Text 33 8 2" xfId="21666" xr:uid="{00000000-0005-0000-0000-0000A6540000}"/>
    <cellStyle name="Warning Text 33 8 3" xfId="46891" xr:uid="{AEF6800D-DC69-494E-AD56-C6D93746A9A0}"/>
    <cellStyle name="Warning Text 33 8 4" xfId="40031" xr:uid="{003AE5A5-3AFE-483F-BDEB-6B78D1626F50}"/>
    <cellStyle name="Warning Text 33 9" xfId="21667" xr:uid="{00000000-0005-0000-0000-0000A7540000}"/>
    <cellStyle name="Warning Text 33 9 2" xfId="21668" xr:uid="{00000000-0005-0000-0000-0000A8540000}"/>
    <cellStyle name="Warning Text 33 9 3" xfId="46892" xr:uid="{253C8E2A-7206-4B92-B4FC-288704E1E9E7}"/>
    <cellStyle name="Warning Text 33 9 4" xfId="40032" xr:uid="{60EF3FC3-EC42-4422-9B1A-F825DE54C2C1}"/>
    <cellStyle name="Warning Text 34" xfId="3374" xr:uid="{00000000-0005-0000-0000-0000320D0000}"/>
    <cellStyle name="Warning Text 34 10" xfId="21670" xr:uid="{00000000-0005-0000-0000-0000AA540000}"/>
    <cellStyle name="Warning Text 34 10 2" xfId="46893" xr:uid="{83713EB7-2FCD-4606-BB83-BCEB186951AA}"/>
    <cellStyle name="Warning Text 34 10 3" xfId="40033" xr:uid="{9FE2DBB9-C63C-498E-A0ED-43C8549AB477}"/>
    <cellStyle name="Warning Text 34 11" xfId="21671" xr:uid="{00000000-0005-0000-0000-0000AB540000}"/>
    <cellStyle name="Warning Text 34 12" xfId="21669" xr:uid="{00000000-0005-0000-0000-0000A9540000}"/>
    <cellStyle name="Warning Text 34 13" xfId="42286" xr:uid="{242D49FE-91BC-41BA-A731-80BA2C2B4F49}"/>
    <cellStyle name="Warning Text 34 14" xfId="27121" xr:uid="{82B23968-20B6-45E8-9448-D3A6BF4B8B05}"/>
    <cellStyle name="Warning Text 34 2" xfId="21672" xr:uid="{00000000-0005-0000-0000-0000AC540000}"/>
    <cellStyle name="Warning Text 34 2 2" xfId="21673" xr:uid="{00000000-0005-0000-0000-0000AD540000}"/>
    <cellStyle name="Warning Text 34 2 2 2" xfId="21674" xr:uid="{00000000-0005-0000-0000-0000AE540000}"/>
    <cellStyle name="Warning Text 34 2 3" xfId="21675" xr:uid="{00000000-0005-0000-0000-0000AF540000}"/>
    <cellStyle name="Warning Text 34 2 3 2" xfId="21676" xr:uid="{00000000-0005-0000-0000-0000B0540000}"/>
    <cellStyle name="Warning Text 34 2 4" xfId="21677" xr:uid="{00000000-0005-0000-0000-0000B1540000}"/>
    <cellStyle name="Warning Text 34 2 5" xfId="21678" xr:uid="{00000000-0005-0000-0000-0000B2540000}"/>
    <cellStyle name="Warning Text 34 2 6" xfId="46894" xr:uid="{26A71EDF-C141-43C0-B76C-21E772D91BEB}"/>
    <cellStyle name="Warning Text 34 2 7" xfId="40034" xr:uid="{8CA7AFC1-8A66-49D4-ABBC-5F158BD84852}"/>
    <cellStyle name="Warning Text 34 3" xfId="21679" xr:uid="{00000000-0005-0000-0000-0000B3540000}"/>
    <cellStyle name="Warning Text 34 3 2" xfId="21680" xr:uid="{00000000-0005-0000-0000-0000B4540000}"/>
    <cellStyle name="Warning Text 34 3 2 2" xfId="21681" xr:uid="{00000000-0005-0000-0000-0000B5540000}"/>
    <cellStyle name="Warning Text 34 3 3" xfId="21682" xr:uid="{00000000-0005-0000-0000-0000B6540000}"/>
    <cellStyle name="Warning Text 34 3 3 2" xfId="21683" xr:uid="{00000000-0005-0000-0000-0000B7540000}"/>
    <cellStyle name="Warning Text 34 3 4" xfId="21684" xr:uid="{00000000-0005-0000-0000-0000B8540000}"/>
    <cellStyle name="Warning Text 34 3 5" xfId="46895" xr:uid="{5C9B128A-C249-4F17-9867-91A02C6A72E4}"/>
    <cellStyle name="Warning Text 34 3 6" xfId="40035" xr:uid="{4ED50AD8-E0D9-4AB8-AF8E-A1B288F72519}"/>
    <cellStyle name="Warning Text 34 4" xfId="21685" xr:uid="{00000000-0005-0000-0000-0000B9540000}"/>
    <cellStyle name="Warning Text 34 4 2" xfId="21686" xr:uid="{00000000-0005-0000-0000-0000BA540000}"/>
    <cellStyle name="Warning Text 34 4 2 2" xfId="21687" xr:uid="{00000000-0005-0000-0000-0000BB540000}"/>
    <cellStyle name="Warning Text 34 4 3" xfId="21688" xr:uid="{00000000-0005-0000-0000-0000BC540000}"/>
    <cellStyle name="Warning Text 34 4 3 2" xfId="21689" xr:uid="{00000000-0005-0000-0000-0000BD540000}"/>
    <cellStyle name="Warning Text 34 4 4" xfId="21690" xr:uid="{00000000-0005-0000-0000-0000BE540000}"/>
    <cellStyle name="Warning Text 34 4 5" xfId="46896" xr:uid="{5B60686E-88DE-4142-9D7F-721FAC6CF023}"/>
    <cellStyle name="Warning Text 34 4 6" xfId="40036" xr:uid="{9374B028-ED26-417D-A84D-13F418ED483D}"/>
    <cellStyle name="Warning Text 34 5" xfId="21691" xr:uid="{00000000-0005-0000-0000-0000BF540000}"/>
    <cellStyle name="Warning Text 34 5 2" xfId="21692" xr:uid="{00000000-0005-0000-0000-0000C0540000}"/>
    <cellStyle name="Warning Text 34 5 2 2" xfId="21693" xr:uid="{00000000-0005-0000-0000-0000C1540000}"/>
    <cellStyle name="Warning Text 34 5 3" xfId="21694" xr:uid="{00000000-0005-0000-0000-0000C2540000}"/>
    <cellStyle name="Warning Text 34 5 3 2" xfId="21695" xr:uid="{00000000-0005-0000-0000-0000C3540000}"/>
    <cellStyle name="Warning Text 34 5 4" xfId="21696" xr:uid="{00000000-0005-0000-0000-0000C4540000}"/>
    <cellStyle name="Warning Text 34 5 4 2" xfId="21697" xr:uid="{00000000-0005-0000-0000-0000C5540000}"/>
    <cellStyle name="Warning Text 34 5 5" xfId="21698" xr:uid="{00000000-0005-0000-0000-0000C6540000}"/>
    <cellStyle name="Warning Text 34 5 6" xfId="46897" xr:uid="{9DFC68F9-0168-44A9-8060-BDDDD46B1589}"/>
    <cellStyle name="Warning Text 34 5 7" xfId="40037" xr:uid="{514FE3DB-A71A-4AB5-A446-714276BA8B8D}"/>
    <cellStyle name="Warning Text 34 6" xfId="21699" xr:uid="{00000000-0005-0000-0000-0000C7540000}"/>
    <cellStyle name="Warning Text 34 6 2" xfId="21700" xr:uid="{00000000-0005-0000-0000-0000C8540000}"/>
    <cellStyle name="Warning Text 34 6 2 2" xfId="21701" xr:uid="{00000000-0005-0000-0000-0000C9540000}"/>
    <cellStyle name="Warning Text 34 6 3" xfId="21702" xr:uid="{00000000-0005-0000-0000-0000CA540000}"/>
    <cellStyle name="Warning Text 34 6 3 2" xfId="21703" xr:uid="{00000000-0005-0000-0000-0000CB540000}"/>
    <cellStyle name="Warning Text 34 6 4" xfId="21704" xr:uid="{00000000-0005-0000-0000-0000CC540000}"/>
    <cellStyle name="Warning Text 34 6 5" xfId="46898" xr:uid="{DFBABDFD-707B-4F3D-A995-616C58CACA28}"/>
    <cellStyle name="Warning Text 34 6 6" xfId="40038" xr:uid="{1599D813-B585-4411-ABAC-BF5CF1D2A23A}"/>
    <cellStyle name="Warning Text 34 7" xfId="21705" xr:uid="{00000000-0005-0000-0000-0000CD540000}"/>
    <cellStyle name="Warning Text 34 7 2" xfId="21706" xr:uid="{00000000-0005-0000-0000-0000CE540000}"/>
    <cellStyle name="Warning Text 34 7 3" xfId="46899" xr:uid="{5201DC7C-9BFF-41B7-8EEF-3FE108A88059}"/>
    <cellStyle name="Warning Text 34 7 4" xfId="40039" xr:uid="{49076561-4176-4737-BDA0-108E333DFE29}"/>
    <cellStyle name="Warning Text 34 8" xfId="21707" xr:uid="{00000000-0005-0000-0000-0000CF540000}"/>
    <cellStyle name="Warning Text 34 8 2" xfId="21708" xr:uid="{00000000-0005-0000-0000-0000D0540000}"/>
    <cellStyle name="Warning Text 34 8 3" xfId="46900" xr:uid="{D51AECF5-641B-440F-BA58-B2920008C64C}"/>
    <cellStyle name="Warning Text 34 8 4" xfId="40040" xr:uid="{BA1CFC85-95A4-45A8-92D9-C80E8C11D282}"/>
    <cellStyle name="Warning Text 34 9" xfId="21709" xr:uid="{00000000-0005-0000-0000-0000D1540000}"/>
    <cellStyle name="Warning Text 34 9 2" xfId="21710" xr:uid="{00000000-0005-0000-0000-0000D2540000}"/>
    <cellStyle name="Warning Text 34 9 3" xfId="46901" xr:uid="{8A413CE9-F0E1-480D-A16B-9EB570C32370}"/>
    <cellStyle name="Warning Text 34 9 4" xfId="40041" xr:uid="{41170ADE-FEDF-4CDF-B9D9-ADA51A2FFE1D}"/>
    <cellStyle name="Warning Text 35" xfId="3375" xr:uid="{00000000-0005-0000-0000-0000330D0000}"/>
    <cellStyle name="Warning Text 35 10" xfId="21712" xr:uid="{00000000-0005-0000-0000-0000D4540000}"/>
    <cellStyle name="Warning Text 35 10 2" xfId="46902" xr:uid="{931AB291-E4AF-4D8E-91AF-531A0A7E21C1}"/>
    <cellStyle name="Warning Text 35 10 3" xfId="40042" xr:uid="{BBEFE045-FAA8-4080-ACFE-B9BB46C0553E}"/>
    <cellStyle name="Warning Text 35 11" xfId="21713" xr:uid="{00000000-0005-0000-0000-0000D5540000}"/>
    <cellStyle name="Warning Text 35 12" xfId="21711" xr:uid="{00000000-0005-0000-0000-0000D3540000}"/>
    <cellStyle name="Warning Text 35 13" xfId="42287" xr:uid="{1D81EEA3-79B0-4EF8-B870-A9B87C0A50D9}"/>
    <cellStyle name="Warning Text 35 14" xfId="27122" xr:uid="{23057495-0832-455E-BB3B-A667F00AA2C6}"/>
    <cellStyle name="Warning Text 35 2" xfId="21714" xr:uid="{00000000-0005-0000-0000-0000D6540000}"/>
    <cellStyle name="Warning Text 35 2 2" xfId="21715" xr:uid="{00000000-0005-0000-0000-0000D7540000}"/>
    <cellStyle name="Warning Text 35 2 2 2" xfId="21716" xr:uid="{00000000-0005-0000-0000-0000D8540000}"/>
    <cellStyle name="Warning Text 35 2 3" xfId="21717" xr:uid="{00000000-0005-0000-0000-0000D9540000}"/>
    <cellStyle name="Warning Text 35 2 3 2" xfId="21718" xr:uid="{00000000-0005-0000-0000-0000DA540000}"/>
    <cellStyle name="Warning Text 35 2 4" xfId="21719" xr:uid="{00000000-0005-0000-0000-0000DB540000}"/>
    <cellStyle name="Warning Text 35 2 5" xfId="21720" xr:uid="{00000000-0005-0000-0000-0000DC540000}"/>
    <cellStyle name="Warning Text 35 2 6" xfId="46903" xr:uid="{951B683D-0ABE-4351-8A21-821FDD061F54}"/>
    <cellStyle name="Warning Text 35 2 7" xfId="40043" xr:uid="{80A811AA-CB65-4799-8E08-FED6E4FF2933}"/>
    <cellStyle name="Warning Text 35 3" xfId="21721" xr:uid="{00000000-0005-0000-0000-0000DD540000}"/>
    <cellStyle name="Warning Text 35 3 2" xfId="21722" xr:uid="{00000000-0005-0000-0000-0000DE540000}"/>
    <cellStyle name="Warning Text 35 3 2 2" xfId="21723" xr:uid="{00000000-0005-0000-0000-0000DF540000}"/>
    <cellStyle name="Warning Text 35 3 3" xfId="21724" xr:uid="{00000000-0005-0000-0000-0000E0540000}"/>
    <cellStyle name="Warning Text 35 3 3 2" xfId="21725" xr:uid="{00000000-0005-0000-0000-0000E1540000}"/>
    <cellStyle name="Warning Text 35 3 4" xfId="21726" xr:uid="{00000000-0005-0000-0000-0000E2540000}"/>
    <cellStyle name="Warning Text 35 3 5" xfId="46904" xr:uid="{A07F463B-E14D-4EF8-914E-A7D2FDCCC273}"/>
    <cellStyle name="Warning Text 35 3 6" xfId="40044" xr:uid="{0CFD9905-0BD5-4D28-AC9B-F40A37ECB236}"/>
    <cellStyle name="Warning Text 35 4" xfId="21727" xr:uid="{00000000-0005-0000-0000-0000E3540000}"/>
    <cellStyle name="Warning Text 35 4 2" xfId="21728" xr:uid="{00000000-0005-0000-0000-0000E4540000}"/>
    <cellStyle name="Warning Text 35 4 2 2" xfId="21729" xr:uid="{00000000-0005-0000-0000-0000E5540000}"/>
    <cellStyle name="Warning Text 35 4 3" xfId="21730" xr:uid="{00000000-0005-0000-0000-0000E6540000}"/>
    <cellStyle name="Warning Text 35 4 3 2" xfId="21731" xr:uid="{00000000-0005-0000-0000-0000E7540000}"/>
    <cellStyle name="Warning Text 35 4 4" xfId="21732" xr:uid="{00000000-0005-0000-0000-0000E8540000}"/>
    <cellStyle name="Warning Text 35 4 5" xfId="46905" xr:uid="{0BEEA9A9-229E-4305-8686-53A24C75B089}"/>
    <cellStyle name="Warning Text 35 4 6" xfId="40045" xr:uid="{6DB1D162-CEF2-417B-BD18-6AA5BB84EAA1}"/>
    <cellStyle name="Warning Text 35 5" xfId="21733" xr:uid="{00000000-0005-0000-0000-0000E9540000}"/>
    <cellStyle name="Warning Text 35 5 2" xfId="21734" xr:uid="{00000000-0005-0000-0000-0000EA540000}"/>
    <cellStyle name="Warning Text 35 5 2 2" xfId="21735" xr:uid="{00000000-0005-0000-0000-0000EB540000}"/>
    <cellStyle name="Warning Text 35 5 3" xfId="21736" xr:uid="{00000000-0005-0000-0000-0000EC540000}"/>
    <cellStyle name="Warning Text 35 5 3 2" xfId="21737" xr:uid="{00000000-0005-0000-0000-0000ED540000}"/>
    <cellStyle name="Warning Text 35 5 4" xfId="21738" xr:uid="{00000000-0005-0000-0000-0000EE540000}"/>
    <cellStyle name="Warning Text 35 5 4 2" xfId="21739" xr:uid="{00000000-0005-0000-0000-0000EF540000}"/>
    <cellStyle name="Warning Text 35 5 5" xfId="21740" xr:uid="{00000000-0005-0000-0000-0000F0540000}"/>
    <cellStyle name="Warning Text 35 5 6" xfId="46906" xr:uid="{F4586161-B4D9-4474-9106-42604C3ECB96}"/>
    <cellStyle name="Warning Text 35 5 7" xfId="40046" xr:uid="{733B08A6-6EC3-417E-8BF7-6C047A74C5C1}"/>
    <cellStyle name="Warning Text 35 6" xfId="21741" xr:uid="{00000000-0005-0000-0000-0000F1540000}"/>
    <cellStyle name="Warning Text 35 6 2" xfId="21742" xr:uid="{00000000-0005-0000-0000-0000F2540000}"/>
    <cellStyle name="Warning Text 35 6 2 2" xfId="21743" xr:uid="{00000000-0005-0000-0000-0000F3540000}"/>
    <cellStyle name="Warning Text 35 6 3" xfId="21744" xr:uid="{00000000-0005-0000-0000-0000F4540000}"/>
    <cellStyle name="Warning Text 35 6 3 2" xfId="21745" xr:uid="{00000000-0005-0000-0000-0000F5540000}"/>
    <cellStyle name="Warning Text 35 6 4" xfId="21746" xr:uid="{00000000-0005-0000-0000-0000F6540000}"/>
    <cellStyle name="Warning Text 35 6 5" xfId="46907" xr:uid="{88575938-CC53-430D-BE27-AD7BD2012702}"/>
    <cellStyle name="Warning Text 35 6 6" xfId="40047" xr:uid="{36FF6D1D-E3C2-4584-88B7-6CE98268AB54}"/>
    <cellStyle name="Warning Text 35 7" xfId="21747" xr:uid="{00000000-0005-0000-0000-0000F7540000}"/>
    <cellStyle name="Warning Text 35 7 2" xfId="21748" xr:uid="{00000000-0005-0000-0000-0000F8540000}"/>
    <cellStyle name="Warning Text 35 7 3" xfId="46908" xr:uid="{10E0B15D-F39C-4A4D-A06F-F42C55639EDD}"/>
    <cellStyle name="Warning Text 35 7 4" xfId="40048" xr:uid="{231006E3-C52F-49F9-BF25-928A186B7ED8}"/>
    <cellStyle name="Warning Text 35 8" xfId="21749" xr:uid="{00000000-0005-0000-0000-0000F9540000}"/>
    <cellStyle name="Warning Text 35 8 2" xfId="21750" xr:uid="{00000000-0005-0000-0000-0000FA540000}"/>
    <cellStyle name="Warning Text 35 8 3" xfId="46909" xr:uid="{F73B02B6-79F2-4A3B-9F5F-043CF6765F9F}"/>
    <cellStyle name="Warning Text 35 8 4" xfId="40049" xr:uid="{DFF97576-975A-4BCF-BBF5-6A3AF9F8D444}"/>
    <cellStyle name="Warning Text 35 9" xfId="21751" xr:uid="{00000000-0005-0000-0000-0000FB540000}"/>
    <cellStyle name="Warning Text 35 9 2" xfId="21752" xr:uid="{00000000-0005-0000-0000-0000FC540000}"/>
    <cellStyle name="Warning Text 35 9 3" xfId="46910" xr:uid="{3208053B-1BC1-4869-A2D5-10E343E2FC58}"/>
    <cellStyle name="Warning Text 35 9 4" xfId="40050" xr:uid="{3BF00670-83F1-4830-BC83-C3ABDA155867}"/>
    <cellStyle name="Warning Text 36" xfId="3376" xr:uid="{00000000-0005-0000-0000-0000340D0000}"/>
    <cellStyle name="Warning Text 36 10" xfId="21754" xr:uid="{00000000-0005-0000-0000-0000FE540000}"/>
    <cellStyle name="Warning Text 36 10 2" xfId="46911" xr:uid="{5F8BE7D8-9FFD-4283-A50F-BD32185EC603}"/>
    <cellStyle name="Warning Text 36 10 3" xfId="40051" xr:uid="{AA3A5399-72D2-4850-8736-50CAA2DCCEDA}"/>
    <cellStyle name="Warning Text 36 11" xfId="21755" xr:uid="{00000000-0005-0000-0000-0000FF540000}"/>
    <cellStyle name="Warning Text 36 12" xfId="21753" xr:uid="{00000000-0005-0000-0000-0000FD540000}"/>
    <cellStyle name="Warning Text 36 13" xfId="42288" xr:uid="{901EB33D-BAEF-4AF6-B10A-41E63A94D679}"/>
    <cellStyle name="Warning Text 36 14" xfId="27123" xr:uid="{30905931-96B0-4B97-9539-97021787150A}"/>
    <cellStyle name="Warning Text 36 2" xfId="21756" xr:uid="{00000000-0005-0000-0000-000000550000}"/>
    <cellStyle name="Warning Text 36 2 2" xfId="21757" xr:uid="{00000000-0005-0000-0000-000001550000}"/>
    <cellStyle name="Warning Text 36 2 2 2" xfId="21758" xr:uid="{00000000-0005-0000-0000-000002550000}"/>
    <cellStyle name="Warning Text 36 2 3" xfId="21759" xr:uid="{00000000-0005-0000-0000-000003550000}"/>
    <cellStyle name="Warning Text 36 2 3 2" xfId="21760" xr:uid="{00000000-0005-0000-0000-000004550000}"/>
    <cellStyle name="Warning Text 36 2 4" xfId="21761" xr:uid="{00000000-0005-0000-0000-000005550000}"/>
    <cellStyle name="Warning Text 36 2 5" xfId="21762" xr:uid="{00000000-0005-0000-0000-000006550000}"/>
    <cellStyle name="Warning Text 36 2 6" xfId="46912" xr:uid="{C613211C-50C2-4182-831F-916F2A02E826}"/>
    <cellStyle name="Warning Text 36 2 7" xfId="40052" xr:uid="{FFE6040B-80F8-44FD-9160-0543E9213E1A}"/>
    <cellStyle name="Warning Text 36 3" xfId="21763" xr:uid="{00000000-0005-0000-0000-000007550000}"/>
    <cellStyle name="Warning Text 36 3 2" xfId="21764" xr:uid="{00000000-0005-0000-0000-000008550000}"/>
    <cellStyle name="Warning Text 36 3 2 2" xfId="21765" xr:uid="{00000000-0005-0000-0000-000009550000}"/>
    <cellStyle name="Warning Text 36 3 3" xfId="21766" xr:uid="{00000000-0005-0000-0000-00000A550000}"/>
    <cellStyle name="Warning Text 36 3 3 2" xfId="21767" xr:uid="{00000000-0005-0000-0000-00000B550000}"/>
    <cellStyle name="Warning Text 36 3 4" xfId="21768" xr:uid="{00000000-0005-0000-0000-00000C550000}"/>
    <cellStyle name="Warning Text 36 3 5" xfId="46913" xr:uid="{F3CFD33A-36CD-4937-B969-C032F32CF8CA}"/>
    <cellStyle name="Warning Text 36 3 6" xfId="40053" xr:uid="{161A77E9-8993-4A07-99F6-0ED5933EA006}"/>
    <cellStyle name="Warning Text 36 4" xfId="21769" xr:uid="{00000000-0005-0000-0000-00000D550000}"/>
    <cellStyle name="Warning Text 36 4 2" xfId="21770" xr:uid="{00000000-0005-0000-0000-00000E550000}"/>
    <cellStyle name="Warning Text 36 4 2 2" xfId="21771" xr:uid="{00000000-0005-0000-0000-00000F550000}"/>
    <cellStyle name="Warning Text 36 4 3" xfId="21772" xr:uid="{00000000-0005-0000-0000-000010550000}"/>
    <cellStyle name="Warning Text 36 4 3 2" xfId="21773" xr:uid="{00000000-0005-0000-0000-000011550000}"/>
    <cellStyle name="Warning Text 36 4 4" xfId="21774" xr:uid="{00000000-0005-0000-0000-000012550000}"/>
    <cellStyle name="Warning Text 36 4 5" xfId="46914" xr:uid="{11319582-E8DA-40B9-8A64-E03D9FCCF815}"/>
    <cellStyle name="Warning Text 36 4 6" xfId="40054" xr:uid="{46266982-1425-429D-9C9E-A562B78C9A05}"/>
    <cellStyle name="Warning Text 36 5" xfId="21775" xr:uid="{00000000-0005-0000-0000-000013550000}"/>
    <cellStyle name="Warning Text 36 5 2" xfId="21776" xr:uid="{00000000-0005-0000-0000-000014550000}"/>
    <cellStyle name="Warning Text 36 5 2 2" xfId="21777" xr:uid="{00000000-0005-0000-0000-000015550000}"/>
    <cellStyle name="Warning Text 36 5 3" xfId="21778" xr:uid="{00000000-0005-0000-0000-000016550000}"/>
    <cellStyle name="Warning Text 36 5 3 2" xfId="21779" xr:uid="{00000000-0005-0000-0000-000017550000}"/>
    <cellStyle name="Warning Text 36 5 4" xfId="21780" xr:uid="{00000000-0005-0000-0000-000018550000}"/>
    <cellStyle name="Warning Text 36 5 4 2" xfId="21781" xr:uid="{00000000-0005-0000-0000-000019550000}"/>
    <cellStyle name="Warning Text 36 5 5" xfId="21782" xr:uid="{00000000-0005-0000-0000-00001A550000}"/>
    <cellStyle name="Warning Text 36 5 6" xfId="46915" xr:uid="{53593690-E25A-4332-A483-E919AFC8BDA7}"/>
    <cellStyle name="Warning Text 36 5 7" xfId="40055" xr:uid="{FCE19431-F79A-4AA9-97D2-559DC0063043}"/>
    <cellStyle name="Warning Text 36 6" xfId="21783" xr:uid="{00000000-0005-0000-0000-00001B550000}"/>
    <cellStyle name="Warning Text 36 6 2" xfId="21784" xr:uid="{00000000-0005-0000-0000-00001C550000}"/>
    <cellStyle name="Warning Text 36 6 2 2" xfId="21785" xr:uid="{00000000-0005-0000-0000-00001D550000}"/>
    <cellStyle name="Warning Text 36 6 3" xfId="21786" xr:uid="{00000000-0005-0000-0000-00001E550000}"/>
    <cellStyle name="Warning Text 36 6 3 2" xfId="21787" xr:uid="{00000000-0005-0000-0000-00001F550000}"/>
    <cellStyle name="Warning Text 36 6 4" xfId="21788" xr:uid="{00000000-0005-0000-0000-000020550000}"/>
    <cellStyle name="Warning Text 36 6 5" xfId="46916" xr:uid="{F415CF21-C0CB-4C72-A222-44AAA6131227}"/>
    <cellStyle name="Warning Text 36 6 6" xfId="40056" xr:uid="{1F80AFB0-DFB5-46A4-9979-30431922E13B}"/>
    <cellStyle name="Warning Text 36 7" xfId="21789" xr:uid="{00000000-0005-0000-0000-000021550000}"/>
    <cellStyle name="Warning Text 36 7 2" xfId="21790" xr:uid="{00000000-0005-0000-0000-000022550000}"/>
    <cellStyle name="Warning Text 36 7 3" xfId="46917" xr:uid="{06B6E377-9636-494E-8136-1B1456994395}"/>
    <cellStyle name="Warning Text 36 7 4" xfId="40057" xr:uid="{6D512785-82E2-4CE2-B94C-48F5F011A9FF}"/>
    <cellStyle name="Warning Text 36 8" xfId="21791" xr:uid="{00000000-0005-0000-0000-000023550000}"/>
    <cellStyle name="Warning Text 36 8 2" xfId="21792" xr:uid="{00000000-0005-0000-0000-000024550000}"/>
    <cellStyle name="Warning Text 36 8 3" xfId="46918" xr:uid="{2444C016-E769-45DE-8E6A-41B26FA22514}"/>
    <cellStyle name="Warning Text 36 8 4" xfId="40058" xr:uid="{F9A324B2-F075-4C35-BD44-F78FA07212DB}"/>
    <cellStyle name="Warning Text 36 9" xfId="21793" xr:uid="{00000000-0005-0000-0000-000025550000}"/>
    <cellStyle name="Warning Text 36 9 2" xfId="21794" xr:uid="{00000000-0005-0000-0000-000026550000}"/>
    <cellStyle name="Warning Text 36 9 3" xfId="46919" xr:uid="{D3954DAF-9F2E-4B2D-9108-9CDC4C76DB1A}"/>
    <cellStyle name="Warning Text 36 9 4" xfId="40059" xr:uid="{36503C0A-F9D0-496D-A29C-815FF5916950}"/>
    <cellStyle name="Warning Text 37" xfId="3377" xr:uid="{00000000-0005-0000-0000-0000350D0000}"/>
    <cellStyle name="Warning Text 37 10" xfId="21796" xr:uid="{00000000-0005-0000-0000-000028550000}"/>
    <cellStyle name="Warning Text 37 10 2" xfId="46920" xr:uid="{DD484014-4198-4E71-BAB4-3CBEAD78E517}"/>
    <cellStyle name="Warning Text 37 10 3" xfId="40060" xr:uid="{9DEDE895-A1B0-41CB-BFD0-5C01E39447A4}"/>
    <cellStyle name="Warning Text 37 11" xfId="21797" xr:uid="{00000000-0005-0000-0000-000029550000}"/>
    <cellStyle name="Warning Text 37 12" xfId="21795" xr:uid="{00000000-0005-0000-0000-000027550000}"/>
    <cellStyle name="Warning Text 37 13" xfId="42289" xr:uid="{FACBBE06-E7DD-428F-BFDC-E12EBC64EE30}"/>
    <cellStyle name="Warning Text 37 14" xfId="27124" xr:uid="{D2CED020-DD00-4423-B892-6A77A54C45FA}"/>
    <cellStyle name="Warning Text 37 2" xfId="21798" xr:uid="{00000000-0005-0000-0000-00002A550000}"/>
    <cellStyle name="Warning Text 37 2 2" xfId="21799" xr:uid="{00000000-0005-0000-0000-00002B550000}"/>
    <cellStyle name="Warning Text 37 2 2 2" xfId="21800" xr:uid="{00000000-0005-0000-0000-00002C550000}"/>
    <cellStyle name="Warning Text 37 2 3" xfId="21801" xr:uid="{00000000-0005-0000-0000-00002D550000}"/>
    <cellStyle name="Warning Text 37 2 3 2" xfId="21802" xr:uid="{00000000-0005-0000-0000-00002E550000}"/>
    <cellStyle name="Warning Text 37 2 4" xfId="21803" xr:uid="{00000000-0005-0000-0000-00002F550000}"/>
    <cellStyle name="Warning Text 37 2 5" xfId="21804" xr:uid="{00000000-0005-0000-0000-000030550000}"/>
    <cellStyle name="Warning Text 37 2 6" xfId="46921" xr:uid="{D65F664D-9E38-493B-88AB-72CCB5642DAF}"/>
    <cellStyle name="Warning Text 37 2 7" xfId="40061" xr:uid="{E4306AB3-B97B-4DDF-8749-916D59741CE7}"/>
    <cellStyle name="Warning Text 37 3" xfId="21805" xr:uid="{00000000-0005-0000-0000-000031550000}"/>
    <cellStyle name="Warning Text 37 3 2" xfId="21806" xr:uid="{00000000-0005-0000-0000-000032550000}"/>
    <cellStyle name="Warning Text 37 3 2 2" xfId="21807" xr:uid="{00000000-0005-0000-0000-000033550000}"/>
    <cellStyle name="Warning Text 37 3 3" xfId="21808" xr:uid="{00000000-0005-0000-0000-000034550000}"/>
    <cellStyle name="Warning Text 37 3 3 2" xfId="21809" xr:uid="{00000000-0005-0000-0000-000035550000}"/>
    <cellStyle name="Warning Text 37 3 4" xfId="21810" xr:uid="{00000000-0005-0000-0000-000036550000}"/>
    <cellStyle name="Warning Text 37 3 5" xfId="46922" xr:uid="{064E843A-FF98-4196-9B77-CD38F9672C60}"/>
    <cellStyle name="Warning Text 37 3 6" xfId="40062" xr:uid="{C6A457F5-5FCD-4679-82F5-780F7BD0A07C}"/>
    <cellStyle name="Warning Text 37 4" xfId="21811" xr:uid="{00000000-0005-0000-0000-000037550000}"/>
    <cellStyle name="Warning Text 37 4 2" xfId="21812" xr:uid="{00000000-0005-0000-0000-000038550000}"/>
    <cellStyle name="Warning Text 37 4 2 2" xfId="21813" xr:uid="{00000000-0005-0000-0000-000039550000}"/>
    <cellStyle name="Warning Text 37 4 3" xfId="21814" xr:uid="{00000000-0005-0000-0000-00003A550000}"/>
    <cellStyle name="Warning Text 37 4 3 2" xfId="21815" xr:uid="{00000000-0005-0000-0000-00003B550000}"/>
    <cellStyle name="Warning Text 37 4 4" xfId="21816" xr:uid="{00000000-0005-0000-0000-00003C550000}"/>
    <cellStyle name="Warning Text 37 4 5" xfId="46923" xr:uid="{EF4BEE79-BF48-42AA-9F5D-20ABB4F90132}"/>
    <cellStyle name="Warning Text 37 4 6" xfId="40063" xr:uid="{D289D2DC-9384-40D9-BC96-82EC261C45D5}"/>
    <cellStyle name="Warning Text 37 5" xfId="21817" xr:uid="{00000000-0005-0000-0000-00003D550000}"/>
    <cellStyle name="Warning Text 37 5 2" xfId="21818" xr:uid="{00000000-0005-0000-0000-00003E550000}"/>
    <cellStyle name="Warning Text 37 5 2 2" xfId="21819" xr:uid="{00000000-0005-0000-0000-00003F550000}"/>
    <cellStyle name="Warning Text 37 5 3" xfId="21820" xr:uid="{00000000-0005-0000-0000-000040550000}"/>
    <cellStyle name="Warning Text 37 5 3 2" xfId="21821" xr:uid="{00000000-0005-0000-0000-000041550000}"/>
    <cellStyle name="Warning Text 37 5 4" xfId="21822" xr:uid="{00000000-0005-0000-0000-000042550000}"/>
    <cellStyle name="Warning Text 37 5 4 2" xfId="21823" xr:uid="{00000000-0005-0000-0000-000043550000}"/>
    <cellStyle name="Warning Text 37 5 5" xfId="21824" xr:uid="{00000000-0005-0000-0000-000044550000}"/>
    <cellStyle name="Warning Text 37 5 6" xfId="46924" xr:uid="{AB75F0B7-F9E5-443A-BC80-C53144D3630E}"/>
    <cellStyle name="Warning Text 37 5 7" xfId="40064" xr:uid="{93CBFEAF-4C21-4180-862D-FD25222BF03C}"/>
    <cellStyle name="Warning Text 37 6" xfId="21825" xr:uid="{00000000-0005-0000-0000-000045550000}"/>
    <cellStyle name="Warning Text 37 6 2" xfId="21826" xr:uid="{00000000-0005-0000-0000-000046550000}"/>
    <cellStyle name="Warning Text 37 6 2 2" xfId="21827" xr:uid="{00000000-0005-0000-0000-000047550000}"/>
    <cellStyle name="Warning Text 37 6 3" xfId="21828" xr:uid="{00000000-0005-0000-0000-000048550000}"/>
    <cellStyle name="Warning Text 37 6 3 2" xfId="21829" xr:uid="{00000000-0005-0000-0000-000049550000}"/>
    <cellStyle name="Warning Text 37 6 4" xfId="21830" xr:uid="{00000000-0005-0000-0000-00004A550000}"/>
    <cellStyle name="Warning Text 37 6 5" xfId="46925" xr:uid="{8FC440F7-3C7E-45CB-B1C8-86F6EE149D4A}"/>
    <cellStyle name="Warning Text 37 6 6" xfId="40065" xr:uid="{D5435FE5-6FF7-467D-A723-5CE3DB46D186}"/>
    <cellStyle name="Warning Text 37 7" xfId="21831" xr:uid="{00000000-0005-0000-0000-00004B550000}"/>
    <cellStyle name="Warning Text 37 7 2" xfId="21832" xr:uid="{00000000-0005-0000-0000-00004C550000}"/>
    <cellStyle name="Warning Text 37 7 3" xfId="46926" xr:uid="{F6C77993-C8EB-4548-8063-66DF2F65F6EF}"/>
    <cellStyle name="Warning Text 37 7 4" xfId="40066" xr:uid="{20014220-6911-426A-A847-A9E79B4E5913}"/>
    <cellStyle name="Warning Text 37 8" xfId="21833" xr:uid="{00000000-0005-0000-0000-00004D550000}"/>
    <cellStyle name="Warning Text 37 8 2" xfId="21834" xr:uid="{00000000-0005-0000-0000-00004E550000}"/>
    <cellStyle name="Warning Text 37 8 3" xfId="46927" xr:uid="{15ADAFE0-D95C-4E84-870D-5E96BC6F5896}"/>
    <cellStyle name="Warning Text 37 8 4" xfId="40067" xr:uid="{101C4ECF-5DDC-4FA5-819B-77A6C82AF581}"/>
    <cellStyle name="Warning Text 37 9" xfId="21835" xr:uid="{00000000-0005-0000-0000-00004F550000}"/>
    <cellStyle name="Warning Text 37 9 2" xfId="21836" xr:uid="{00000000-0005-0000-0000-000050550000}"/>
    <cellStyle name="Warning Text 37 9 3" xfId="46928" xr:uid="{EA17629D-E46C-4596-BE24-B0A0D95FD230}"/>
    <cellStyle name="Warning Text 37 9 4" xfId="40068" xr:uid="{45FEBA2D-0BC1-4F64-8510-FD5A7FC50C5C}"/>
    <cellStyle name="Warning Text 38" xfId="3378" xr:uid="{00000000-0005-0000-0000-0000360D0000}"/>
    <cellStyle name="Warning Text 38 10" xfId="21838" xr:uid="{00000000-0005-0000-0000-000052550000}"/>
    <cellStyle name="Warning Text 38 10 2" xfId="46929" xr:uid="{FBC834C0-B032-439F-A9B1-D00C20A6399D}"/>
    <cellStyle name="Warning Text 38 10 3" xfId="40069" xr:uid="{24CE844F-503E-48C5-8979-7F26BA82C3A8}"/>
    <cellStyle name="Warning Text 38 11" xfId="21839" xr:uid="{00000000-0005-0000-0000-000053550000}"/>
    <cellStyle name="Warning Text 38 12" xfId="21837" xr:uid="{00000000-0005-0000-0000-000051550000}"/>
    <cellStyle name="Warning Text 38 13" xfId="42290" xr:uid="{F609CD0A-79F9-4319-B1B7-98089A0A8009}"/>
    <cellStyle name="Warning Text 38 14" xfId="27125" xr:uid="{61BFBE8A-2E08-49BD-8ACB-AA8D07F1D3EF}"/>
    <cellStyle name="Warning Text 38 2" xfId="21840" xr:uid="{00000000-0005-0000-0000-000054550000}"/>
    <cellStyle name="Warning Text 38 2 2" xfId="21841" xr:uid="{00000000-0005-0000-0000-000055550000}"/>
    <cellStyle name="Warning Text 38 2 2 2" xfId="21842" xr:uid="{00000000-0005-0000-0000-000056550000}"/>
    <cellStyle name="Warning Text 38 2 3" xfId="21843" xr:uid="{00000000-0005-0000-0000-000057550000}"/>
    <cellStyle name="Warning Text 38 2 3 2" xfId="21844" xr:uid="{00000000-0005-0000-0000-000058550000}"/>
    <cellStyle name="Warning Text 38 2 4" xfId="21845" xr:uid="{00000000-0005-0000-0000-000059550000}"/>
    <cellStyle name="Warning Text 38 2 5" xfId="21846" xr:uid="{00000000-0005-0000-0000-00005A550000}"/>
    <cellStyle name="Warning Text 38 2 6" xfId="46930" xr:uid="{FC50ABE3-C3B5-4135-8206-2B2B51C0958B}"/>
    <cellStyle name="Warning Text 38 2 7" xfId="40070" xr:uid="{B4D8A724-FAE3-41C0-B5AF-901F70D5A256}"/>
    <cellStyle name="Warning Text 38 3" xfId="21847" xr:uid="{00000000-0005-0000-0000-00005B550000}"/>
    <cellStyle name="Warning Text 38 3 2" xfId="21848" xr:uid="{00000000-0005-0000-0000-00005C550000}"/>
    <cellStyle name="Warning Text 38 3 2 2" xfId="21849" xr:uid="{00000000-0005-0000-0000-00005D550000}"/>
    <cellStyle name="Warning Text 38 3 3" xfId="21850" xr:uid="{00000000-0005-0000-0000-00005E550000}"/>
    <cellStyle name="Warning Text 38 3 3 2" xfId="21851" xr:uid="{00000000-0005-0000-0000-00005F550000}"/>
    <cellStyle name="Warning Text 38 3 4" xfId="21852" xr:uid="{00000000-0005-0000-0000-000060550000}"/>
    <cellStyle name="Warning Text 38 3 5" xfId="46931" xr:uid="{BED4B906-1CB3-4214-82C4-23A3ABD712B8}"/>
    <cellStyle name="Warning Text 38 3 6" xfId="40071" xr:uid="{39B3594D-638F-473D-AC33-AFFC7DF825C3}"/>
    <cellStyle name="Warning Text 38 4" xfId="21853" xr:uid="{00000000-0005-0000-0000-000061550000}"/>
    <cellStyle name="Warning Text 38 4 2" xfId="21854" xr:uid="{00000000-0005-0000-0000-000062550000}"/>
    <cellStyle name="Warning Text 38 4 2 2" xfId="21855" xr:uid="{00000000-0005-0000-0000-000063550000}"/>
    <cellStyle name="Warning Text 38 4 3" xfId="21856" xr:uid="{00000000-0005-0000-0000-000064550000}"/>
    <cellStyle name="Warning Text 38 4 3 2" xfId="21857" xr:uid="{00000000-0005-0000-0000-000065550000}"/>
    <cellStyle name="Warning Text 38 4 4" xfId="21858" xr:uid="{00000000-0005-0000-0000-000066550000}"/>
    <cellStyle name="Warning Text 38 4 5" xfId="46932" xr:uid="{FBF1D114-382C-42C9-A188-BE8D9F053231}"/>
    <cellStyle name="Warning Text 38 4 6" xfId="40072" xr:uid="{6A66DF0F-6E65-4DC5-A44F-D081606B6B89}"/>
    <cellStyle name="Warning Text 38 5" xfId="21859" xr:uid="{00000000-0005-0000-0000-000067550000}"/>
    <cellStyle name="Warning Text 38 5 2" xfId="21860" xr:uid="{00000000-0005-0000-0000-000068550000}"/>
    <cellStyle name="Warning Text 38 5 2 2" xfId="21861" xr:uid="{00000000-0005-0000-0000-000069550000}"/>
    <cellStyle name="Warning Text 38 5 3" xfId="21862" xr:uid="{00000000-0005-0000-0000-00006A550000}"/>
    <cellStyle name="Warning Text 38 5 3 2" xfId="21863" xr:uid="{00000000-0005-0000-0000-00006B550000}"/>
    <cellStyle name="Warning Text 38 5 4" xfId="21864" xr:uid="{00000000-0005-0000-0000-00006C550000}"/>
    <cellStyle name="Warning Text 38 5 4 2" xfId="21865" xr:uid="{00000000-0005-0000-0000-00006D550000}"/>
    <cellStyle name="Warning Text 38 5 5" xfId="21866" xr:uid="{00000000-0005-0000-0000-00006E550000}"/>
    <cellStyle name="Warning Text 38 5 6" xfId="46933" xr:uid="{48EFC025-88DD-4F0B-9435-4035801D11C4}"/>
    <cellStyle name="Warning Text 38 5 7" xfId="40073" xr:uid="{107B7EB2-4907-4B4D-887B-3ED86EF13185}"/>
    <cellStyle name="Warning Text 38 6" xfId="21867" xr:uid="{00000000-0005-0000-0000-00006F550000}"/>
    <cellStyle name="Warning Text 38 6 2" xfId="21868" xr:uid="{00000000-0005-0000-0000-000070550000}"/>
    <cellStyle name="Warning Text 38 6 2 2" xfId="21869" xr:uid="{00000000-0005-0000-0000-000071550000}"/>
    <cellStyle name="Warning Text 38 6 3" xfId="21870" xr:uid="{00000000-0005-0000-0000-000072550000}"/>
    <cellStyle name="Warning Text 38 6 3 2" xfId="21871" xr:uid="{00000000-0005-0000-0000-000073550000}"/>
    <cellStyle name="Warning Text 38 6 4" xfId="21872" xr:uid="{00000000-0005-0000-0000-000074550000}"/>
    <cellStyle name="Warning Text 38 6 5" xfId="46934" xr:uid="{04D7BF37-49EE-4ADE-8532-2391126CF925}"/>
    <cellStyle name="Warning Text 38 6 6" xfId="40074" xr:uid="{B38DA3D4-766A-4158-B206-BB39DA0928FA}"/>
    <cellStyle name="Warning Text 38 7" xfId="21873" xr:uid="{00000000-0005-0000-0000-000075550000}"/>
    <cellStyle name="Warning Text 38 7 2" xfId="21874" xr:uid="{00000000-0005-0000-0000-000076550000}"/>
    <cellStyle name="Warning Text 38 7 3" xfId="46935" xr:uid="{357FF67A-F528-44EF-BB56-36C0A6F9397B}"/>
    <cellStyle name="Warning Text 38 7 4" xfId="40075" xr:uid="{FD21AF7D-6DA9-4984-8304-18FD67136377}"/>
    <cellStyle name="Warning Text 38 8" xfId="21875" xr:uid="{00000000-0005-0000-0000-000077550000}"/>
    <cellStyle name="Warning Text 38 8 2" xfId="21876" xr:uid="{00000000-0005-0000-0000-000078550000}"/>
    <cellStyle name="Warning Text 38 8 3" xfId="46936" xr:uid="{D38C2339-6ED9-4E80-83E4-755B6DC47122}"/>
    <cellStyle name="Warning Text 38 8 4" xfId="40076" xr:uid="{A51474DF-1547-44C3-8E55-62DE04452C59}"/>
    <cellStyle name="Warning Text 38 9" xfId="21877" xr:uid="{00000000-0005-0000-0000-000079550000}"/>
    <cellStyle name="Warning Text 38 9 2" xfId="21878" xr:uid="{00000000-0005-0000-0000-00007A550000}"/>
    <cellStyle name="Warning Text 38 9 3" xfId="46937" xr:uid="{6BFCC222-8D01-444B-87D1-7BFE692F8E3E}"/>
    <cellStyle name="Warning Text 38 9 4" xfId="40077" xr:uid="{A9FEF201-8DD3-4103-85A1-F4A6C003FD00}"/>
    <cellStyle name="Warning Text 39" xfId="3379" xr:uid="{00000000-0005-0000-0000-0000370D0000}"/>
    <cellStyle name="Warning Text 39 10" xfId="21880" xr:uid="{00000000-0005-0000-0000-00007C550000}"/>
    <cellStyle name="Warning Text 39 10 2" xfId="46938" xr:uid="{096422CF-41B0-406E-8DB8-41FAF2334436}"/>
    <cellStyle name="Warning Text 39 10 3" xfId="40078" xr:uid="{6CE20F59-9CF4-41CB-9E66-A1A5646D04F2}"/>
    <cellStyle name="Warning Text 39 11" xfId="21881" xr:uid="{00000000-0005-0000-0000-00007D550000}"/>
    <cellStyle name="Warning Text 39 12" xfId="21879" xr:uid="{00000000-0005-0000-0000-00007B550000}"/>
    <cellStyle name="Warning Text 39 13" xfId="42291" xr:uid="{557CF42C-6F2B-4D05-B2F9-21F8E1C4A708}"/>
    <cellStyle name="Warning Text 39 14" xfId="27126" xr:uid="{ED9D2B54-FE82-4C57-9280-597E2D9E9326}"/>
    <cellStyle name="Warning Text 39 2" xfId="21882" xr:uid="{00000000-0005-0000-0000-00007E550000}"/>
    <cellStyle name="Warning Text 39 2 2" xfId="21883" xr:uid="{00000000-0005-0000-0000-00007F550000}"/>
    <cellStyle name="Warning Text 39 2 2 2" xfId="21884" xr:uid="{00000000-0005-0000-0000-000080550000}"/>
    <cellStyle name="Warning Text 39 2 3" xfId="21885" xr:uid="{00000000-0005-0000-0000-000081550000}"/>
    <cellStyle name="Warning Text 39 2 3 2" xfId="21886" xr:uid="{00000000-0005-0000-0000-000082550000}"/>
    <cellStyle name="Warning Text 39 2 4" xfId="21887" xr:uid="{00000000-0005-0000-0000-000083550000}"/>
    <cellStyle name="Warning Text 39 2 5" xfId="21888" xr:uid="{00000000-0005-0000-0000-000084550000}"/>
    <cellStyle name="Warning Text 39 2 6" xfId="46939" xr:uid="{80CB129C-5554-4D63-999B-85C698DEA2CC}"/>
    <cellStyle name="Warning Text 39 2 7" xfId="40079" xr:uid="{ABE4903F-EE93-4F00-9857-732F21C229DB}"/>
    <cellStyle name="Warning Text 39 3" xfId="21889" xr:uid="{00000000-0005-0000-0000-000085550000}"/>
    <cellStyle name="Warning Text 39 3 2" xfId="21890" xr:uid="{00000000-0005-0000-0000-000086550000}"/>
    <cellStyle name="Warning Text 39 3 2 2" xfId="21891" xr:uid="{00000000-0005-0000-0000-000087550000}"/>
    <cellStyle name="Warning Text 39 3 3" xfId="21892" xr:uid="{00000000-0005-0000-0000-000088550000}"/>
    <cellStyle name="Warning Text 39 3 3 2" xfId="21893" xr:uid="{00000000-0005-0000-0000-000089550000}"/>
    <cellStyle name="Warning Text 39 3 4" xfId="21894" xr:uid="{00000000-0005-0000-0000-00008A550000}"/>
    <cellStyle name="Warning Text 39 3 5" xfId="46940" xr:uid="{36746749-DAA0-4368-80E5-314563052C17}"/>
    <cellStyle name="Warning Text 39 3 6" xfId="40080" xr:uid="{1ED0D13B-2494-48A3-914F-FAD76C18F8FF}"/>
    <cellStyle name="Warning Text 39 4" xfId="21895" xr:uid="{00000000-0005-0000-0000-00008B550000}"/>
    <cellStyle name="Warning Text 39 4 2" xfId="21896" xr:uid="{00000000-0005-0000-0000-00008C550000}"/>
    <cellStyle name="Warning Text 39 4 2 2" xfId="21897" xr:uid="{00000000-0005-0000-0000-00008D550000}"/>
    <cellStyle name="Warning Text 39 4 3" xfId="21898" xr:uid="{00000000-0005-0000-0000-00008E550000}"/>
    <cellStyle name="Warning Text 39 4 3 2" xfId="21899" xr:uid="{00000000-0005-0000-0000-00008F550000}"/>
    <cellStyle name="Warning Text 39 4 4" xfId="21900" xr:uid="{00000000-0005-0000-0000-000090550000}"/>
    <cellStyle name="Warning Text 39 4 5" xfId="46941" xr:uid="{E47EEFB9-F084-45BE-8852-1E03953ACB5D}"/>
    <cellStyle name="Warning Text 39 4 6" xfId="40081" xr:uid="{91C085F8-3304-4E43-9008-F064DAA49EE2}"/>
    <cellStyle name="Warning Text 39 5" xfId="21901" xr:uid="{00000000-0005-0000-0000-000091550000}"/>
    <cellStyle name="Warning Text 39 5 2" xfId="21902" xr:uid="{00000000-0005-0000-0000-000092550000}"/>
    <cellStyle name="Warning Text 39 5 2 2" xfId="21903" xr:uid="{00000000-0005-0000-0000-000093550000}"/>
    <cellStyle name="Warning Text 39 5 3" xfId="21904" xr:uid="{00000000-0005-0000-0000-000094550000}"/>
    <cellStyle name="Warning Text 39 5 3 2" xfId="21905" xr:uid="{00000000-0005-0000-0000-000095550000}"/>
    <cellStyle name="Warning Text 39 5 4" xfId="21906" xr:uid="{00000000-0005-0000-0000-000096550000}"/>
    <cellStyle name="Warning Text 39 5 4 2" xfId="21907" xr:uid="{00000000-0005-0000-0000-000097550000}"/>
    <cellStyle name="Warning Text 39 5 5" xfId="21908" xr:uid="{00000000-0005-0000-0000-000098550000}"/>
    <cellStyle name="Warning Text 39 5 6" xfId="46942" xr:uid="{7DE7C423-006E-462B-B02A-0D6AD8CE8869}"/>
    <cellStyle name="Warning Text 39 5 7" xfId="40082" xr:uid="{93A447FE-C604-4D4C-95F2-DBE45A675245}"/>
    <cellStyle name="Warning Text 39 6" xfId="21909" xr:uid="{00000000-0005-0000-0000-000099550000}"/>
    <cellStyle name="Warning Text 39 6 2" xfId="21910" xr:uid="{00000000-0005-0000-0000-00009A550000}"/>
    <cellStyle name="Warning Text 39 6 2 2" xfId="21911" xr:uid="{00000000-0005-0000-0000-00009B550000}"/>
    <cellStyle name="Warning Text 39 6 3" xfId="21912" xr:uid="{00000000-0005-0000-0000-00009C550000}"/>
    <cellStyle name="Warning Text 39 6 3 2" xfId="21913" xr:uid="{00000000-0005-0000-0000-00009D550000}"/>
    <cellStyle name="Warning Text 39 6 4" xfId="21914" xr:uid="{00000000-0005-0000-0000-00009E550000}"/>
    <cellStyle name="Warning Text 39 6 5" xfId="46943" xr:uid="{F9C31464-8550-4374-A223-15E82B579B48}"/>
    <cellStyle name="Warning Text 39 6 6" xfId="40083" xr:uid="{42064FED-9877-4C4B-8C28-C1B4A58074B9}"/>
    <cellStyle name="Warning Text 39 7" xfId="21915" xr:uid="{00000000-0005-0000-0000-00009F550000}"/>
    <cellStyle name="Warning Text 39 7 2" xfId="21916" xr:uid="{00000000-0005-0000-0000-0000A0550000}"/>
    <cellStyle name="Warning Text 39 7 3" xfId="46944" xr:uid="{E97D7BE3-8C71-4987-866A-9FBD1E1A20D7}"/>
    <cellStyle name="Warning Text 39 7 4" xfId="40084" xr:uid="{FE0E9FBA-57FE-4344-A349-A2E5B8459670}"/>
    <cellStyle name="Warning Text 39 8" xfId="21917" xr:uid="{00000000-0005-0000-0000-0000A1550000}"/>
    <cellStyle name="Warning Text 39 8 2" xfId="21918" xr:uid="{00000000-0005-0000-0000-0000A2550000}"/>
    <cellStyle name="Warning Text 39 8 3" xfId="46945" xr:uid="{1A21E911-EF51-44F7-B1CC-7DC8378F4291}"/>
    <cellStyle name="Warning Text 39 8 4" xfId="40085" xr:uid="{FFAD9AB2-EB5F-43E6-8D77-9CBB803576DF}"/>
    <cellStyle name="Warning Text 39 9" xfId="21919" xr:uid="{00000000-0005-0000-0000-0000A3550000}"/>
    <cellStyle name="Warning Text 39 9 2" xfId="21920" xr:uid="{00000000-0005-0000-0000-0000A4550000}"/>
    <cellStyle name="Warning Text 39 9 3" xfId="46946" xr:uid="{85BEE069-DB06-4B23-B321-4B74A7D735C7}"/>
    <cellStyle name="Warning Text 39 9 4" xfId="40086" xr:uid="{461707A1-257A-4F33-9FC3-6228456B9239}"/>
    <cellStyle name="Warning Text 4" xfId="348" xr:uid="{00000000-0005-0000-0000-000060010000}"/>
    <cellStyle name="Warning Text 4 10" xfId="21922" xr:uid="{00000000-0005-0000-0000-0000A6550000}"/>
    <cellStyle name="Warning Text 4 10 2" xfId="21923" xr:uid="{00000000-0005-0000-0000-0000A7550000}"/>
    <cellStyle name="Warning Text 4 10 3" xfId="46947" xr:uid="{9C8184D0-BBCF-42E8-9AAC-F2EE4BEA3934}"/>
    <cellStyle name="Warning Text 4 10 4" xfId="40087" xr:uid="{AF657A6C-CE9C-4D29-ACD9-CFC54CFC2560}"/>
    <cellStyle name="Warning Text 4 11" xfId="21924" xr:uid="{00000000-0005-0000-0000-0000A8550000}"/>
    <cellStyle name="Warning Text 4 11 2" xfId="46948" xr:uid="{9DF3CFB5-8A11-40CA-879C-747D18C6EB69}"/>
    <cellStyle name="Warning Text 4 11 3" xfId="40088" xr:uid="{0BC689CE-291C-4DED-89C4-EE66A3D94077}"/>
    <cellStyle name="Warning Text 4 12" xfId="21925" xr:uid="{00000000-0005-0000-0000-0000A9550000}"/>
    <cellStyle name="Warning Text 4 13" xfId="21921" xr:uid="{00000000-0005-0000-0000-0000A5550000}"/>
    <cellStyle name="Warning Text 4 14" xfId="42292" xr:uid="{72939775-337B-4F46-80F2-12C414707B1B}"/>
    <cellStyle name="Warning Text 4 15" xfId="27127" xr:uid="{762BBEF7-DB2A-4CB6-9D2C-031DC188449B}"/>
    <cellStyle name="Warning Text 4 2" xfId="21926" xr:uid="{00000000-0005-0000-0000-0000AA550000}"/>
    <cellStyle name="Warning Text 4 2 10" xfId="21927" xr:uid="{00000000-0005-0000-0000-0000AB550000}"/>
    <cellStyle name="Warning Text 4 2 11" xfId="46949" xr:uid="{E8AC6E61-3CBA-4860-8172-AED6A485E9FF}"/>
    <cellStyle name="Warning Text 4 2 12" xfId="40089" xr:uid="{7B3665E4-4343-4853-9F7F-2BD7EEDC7CB5}"/>
    <cellStyle name="Warning Text 4 2 2" xfId="21928" xr:uid="{00000000-0005-0000-0000-0000AC550000}"/>
    <cellStyle name="Warning Text 4 2 2 2" xfId="21929" xr:uid="{00000000-0005-0000-0000-0000AD550000}"/>
    <cellStyle name="Warning Text 4 2 2 2 2" xfId="21930" xr:uid="{00000000-0005-0000-0000-0000AE550000}"/>
    <cellStyle name="Warning Text 4 2 2 3" xfId="21931" xr:uid="{00000000-0005-0000-0000-0000AF550000}"/>
    <cellStyle name="Warning Text 4 2 2 3 2" xfId="21932" xr:uid="{00000000-0005-0000-0000-0000B0550000}"/>
    <cellStyle name="Warning Text 4 2 2 4" xfId="21933" xr:uid="{00000000-0005-0000-0000-0000B1550000}"/>
    <cellStyle name="Warning Text 4 2 2 5" xfId="46950" xr:uid="{CC455705-EB60-4E3A-AA4E-72ED261FC06B}"/>
    <cellStyle name="Warning Text 4 2 2 6" xfId="40090" xr:uid="{266154EC-91B2-4BD0-8E65-365DB25AC153}"/>
    <cellStyle name="Warning Text 4 2 3" xfId="21934" xr:uid="{00000000-0005-0000-0000-0000B2550000}"/>
    <cellStyle name="Warning Text 4 2 3 2" xfId="21935" xr:uid="{00000000-0005-0000-0000-0000B3550000}"/>
    <cellStyle name="Warning Text 4 2 3 2 2" xfId="21936" xr:uid="{00000000-0005-0000-0000-0000B4550000}"/>
    <cellStyle name="Warning Text 4 2 3 3" xfId="21937" xr:uid="{00000000-0005-0000-0000-0000B5550000}"/>
    <cellStyle name="Warning Text 4 2 3 3 2" xfId="21938" xr:uid="{00000000-0005-0000-0000-0000B6550000}"/>
    <cellStyle name="Warning Text 4 2 3 4" xfId="21939" xr:uid="{00000000-0005-0000-0000-0000B7550000}"/>
    <cellStyle name="Warning Text 4 2 3 5" xfId="46951" xr:uid="{FD0D64AA-BC45-4D6E-BB2A-9CAECE7DF229}"/>
    <cellStyle name="Warning Text 4 2 3 6" xfId="40091" xr:uid="{167FA437-CE14-4CCE-AB5B-135AFB0AF9A3}"/>
    <cellStyle name="Warning Text 4 2 4" xfId="21940" xr:uid="{00000000-0005-0000-0000-0000B8550000}"/>
    <cellStyle name="Warning Text 4 2 4 2" xfId="21941" xr:uid="{00000000-0005-0000-0000-0000B9550000}"/>
    <cellStyle name="Warning Text 4 2 4 2 2" xfId="21942" xr:uid="{00000000-0005-0000-0000-0000BA550000}"/>
    <cellStyle name="Warning Text 4 2 4 3" xfId="21943" xr:uid="{00000000-0005-0000-0000-0000BB550000}"/>
    <cellStyle name="Warning Text 4 2 4 3 2" xfId="21944" xr:uid="{00000000-0005-0000-0000-0000BC550000}"/>
    <cellStyle name="Warning Text 4 2 4 4" xfId="21945" xr:uid="{00000000-0005-0000-0000-0000BD550000}"/>
    <cellStyle name="Warning Text 4 2 4 4 2" xfId="21946" xr:uid="{00000000-0005-0000-0000-0000BE550000}"/>
    <cellStyle name="Warning Text 4 2 4 5" xfId="21947" xr:uid="{00000000-0005-0000-0000-0000BF550000}"/>
    <cellStyle name="Warning Text 4 2 4 6" xfId="46952" xr:uid="{40AED4E6-2339-4C35-986A-57616E5A922D}"/>
    <cellStyle name="Warning Text 4 2 4 7" xfId="40092" xr:uid="{3A38FA35-9530-470A-B8B5-2169F84B1053}"/>
    <cellStyle name="Warning Text 4 2 5" xfId="21948" xr:uid="{00000000-0005-0000-0000-0000C0550000}"/>
    <cellStyle name="Warning Text 4 2 5 2" xfId="21949" xr:uid="{00000000-0005-0000-0000-0000C1550000}"/>
    <cellStyle name="Warning Text 4 2 5 2 2" xfId="21950" xr:uid="{00000000-0005-0000-0000-0000C2550000}"/>
    <cellStyle name="Warning Text 4 2 5 3" xfId="21951" xr:uid="{00000000-0005-0000-0000-0000C3550000}"/>
    <cellStyle name="Warning Text 4 2 5 3 2" xfId="21952" xr:uid="{00000000-0005-0000-0000-0000C4550000}"/>
    <cellStyle name="Warning Text 4 2 5 4" xfId="21953" xr:uid="{00000000-0005-0000-0000-0000C5550000}"/>
    <cellStyle name="Warning Text 4 2 5 5" xfId="46953" xr:uid="{21C8AC9C-8EB9-4E66-8EB4-678C79E090FA}"/>
    <cellStyle name="Warning Text 4 2 5 6" xfId="40093" xr:uid="{46556292-0C9B-48BA-986E-E12B9A220B64}"/>
    <cellStyle name="Warning Text 4 2 6" xfId="21954" xr:uid="{00000000-0005-0000-0000-0000C6550000}"/>
    <cellStyle name="Warning Text 4 2 6 2" xfId="21955" xr:uid="{00000000-0005-0000-0000-0000C7550000}"/>
    <cellStyle name="Warning Text 4 2 7" xfId="21956" xr:uid="{00000000-0005-0000-0000-0000C8550000}"/>
    <cellStyle name="Warning Text 4 2 7 2" xfId="21957" xr:uid="{00000000-0005-0000-0000-0000C9550000}"/>
    <cellStyle name="Warning Text 4 2 8" xfId="21958" xr:uid="{00000000-0005-0000-0000-0000CA550000}"/>
    <cellStyle name="Warning Text 4 2 8 2" xfId="21959" xr:uid="{00000000-0005-0000-0000-0000CB550000}"/>
    <cellStyle name="Warning Text 4 2 9" xfId="21960" xr:uid="{00000000-0005-0000-0000-0000CC550000}"/>
    <cellStyle name="Warning Text 4 3" xfId="21961" xr:uid="{00000000-0005-0000-0000-0000CD550000}"/>
    <cellStyle name="Warning Text 4 3 2" xfId="21962" xr:uid="{00000000-0005-0000-0000-0000CE550000}"/>
    <cellStyle name="Warning Text 4 3 2 2" xfId="21963" xr:uid="{00000000-0005-0000-0000-0000CF550000}"/>
    <cellStyle name="Warning Text 4 3 3" xfId="21964" xr:uid="{00000000-0005-0000-0000-0000D0550000}"/>
    <cellStyle name="Warning Text 4 3 3 2" xfId="21965" xr:uid="{00000000-0005-0000-0000-0000D1550000}"/>
    <cellStyle name="Warning Text 4 3 4" xfId="21966" xr:uid="{00000000-0005-0000-0000-0000D2550000}"/>
    <cellStyle name="Warning Text 4 3 5" xfId="21967" xr:uid="{00000000-0005-0000-0000-0000D3550000}"/>
    <cellStyle name="Warning Text 4 3 6" xfId="46954" xr:uid="{62F43BDE-3BD4-44DD-A21E-25460F73579F}"/>
    <cellStyle name="Warning Text 4 3 7" xfId="40094" xr:uid="{5427C3FD-1AC2-4A3D-9B3C-58579C63BBDA}"/>
    <cellStyle name="Warning Text 4 4" xfId="21968" xr:uid="{00000000-0005-0000-0000-0000D4550000}"/>
    <cellStyle name="Warning Text 4 4 2" xfId="21969" xr:uid="{00000000-0005-0000-0000-0000D5550000}"/>
    <cellStyle name="Warning Text 4 4 2 2" xfId="21970" xr:uid="{00000000-0005-0000-0000-0000D6550000}"/>
    <cellStyle name="Warning Text 4 4 3" xfId="21971" xr:uid="{00000000-0005-0000-0000-0000D7550000}"/>
    <cellStyle name="Warning Text 4 4 3 2" xfId="21972" xr:uid="{00000000-0005-0000-0000-0000D8550000}"/>
    <cellStyle name="Warning Text 4 4 4" xfId="21973" xr:uid="{00000000-0005-0000-0000-0000D9550000}"/>
    <cellStyle name="Warning Text 4 4 5" xfId="46955" xr:uid="{4B3E47B0-4E39-49B4-8454-3C1C0A8BF993}"/>
    <cellStyle name="Warning Text 4 4 6" xfId="40095" xr:uid="{4363C27D-B005-4559-9FD0-0372E63B23DC}"/>
    <cellStyle name="Warning Text 4 5" xfId="21974" xr:uid="{00000000-0005-0000-0000-0000DA550000}"/>
    <cellStyle name="Warning Text 4 5 2" xfId="21975" xr:uid="{00000000-0005-0000-0000-0000DB550000}"/>
    <cellStyle name="Warning Text 4 5 2 2" xfId="21976" xr:uid="{00000000-0005-0000-0000-0000DC550000}"/>
    <cellStyle name="Warning Text 4 5 3" xfId="21977" xr:uid="{00000000-0005-0000-0000-0000DD550000}"/>
    <cellStyle name="Warning Text 4 5 3 2" xfId="21978" xr:uid="{00000000-0005-0000-0000-0000DE550000}"/>
    <cellStyle name="Warning Text 4 5 4" xfId="21979" xr:uid="{00000000-0005-0000-0000-0000DF550000}"/>
    <cellStyle name="Warning Text 4 5 5" xfId="46956" xr:uid="{EDC21B14-35A0-444D-AA68-26593BAFABB2}"/>
    <cellStyle name="Warning Text 4 5 6" xfId="40096" xr:uid="{5E81F614-C606-458A-93CD-6FD09B9119D7}"/>
    <cellStyle name="Warning Text 4 6" xfId="21980" xr:uid="{00000000-0005-0000-0000-0000E0550000}"/>
    <cellStyle name="Warning Text 4 6 2" xfId="21981" xr:uid="{00000000-0005-0000-0000-0000E1550000}"/>
    <cellStyle name="Warning Text 4 6 2 2" xfId="21982" xr:uid="{00000000-0005-0000-0000-0000E2550000}"/>
    <cellStyle name="Warning Text 4 6 3" xfId="21983" xr:uid="{00000000-0005-0000-0000-0000E3550000}"/>
    <cellStyle name="Warning Text 4 6 3 2" xfId="21984" xr:uid="{00000000-0005-0000-0000-0000E4550000}"/>
    <cellStyle name="Warning Text 4 6 4" xfId="21985" xr:uid="{00000000-0005-0000-0000-0000E5550000}"/>
    <cellStyle name="Warning Text 4 6 4 2" xfId="21986" xr:uid="{00000000-0005-0000-0000-0000E6550000}"/>
    <cellStyle name="Warning Text 4 6 5" xfId="21987" xr:uid="{00000000-0005-0000-0000-0000E7550000}"/>
    <cellStyle name="Warning Text 4 6 6" xfId="46957" xr:uid="{277BAC27-F262-46CE-9C9A-C209AF4ED545}"/>
    <cellStyle name="Warning Text 4 6 7" xfId="40097" xr:uid="{F238E576-1061-4D34-837D-B2E8DA750DAD}"/>
    <cellStyle name="Warning Text 4 7" xfId="21988" xr:uid="{00000000-0005-0000-0000-0000E8550000}"/>
    <cellStyle name="Warning Text 4 7 2" xfId="21989" xr:uid="{00000000-0005-0000-0000-0000E9550000}"/>
    <cellStyle name="Warning Text 4 7 2 2" xfId="21990" xr:uid="{00000000-0005-0000-0000-0000EA550000}"/>
    <cellStyle name="Warning Text 4 7 3" xfId="21991" xr:uid="{00000000-0005-0000-0000-0000EB550000}"/>
    <cellStyle name="Warning Text 4 7 3 2" xfId="21992" xr:uid="{00000000-0005-0000-0000-0000EC550000}"/>
    <cellStyle name="Warning Text 4 7 4" xfId="21993" xr:uid="{00000000-0005-0000-0000-0000ED550000}"/>
    <cellStyle name="Warning Text 4 7 5" xfId="46958" xr:uid="{A6FB01F0-587F-4ADD-A452-417E7329B063}"/>
    <cellStyle name="Warning Text 4 7 6" xfId="40098" xr:uid="{870E8A34-3D2A-4E4B-902E-A16865D9C020}"/>
    <cellStyle name="Warning Text 4 8" xfId="21994" xr:uid="{00000000-0005-0000-0000-0000EE550000}"/>
    <cellStyle name="Warning Text 4 8 2" xfId="21995" xr:uid="{00000000-0005-0000-0000-0000EF550000}"/>
    <cellStyle name="Warning Text 4 8 3" xfId="46959" xr:uid="{37384D7D-6DF6-4ED3-8C46-879C81F4D923}"/>
    <cellStyle name="Warning Text 4 8 4" xfId="40099" xr:uid="{4384A3D7-7FB0-4DFE-A24A-EEFE55DBDBE4}"/>
    <cellStyle name="Warning Text 4 9" xfId="21996" xr:uid="{00000000-0005-0000-0000-0000F0550000}"/>
    <cellStyle name="Warning Text 4 9 2" xfId="21997" xr:uid="{00000000-0005-0000-0000-0000F1550000}"/>
    <cellStyle name="Warning Text 4 9 3" xfId="46960" xr:uid="{F16CD40C-3FFF-4304-B997-AF73EF6536C3}"/>
    <cellStyle name="Warning Text 4 9 4" xfId="40100" xr:uid="{621C70EB-A033-4DAF-A3BD-A074973F0547}"/>
    <cellStyle name="Warning Text 40" xfId="3380" xr:uid="{00000000-0005-0000-0000-0000380D0000}"/>
    <cellStyle name="Warning Text 40 10" xfId="21999" xr:uid="{00000000-0005-0000-0000-0000F3550000}"/>
    <cellStyle name="Warning Text 40 10 2" xfId="46961" xr:uid="{0C723F77-48D6-468E-87A9-EF4A07884157}"/>
    <cellStyle name="Warning Text 40 10 3" xfId="40101" xr:uid="{B7177AC0-A183-494F-9715-B95B7143F485}"/>
    <cellStyle name="Warning Text 40 11" xfId="22000" xr:uid="{00000000-0005-0000-0000-0000F4550000}"/>
    <cellStyle name="Warning Text 40 12" xfId="21998" xr:uid="{00000000-0005-0000-0000-0000F2550000}"/>
    <cellStyle name="Warning Text 40 13" xfId="42293" xr:uid="{36443C50-56C3-480B-948E-827A32484F5F}"/>
    <cellStyle name="Warning Text 40 14" xfId="27128" xr:uid="{8844B882-1FCE-422F-B563-845D4F2BFDFC}"/>
    <cellStyle name="Warning Text 40 2" xfId="22001" xr:uid="{00000000-0005-0000-0000-0000F5550000}"/>
    <cellStyle name="Warning Text 40 2 2" xfId="22002" xr:uid="{00000000-0005-0000-0000-0000F6550000}"/>
    <cellStyle name="Warning Text 40 2 2 2" xfId="22003" xr:uid="{00000000-0005-0000-0000-0000F7550000}"/>
    <cellStyle name="Warning Text 40 2 3" xfId="22004" xr:uid="{00000000-0005-0000-0000-0000F8550000}"/>
    <cellStyle name="Warning Text 40 2 3 2" xfId="22005" xr:uid="{00000000-0005-0000-0000-0000F9550000}"/>
    <cellStyle name="Warning Text 40 2 4" xfId="22006" xr:uid="{00000000-0005-0000-0000-0000FA550000}"/>
    <cellStyle name="Warning Text 40 2 5" xfId="22007" xr:uid="{00000000-0005-0000-0000-0000FB550000}"/>
    <cellStyle name="Warning Text 40 2 6" xfId="46962" xr:uid="{F1DBBAB0-1EA7-4180-BFC2-2DBB4F116EE9}"/>
    <cellStyle name="Warning Text 40 2 7" xfId="40102" xr:uid="{E3E6FB3E-EAEE-40A7-A527-3AADD9E481FD}"/>
    <cellStyle name="Warning Text 40 3" xfId="22008" xr:uid="{00000000-0005-0000-0000-0000FC550000}"/>
    <cellStyle name="Warning Text 40 3 2" xfId="22009" xr:uid="{00000000-0005-0000-0000-0000FD550000}"/>
    <cellStyle name="Warning Text 40 3 2 2" xfId="22010" xr:uid="{00000000-0005-0000-0000-0000FE550000}"/>
    <cellStyle name="Warning Text 40 3 3" xfId="22011" xr:uid="{00000000-0005-0000-0000-0000FF550000}"/>
    <cellStyle name="Warning Text 40 3 3 2" xfId="22012" xr:uid="{00000000-0005-0000-0000-000000560000}"/>
    <cellStyle name="Warning Text 40 3 4" xfId="22013" xr:uid="{00000000-0005-0000-0000-000001560000}"/>
    <cellStyle name="Warning Text 40 3 5" xfId="46963" xr:uid="{E7647BAF-5B23-45FA-9DCB-AB6C690CB4E4}"/>
    <cellStyle name="Warning Text 40 3 6" xfId="40103" xr:uid="{53203CAE-AB33-4128-A9FD-F69663FB23AE}"/>
    <cellStyle name="Warning Text 40 4" xfId="22014" xr:uid="{00000000-0005-0000-0000-000002560000}"/>
    <cellStyle name="Warning Text 40 4 2" xfId="22015" xr:uid="{00000000-0005-0000-0000-000003560000}"/>
    <cellStyle name="Warning Text 40 4 2 2" xfId="22016" xr:uid="{00000000-0005-0000-0000-000004560000}"/>
    <cellStyle name="Warning Text 40 4 3" xfId="22017" xr:uid="{00000000-0005-0000-0000-000005560000}"/>
    <cellStyle name="Warning Text 40 4 3 2" xfId="22018" xr:uid="{00000000-0005-0000-0000-000006560000}"/>
    <cellStyle name="Warning Text 40 4 4" xfId="22019" xr:uid="{00000000-0005-0000-0000-000007560000}"/>
    <cellStyle name="Warning Text 40 4 5" xfId="46964" xr:uid="{CA116736-0AA1-4FB0-9E35-72A3C6650AA4}"/>
    <cellStyle name="Warning Text 40 4 6" xfId="40104" xr:uid="{5CA1A0A3-581C-4B77-8ADE-84A5A15D8162}"/>
    <cellStyle name="Warning Text 40 5" xfId="22020" xr:uid="{00000000-0005-0000-0000-000008560000}"/>
    <cellStyle name="Warning Text 40 5 2" xfId="22021" xr:uid="{00000000-0005-0000-0000-000009560000}"/>
    <cellStyle name="Warning Text 40 5 2 2" xfId="22022" xr:uid="{00000000-0005-0000-0000-00000A560000}"/>
    <cellStyle name="Warning Text 40 5 3" xfId="22023" xr:uid="{00000000-0005-0000-0000-00000B560000}"/>
    <cellStyle name="Warning Text 40 5 3 2" xfId="22024" xr:uid="{00000000-0005-0000-0000-00000C560000}"/>
    <cellStyle name="Warning Text 40 5 4" xfId="22025" xr:uid="{00000000-0005-0000-0000-00000D560000}"/>
    <cellStyle name="Warning Text 40 5 4 2" xfId="22026" xr:uid="{00000000-0005-0000-0000-00000E560000}"/>
    <cellStyle name="Warning Text 40 5 5" xfId="22027" xr:uid="{00000000-0005-0000-0000-00000F560000}"/>
    <cellStyle name="Warning Text 40 5 6" xfId="46965" xr:uid="{133B644F-EAA4-4B2C-A3A2-22CA0CB9F24C}"/>
    <cellStyle name="Warning Text 40 5 7" xfId="40105" xr:uid="{3CDB719E-5EEA-4470-B566-825E1E0A3A44}"/>
    <cellStyle name="Warning Text 40 6" xfId="22028" xr:uid="{00000000-0005-0000-0000-000010560000}"/>
    <cellStyle name="Warning Text 40 6 2" xfId="22029" xr:uid="{00000000-0005-0000-0000-000011560000}"/>
    <cellStyle name="Warning Text 40 6 2 2" xfId="22030" xr:uid="{00000000-0005-0000-0000-000012560000}"/>
    <cellStyle name="Warning Text 40 6 3" xfId="22031" xr:uid="{00000000-0005-0000-0000-000013560000}"/>
    <cellStyle name="Warning Text 40 6 3 2" xfId="22032" xr:uid="{00000000-0005-0000-0000-000014560000}"/>
    <cellStyle name="Warning Text 40 6 4" xfId="22033" xr:uid="{00000000-0005-0000-0000-000015560000}"/>
    <cellStyle name="Warning Text 40 6 5" xfId="46966" xr:uid="{B91CFADD-7B5D-45AC-AA88-50805E8AF81F}"/>
    <cellStyle name="Warning Text 40 6 6" xfId="40106" xr:uid="{56FC5A9D-86D8-4B0E-97A6-46A64630355A}"/>
    <cellStyle name="Warning Text 40 7" xfId="22034" xr:uid="{00000000-0005-0000-0000-000016560000}"/>
    <cellStyle name="Warning Text 40 7 2" xfId="22035" xr:uid="{00000000-0005-0000-0000-000017560000}"/>
    <cellStyle name="Warning Text 40 7 3" xfId="46967" xr:uid="{9B2413A8-E9BE-4C87-865A-0FDAFCF141EE}"/>
    <cellStyle name="Warning Text 40 7 4" xfId="40107" xr:uid="{1DFBF73F-7B24-4AB2-832E-F48002740177}"/>
    <cellStyle name="Warning Text 40 8" xfId="22036" xr:uid="{00000000-0005-0000-0000-000018560000}"/>
    <cellStyle name="Warning Text 40 8 2" xfId="22037" xr:uid="{00000000-0005-0000-0000-000019560000}"/>
    <cellStyle name="Warning Text 40 8 3" xfId="46968" xr:uid="{48986CB4-925D-43F1-877B-F5E0B6E1F0C7}"/>
    <cellStyle name="Warning Text 40 8 4" xfId="40108" xr:uid="{27D5163E-3BF7-4BD0-9F50-D4003D0098E9}"/>
    <cellStyle name="Warning Text 40 9" xfId="22038" xr:uid="{00000000-0005-0000-0000-00001A560000}"/>
    <cellStyle name="Warning Text 40 9 2" xfId="22039" xr:uid="{00000000-0005-0000-0000-00001B560000}"/>
    <cellStyle name="Warning Text 40 9 3" xfId="46969" xr:uid="{47B4B8F1-712B-4178-B14A-D553177CB9EF}"/>
    <cellStyle name="Warning Text 40 9 4" xfId="40109" xr:uid="{0454F346-37A2-435E-8465-36BE08DEDB36}"/>
    <cellStyle name="Warning Text 41" xfId="3381" xr:uid="{00000000-0005-0000-0000-0000390D0000}"/>
    <cellStyle name="Warning Text 41 10" xfId="22041" xr:uid="{00000000-0005-0000-0000-00001D560000}"/>
    <cellStyle name="Warning Text 41 10 2" xfId="46970" xr:uid="{80818291-41AC-4BF0-8B48-6A5183BC2267}"/>
    <cellStyle name="Warning Text 41 10 3" xfId="40110" xr:uid="{5B54ED6B-4FB4-42D8-8A33-A5D1FD156C70}"/>
    <cellStyle name="Warning Text 41 11" xfId="22042" xr:uid="{00000000-0005-0000-0000-00001E560000}"/>
    <cellStyle name="Warning Text 41 12" xfId="22040" xr:uid="{00000000-0005-0000-0000-00001C560000}"/>
    <cellStyle name="Warning Text 41 13" xfId="42294" xr:uid="{E8AE2340-3FDF-47DA-8846-A8C7A6C8BA60}"/>
    <cellStyle name="Warning Text 41 14" xfId="27129" xr:uid="{DF9AFCF3-45FC-4FD9-BC07-442731149211}"/>
    <cellStyle name="Warning Text 41 2" xfId="22043" xr:uid="{00000000-0005-0000-0000-00001F560000}"/>
    <cellStyle name="Warning Text 41 2 2" xfId="22044" xr:uid="{00000000-0005-0000-0000-000020560000}"/>
    <cellStyle name="Warning Text 41 2 2 2" xfId="22045" xr:uid="{00000000-0005-0000-0000-000021560000}"/>
    <cellStyle name="Warning Text 41 2 3" xfId="22046" xr:uid="{00000000-0005-0000-0000-000022560000}"/>
    <cellStyle name="Warning Text 41 2 3 2" xfId="22047" xr:uid="{00000000-0005-0000-0000-000023560000}"/>
    <cellStyle name="Warning Text 41 2 4" xfId="22048" xr:uid="{00000000-0005-0000-0000-000024560000}"/>
    <cellStyle name="Warning Text 41 2 5" xfId="22049" xr:uid="{00000000-0005-0000-0000-000025560000}"/>
    <cellStyle name="Warning Text 41 2 6" xfId="46971" xr:uid="{A159B766-D663-432E-897B-F7D4AF6E7F6F}"/>
    <cellStyle name="Warning Text 41 2 7" xfId="40111" xr:uid="{1C264F54-62C8-46EF-8BEE-91CCEF8348C9}"/>
    <cellStyle name="Warning Text 41 3" xfId="22050" xr:uid="{00000000-0005-0000-0000-000026560000}"/>
    <cellStyle name="Warning Text 41 3 2" xfId="22051" xr:uid="{00000000-0005-0000-0000-000027560000}"/>
    <cellStyle name="Warning Text 41 3 2 2" xfId="22052" xr:uid="{00000000-0005-0000-0000-000028560000}"/>
    <cellStyle name="Warning Text 41 3 3" xfId="22053" xr:uid="{00000000-0005-0000-0000-000029560000}"/>
    <cellStyle name="Warning Text 41 3 3 2" xfId="22054" xr:uid="{00000000-0005-0000-0000-00002A560000}"/>
    <cellStyle name="Warning Text 41 3 4" xfId="22055" xr:uid="{00000000-0005-0000-0000-00002B560000}"/>
    <cellStyle name="Warning Text 41 3 5" xfId="46972" xr:uid="{F44DE1E9-B1D9-4336-BA73-B0275835A97C}"/>
    <cellStyle name="Warning Text 41 3 6" xfId="40112" xr:uid="{5A8BA6E6-A78C-4B48-88C6-DC085C4CAA0A}"/>
    <cellStyle name="Warning Text 41 4" xfId="22056" xr:uid="{00000000-0005-0000-0000-00002C560000}"/>
    <cellStyle name="Warning Text 41 4 2" xfId="22057" xr:uid="{00000000-0005-0000-0000-00002D560000}"/>
    <cellStyle name="Warning Text 41 4 2 2" xfId="22058" xr:uid="{00000000-0005-0000-0000-00002E560000}"/>
    <cellStyle name="Warning Text 41 4 3" xfId="22059" xr:uid="{00000000-0005-0000-0000-00002F560000}"/>
    <cellStyle name="Warning Text 41 4 3 2" xfId="22060" xr:uid="{00000000-0005-0000-0000-000030560000}"/>
    <cellStyle name="Warning Text 41 4 4" xfId="22061" xr:uid="{00000000-0005-0000-0000-000031560000}"/>
    <cellStyle name="Warning Text 41 4 5" xfId="46973" xr:uid="{E287BCEF-D1F4-49F1-B2ED-F162B8B88529}"/>
    <cellStyle name="Warning Text 41 4 6" xfId="40113" xr:uid="{345EB2EB-A654-4481-A8AC-0E510E157122}"/>
    <cellStyle name="Warning Text 41 5" xfId="22062" xr:uid="{00000000-0005-0000-0000-000032560000}"/>
    <cellStyle name="Warning Text 41 5 2" xfId="22063" xr:uid="{00000000-0005-0000-0000-000033560000}"/>
    <cellStyle name="Warning Text 41 5 2 2" xfId="22064" xr:uid="{00000000-0005-0000-0000-000034560000}"/>
    <cellStyle name="Warning Text 41 5 3" xfId="22065" xr:uid="{00000000-0005-0000-0000-000035560000}"/>
    <cellStyle name="Warning Text 41 5 3 2" xfId="22066" xr:uid="{00000000-0005-0000-0000-000036560000}"/>
    <cellStyle name="Warning Text 41 5 4" xfId="22067" xr:uid="{00000000-0005-0000-0000-000037560000}"/>
    <cellStyle name="Warning Text 41 5 4 2" xfId="22068" xr:uid="{00000000-0005-0000-0000-000038560000}"/>
    <cellStyle name="Warning Text 41 5 5" xfId="22069" xr:uid="{00000000-0005-0000-0000-000039560000}"/>
    <cellStyle name="Warning Text 41 5 6" xfId="46974" xr:uid="{DC50DE8F-C34B-427F-B6E1-80E99599C5FA}"/>
    <cellStyle name="Warning Text 41 5 7" xfId="40114" xr:uid="{9C65FCC2-994A-4EDD-B8FC-80A0ECC04AA1}"/>
    <cellStyle name="Warning Text 41 6" xfId="22070" xr:uid="{00000000-0005-0000-0000-00003A560000}"/>
    <cellStyle name="Warning Text 41 6 2" xfId="22071" xr:uid="{00000000-0005-0000-0000-00003B560000}"/>
    <cellStyle name="Warning Text 41 6 2 2" xfId="22072" xr:uid="{00000000-0005-0000-0000-00003C560000}"/>
    <cellStyle name="Warning Text 41 6 3" xfId="22073" xr:uid="{00000000-0005-0000-0000-00003D560000}"/>
    <cellStyle name="Warning Text 41 6 3 2" xfId="22074" xr:uid="{00000000-0005-0000-0000-00003E560000}"/>
    <cellStyle name="Warning Text 41 6 4" xfId="22075" xr:uid="{00000000-0005-0000-0000-00003F560000}"/>
    <cellStyle name="Warning Text 41 6 5" xfId="46975" xr:uid="{29CA699D-221C-4B09-BA75-1C8407E0FD46}"/>
    <cellStyle name="Warning Text 41 6 6" xfId="40115" xr:uid="{8625A0CD-D1D6-4118-BF21-8F2301E44DB0}"/>
    <cellStyle name="Warning Text 41 7" xfId="22076" xr:uid="{00000000-0005-0000-0000-000040560000}"/>
    <cellStyle name="Warning Text 41 7 2" xfId="22077" xr:uid="{00000000-0005-0000-0000-000041560000}"/>
    <cellStyle name="Warning Text 41 7 3" xfId="46976" xr:uid="{1E3A3DFD-67A4-442F-AD62-36EAB9FDC034}"/>
    <cellStyle name="Warning Text 41 7 4" xfId="40116" xr:uid="{D9A01119-1AFE-4DDE-8E02-A026F131261C}"/>
    <cellStyle name="Warning Text 41 8" xfId="22078" xr:uid="{00000000-0005-0000-0000-000042560000}"/>
    <cellStyle name="Warning Text 41 8 2" xfId="22079" xr:uid="{00000000-0005-0000-0000-000043560000}"/>
    <cellStyle name="Warning Text 41 8 3" xfId="46977" xr:uid="{BF46022C-4BDE-46E8-88EE-616ECDC7DB22}"/>
    <cellStyle name="Warning Text 41 8 4" xfId="40117" xr:uid="{354FFBE5-F4E4-4448-BA50-053F38C3EAD5}"/>
    <cellStyle name="Warning Text 41 9" xfId="22080" xr:uid="{00000000-0005-0000-0000-000044560000}"/>
    <cellStyle name="Warning Text 41 9 2" xfId="22081" xr:uid="{00000000-0005-0000-0000-000045560000}"/>
    <cellStyle name="Warning Text 41 9 3" xfId="46978" xr:uid="{6F3D68DD-B62F-40C3-8E07-24FAC0E78DE1}"/>
    <cellStyle name="Warning Text 41 9 4" xfId="40118" xr:uid="{58A93C29-31E9-4CE1-BF66-AA577FFC7C15}"/>
    <cellStyle name="Warning Text 5" xfId="349" xr:uid="{00000000-0005-0000-0000-000061010000}"/>
    <cellStyle name="Warning Text 5 10" xfId="22083" xr:uid="{00000000-0005-0000-0000-000047560000}"/>
    <cellStyle name="Warning Text 5 10 2" xfId="22084" xr:uid="{00000000-0005-0000-0000-000048560000}"/>
    <cellStyle name="Warning Text 5 10 3" xfId="46979" xr:uid="{809F014B-7E03-4EDF-A2AA-353EC6EE84FE}"/>
    <cellStyle name="Warning Text 5 10 4" xfId="40119" xr:uid="{D7D86028-ED85-404D-8CD1-BF8F514FE3CF}"/>
    <cellStyle name="Warning Text 5 11" xfId="22085" xr:uid="{00000000-0005-0000-0000-000049560000}"/>
    <cellStyle name="Warning Text 5 11 2" xfId="46980" xr:uid="{E6B3D84B-3D9A-41B6-8E5D-4E61284C80D6}"/>
    <cellStyle name="Warning Text 5 11 3" xfId="40120" xr:uid="{0B22406C-0AB3-4B65-96BC-809B1825D844}"/>
    <cellStyle name="Warning Text 5 12" xfId="22086" xr:uid="{00000000-0005-0000-0000-00004A560000}"/>
    <cellStyle name="Warning Text 5 13" xfId="22082" xr:uid="{00000000-0005-0000-0000-000046560000}"/>
    <cellStyle name="Warning Text 5 14" xfId="42295" xr:uid="{B00AACD0-394F-4AA7-BCC4-1F4CA0996B5C}"/>
    <cellStyle name="Warning Text 5 15" xfId="27130" xr:uid="{A268772F-FAF2-4686-9B82-A078D5601537}"/>
    <cellStyle name="Warning Text 5 2" xfId="22087" xr:uid="{00000000-0005-0000-0000-00004B560000}"/>
    <cellStyle name="Warning Text 5 2 10" xfId="22088" xr:uid="{00000000-0005-0000-0000-00004C560000}"/>
    <cellStyle name="Warning Text 5 2 11" xfId="46981" xr:uid="{BAAD9EDF-8706-4D81-A5DD-9573EB374E0B}"/>
    <cellStyle name="Warning Text 5 2 12" xfId="40121" xr:uid="{EA7EC5AC-9114-4157-97B3-38F208B45460}"/>
    <cellStyle name="Warning Text 5 2 2" xfId="22089" xr:uid="{00000000-0005-0000-0000-00004D560000}"/>
    <cellStyle name="Warning Text 5 2 2 2" xfId="22090" xr:uid="{00000000-0005-0000-0000-00004E560000}"/>
    <cellStyle name="Warning Text 5 2 2 2 2" xfId="22091" xr:uid="{00000000-0005-0000-0000-00004F560000}"/>
    <cellStyle name="Warning Text 5 2 2 3" xfId="22092" xr:uid="{00000000-0005-0000-0000-000050560000}"/>
    <cellStyle name="Warning Text 5 2 2 3 2" xfId="22093" xr:uid="{00000000-0005-0000-0000-000051560000}"/>
    <cellStyle name="Warning Text 5 2 2 4" xfId="22094" xr:uid="{00000000-0005-0000-0000-000052560000}"/>
    <cellStyle name="Warning Text 5 2 2 5" xfId="46982" xr:uid="{F0C07B5A-4D73-4BF9-AD64-9C924465F2BB}"/>
    <cellStyle name="Warning Text 5 2 2 6" xfId="40122" xr:uid="{3752A808-C315-42FF-836F-B217A2A6C0D9}"/>
    <cellStyle name="Warning Text 5 2 3" xfId="22095" xr:uid="{00000000-0005-0000-0000-000053560000}"/>
    <cellStyle name="Warning Text 5 2 3 2" xfId="22096" xr:uid="{00000000-0005-0000-0000-000054560000}"/>
    <cellStyle name="Warning Text 5 2 3 2 2" xfId="22097" xr:uid="{00000000-0005-0000-0000-000055560000}"/>
    <cellStyle name="Warning Text 5 2 3 3" xfId="22098" xr:uid="{00000000-0005-0000-0000-000056560000}"/>
    <cellStyle name="Warning Text 5 2 3 3 2" xfId="22099" xr:uid="{00000000-0005-0000-0000-000057560000}"/>
    <cellStyle name="Warning Text 5 2 3 4" xfId="22100" xr:uid="{00000000-0005-0000-0000-000058560000}"/>
    <cellStyle name="Warning Text 5 2 3 5" xfId="46983" xr:uid="{86072495-A3ED-49D4-A28B-4E394F6C6B88}"/>
    <cellStyle name="Warning Text 5 2 3 6" xfId="40123" xr:uid="{BEB80C88-92C2-41A8-AA12-ABE27642AF33}"/>
    <cellStyle name="Warning Text 5 2 4" xfId="22101" xr:uid="{00000000-0005-0000-0000-000059560000}"/>
    <cellStyle name="Warning Text 5 2 4 2" xfId="22102" xr:uid="{00000000-0005-0000-0000-00005A560000}"/>
    <cellStyle name="Warning Text 5 2 4 2 2" xfId="22103" xr:uid="{00000000-0005-0000-0000-00005B560000}"/>
    <cellStyle name="Warning Text 5 2 4 3" xfId="22104" xr:uid="{00000000-0005-0000-0000-00005C560000}"/>
    <cellStyle name="Warning Text 5 2 4 3 2" xfId="22105" xr:uid="{00000000-0005-0000-0000-00005D560000}"/>
    <cellStyle name="Warning Text 5 2 4 4" xfId="22106" xr:uid="{00000000-0005-0000-0000-00005E560000}"/>
    <cellStyle name="Warning Text 5 2 4 4 2" xfId="22107" xr:uid="{00000000-0005-0000-0000-00005F560000}"/>
    <cellStyle name="Warning Text 5 2 4 5" xfId="22108" xr:uid="{00000000-0005-0000-0000-000060560000}"/>
    <cellStyle name="Warning Text 5 2 4 6" xfId="46984" xr:uid="{F09D9DA5-F160-4958-90EC-EA69AA6B4FAF}"/>
    <cellStyle name="Warning Text 5 2 4 7" xfId="40124" xr:uid="{C40DF8B3-E7FA-4B58-8D82-986203DA0C70}"/>
    <cellStyle name="Warning Text 5 2 5" xfId="22109" xr:uid="{00000000-0005-0000-0000-000061560000}"/>
    <cellStyle name="Warning Text 5 2 5 2" xfId="22110" xr:uid="{00000000-0005-0000-0000-000062560000}"/>
    <cellStyle name="Warning Text 5 2 5 2 2" xfId="22111" xr:uid="{00000000-0005-0000-0000-000063560000}"/>
    <cellStyle name="Warning Text 5 2 5 3" xfId="22112" xr:uid="{00000000-0005-0000-0000-000064560000}"/>
    <cellStyle name="Warning Text 5 2 5 3 2" xfId="22113" xr:uid="{00000000-0005-0000-0000-000065560000}"/>
    <cellStyle name="Warning Text 5 2 5 4" xfId="22114" xr:uid="{00000000-0005-0000-0000-000066560000}"/>
    <cellStyle name="Warning Text 5 2 5 5" xfId="46985" xr:uid="{5E4700F2-AD6C-41D3-9D83-AFD9D6CA3652}"/>
    <cellStyle name="Warning Text 5 2 5 6" xfId="40125" xr:uid="{814B45F1-A3F8-4249-9EC6-5C628A540BCF}"/>
    <cellStyle name="Warning Text 5 2 6" xfId="22115" xr:uid="{00000000-0005-0000-0000-000067560000}"/>
    <cellStyle name="Warning Text 5 2 6 2" xfId="22116" xr:uid="{00000000-0005-0000-0000-000068560000}"/>
    <cellStyle name="Warning Text 5 2 7" xfId="22117" xr:uid="{00000000-0005-0000-0000-000069560000}"/>
    <cellStyle name="Warning Text 5 2 7 2" xfId="22118" xr:uid="{00000000-0005-0000-0000-00006A560000}"/>
    <cellStyle name="Warning Text 5 2 8" xfId="22119" xr:uid="{00000000-0005-0000-0000-00006B560000}"/>
    <cellStyle name="Warning Text 5 2 8 2" xfId="22120" xr:uid="{00000000-0005-0000-0000-00006C560000}"/>
    <cellStyle name="Warning Text 5 2 9" xfId="22121" xr:uid="{00000000-0005-0000-0000-00006D560000}"/>
    <cellStyle name="Warning Text 5 3" xfId="22122" xr:uid="{00000000-0005-0000-0000-00006E560000}"/>
    <cellStyle name="Warning Text 5 3 2" xfId="22123" xr:uid="{00000000-0005-0000-0000-00006F560000}"/>
    <cellStyle name="Warning Text 5 3 2 2" xfId="22124" xr:uid="{00000000-0005-0000-0000-000070560000}"/>
    <cellStyle name="Warning Text 5 3 3" xfId="22125" xr:uid="{00000000-0005-0000-0000-000071560000}"/>
    <cellStyle name="Warning Text 5 3 3 2" xfId="22126" xr:uid="{00000000-0005-0000-0000-000072560000}"/>
    <cellStyle name="Warning Text 5 3 4" xfId="22127" xr:uid="{00000000-0005-0000-0000-000073560000}"/>
    <cellStyle name="Warning Text 5 3 5" xfId="22128" xr:uid="{00000000-0005-0000-0000-000074560000}"/>
    <cellStyle name="Warning Text 5 3 6" xfId="46986" xr:uid="{59F8D3F3-02F7-4495-AE80-75F3CB971995}"/>
    <cellStyle name="Warning Text 5 3 7" xfId="40126" xr:uid="{981140D3-FF52-4DBD-9017-E6419CF12B4F}"/>
    <cellStyle name="Warning Text 5 4" xfId="22129" xr:uid="{00000000-0005-0000-0000-000075560000}"/>
    <cellStyle name="Warning Text 5 4 2" xfId="22130" xr:uid="{00000000-0005-0000-0000-000076560000}"/>
    <cellStyle name="Warning Text 5 4 2 2" xfId="22131" xr:uid="{00000000-0005-0000-0000-000077560000}"/>
    <cellStyle name="Warning Text 5 4 3" xfId="22132" xr:uid="{00000000-0005-0000-0000-000078560000}"/>
    <cellStyle name="Warning Text 5 4 3 2" xfId="22133" xr:uid="{00000000-0005-0000-0000-000079560000}"/>
    <cellStyle name="Warning Text 5 4 4" xfId="22134" xr:uid="{00000000-0005-0000-0000-00007A560000}"/>
    <cellStyle name="Warning Text 5 4 5" xfId="46987" xr:uid="{65DF0005-1D6D-4BCE-AC5C-3741DBC7F737}"/>
    <cellStyle name="Warning Text 5 4 6" xfId="40127" xr:uid="{FCBA7023-9A4A-4691-923C-A48EE9BF5BCD}"/>
    <cellStyle name="Warning Text 5 5" xfId="22135" xr:uid="{00000000-0005-0000-0000-00007B560000}"/>
    <cellStyle name="Warning Text 5 5 2" xfId="22136" xr:uid="{00000000-0005-0000-0000-00007C560000}"/>
    <cellStyle name="Warning Text 5 5 2 2" xfId="22137" xr:uid="{00000000-0005-0000-0000-00007D560000}"/>
    <cellStyle name="Warning Text 5 5 3" xfId="22138" xr:uid="{00000000-0005-0000-0000-00007E560000}"/>
    <cellStyle name="Warning Text 5 5 3 2" xfId="22139" xr:uid="{00000000-0005-0000-0000-00007F560000}"/>
    <cellStyle name="Warning Text 5 5 4" xfId="22140" xr:uid="{00000000-0005-0000-0000-000080560000}"/>
    <cellStyle name="Warning Text 5 5 5" xfId="46988" xr:uid="{C6D8A783-362A-4737-ADB2-4ED8F887C5DF}"/>
    <cellStyle name="Warning Text 5 5 6" xfId="40128" xr:uid="{6E5DFCB6-AA6C-4F44-941D-95AF5CDEA80B}"/>
    <cellStyle name="Warning Text 5 6" xfId="22141" xr:uid="{00000000-0005-0000-0000-000081560000}"/>
    <cellStyle name="Warning Text 5 6 2" xfId="22142" xr:uid="{00000000-0005-0000-0000-000082560000}"/>
    <cellStyle name="Warning Text 5 6 2 2" xfId="22143" xr:uid="{00000000-0005-0000-0000-000083560000}"/>
    <cellStyle name="Warning Text 5 6 3" xfId="22144" xr:uid="{00000000-0005-0000-0000-000084560000}"/>
    <cellStyle name="Warning Text 5 6 3 2" xfId="22145" xr:uid="{00000000-0005-0000-0000-000085560000}"/>
    <cellStyle name="Warning Text 5 6 4" xfId="22146" xr:uid="{00000000-0005-0000-0000-000086560000}"/>
    <cellStyle name="Warning Text 5 6 4 2" xfId="22147" xr:uid="{00000000-0005-0000-0000-000087560000}"/>
    <cellStyle name="Warning Text 5 6 5" xfId="22148" xr:uid="{00000000-0005-0000-0000-000088560000}"/>
    <cellStyle name="Warning Text 5 6 6" xfId="46989" xr:uid="{C7B3B7E6-B542-430B-B3C5-D6E3FA80D66E}"/>
    <cellStyle name="Warning Text 5 6 7" xfId="40129" xr:uid="{B81BBA4C-59DB-42ED-8B8B-54CFE270A9D7}"/>
    <cellStyle name="Warning Text 5 7" xfId="22149" xr:uid="{00000000-0005-0000-0000-000089560000}"/>
    <cellStyle name="Warning Text 5 7 2" xfId="22150" xr:uid="{00000000-0005-0000-0000-00008A560000}"/>
    <cellStyle name="Warning Text 5 7 2 2" xfId="22151" xr:uid="{00000000-0005-0000-0000-00008B560000}"/>
    <cellStyle name="Warning Text 5 7 3" xfId="22152" xr:uid="{00000000-0005-0000-0000-00008C560000}"/>
    <cellStyle name="Warning Text 5 7 3 2" xfId="22153" xr:uid="{00000000-0005-0000-0000-00008D560000}"/>
    <cellStyle name="Warning Text 5 7 4" xfId="22154" xr:uid="{00000000-0005-0000-0000-00008E560000}"/>
    <cellStyle name="Warning Text 5 7 5" xfId="46990" xr:uid="{6B4BD5AE-0E5D-4BA4-BCA6-6962B8514445}"/>
    <cellStyle name="Warning Text 5 7 6" xfId="40130" xr:uid="{90B63776-8D76-45E8-AC82-DD85FC491BE1}"/>
    <cellStyle name="Warning Text 5 8" xfId="22155" xr:uid="{00000000-0005-0000-0000-00008F560000}"/>
    <cellStyle name="Warning Text 5 8 2" xfId="22156" xr:uid="{00000000-0005-0000-0000-000090560000}"/>
    <cellStyle name="Warning Text 5 8 3" xfId="46991" xr:uid="{1C2BFAAE-9867-499E-BA2C-0614FCE4E522}"/>
    <cellStyle name="Warning Text 5 8 4" xfId="40131" xr:uid="{505927FA-5FE2-4710-B823-8558631DA8E7}"/>
    <cellStyle name="Warning Text 5 9" xfId="22157" xr:uid="{00000000-0005-0000-0000-000091560000}"/>
    <cellStyle name="Warning Text 5 9 2" xfId="22158" xr:uid="{00000000-0005-0000-0000-000092560000}"/>
    <cellStyle name="Warning Text 5 9 3" xfId="46992" xr:uid="{076293E4-1933-4A5A-999D-8883C58ACDD7}"/>
    <cellStyle name="Warning Text 5 9 4" xfId="40132" xr:uid="{4A1BC896-32D7-4DEF-BC4E-F715C83668E7}"/>
    <cellStyle name="Warning Text 6" xfId="3382" xr:uid="{00000000-0005-0000-0000-00003A0D0000}"/>
    <cellStyle name="Warning Text 6 10" xfId="22160" xr:uid="{00000000-0005-0000-0000-000094560000}"/>
    <cellStyle name="Warning Text 6 10 2" xfId="22161" xr:uid="{00000000-0005-0000-0000-000095560000}"/>
    <cellStyle name="Warning Text 6 10 3" xfId="46993" xr:uid="{B1C314E6-E675-42FD-A5B3-0FBDA1707142}"/>
    <cellStyle name="Warning Text 6 10 4" xfId="40133" xr:uid="{12A7CED7-6271-4BC5-A033-C1EDE72C35B2}"/>
    <cellStyle name="Warning Text 6 11" xfId="22162" xr:uid="{00000000-0005-0000-0000-000096560000}"/>
    <cellStyle name="Warning Text 6 11 2" xfId="46994" xr:uid="{C93D70CC-2AE4-46D9-835E-42DB5C07C8DB}"/>
    <cellStyle name="Warning Text 6 11 3" xfId="40134" xr:uid="{E56AB157-0E5C-439A-BC96-5C928616B642}"/>
    <cellStyle name="Warning Text 6 12" xfId="22163" xr:uid="{00000000-0005-0000-0000-000097560000}"/>
    <cellStyle name="Warning Text 6 13" xfId="22159" xr:uid="{00000000-0005-0000-0000-000093560000}"/>
    <cellStyle name="Warning Text 6 14" xfId="42296" xr:uid="{789582BB-AE72-43A7-9538-1DD1418337E0}"/>
    <cellStyle name="Warning Text 6 15" xfId="27131" xr:uid="{8757C774-887D-48AA-B6E4-A04CD5067892}"/>
    <cellStyle name="Warning Text 6 2" xfId="22164" xr:uid="{00000000-0005-0000-0000-000098560000}"/>
    <cellStyle name="Warning Text 6 2 10" xfId="22165" xr:uid="{00000000-0005-0000-0000-000099560000}"/>
    <cellStyle name="Warning Text 6 2 11" xfId="46995" xr:uid="{03DD872F-B436-4801-995C-51CFEB793BBA}"/>
    <cellStyle name="Warning Text 6 2 12" xfId="40135" xr:uid="{7D56EAEA-FBE4-4716-984A-A38D66E0E7EA}"/>
    <cellStyle name="Warning Text 6 2 2" xfId="22166" xr:uid="{00000000-0005-0000-0000-00009A560000}"/>
    <cellStyle name="Warning Text 6 2 2 2" xfId="22167" xr:uid="{00000000-0005-0000-0000-00009B560000}"/>
    <cellStyle name="Warning Text 6 2 2 2 2" xfId="22168" xr:uid="{00000000-0005-0000-0000-00009C560000}"/>
    <cellStyle name="Warning Text 6 2 2 3" xfId="22169" xr:uid="{00000000-0005-0000-0000-00009D560000}"/>
    <cellStyle name="Warning Text 6 2 2 3 2" xfId="22170" xr:uid="{00000000-0005-0000-0000-00009E560000}"/>
    <cellStyle name="Warning Text 6 2 2 4" xfId="22171" xr:uid="{00000000-0005-0000-0000-00009F560000}"/>
    <cellStyle name="Warning Text 6 2 2 5" xfId="46996" xr:uid="{A690EAEA-624C-41B6-91BA-FC69F531A177}"/>
    <cellStyle name="Warning Text 6 2 2 6" xfId="40136" xr:uid="{0E44CD57-9551-4448-91F9-F5F2E580A45B}"/>
    <cellStyle name="Warning Text 6 2 3" xfId="22172" xr:uid="{00000000-0005-0000-0000-0000A0560000}"/>
    <cellStyle name="Warning Text 6 2 3 2" xfId="22173" xr:uid="{00000000-0005-0000-0000-0000A1560000}"/>
    <cellStyle name="Warning Text 6 2 3 2 2" xfId="22174" xr:uid="{00000000-0005-0000-0000-0000A2560000}"/>
    <cellStyle name="Warning Text 6 2 3 3" xfId="22175" xr:uid="{00000000-0005-0000-0000-0000A3560000}"/>
    <cellStyle name="Warning Text 6 2 3 3 2" xfId="22176" xr:uid="{00000000-0005-0000-0000-0000A4560000}"/>
    <cellStyle name="Warning Text 6 2 3 4" xfId="22177" xr:uid="{00000000-0005-0000-0000-0000A5560000}"/>
    <cellStyle name="Warning Text 6 2 3 5" xfId="46997" xr:uid="{40D80F0E-72ED-4CBB-AB8D-8AB5EE74C2E7}"/>
    <cellStyle name="Warning Text 6 2 3 6" xfId="40137" xr:uid="{5492E4C5-D66D-4C6C-842F-C4CB41688C15}"/>
    <cellStyle name="Warning Text 6 2 4" xfId="22178" xr:uid="{00000000-0005-0000-0000-0000A6560000}"/>
    <cellStyle name="Warning Text 6 2 4 2" xfId="22179" xr:uid="{00000000-0005-0000-0000-0000A7560000}"/>
    <cellStyle name="Warning Text 6 2 4 2 2" xfId="22180" xr:uid="{00000000-0005-0000-0000-0000A8560000}"/>
    <cellStyle name="Warning Text 6 2 4 3" xfId="22181" xr:uid="{00000000-0005-0000-0000-0000A9560000}"/>
    <cellStyle name="Warning Text 6 2 4 3 2" xfId="22182" xr:uid="{00000000-0005-0000-0000-0000AA560000}"/>
    <cellStyle name="Warning Text 6 2 4 4" xfId="22183" xr:uid="{00000000-0005-0000-0000-0000AB560000}"/>
    <cellStyle name="Warning Text 6 2 4 4 2" xfId="22184" xr:uid="{00000000-0005-0000-0000-0000AC560000}"/>
    <cellStyle name="Warning Text 6 2 4 5" xfId="22185" xr:uid="{00000000-0005-0000-0000-0000AD560000}"/>
    <cellStyle name="Warning Text 6 2 4 6" xfId="46998" xr:uid="{E536342B-02AA-4715-84D7-0FC8A8D06261}"/>
    <cellStyle name="Warning Text 6 2 4 7" xfId="40138" xr:uid="{30E001DB-F15B-4820-8701-26741008E2C4}"/>
    <cellStyle name="Warning Text 6 2 5" xfId="22186" xr:uid="{00000000-0005-0000-0000-0000AE560000}"/>
    <cellStyle name="Warning Text 6 2 5 2" xfId="22187" xr:uid="{00000000-0005-0000-0000-0000AF560000}"/>
    <cellStyle name="Warning Text 6 2 5 2 2" xfId="22188" xr:uid="{00000000-0005-0000-0000-0000B0560000}"/>
    <cellStyle name="Warning Text 6 2 5 3" xfId="22189" xr:uid="{00000000-0005-0000-0000-0000B1560000}"/>
    <cellStyle name="Warning Text 6 2 5 3 2" xfId="22190" xr:uid="{00000000-0005-0000-0000-0000B2560000}"/>
    <cellStyle name="Warning Text 6 2 5 4" xfId="22191" xr:uid="{00000000-0005-0000-0000-0000B3560000}"/>
    <cellStyle name="Warning Text 6 2 5 5" xfId="46999" xr:uid="{13B2BF3B-596A-4B5C-923C-F19F8ADD17D6}"/>
    <cellStyle name="Warning Text 6 2 5 6" xfId="40139" xr:uid="{5672DC4F-F62F-4953-9848-A900E7BB1A49}"/>
    <cellStyle name="Warning Text 6 2 6" xfId="22192" xr:uid="{00000000-0005-0000-0000-0000B4560000}"/>
    <cellStyle name="Warning Text 6 2 6 2" xfId="22193" xr:uid="{00000000-0005-0000-0000-0000B5560000}"/>
    <cellStyle name="Warning Text 6 2 7" xfId="22194" xr:uid="{00000000-0005-0000-0000-0000B6560000}"/>
    <cellStyle name="Warning Text 6 2 7 2" xfId="22195" xr:uid="{00000000-0005-0000-0000-0000B7560000}"/>
    <cellStyle name="Warning Text 6 2 8" xfId="22196" xr:uid="{00000000-0005-0000-0000-0000B8560000}"/>
    <cellStyle name="Warning Text 6 2 8 2" xfId="22197" xr:uid="{00000000-0005-0000-0000-0000B9560000}"/>
    <cellStyle name="Warning Text 6 2 9" xfId="22198" xr:uid="{00000000-0005-0000-0000-0000BA560000}"/>
    <cellStyle name="Warning Text 6 3" xfId="22199" xr:uid="{00000000-0005-0000-0000-0000BB560000}"/>
    <cellStyle name="Warning Text 6 3 2" xfId="22200" xr:uid="{00000000-0005-0000-0000-0000BC560000}"/>
    <cellStyle name="Warning Text 6 3 2 2" xfId="22201" xr:uid="{00000000-0005-0000-0000-0000BD560000}"/>
    <cellStyle name="Warning Text 6 3 3" xfId="22202" xr:uid="{00000000-0005-0000-0000-0000BE560000}"/>
    <cellStyle name="Warning Text 6 3 3 2" xfId="22203" xr:uid="{00000000-0005-0000-0000-0000BF560000}"/>
    <cellStyle name="Warning Text 6 3 4" xfId="22204" xr:uid="{00000000-0005-0000-0000-0000C0560000}"/>
    <cellStyle name="Warning Text 6 3 5" xfId="22205" xr:uid="{00000000-0005-0000-0000-0000C1560000}"/>
    <cellStyle name="Warning Text 6 3 6" xfId="47000" xr:uid="{2ACE8315-7828-4C54-B144-10EE0924D6CC}"/>
    <cellStyle name="Warning Text 6 3 7" xfId="40140" xr:uid="{04A77964-948A-4266-A6D0-D06FFB9BA859}"/>
    <cellStyle name="Warning Text 6 4" xfId="22206" xr:uid="{00000000-0005-0000-0000-0000C2560000}"/>
    <cellStyle name="Warning Text 6 4 2" xfId="22207" xr:uid="{00000000-0005-0000-0000-0000C3560000}"/>
    <cellStyle name="Warning Text 6 4 2 2" xfId="22208" xr:uid="{00000000-0005-0000-0000-0000C4560000}"/>
    <cellStyle name="Warning Text 6 4 3" xfId="22209" xr:uid="{00000000-0005-0000-0000-0000C5560000}"/>
    <cellStyle name="Warning Text 6 4 3 2" xfId="22210" xr:uid="{00000000-0005-0000-0000-0000C6560000}"/>
    <cellStyle name="Warning Text 6 4 4" xfId="22211" xr:uid="{00000000-0005-0000-0000-0000C7560000}"/>
    <cellStyle name="Warning Text 6 4 5" xfId="47001" xr:uid="{8E8E1CBF-752B-4654-BDB3-19FA87728904}"/>
    <cellStyle name="Warning Text 6 4 6" xfId="40141" xr:uid="{E3E0E9F7-9709-46E2-8520-14196C7C324A}"/>
    <cellStyle name="Warning Text 6 5" xfId="22212" xr:uid="{00000000-0005-0000-0000-0000C8560000}"/>
    <cellStyle name="Warning Text 6 5 2" xfId="22213" xr:uid="{00000000-0005-0000-0000-0000C9560000}"/>
    <cellStyle name="Warning Text 6 5 2 2" xfId="22214" xr:uid="{00000000-0005-0000-0000-0000CA560000}"/>
    <cellStyle name="Warning Text 6 5 3" xfId="22215" xr:uid="{00000000-0005-0000-0000-0000CB560000}"/>
    <cellStyle name="Warning Text 6 5 3 2" xfId="22216" xr:uid="{00000000-0005-0000-0000-0000CC560000}"/>
    <cellStyle name="Warning Text 6 5 4" xfId="22217" xr:uid="{00000000-0005-0000-0000-0000CD560000}"/>
    <cellStyle name="Warning Text 6 5 5" xfId="47002" xr:uid="{3DF0A390-5FEA-4846-A80F-3224911281F3}"/>
    <cellStyle name="Warning Text 6 5 6" xfId="40142" xr:uid="{A9FE55BE-E9D8-416D-8BB5-0546BDC34D57}"/>
    <cellStyle name="Warning Text 6 6" xfId="22218" xr:uid="{00000000-0005-0000-0000-0000CE560000}"/>
    <cellStyle name="Warning Text 6 6 2" xfId="22219" xr:uid="{00000000-0005-0000-0000-0000CF560000}"/>
    <cellStyle name="Warning Text 6 6 2 2" xfId="22220" xr:uid="{00000000-0005-0000-0000-0000D0560000}"/>
    <cellStyle name="Warning Text 6 6 3" xfId="22221" xr:uid="{00000000-0005-0000-0000-0000D1560000}"/>
    <cellStyle name="Warning Text 6 6 3 2" xfId="22222" xr:uid="{00000000-0005-0000-0000-0000D2560000}"/>
    <cellStyle name="Warning Text 6 6 4" xfId="22223" xr:uid="{00000000-0005-0000-0000-0000D3560000}"/>
    <cellStyle name="Warning Text 6 6 4 2" xfId="22224" xr:uid="{00000000-0005-0000-0000-0000D4560000}"/>
    <cellStyle name="Warning Text 6 6 5" xfId="22225" xr:uid="{00000000-0005-0000-0000-0000D5560000}"/>
    <cellStyle name="Warning Text 6 6 6" xfId="47003" xr:uid="{8DB807B0-3743-4B35-B12B-036E85461CC1}"/>
    <cellStyle name="Warning Text 6 6 7" xfId="40143" xr:uid="{4067BBD1-F4D4-4255-9B6E-C02CEAA8389D}"/>
    <cellStyle name="Warning Text 6 7" xfId="22226" xr:uid="{00000000-0005-0000-0000-0000D6560000}"/>
    <cellStyle name="Warning Text 6 7 2" xfId="22227" xr:uid="{00000000-0005-0000-0000-0000D7560000}"/>
    <cellStyle name="Warning Text 6 7 2 2" xfId="22228" xr:uid="{00000000-0005-0000-0000-0000D8560000}"/>
    <cellStyle name="Warning Text 6 7 3" xfId="22229" xr:uid="{00000000-0005-0000-0000-0000D9560000}"/>
    <cellStyle name="Warning Text 6 7 3 2" xfId="22230" xr:uid="{00000000-0005-0000-0000-0000DA560000}"/>
    <cellStyle name="Warning Text 6 7 4" xfId="22231" xr:uid="{00000000-0005-0000-0000-0000DB560000}"/>
    <cellStyle name="Warning Text 6 7 5" xfId="47004" xr:uid="{CD479291-8545-4E7F-9802-375D281F5318}"/>
    <cellStyle name="Warning Text 6 7 6" xfId="40144" xr:uid="{8B761F74-B68C-459C-9985-CC872AEA352C}"/>
    <cellStyle name="Warning Text 6 8" xfId="22232" xr:uid="{00000000-0005-0000-0000-0000DC560000}"/>
    <cellStyle name="Warning Text 6 8 2" xfId="22233" xr:uid="{00000000-0005-0000-0000-0000DD560000}"/>
    <cellStyle name="Warning Text 6 8 3" xfId="47005" xr:uid="{ABAFB725-05B8-4EE0-847B-D4F9BB206071}"/>
    <cellStyle name="Warning Text 6 8 4" xfId="40145" xr:uid="{09EAE3FE-FDE7-4C9C-ABF0-BC51941F5548}"/>
    <cellStyle name="Warning Text 6 9" xfId="22234" xr:uid="{00000000-0005-0000-0000-0000DE560000}"/>
    <cellStyle name="Warning Text 6 9 2" xfId="22235" xr:uid="{00000000-0005-0000-0000-0000DF560000}"/>
    <cellStyle name="Warning Text 6 9 3" xfId="47006" xr:uid="{B0F0A6A1-FF1A-48CB-B4F8-748F7B182133}"/>
    <cellStyle name="Warning Text 6 9 4" xfId="40146" xr:uid="{7FBFEE34-B311-40C7-BB50-AB4E8B620397}"/>
    <cellStyle name="Warning Text 7" xfId="3383" xr:uid="{00000000-0005-0000-0000-00003B0D0000}"/>
    <cellStyle name="Warning Text 7 10" xfId="22237" xr:uid="{00000000-0005-0000-0000-0000E1560000}"/>
    <cellStyle name="Warning Text 7 10 2" xfId="47007" xr:uid="{ECC57335-E9D8-46A2-A312-0DDFD89BC727}"/>
    <cellStyle name="Warning Text 7 10 3" xfId="40147" xr:uid="{7B3CB23F-2C90-448C-87AC-E2F032BD0625}"/>
    <cellStyle name="Warning Text 7 11" xfId="22238" xr:uid="{00000000-0005-0000-0000-0000E2560000}"/>
    <cellStyle name="Warning Text 7 12" xfId="22236" xr:uid="{00000000-0005-0000-0000-0000E0560000}"/>
    <cellStyle name="Warning Text 7 13" xfId="42297" xr:uid="{DD6597ED-9604-4642-8417-3126FE226F85}"/>
    <cellStyle name="Warning Text 7 14" xfId="27132" xr:uid="{7A5E4372-C781-43FC-BDBE-108CE90E7697}"/>
    <cellStyle name="Warning Text 7 2" xfId="22239" xr:uid="{00000000-0005-0000-0000-0000E3560000}"/>
    <cellStyle name="Warning Text 7 2 2" xfId="22240" xr:uid="{00000000-0005-0000-0000-0000E4560000}"/>
    <cellStyle name="Warning Text 7 2 2 2" xfId="22241" xr:uid="{00000000-0005-0000-0000-0000E5560000}"/>
    <cellStyle name="Warning Text 7 2 3" xfId="22242" xr:uid="{00000000-0005-0000-0000-0000E6560000}"/>
    <cellStyle name="Warning Text 7 2 3 2" xfId="22243" xr:uid="{00000000-0005-0000-0000-0000E7560000}"/>
    <cellStyle name="Warning Text 7 2 4" xfId="22244" xr:uid="{00000000-0005-0000-0000-0000E8560000}"/>
    <cellStyle name="Warning Text 7 2 5" xfId="22245" xr:uid="{00000000-0005-0000-0000-0000E9560000}"/>
    <cellStyle name="Warning Text 7 2 6" xfId="47008" xr:uid="{1ECB361E-D9E7-4070-B749-88A8336E9BD4}"/>
    <cellStyle name="Warning Text 7 2 7" xfId="40148" xr:uid="{88DAB437-A80D-46AE-B04B-5B23B77FE025}"/>
    <cellStyle name="Warning Text 7 3" xfId="22246" xr:uid="{00000000-0005-0000-0000-0000EA560000}"/>
    <cellStyle name="Warning Text 7 3 2" xfId="22247" xr:uid="{00000000-0005-0000-0000-0000EB560000}"/>
    <cellStyle name="Warning Text 7 3 2 2" xfId="22248" xr:uid="{00000000-0005-0000-0000-0000EC560000}"/>
    <cellStyle name="Warning Text 7 3 3" xfId="22249" xr:uid="{00000000-0005-0000-0000-0000ED560000}"/>
    <cellStyle name="Warning Text 7 3 3 2" xfId="22250" xr:uid="{00000000-0005-0000-0000-0000EE560000}"/>
    <cellStyle name="Warning Text 7 3 4" xfId="22251" xr:uid="{00000000-0005-0000-0000-0000EF560000}"/>
    <cellStyle name="Warning Text 7 3 5" xfId="47009" xr:uid="{E9BC1D4C-4BFD-44EB-AFFA-66C96DFD3DD8}"/>
    <cellStyle name="Warning Text 7 3 6" xfId="40149" xr:uid="{DF6830A0-67F6-4C4A-9944-1A31642B964B}"/>
    <cellStyle name="Warning Text 7 4" xfId="22252" xr:uid="{00000000-0005-0000-0000-0000F0560000}"/>
    <cellStyle name="Warning Text 7 4 2" xfId="22253" xr:uid="{00000000-0005-0000-0000-0000F1560000}"/>
    <cellStyle name="Warning Text 7 4 2 2" xfId="22254" xr:uid="{00000000-0005-0000-0000-0000F2560000}"/>
    <cellStyle name="Warning Text 7 4 3" xfId="22255" xr:uid="{00000000-0005-0000-0000-0000F3560000}"/>
    <cellStyle name="Warning Text 7 4 3 2" xfId="22256" xr:uid="{00000000-0005-0000-0000-0000F4560000}"/>
    <cellStyle name="Warning Text 7 4 4" xfId="22257" xr:uid="{00000000-0005-0000-0000-0000F5560000}"/>
    <cellStyle name="Warning Text 7 4 5" xfId="47010" xr:uid="{31C3C1C2-3586-4EB4-B5DF-DCB42BB69586}"/>
    <cellStyle name="Warning Text 7 4 6" xfId="40150" xr:uid="{30B102E3-2ABA-415F-9B97-13CC0FD6E080}"/>
    <cellStyle name="Warning Text 7 5" xfId="22258" xr:uid="{00000000-0005-0000-0000-0000F6560000}"/>
    <cellStyle name="Warning Text 7 5 2" xfId="22259" xr:uid="{00000000-0005-0000-0000-0000F7560000}"/>
    <cellStyle name="Warning Text 7 5 2 2" xfId="22260" xr:uid="{00000000-0005-0000-0000-0000F8560000}"/>
    <cellStyle name="Warning Text 7 5 3" xfId="22261" xr:uid="{00000000-0005-0000-0000-0000F9560000}"/>
    <cellStyle name="Warning Text 7 5 3 2" xfId="22262" xr:uid="{00000000-0005-0000-0000-0000FA560000}"/>
    <cellStyle name="Warning Text 7 5 4" xfId="22263" xr:uid="{00000000-0005-0000-0000-0000FB560000}"/>
    <cellStyle name="Warning Text 7 5 4 2" xfId="22264" xr:uid="{00000000-0005-0000-0000-0000FC560000}"/>
    <cellStyle name="Warning Text 7 5 5" xfId="22265" xr:uid="{00000000-0005-0000-0000-0000FD560000}"/>
    <cellStyle name="Warning Text 7 5 6" xfId="47011" xr:uid="{660D286A-E095-45F4-B352-0F6E754705E8}"/>
    <cellStyle name="Warning Text 7 5 7" xfId="40151" xr:uid="{E69FC4C3-9068-479D-9CD3-BA2DCBA93227}"/>
    <cellStyle name="Warning Text 7 6" xfId="22266" xr:uid="{00000000-0005-0000-0000-0000FE560000}"/>
    <cellStyle name="Warning Text 7 6 2" xfId="22267" xr:uid="{00000000-0005-0000-0000-0000FF560000}"/>
    <cellStyle name="Warning Text 7 6 2 2" xfId="22268" xr:uid="{00000000-0005-0000-0000-000000570000}"/>
    <cellStyle name="Warning Text 7 6 3" xfId="22269" xr:uid="{00000000-0005-0000-0000-000001570000}"/>
    <cellStyle name="Warning Text 7 6 3 2" xfId="22270" xr:uid="{00000000-0005-0000-0000-000002570000}"/>
    <cellStyle name="Warning Text 7 6 4" xfId="22271" xr:uid="{00000000-0005-0000-0000-000003570000}"/>
    <cellStyle name="Warning Text 7 6 5" xfId="47012" xr:uid="{5498D2B5-031E-4C87-AAA8-3E1CA21E83F1}"/>
    <cellStyle name="Warning Text 7 6 6" xfId="40152" xr:uid="{3075A98A-A207-4267-9FEE-864E6E498436}"/>
    <cellStyle name="Warning Text 7 7" xfId="22272" xr:uid="{00000000-0005-0000-0000-000004570000}"/>
    <cellStyle name="Warning Text 7 7 2" xfId="22273" xr:uid="{00000000-0005-0000-0000-000005570000}"/>
    <cellStyle name="Warning Text 7 7 3" xfId="47013" xr:uid="{12E1B9C6-7095-4675-832A-C2D115E787AA}"/>
    <cellStyle name="Warning Text 7 7 4" xfId="40153" xr:uid="{575E234B-481A-4CA1-8D03-DCD84923B97C}"/>
    <cellStyle name="Warning Text 7 8" xfId="22274" xr:uid="{00000000-0005-0000-0000-000006570000}"/>
    <cellStyle name="Warning Text 7 8 2" xfId="22275" xr:uid="{00000000-0005-0000-0000-000007570000}"/>
    <cellStyle name="Warning Text 7 8 3" xfId="47014" xr:uid="{9FB6DA6C-23B3-46B7-8CAF-2C31BB0BE383}"/>
    <cellStyle name="Warning Text 7 8 4" xfId="40154" xr:uid="{706533C6-8527-49D7-A50E-2A7CB9A0EDE1}"/>
    <cellStyle name="Warning Text 7 9" xfId="22276" xr:uid="{00000000-0005-0000-0000-000008570000}"/>
    <cellStyle name="Warning Text 7 9 2" xfId="22277" xr:uid="{00000000-0005-0000-0000-000009570000}"/>
    <cellStyle name="Warning Text 7 9 3" xfId="47015" xr:uid="{F4046A9B-2504-4751-BEB1-FFBD53C6F24D}"/>
    <cellStyle name="Warning Text 7 9 4" xfId="40155" xr:uid="{74E2CC48-F81B-4404-9E65-519DB9C4C4D5}"/>
    <cellStyle name="Warning Text 8" xfId="3384" xr:uid="{00000000-0005-0000-0000-00003C0D0000}"/>
    <cellStyle name="Warning Text 8 10" xfId="22279" xr:uid="{00000000-0005-0000-0000-00000B570000}"/>
    <cellStyle name="Warning Text 8 10 2" xfId="47016" xr:uid="{F40FA483-BD2A-47FD-8E0C-9F3C675BD7E8}"/>
    <cellStyle name="Warning Text 8 10 3" xfId="40156" xr:uid="{D1455BFC-6B27-4E9C-AB47-860FDC0A49D5}"/>
    <cellStyle name="Warning Text 8 11" xfId="22280" xr:uid="{00000000-0005-0000-0000-00000C570000}"/>
    <cellStyle name="Warning Text 8 12" xfId="22278" xr:uid="{00000000-0005-0000-0000-00000A570000}"/>
    <cellStyle name="Warning Text 8 13" xfId="42298" xr:uid="{DB990E9B-887C-4844-8DCB-82A05144C34F}"/>
    <cellStyle name="Warning Text 8 14" xfId="27133" xr:uid="{900FDA16-42E7-4E2E-837C-9C70F5862D6E}"/>
    <cellStyle name="Warning Text 8 2" xfId="22281" xr:uid="{00000000-0005-0000-0000-00000D570000}"/>
    <cellStyle name="Warning Text 8 2 2" xfId="22282" xr:uid="{00000000-0005-0000-0000-00000E570000}"/>
    <cellStyle name="Warning Text 8 2 2 2" xfId="22283" xr:uid="{00000000-0005-0000-0000-00000F570000}"/>
    <cellStyle name="Warning Text 8 2 3" xfId="22284" xr:uid="{00000000-0005-0000-0000-000010570000}"/>
    <cellStyle name="Warning Text 8 2 3 2" xfId="22285" xr:uid="{00000000-0005-0000-0000-000011570000}"/>
    <cellStyle name="Warning Text 8 2 4" xfId="22286" xr:uid="{00000000-0005-0000-0000-000012570000}"/>
    <cellStyle name="Warning Text 8 2 5" xfId="22287" xr:uid="{00000000-0005-0000-0000-000013570000}"/>
    <cellStyle name="Warning Text 8 2 6" xfId="47017" xr:uid="{2F855CF5-0418-4B8B-A112-AE5BED9E224B}"/>
    <cellStyle name="Warning Text 8 2 7" xfId="40157" xr:uid="{F69C9CDE-9226-4489-903B-712AD2281A6B}"/>
    <cellStyle name="Warning Text 8 3" xfId="22288" xr:uid="{00000000-0005-0000-0000-000014570000}"/>
    <cellStyle name="Warning Text 8 3 2" xfId="22289" xr:uid="{00000000-0005-0000-0000-000015570000}"/>
    <cellStyle name="Warning Text 8 3 2 2" xfId="22290" xr:uid="{00000000-0005-0000-0000-000016570000}"/>
    <cellStyle name="Warning Text 8 3 3" xfId="22291" xr:uid="{00000000-0005-0000-0000-000017570000}"/>
    <cellStyle name="Warning Text 8 3 3 2" xfId="22292" xr:uid="{00000000-0005-0000-0000-000018570000}"/>
    <cellStyle name="Warning Text 8 3 4" xfId="22293" xr:uid="{00000000-0005-0000-0000-000019570000}"/>
    <cellStyle name="Warning Text 8 3 5" xfId="47018" xr:uid="{BA32FFD3-0267-47EF-8BF2-438F9B5671F7}"/>
    <cellStyle name="Warning Text 8 3 6" xfId="40158" xr:uid="{E2319BBD-ED93-4A87-9821-E759316895E1}"/>
    <cellStyle name="Warning Text 8 4" xfId="22294" xr:uid="{00000000-0005-0000-0000-00001A570000}"/>
    <cellStyle name="Warning Text 8 4 2" xfId="22295" xr:uid="{00000000-0005-0000-0000-00001B570000}"/>
    <cellStyle name="Warning Text 8 4 2 2" xfId="22296" xr:uid="{00000000-0005-0000-0000-00001C570000}"/>
    <cellStyle name="Warning Text 8 4 3" xfId="22297" xr:uid="{00000000-0005-0000-0000-00001D570000}"/>
    <cellStyle name="Warning Text 8 4 3 2" xfId="22298" xr:uid="{00000000-0005-0000-0000-00001E570000}"/>
    <cellStyle name="Warning Text 8 4 4" xfId="22299" xr:uid="{00000000-0005-0000-0000-00001F570000}"/>
    <cellStyle name="Warning Text 8 4 5" xfId="47019" xr:uid="{209A167E-4556-4D52-AEC2-F519EC116FAE}"/>
    <cellStyle name="Warning Text 8 4 6" xfId="40159" xr:uid="{E9DD192D-30A9-45BC-9168-51F8B57824D3}"/>
    <cellStyle name="Warning Text 8 5" xfId="22300" xr:uid="{00000000-0005-0000-0000-000020570000}"/>
    <cellStyle name="Warning Text 8 5 2" xfId="22301" xr:uid="{00000000-0005-0000-0000-000021570000}"/>
    <cellStyle name="Warning Text 8 5 2 2" xfId="22302" xr:uid="{00000000-0005-0000-0000-000022570000}"/>
    <cellStyle name="Warning Text 8 5 3" xfId="22303" xr:uid="{00000000-0005-0000-0000-000023570000}"/>
    <cellStyle name="Warning Text 8 5 3 2" xfId="22304" xr:uid="{00000000-0005-0000-0000-000024570000}"/>
    <cellStyle name="Warning Text 8 5 4" xfId="22305" xr:uid="{00000000-0005-0000-0000-000025570000}"/>
    <cellStyle name="Warning Text 8 5 4 2" xfId="22306" xr:uid="{00000000-0005-0000-0000-000026570000}"/>
    <cellStyle name="Warning Text 8 5 5" xfId="22307" xr:uid="{00000000-0005-0000-0000-000027570000}"/>
    <cellStyle name="Warning Text 8 5 6" xfId="47020" xr:uid="{36678752-507F-4340-8818-0393CF0861E6}"/>
    <cellStyle name="Warning Text 8 5 7" xfId="40160" xr:uid="{0A7CEBAF-FC17-4A5E-AFFF-4D219A46E745}"/>
    <cellStyle name="Warning Text 8 6" xfId="22308" xr:uid="{00000000-0005-0000-0000-000028570000}"/>
    <cellStyle name="Warning Text 8 6 2" xfId="22309" xr:uid="{00000000-0005-0000-0000-000029570000}"/>
    <cellStyle name="Warning Text 8 6 2 2" xfId="22310" xr:uid="{00000000-0005-0000-0000-00002A570000}"/>
    <cellStyle name="Warning Text 8 6 3" xfId="22311" xr:uid="{00000000-0005-0000-0000-00002B570000}"/>
    <cellStyle name="Warning Text 8 6 3 2" xfId="22312" xr:uid="{00000000-0005-0000-0000-00002C570000}"/>
    <cellStyle name="Warning Text 8 6 4" xfId="22313" xr:uid="{00000000-0005-0000-0000-00002D570000}"/>
    <cellStyle name="Warning Text 8 6 5" xfId="47021" xr:uid="{1FC62962-EB20-4DB1-8262-F0EB34D171B9}"/>
    <cellStyle name="Warning Text 8 6 6" xfId="40161" xr:uid="{B6B45D6E-0A37-42B2-B5CF-7AF3BD52AE4F}"/>
    <cellStyle name="Warning Text 8 7" xfId="22314" xr:uid="{00000000-0005-0000-0000-00002E570000}"/>
    <cellStyle name="Warning Text 8 7 2" xfId="22315" xr:uid="{00000000-0005-0000-0000-00002F570000}"/>
    <cellStyle name="Warning Text 8 7 3" xfId="47022" xr:uid="{597E465F-2ABD-423D-BBF5-CF241CB7DB79}"/>
    <cellStyle name="Warning Text 8 7 4" xfId="40162" xr:uid="{EB071301-44A0-4CEB-B092-D64D267213CB}"/>
    <cellStyle name="Warning Text 8 8" xfId="22316" xr:uid="{00000000-0005-0000-0000-000030570000}"/>
    <cellStyle name="Warning Text 8 8 2" xfId="22317" xr:uid="{00000000-0005-0000-0000-000031570000}"/>
    <cellStyle name="Warning Text 8 8 3" xfId="47023" xr:uid="{85FD13D4-F787-40C0-83C3-EF559B38F2CD}"/>
    <cellStyle name="Warning Text 8 8 4" xfId="40163" xr:uid="{E3B10A07-43F2-4B9A-AC1F-6C3C627C58C0}"/>
    <cellStyle name="Warning Text 8 9" xfId="22318" xr:uid="{00000000-0005-0000-0000-000032570000}"/>
    <cellStyle name="Warning Text 8 9 2" xfId="22319" xr:uid="{00000000-0005-0000-0000-000033570000}"/>
    <cellStyle name="Warning Text 8 9 3" xfId="47024" xr:uid="{A17EF11B-526B-49FD-923D-2F8E7959F3A9}"/>
    <cellStyle name="Warning Text 8 9 4" xfId="40164" xr:uid="{20E91D33-9CA7-46B6-8455-B34084E8F688}"/>
    <cellStyle name="Warning Text 9" xfId="3385" xr:uid="{00000000-0005-0000-0000-00003D0D0000}"/>
    <cellStyle name="Warning Text 9 10" xfId="22321" xr:uid="{00000000-0005-0000-0000-000035570000}"/>
    <cellStyle name="Warning Text 9 10 2" xfId="47025" xr:uid="{ECA14EE6-DC6F-4F0C-936E-25D3A55335C8}"/>
    <cellStyle name="Warning Text 9 10 3" xfId="40165" xr:uid="{0249F51F-BE74-4C30-900B-A5FA991D348A}"/>
    <cellStyle name="Warning Text 9 11" xfId="22322" xr:uid="{00000000-0005-0000-0000-000036570000}"/>
    <cellStyle name="Warning Text 9 12" xfId="22320" xr:uid="{00000000-0005-0000-0000-000034570000}"/>
    <cellStyle name="Warning Text 9 13" xfId="42299" xr:uid="{F04FBA64-0C75-4611-A14A-3ADC95C931D9}"/>
    <cellStyle name="Warning Text 9 14" xfId="27134" xr:uid="{D97B29E6-1D7B-411C-828C-3FBCC8A552D9}"/>
    <cellStyle name="Warning Text 9 2" xfId="22323" xr:uid="{00000000-0005-0000-0000-000037570000}"/>
    <cellStyle name="Warning Text 9 2 2" xfId="22324" xr:uid="{00000000-0005-0000-0000-000038570000}"/>
    <cellStyle name="Warning Text 9 2 2 2" xfId="22325" xr:uid="{00000000-0005-0000-0000-000039570000}"/>
    <cellStyle name="Warning Text 9 2 3" xfId="22326" xr:uid="{00000000-0005-0000-0000-00003A570000}"/>
    <cellStyle name="Warning Text 9 2 3 2" xfId="22327" xr:uid="{00000000-0005-0000-0000-00003B570000}"/>
    <cellStyle name="Warning Text 9 2 4" xfId="22328" xr:uid="{00000000-0005-0000-0000-00003C570000}"/>
    <cellStyle name="Warning Text 9 2 5" xfId="22329" xr:uid="{00000000-0005-0000-0000-00003D570000}"/>
    <cellStyle name="Warning Text 9 2 6" xfId="47026" xr:uid="{281AA98B-11B4-4EB2-8CB9-B6ADC108EC57}"/>
    <cellStyle name="Warning Text 9 2 7" xfId="40166" xr:uid="{0A319410-D7A2-47F9-AE6D-C6BA9FCE23F0}"/>
    <cellStyle name="Warning Text 9 3" xfId="22330" xr:uid="{00000000-0005-0000-0000-00003E570000}"/>
    <cellStyle name="Warning Text 9 3 2" xfId="22331" xr:uid="{00000000-0005-0000-0000-00003F570000}"/>
    <cellStyle name="Warning Text 9 3 2 2" xfId="22332" xr:uid="{00000000-0005-0000-0000-000040570000}"/>
    <cellStyle name="Warning Text 9 3 3" xfId="22333" xr:uid="{00000000-0005-0000-0000-000041570000}"/>
    <cellStyle name="Warning Text 9 3 3 2" xfId="22334" xr:uid="{00000000-0005-0000-0000-000042570000}"/>
    <cellStyle name="Warning Text 9 3 4" xfId="22335" xr:uid="{00000000-0005-0000-0000-000043570000}"/>
    <cellStyle name="Warning Text 9 3 5" xfId="47027" xr:uid="{0ACD653A-FEF7-4D1A-9306-96900EF85CBB}"/>
    <cellStyle name="Warning Text 9 3 6" xfId="40167" xr:uid="{B30596FC-01DC-49CD-A756-E2C3BE0E740C}"/>
    <cellStyle name="Warning Text 9 4" xfId="22336" xr:uid="{00000000-0005-0000-0000-000044570000}"/>
    <cellStyle name="Warning Text 9 4 2" xfId="22337" xr:uid="{00000000-0005-0000-0000-000045570000}"/>
    <cellStyle name="Warning Text 9 4 2 2" xfId="22338" xr:uid="{00000000-0005-0000-0000-000046570000}"/>
    <cellStyle name="Warning Text 9 4 3" xfId="22339" xr:uid="{00000000-0005-0000-0000-000047570000}"/>
    <cellStyle name="Warning Text 9 4 3 2" xfId="22340" xr:uid="{00000000-0005-0000-0000-000048570000}"/>
    <cellStyle name="Warning Text 9 4 4" xfId="22341" xr:uid="{00000000-0005-0000-0000-000049570000}"/>
    <cellStyle name="Warning Text 9 4 5" xfId="47028" xr:uid="{A9675802-3389-43AA-B734-05FF6F988F58}"/>
    <cellStyle name="Warning Text 9 4 6" xfId="40168" xr:uid="{E39FECA0-A78F-4563-9A87-3852382FAD77}"/>
    <cellStyle name="Warning Text 9 5" xfId="22342" xr:uid="{00000000-0005-0000-0000-00004A570000}"/>
    <cellStyle name="Warning Text 9 5 2" xfId="22343" xr:uid="{00000000-0005-0000-0000-00004B570000}"/>
    <cellStyle name="Warning Text 9 5 2 2" xfId="22344" xr:uid="{00000000-0005-0000-0000-00004C570000}"/>
    <cellStyle name="Warning Text 9 5 3" xfId="22345" xr:uid="{00000000-0005-0000-0000-00004D570000}"/>
    <cellStyle name="Warning Text 9 5 3 2" xfId="22346" xr:uid="{00000000-0005-0000-0000-00004E570000}"/>
    <cellStyle name="Warning Text 9 5 4" xfId="22347" xr:uid="{00000000-0005-0000-0000-00004F570000}"/>
    <cellStyle name="Warning Text 9 5 4 2" xfId="22348" xr:uid="{00000000-0005-0000-0000-000050570000}"/>
    <cellStyle name="Warning Text 9 5 5" xfId="22349" xr:uid="{00000000-0005-0000-0000-000051570000}"/>
    <cellStyle name="Warning Text 9 5 6" xfId="47029" xr:uid="{801C02D2-DF81-4E7E-9A07-5731EFC86AD7}"/>
    <cellStyle name="Warning Text 9 5 7" xfId="40169" xr:uid="{D206D4CF-4D96-4C3E-8BC7-A8F42A97DCB1}"/>
    <cellStyle name="Warning Text 9 6" xfId="22350" xr:uid="{00000000-0005-0000-0000-000052570000}"/>
    <cellStyle name="Warning Text 9 6 2" xfId="22351" xr:uid="{00000000-0005-0000-0000-000053570000}"/>
    <cellStyle name="Warning Text 9 6 2 2" xfId="22352" xr:uid="{00000000-0005-0000-0000-000054570000}"/>
    <cellStyle name="Warning Text 9 6 3" xfId="22353" xr:uid="{00000000-0005-0000-0000-000055570000}"/>
    <cellStyle name="Warning Text 9 6 3 2" xfId="22354" xr:uid="{00000000-0005-0000-0000-000056570000}"/>
    <cellStyle name="Warning Text 9 6 4" xfId="22355" xr:uid="{00000000-0005-0000-0000-000057570000}"/>
    <cellStyle name="Warning Text 9 6 5" xfId="47030" xr:uid="{5815A1F5-B2F1-4846-B530-BE19DFB4BD62}"/>
    <cellStyle name="Warning Text 9 6 6" xfId="40170" xr:uid="{B56E326A-846C-4EA0-886D-807210E0B5A2}"/>
    <cellStyle name="Warning Text 9 7" xfId="22356" xr:uid="{00000000-0005-0000-0000-000058570000}"/>
    <cellStyle name="Warning Text 9 7 2" xfId="22357" xr:uid="{00000000-0005-0000-0000-000059570000}"/>
    <cellStyle name="Warning Text 9 7 3" xfId="47031" xr:uid="{18EB2C00-B23E-443C-9CB1-6042C5B12890}"/>
    <cellStyle name="Warning Text 9 7 4" xfId="40171" xr:uid="{681ECFB0-5EA9-40DA-98F4-924919290836}"/>
    <cellStyle name="Warning Text 9 8" xfId="22358" xr:uid="{00000000-0005-0000-0000-00005A570000}"/>
    <cellStyle name="Warning Text 9 8 2" xfId="22359" xr:uid="{00000000-0005-0000-0000-00005B570000}"/>
    <cellStyle name="Warning Text 9 8 3" xfId="47032" xr:uid="{FDA68CB5-3CBD-44B3-9C4F-C4E5584EBCD4}"/>
    <cellStyle name="Warning Text 9 8 4" xfId="40172" xr:uid="{841D9264-FA77-4DF8-B6D6-817B3CF0F678}"/>
    <cellStyle name="Warning Text 9 9" xfId="22360" xr:uid="{00000000-0005-0000-0000-00005C570000}"/>
    <cellStyle name="Warning Text 9 9 2" xfId="22361" xr:uid="{00000000-0005-0000-0000-00005D570000}"/>
    <cellStyle name="Warning Text 9 9 3" xfId="47033" xr:uid="{2DA24709-5387-48EA-AE65-616E58003472}"/>
    <cellStyle name="Warning Text 9 9 4" xfId="40173" xr:uid="{37C25F3E-15A4-4FF1-ADF9-7BBD6EADEF16}"/>
    <cellStyle name="Zelle überprüfen" xfId="3386" xr:uid="{00000000-0005-0000-0000-00003E0D0000}"/>
    <cellStyle name="Zelle überprüfen 10" xfId="22363" xr:uid="{00000000-0005-0000-0000-00005F570000}"/>
    <cellStyle name="Zelle überprüfen 10 2" xfId="47034" xr:uid="{3FDEF154-252B-4FCD-8EC5-FFB5D289C66D}"/>
    <cellStyle name="Zelle überprüfen 10 3" xfId="40174" xr:uid="{4EBC36F9-9965-4D68-8A73-6A63FEFE0156}"/>
    <cellStyle name="Zelle überprüfen 11" xfId="22364" xr:uid="{00000000-0005-0000-0000-000060570000}"/>
    <cellStyle name="Zelle überprüfen 12" xfId="22362" xr:uid="{00000000-0005-0000-0000-00005E570000}"/>
    <cellStyle name="Zelle überprüfen 13" xfId="42300" xr:uid="{2AE2D21A-6CD2-49E4-BE56-6CE077A2247C}"/>
    <cellStyle name="Zelle überprüfen 14" xfId="27135" xr:uid="{CCD8211D-ED06-43D4-B798-EB5A99067DD2}"/>
    <cellStyle name="Zelle überprüfen 2" xfId="22365" xr:uid="{00000000-0005-0000-0000-000061570000}"/>
    <cellStyle name="Zelle überprüfen 2 2" xfId="22366" xr:uid="{00000000-0005-0000-0000-000062570000}"/>
    <cellStyle name="Zelle überprüfen 2 2 2" xfId="22367" xr:uid="{00000000-0005-0000-0000-000063570000}"/>
    <cellStyle name="Zelle überprüfen 2 3" xfId="22368" xr:uid="{00000000-0005-0000-0000-000064570000}"/>
    <cellStyle name="Zelle überprüfen 2 3 2" xfId="22369" xr:uid="{00000000-0005-0000-0000-000065570000}"/>
    <cellStyle name="Zelle überprüfen 2 4" xfId="22370" xr:uid="{00000000-0005-0000-0000-000066570000}"/>
    <cellStyle name="Zelle überprüfen 2 5" xfId="22371" xr:uid="{00000000-0005-0000-0000-000067570000}"/>
    <cellStyle name="Zelle überprüfen 2 6" xfId="47035" xr:uid="{42F37A62-1E19-4FE2-966B-0815C089F993}"/>
    <cellStyle name="Zelle überprüfen 2 7" xfId="40175" xr:uid="{F33952D1-58C9-48F6-94EC-2E4F0CC1FDD5}"/>
    <cellStyle name="Zelle überprüfen 3" xfId="22372" xr:uid="{00000000-0005-0000-0000-000068570000}"/>
    <cellStyle name="Zelle überprüfen 3 2" xfId="22373" xr:uid="{00000000-0005-0000-0000-000069570000}"/>
    <cellStyle name="Zelle überprüfen 3 2 2" xfId="22374" xr:uid="{00000000-0005-0000-0000-00006A570000}"/>
    <cellStyle name="Zelle überprüfen 3 3" xfId="22375" xr:uid="{00000000-0005-0000-0000-00006B570000}"/>
    <cellStyle name="Zelle überprüfen 3 3 2" xfId="22376" xr:uid="{00000000-0005-0000-0000-00006C570000}"/>
    <cellStyle name="Zelle überprüfen 3 4" xfId="22377" xr:uid="{00000000-0005-0000-0000-00006D570000}"/>
    <cellStyle name="Zelle überprüfen 3 5" xfId="47036" xr:uid="{E6943C7C-953A-4F82-8228-24C15C73E2EB}"/>
    <cellStyle name="Zelle überprüfen 3 6" xfId="40176" xr:uid="{F7622CC0-3128-4075-8AFB-83D6D7364B60}"/>
    <cellStyle name="Zelle überprüfen 4" xfId="22378" xr:uid="{00000000-0005-0000-0000-00006E570000}"/>
    <cellStyle name="Zelle überprüfen 4 2" xfId="22379" xr:uid="{00000000-0005-0000-0000-00006F570000}"/>
    <cellStyle name="Zelle überprüfen 4 2 2" xfId="22380" xr:uid="{00000000-0005-0000-0000-000070570000}"/>
    <cellStyle name="Zelle überprüfen 4 3" xfId="22381" xr:uid="{00000000-0005-0000-0000-000071570000}"/>
    <cellStyle name="Zelle überprüfen 4 3 2" xfId="22382" xr:uid="{00000000-0005-0000-0000-000072570000}"/>
    <cellStyle name="Zelle überprüfen 4 4" xfId="22383" xr:uid="{00000000-0005-0000-0000-000073570000}"/>
    <cellStyle name="Zelle überprüfen 4 5" xfId="47037" xr:uid="{A037F30D-FEB6-43ED-8807-AEEA21C48CF1}"/>
    <cellStyle name="Zelle überprüfen 4 6" xfId="40177" xr:uid="{6F3F567C-5936-4DCB-80C5-4B3E31D95008}"/>
    <cellStyle name="Zelle überprüfen 5" xfId="22384" xr:uid="{00000000-0005-0000-0000-000074570000}"/>
    <cellStyle name="Zelle überprüfen 5 2" xfId="22385" xr:uid="{00000000-0005-0000-0000-000075570000}"/>
    <cellStyle name="Zelle überprüfen 5 2 2" xfId="22386" xr:uid="{00000000-0005-0000-0000-000076570000}"/>
    <cellStyle name="Zelle überprüfen 5 3" xfId="22387" xr:uid="{00000000-0005-0000-0000-000077570000}"/>
    <cellStyle name="Zelle überprüfen 5 3 2" xfId="22388" xr:uid="{00000000-0005-0000-0000-000078570000}"/>
    <cellStyle name="Zelle überprüfen 5 4" xfId="22389" xr:uid="{00000000-0005-0000-0000-000079570000}"/>
    <cellStyle name="Zelle überprüfen 5 4 2" xfId="22390" xr:uid="{00000000-0005-0000-0000-00007A570000}"/>
    <cellStyle name="Zelle überprüfen 5 5" xfId="22391" xr:uid="{00000000-0005-0000-0000-00007B570000}"/>
    <cellStyle name="Zelle überprüfen 5 6" xfId="47038" xr:uid="{D6B1F6B4-404B-445D-8EF4-972DAF649AB3}"/>
    <cellStyle name="Zelle überprüfen 5 7" xfId="40178" xr:uid="{9D7236CC-C9FD-44B7-A801-82016BBEA6C0}"/>
    <cellStyle name="Zelle überprüfen 6" xfId="22392" xr:uid="{00000000-0005-0000-0000-00007C570000}"/>
    <cellStyle name="Zelle überprüfen 6 2" xfId="22393" xr:uid="{00000000-0005-0000-0000-00007D570000}"/>
    <cellStyle name="Zelle überprüfen 6 2 2" xfId="22394" xr:uid="{00000000-0005-0000-0000-00007E570000}"/>
    <cellStyle name="Zelle überprüfen 6 3" xfId="22395" xr:uid="{00000000-0005-0000-0000-00007F570000}"/>
    <cellStyle name="Zelle überprüfen 6 3 2" xfId="22396" xr:uid="{00000000-0005-0000-0000-000080570000}"/>
    <cellStyle name="Zelle überprüfen 6 4" xfId="22397" xr:uid="{00000000-0005-0000-0000-000081570000}"/>
    <cellStyle name="Zelle überprüfen 6 5" xfId="47039" xr:uid="{7760EFE8-1557-4F05-8750-155D9374AC24}"/>
    <cellStyle name="Zelle überprüfen 6 6" xfId="40179" xr:uid="{DA098738-26EE-446F-98AE-F2090F4ECC65}"/>
    <cellStyle name="Zelle überprüfen 7" xfId="22398" xr:uid="{00000000-0005-0000-0000-000082570000}"/>
    <cellStyle name="Zelle überprüfen 7 2" xfId="22399" xr:uid="{00000000-0005-0000-0000-000083570000}"/>
    <cellStyle name="Zelle überprüfen 7 3" xfId="47040" xr:uid="{B4F66DEB-16F8-4ECA-9264-6D7FB4E8B267}"/>
    <cellStyle name="Zelle überprüfen 7 4" xfId="40180" xr:uid="{0FF0CD36-DA47-441F-9575-03FD92DF2BE1}"/>
    <cellStyle name="Zelle überprüfen 8" xfId="22400" xr:uid="{00000000-0005-0000-0000-000084570000}"/>
    <cellStyle name="Zelle überprüfen 8 2" xfId="22401" xr:uid="{00000000-0005-0000-0000-000085570000}"/>
    <cellStyle name="Zelle überprüfen 8 3" xfId="47041" xr:uid="{08B7A482-9C5E-44E7-B6E1-65EF5A4064F2}"/>
    <cellStyle name="Zelle überprüfen 8 4" xfId="40181" xr:uid="{7CF27714-FD73-4EA1-8702-6816D6633812}"/>
    <cellStyle name="Zelle überprüfen 9" xfId="22402" xr:uid="{00000000-0005-0000-0000-000086570000}"/>
    <cellStyle name="Zelle überprüfen 9 2" xfId="22403" xr:uid="{00000000-0005-0000-0000-000087570000}"/>
    <cellStyle name="Zelle überprüfen 9 3" xfId="47042" xr:uid="{16EDF77A-CA7A-479E-9933-71282C65495E}"/>
    <cellStyle name="Zelle überprüfen 9 4" xfId="40182" xr:uid="{E11D13E7-661C-4C22-BD89-323C30E3023F}"/>
    <cellStyle name="Гиперссылка" xfId="3387" xr:uid="{00000000-0005-0000-0000-00003F0D0000}"/>
    <cellStyle name="Гиперссылка 10" xfId="22405" xr:uid="{00000000-0005-0000-0000-000089570000}"/>
    <cellStyle name="Гиперссылка 10 2" xfId="47043" xr:uid="{09EE0AED-5DF1-4945-8912-929F76267256}"/>
    <cellStyle name="Гиперссылка 10 3" xfId="40183" xr:uid="{19F74235-A275-4C63-AE9E-47AE7062FCDF}"/>
    <cellStyle name="Гиперссылка 11" xfId="22406" xr:uid="{00000000-0005-0000-0000-00008A570000}"/>
    <cellStyle name="Гиперссылка 12" xfId="22404" xr:uid="{00000000-0005-0000-0000-000088570000}"/>
    <cellStyle name="Гиперссылка 13" xfId="42301" xr:uid="{F4828008-EC91-47CB-A08F-E87EAB9D52F1}"/>
    <cellStyle name="Гиперссылка 14" xfId="27136" xr:uid="{F56E8966-46BF-4FB9-A4A9-B0518B18E2CC}"/>
    <cellStyle name="Гиперссылка 2" xfId="22407" xr:uid="{00000000-0005-0000-0000-00008B570000}"/>
    <cellStyle name="Гиперссылка 2 2" xfId="22408" xr:uid="{00000000-0005-0000-0000-00008C570000}"/>
    <cellStyle name="Гиперссылка 2 2 2" xfId="22409" xr:uid="{00000000-0005-0000-0000-00008D570000}"/>
    <cellStyle name="Гиперссылка 2 3" xfId="22410" xr:uid="{00000000-0005-0000-0000-00008E570000}"/>
    <cellStyle name="Гиперссылка 2 3 2" xfId="22411" xr:uid="{00000000-0005-0000-0000-00008F570000}"/>
    <cellStyle name="Гиперссылка 2 4" xfId="22412" xr:uid="{00000000-0005-0000-0000-000090570000}"/>
    <cellStyle name="Гиперссылка 2 5" xfId="22413" xr:uid="{00000000-0005-0000-0000-000091570000}"/>
    <cellStyle name="Гиперссылка 2 6" xfId="47044" xr:uid="{4FD72A7B-9599-4916-8F23-CA4B1AE18E35}"/>
    <cellStyle name="Гиперссылка 2 7" xfId="40184" xr:uid="{ACB11AB8-6276-4B75-AF73-D0F67F4456EE}"/>
    <cellStyle name="Гиперссылка 3" xfId="22414" xr:uid="{00000000-0005-0000-0000-000092570000}"/>
    <cellStyle name="Гиперссылка 3 2" xfId="22415" xr:uid="{00000000-0005-0000-0000-000093570000}"/>
    <cellStyle name="Гиперссылка 3 2 2" xfId="22416" xr:uid="{00000000-0005-0000-0000-000094570000}"/>
    <cellStyle name="Гиперссылка 3 3" xfId="22417" xr:uid="{00000000-0005-0000-0000-000095570000}"/>
    <cellStyle name="Гиперссылка 3 3 2" xfId="22418" xr:uid="{00000000-0005-0000-0000-000096570000}"/>
    <cellStyle name="Гиперссылка 3 4" xfId="22419" xr:uid="{00000000-0005-0000-0000-000097570000}"/>
    <cellStyle name="Гиперссылка 3 5" xfId="47045" xr:uid="{FD386420-E94F-4DFC-B51B-974F5C2851E0}"/>
    <cellStyle name="Гиперссылка 3 6" xfId="40185" xr:uid="{50AE7B42-C3AC-4921-98D7-010346DB5B50}"/>
    <cellStyle name="Гиперссылка 4" xfId="22420" xr:uid="{00000000-0005-0000-0000-000098570000}"/>
    <cellStyle name="Гиперссылка 4 2" xfId="22421" xr:uid="{00000000-0005-0000-0000-000099570000}"/>
    <cellStyle name="Гиперссылка 4 2 2" xfId="22422" xr:uid="{00000000-0005-0000-0000-00009A570000}"/>
    <cellStyle name="Гиперссылка 4 3" xfId="22423" xr:uid="{00000000-0005-0000-0000-00009B570000}"/>
    <cellStyle name="Гиперссылка 4 3 2" xfId="22424" xr:uid="{00000000-0005-0000-0000-00009C570000}"/>
    <cellStyle name="Гиперссылка 4 4" xfId="22425" xr:uid="{00000000-0005-0000-0000-00009D570000}"/>
    <cellStyle name="Гиперссылка 4 5" xfId="47046" xr:uid="{0BABEE7A-713F-4C59-8ED4-B0974495BB43}"/>
    <cellStyle name="Гиперссылка 4 6" xfId="40186" xr:uid="{D8F5EA8A-87D3-49CE-9A28-BEB0C6944837}"/>
    <cellStyle name="Гиперссылка 5" xfId="22426" xr:uid="{00000000-0005-0000-0000-00009E570000}"/>
    <cellStyle name="Гиперссылка 5 2" xfId="22427" xr:uid="{00000000-0005-0000-0000-00009F570000}"/>
    <cellStyle name="Гиперссылка 5 2 2" xfId="22428" xr:uid="{00000000-0005-0000-0000-0000A0570000}"/>
    <cellStyle name="Гиперссылка 5 3" xfId="22429" xr:uid="{00000000-0005-0000-0000-0000A1570000}"/>
    <cellStyle name="Гиперссылка 5 3 2" xfId="22430" xr:uid="{00000000-0005-0000-0000-0000A2570000}"/>
    <cellStyle name="Гиперссылка 5 4" xfId="22431" xr:uid="{00000000-0005-0000-0000-0000A3570000}"/>
    <cellStyle name="Гиперссылка 5 4 2" xfId="22432" xr:uid="{00000000-0005-0000-0000-0000A4570000}"/>
    <cellStyle name="Гиперссылка 5 5" xfId="22433" xr:uid="{00000000-0005-0000-0000-0000A5570000}"/>
    <cellStyle name="Гиперссылка 5 6" xfId="47047" xr:uid="{1297A318-036F-4071-B719-9FF4042B26A1}"/>
    <cellStyle name="Гиперссылка 5 7" xfId="40187" xr:uid="{F3A9B616-2239-4EAB-AB74-DDC05DEF1DA0}"/>
    <cellStyle name="Гиперссылка 6" xfId="22434" xr:uid="{00000000-0005-0000-0000-0000A6570000}"/>
    <cellStyle name="Гиперссылка 6 2" xfId="22435" xr:uid="{00000000-0005-0000-0000-0000A7570000}"/>
    <cellStyle name="Гиперссылка 6 2 2" xfId="22436" xr:uid="{00000000-0005-0000-0000-0000A8570000}"/>
    <cellStyle name="Гиперссылка 6 3" xfId="22437" xr:uid="{00000000-0005-0000-0000-0000A9570000}"/>
    <cellStyle name="Гиперссылка 6 3 2" xfId="22438" xr:uid="{00000000-0005-0000-0000-0000AA570000}"/>
    <cellStyle name="Гиперссылка 6 4" xfId="22439" xr:uid="{00000000-0005-0000-0000-0000AB570000}"/>
    <cellStyle name="Гиперссылка 6 5" xfId="47048" xr:uid="{7C3113FE-A7D3-43E6-AB48-CD875DFE191D}"/>
    <cellStyle name="Гиперссылка 6 6" xfId="40188" xr:uid="{75ADED61-4FA8-4C3C-901F-DE2BA7C0AA4E}"/>
    <cellStyle name="Гиперссылка 7" xfId="22440" xr:uid="{00000000-0005-0000-0000-0000AC570000}"/>
    <cellStyle name="Гиперссылка 7 2" xfId="22441" xr:uid="{00000000-0005-0000-0000-0000AD570000}"/>
    <cellStyle name="Гиперссылка 7 3" xfId="47049" xr:uid="{E874439F-DBD1-4FE6-8846-FCB143D8C854}"/>
    <cellStyle name="Гиперссылка 7 4" xfId="40189" xr:uid="{7F5D54DD-F069-404F-8B80-0C37A4AB7468}"/>
    <cellStyle name="Гиперссылка 8" xfId="22442" xr:uid="{00000000-0005-0000-0000-0000AE570000}"/>
    <cellStyle name="Гиперссылка 8 2" xfId="22443" xr:uid="{00000000-0005-0000-0000-0000AF570000}"/>
    <cellStyle name="Гиперссылка 8 3" xfId="47050" xr:uid="{89B84B03-9D80-46C5-8745-1CE3316B10E0}"/>
    <cellStyle name="Гиперссылка 8 4" xfId="40190" xr:uid="{EA8E4241-212A-4C04-98E6-574F73C5E7DB}"/>
    <cellStyle name="Гиперссылка 9" xfId="22444" xr:uid="{00000000-0005-0000-0000-0000B0570000}"/>
    <cellStyle name="Гиперссылка 9 2" xfId="22445" xr:uid="{00000000-0005-0000-0000-0000B1570000}"/>
    <cellStyle name="Гиперссылка 9 3" xfId="47051" xr:uid="{84BDDDBA-ECC8-4E99-88E8-5DDB5CD37926}"/>
    <cellStyle name="Гиперссылка 9 4" xfId="40191" xr:uid="{01352829-E09B-43D5-BFCB-58FA06E4724B}"/>
    <cellStyle name="Обычный_2++" xfId="3388" xr:uid="{00000000-0005-0000-0000-0000400D0000}"/>
    <cellStyle name="已访问的超链接" xfId="350" xr:uid="{00000000-0005-0000-0000-000062010000}"/>
    <cellStyle name="已访问的超链接 10" xfId="22447" xr:uid="{00000000-0005-0000-0000-0000B3570000}"/>
    <cellStyle name="已访问的超链接 10 2" xfId="47052" xr:uid="{DD702C91-5F12-4A4B-ACC3-934405A0A995}"/>
    <cellStyle name="已访问的超链接 10 3" xfId="40192" xr:uid="{5F8632AC-479A-4340-8713-7FDED498F20C}"/>
    <cellStyle name="已访问的超链接 11" xfId="22448" xr:uid="{00000000-0005-0000-0000-0000B4570000}"/>
    <cellStyle name="已访问的超链接 12" xfId="22446" xr:uid="{00000000-0005-0000-0000-0000B2570000}"/>
    <cellStyle name="已访问的超链接 13" xfId="23212" xr:uid="{E758E8CA-0B86-4243-8388-4717420C3EFE}"/>
    <cellStyle name="已访问的超链接 2" xfId="22449" xr:uid="{00000000-0005-0000-0000-0000B5570000}"/>
    <cellStyle name="已访问的超链接 2 2" xfId="22450" xr:uid="{00000000-0005-0000-0000-0000B6570000}"/>
    <cellStyle name="已访问的超链接 2 2 2" xfId="22451" xr:uid="{00000000-0005-0000-0000-0000B7570000}"/>
    <cellStyle name="已访问的超链接 2 3" xfId="22452" xr:uid="{00000000-0005-0000-0000-0000B8570000}"/>
    <cellStyle name="已访问的超链接 2 3 2" xfId="22453" xr:uid="{00000000-0005-0000-0000-0000B9570000}"/>
    <cellStyle name="已访问的超链接 2 4" xfId="22454" xr:uid="{00000000-0005-0000-0000-0000BA570000}"/>
    <cellStyle name="已访问的超链接 2 5" xfId="22455" xr:uid="{00000000-0005-0000-0000-0000BB570000}"/>
    <cellStyle name="已访问的超链接 2 6" xfId="47053" xr:uid="{B5CCD7CC-79AC-4D9A-9372-514CD344CA18}"/>
    <cellStyle name="已访问的超链接 2 7" xfId="27137" xr:uid="{07C738BD-37CF-4BB1-A2A4-772EA513548E}"/>
    <cellStyle name="已访问的超链接 3" xfId="22456" xr:uid="{00000000-0005-0000-0000-0000BC570000}"/>
    <cellStyle name="已访问的超链接 3 2" xfId="22457" xr:uid="{00000000-0005-0000-0000-0000BD570000}"/>
    <cellStyle name="已访问的超链接 3 2 2" xfId="22458" xr:uid="{00000000-0005-0000-0000-0000BE570000}"/>
    <cellStyle name="已访问的超链接 3 3" xfId="22459" xr:uid="{00000000-0005-0000-0000-0000BF570000}"/>
    <cellStyle name="已访问的超链接 3 3 2" xfId="22460" xr:uid="{00000000-0005-0000-0000-0000C0570000}"/>
    <cellStyle name="已访问的超链接 3 4" xfId="22461" xr:uid="{00000000-0005-0000-0000-0000C1570000}"/>
    <cellStyle name="已访问的超链接 3 5" xfId="47054" xr:uid="{9131FD53-247F-45DD-A7D3-8E8A9CCF84DF}"/>
    <cellStyle name="已访问的超链接 3 6" xfId="40193" xr:uid="{9295A10E-80E9-4AA6-A631-E327B6C04978}"/>
    <cellStyle name="已访问的超链接 4" xfId="22462" xr:uid="{00000000-0005-0000-0000-0000C2570000}"/>
    <cellStyle name="已访问的超链接 4 2" xfId="22463" xr:uid="{00000000-0005-0000-0000-0000C3570000}"/>
    <cellStyle name="已访问的超链接 4 2 2" xfId="22464" xr:uid="{00000000-0005-0000-0000-0000C4570000}"/>
    <cellStyle name="已访问的超链接 4 3" xfId="22465" xr:uid="{00000000-0005-0000-0000-0000C5570000}"/>
    <cellStyle name="已访问的超链接 4 3 2" xfId="22466" xr:uid="{00000000-0005-0000-0000-0000C6570000}"/>
    <cellStyle name="已访问的超链接 4 4" xfId="22467" xr:uid="{00000000-0005-0000-0000-0000C7570000}"/>
    <cellStyle name="已访问的超链接 4 5" xfId="47055" xr:uid="{6D79AAC2-8D52-42F4-A647-C365B41C15C5}"/>
    <cellStyle name="已访问的超链接 4 6" xfId="40194" xr:uid="{1357F843-FB4A-4F26-A842-3F2E969A4068}"/>
    <cellStyle name="已访问的超链接 5" xfId="22468" xr:uid="{00000000-0005-0000-0000-0000C8570000}"/>
    <cellStyle name="已访问的超链接 5 2" xfId="22469" xr:uid="{00000000-0005-0000-0000-0000C9570000}"/>
    <cellStyle name="已访问的超链接 5 2 2" xfId="22470" xr:uid="{00000000-0005-0000-0000-0000CA570000}"/>
    <cellStyle name="已访问的超链接 5 3" xfId="22471" xr:uid="{00000000-0005-0000-0000-0000CB570000}"/>
    <cellStyle name="已访问的超链接 5 3 2" xfId="22472" xr:uid="{00000000-0005-0000-0000-0000CC570000}"/>
    <cellStyle name="已访问的超链接 5 4" xfId="22473" xr:uid="{00000000-0005-0000-0000-0000CD570000}"/>
    <cellStyle name="已访问的超链接 5 4 2" xfId="22474" xr:uid="{00000000-0005-0000-0000-0000CE570000}"/>
    <cellStyle name="已访问的超链接 5 5" xfId="22475" xr:uid="{00000000-0005-0000-0000-0000CF570000}"/>
    <cellStyle name="已访问的超链接 5 6" xfId="47056" xr:uid="{8572AB81-1C84-4B34-9034-A1A696BB3E51}"/>
    <cellStyle name="已访问的超链接 5 7" xfId="40195" xr:uid="{AF27C8B8-333F-497C-AA07-DEE77BF8AEBF}"/>
    <cellStyle name="已访问的超链接 6" xfId="22476" xr:uid="{00000000-0005-0000-0000-0000D0570000}"/>
    <cellStyle name="已访问的超链接 6 2" xfId="22477" xr:uid="{00000000-0005-0000-0000-0000D1570000}"/>
    <cellStyle name="已访问的超链接 6 2 2" xfId="22478" xr:uid="{00000000-0005-0000-0000-0000D2570000}"/>
    <cellStyle name="已访问的超链接 6 3" xfId="22479" xr:uid="{00000000-0005-0000-0000-0000D3570000}"/>
    <cellStyle name="已访问的超链接 6 3 2" xfId="22480" xr:uid="{00000000-0005-0000-0000-0000D4570000}"/>
    <cellStyle name="已访问的超链接 6 4" xfId="22481" xr:uid="{00000000-0005-0000-0000-0000D5570000}"/>
    <cellStyle name="已访问的超链接 6 5" xfId="47057" xr:uid="{637A6F05-F73A-4029-A82A-819D9D9566FB}"/>
    <cellStyle name="已访问的超链接 6 6" xfId="40196" xr:uid="{1FFA4E0D-5859-40F7-8184-C869DC08C7D6}"/>
    <cellStyle name="已访问的超链接 7" xfId="22482" xr:uid="{00000000-0005-0000-0000-0000D6570000}"/>
    <cellStyle name="已访问的超链接 7 2" xfId="22483" xr:uid="{00000000-0005-0000-0000-0000D7570000}"/>
    <cellStyle name="已访问的超链接 7 3" xfId="47058" xr:uid="{996CE56D-15CF-4BD4-8ED6-0CDFCC2F6304}"/>
    <cellStyle name="已访问的超链接 7 4" xfId="40197" xr:uid="{C3CF8C67-929A-4A25-9706-98B34AAA51FB}"/>
    <cellStyle name="已访问的超链接 8" xfId="22484" xr:uid="{00000000-0005-0000-0000-0000D8570000}"/>
    <cellStyle name="已访问的超链接 8 2" xfId="22485" xr:uid="{00000000-0005-0000-0000-0000D9570000}"/>
    <cellStyle name="已访问的超链接 8 3" xfId="47059" xr:uid="{CDE681A9-1E36-4161-B063-3A68315F8DCC}"/>
    <cellStyle name="已访问的超链接 8 4" xfId="40198" xr:uid="{F2A1A6D7-CCDE-4266-9F78-2AA61F8A9B21}"/>
    <cellStyle name="已访问的超链接 9" xfId="22486" xr:uid="{00000000-0005-0000-0000-0000DA570000}"/>
    <cellStyle name="已访问的超链接 9 2" xfId="22487" xr:uid="{00000000-0005-0000-0000-0000DB570000}"/>
    <cellStyle name="已访问的超链接 9 3" xfId="47060" xr:uid="{979C9EB5-8EDC-43DE-B706-AFBF477E2050}"/>
    <cellStyle name="已访问的超链接 9 4" xfId="40199" xr:uid="{7A5A8550-35CE-4AE7-A07E-A0F3F431CE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Sheet1!$A$9:$A$15</c:f>
              <c:strCache>
                <c:ptCount val="7"/>
                <c:pt idx="0">
                  <c:v>R_Flat</c:v>
                </c:pt>
                <c:pt idx="1">
                  <c:v>R_Flat</c:v>
                </c:pt>
                <c:pt idx="2">
                  <c:v>R_Flat</c:v>
                </c:pt>
                <c:pt idx="3">
                  <c:v>R_Flat</c:v>
                </c:pt>
                <c:pt idx="4">
                  <c:v>R_Flat</c:v>
                </c:pt>
                <c:pt idx="5">
                  <c:v>R_Flat</c:v>
                </c:pt>
                <c:pt idx="6">
                  <c:v>R_Flat</c:v>
                </c:pt>
              </c:strCache>
            </c:strRef>
          </c:cat>
          <c:val>
            <c:numRef>
              <c:f>Sheet1!$B$9:$B$15</c:f>
              <c:numCache>
                <c:formatCode>General</c:formatCode>
                <c:ptCount val="7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  <c:pt idx="5">
                  <c:v>2060</c:v>
                </c:pt>
                <c:pt idx="6">
                  <c:v>2070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B6-46CF-8B93-83BFAD20D2C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Sheet1!$A$9:$A$15</c:f>
              <c:strCache>
                <c:ptCount val="7"/>
                <c:pt idx="0">
                  <c:v>R_Flat</c:v>
                </c:pt>
                <c:pt idx="1">
                  <c:v>R_Flat</c:v>
                </c:pt>
                <c:pt idx="2">
                  <c:v>R_Flat</c:v>
                </c:pt>
                <c:pt idx="3">
                  <c:v>R_Flat</c:v>
                </c:pt>
                <c:pt idx="4">
                  <c:v>R_Flat</c:v>
                </c:pt>
                <c:pt idx="5">
                  <c:v>R_Flat</c:v>
                </c:pt>
                <c:pt idx="6">
                  <c:v>R_Flat</c:v>
                </c:pt>
              </c:strCache>
            </c:strRef>
          </c:cat>
          <c:val>
            <c:numRef>
              <c:f>Sheet1!$C$9:$C$15</c:f>
              <c:numCache>
                <c:formatCode>0</c:formatCode>
                <c:ptCount val="7"/>
                <c:pt idx="0">
                  <c:v>1679.08</c:v>
                </c:pt>
                <c:pt idx="1">
                  <c:v>1679.08</c:v>
                </c:pt>
                <c:pt idx="2">
                  <c:v>2098.84</c:v>
                </c:pt>
                <c:pt idx="3">
                  <c:v>2214.2800000000002</c:v>
                </c:pt>
                <c:pt idx="4">
                  <c:v>2336.0700000000002</c:v>
                </c:pt>
                <c:pt idx="5">
                  <c:v>2467.7800000000002</c:v>
                </c:pt>
                <c:pt idx="6">
                  <c:v>2606.91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B6-46CF-8B93-83BFAD20D2C3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Sheet1!$A$9:$A$15</c:f>
              <c:strCache>
                <c:ptCount val="7"/>
                <c:pt idx="0">
                  <c:v>R_Flat</c:v>
                </c:pt>
                <c:pt idx="1">
                  <c:v>R_Flat</c:v>
                </c:pt>
                <c:pt idx="2">
                  <c:v>R_Flat</c:v>
                </c:pt>
                <c:pt idx="3">
                  <c:v>R_Flat</c:v>
                </c:pt>
                <c:pt idx="4">
                  <c:v>R_Flat</c:v>
                </c:pt>
                <c:pt idx="5">
                  <c:v>R_Flat</c:v>
                </c:pt>
                <c:pt idx="6">
                  <c:v>R_Flat</c:v>
                </c:pt>
              </c:strCache>
            </c:strRef>
          </c:cat>
          <c:val>
            <c:numRef>
              <c:f>Sheet1!$D$9:$D$15</c:f>
              <c:numCache>
                <c:formatCode>0</c:formatCode>
                <c:ptCount val="7"/>
                <c:pt idx="0">
                  <c:v>7433.11</c:v>
                </c:pt>
                <c:pt idx="1">
                  <c:v>7433.11</c:v>
                </c:pt>
                <c:pt idx="2">
                  <c:v>8399.41</c:v>
                </c:pt>
                <c:pt idx="3">
                  <c:v>9071.3700000000008</c:v>
                </c:pt>
                <c:pt idx="4">
                  <c:v>9797.08</c:v>
                </c:pt>
                <c:pt idx="5">
                  <c:v>10609.67</c:v>
                </c:pt>
                <c:pt idx="6">
                  <c:v>11489.66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B6-46CF-8B93-83BFAD20D2C3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IT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Sheet1!$A$9:$A$15</c:f>
              <c:strCache>
                <c:ptCount val="7"/>
                <c:pt idx="0">
                  <c:v>R_Flat</c:v>
                </c:pt>
                <c:pt idx="1">
                  <c:v>R_Flat</c:v>
                </c:pt>
                <c:pt idx="2">
                  <c:v>R_Flat</c:v>
                </c:pt>
                <c:pt idx="3">
                  <c:v>R_Flat</c:v>
                </c:pt>
                <c:pt idx="4">
                  <c:v>R_Flat</c:v>
                </c:pt>
                <c:pt idx="5">
                  <c:v>R_Flat</c:v>
                </c:pt>
                <c:pt idx="6">
                  <c:v>R_Flat</c:v>
                </c:pt>
              </c:strCache>
            </c:strRef>
          </c:cat>
          <c:val>
            <c:numRef>
              <c:f>Sheet1!$E$9:$E$15</c:f>
              <c:numCache>
                <c:formatCode>0</c:formatCode>
                <c:ptCount val="7"/>
                <c:pt idx="0">
                  <c:v>17047.88</c:v>
                </c:pt>
                <c:pt idx="1">
                  <c:v>17047.88</c:v>
                </c:pt>
                <c:pt idx="2">
                  <c:v>20286.98</c:v>
                </c:pt>
                <c:pt idx="3">
                  <c:v>21605.64</c:v>
                </c:pt>
                <c:pt idx="4">
                  <c:v>23010</c:v>
                </c:pt>
                <c:pt idx="5">
                  <c:v>24550.17</c:v>
                </c:pt>
                <c:pt idx="6">
                  <c:v>26193.42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B6-46CF-8B93-83BFAD20D2C3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PT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Sheet1!$A$9:$A$15</c:f>
              <c:strCache>
                <c:ptCount val="7"/>
                <c:pt idx="0">
                  <c:v>R_Flat</c:v>
                </c:pt>
                <c:pt idx="1">
                  <c:v>R_Flat</c:v>
                </c:pt>
                <c:pt idx="2">
                  <c:v>R_Flat</c:v>
                </c:pt>
                <c:pt idx="3">
                  <c:v>R_Flat</c:v>
                </c:pt>
                <c:pt idx="4">
                  <c:v>R_Flat</c:v>
                </c:pt>
                <c:pt idx="5">
                  <c:v>R_Flat</c:v>
                </c:pt>
                <c:pt idx="6">
                  <c:v>R_Flat</c:v>
                </c:pt>
              </c:strCache>
            </c:strRef>
          </c:cat>
          <c:val>
            <c:numRef>
              <c:f>Sheet1!$F$9:$F$15</c:f>
              <c:numCache>
                <c:formatCode>0</c:formatCode>
                <c:ptCount val="7"/>
                <c:pt idx="0">
                  <c:v>514.69000000000005</c:v>
                </c:pt>
                <c:pt idx="1">
                  <c:v>514.69000000000005</c:v>
                </c:pt>
                <c:pt idx="2">
                  <c:v>581.59</c:v>
                </c:pt>
                <c:pt idx="3">
                  <c:v>619.4</c:v>
                </c:pt>
                <c:pt idx="4">
                  <c:v>659.66</c:v>
                </c:pt>
                <c:pt idx="5">
                  <c:v>703.81</c:v>
                </c:pt>
                <c:pt idx="6">
                  <c:v>750.92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B6-46CF-8B93-83BFAD20D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33027152"/>
        <c:axId val="1632979632"/>
      </c:barChart>
      <c:catAx>
        <c:axId val="163302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979632"/>
        <c:crosses val="autoZero"/>
        <c:auto val="1"/>
        <c:lblAlgn val="ctr"/>
        <c:lblOffset val="100"/>
        <c:noMultiLvlLbl val="0"/>
      </c:catAx>
      <c:valAx>
        <c:axId val="163297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02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Sheet1!$E$9:$E$15</c:f>
              <c:numCache>
                <c:formatCode>0</c:formatCode>
                <c:ptCount val="7"/>
                <c:pt idx="0">
                  <c:v>17047.88</c:v>
                </c:pt>
                <c:pt idx="1">
                  <c:v>17047.88</c:v>
                </c:pt>
                <c:pt idx="2">
                  <c:v>20286.98</c:v>
                </c:pt>
                <c:pt idx="3">
                  <c:v>21605.64</c:v>
                </c:pt>
                <c:pt idx="4">
                  <c:v>23010</c:v>
                </c:pt>
                <c:pt idx="5">
                  <c:v>24550.17</c:v>
                </c:pt>
                <c:pt idx="6">
                  <c:v>26193.42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7B-483D-8447-F57FCC21A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3029552"/>
        <c:axId val="1633030512"/>
      </c:barChart>
      <c:catAx>
        <c:axId val="16330295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030512"/>
        <c:crosses val="autoZero"/>
        <c:auto val="1"/>
        <c:lblAlgn val="ctr"/>
        <c:lblOffset val="100"/>
        <c:noMultiLvlLbl val="0"/>
      </c:catAx>
      <c:valAx>
        <c:axId val="163303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029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nov25_calib_2000!$AA$375:$AF$375</c:f>
              <c:numCache>
                <c:formatCode>General</c:formatCode>
                <c:ptCount val="6"/>
                <c:pt idx="0">
                  <c:v>1061.093337494729</c:v>
                </c:pt>
                <c:pt idx="1">
                  <c:v>1662.0630175256272</c:v>
                </c:pt>
                <c:pt idx="2">
                  <c:v>1359.0391858951041</c:v>
                </c:pt>
                <c:pt idx="3">
                  <c:v>1477.787491181806</c:v>
                </c:pt>
                <c:pt idx="4">
                  <c:v>1749.178095500266</c:v>
                </c:pt>
                <c:pt idx="5">
                  <c:v>1917.6274490400906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59-4C8D-87DC-BA6DCB737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0745632"/>
        <c:axId val="1715687200"/>
      </c:lineChart>
      <c:catAx>
        <c:axId val="1830745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687200"/>
        <c:crosses val="autoZero"/>
        <c:auto val="1"/>
        <c:lblAlgn val="ctr"/>
        <c:lblOffset val="100"/>
        <c:noMultiLvlLbl val="0"/>
      </c:catAx>
      <c:valAx>
        <c:axId val="171568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745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nov25_calib_2000!$T$375:$Z$375</c:f>
              <c:numCache>
                <c:formatCode>_(* #,##0.00_);_(* \(#,##0.00\);_(* "-"??_);_(@_)</c:formatCode>
                <c:ptCount val="7"/>
                <c:pt idx="0">
                  <c:v>46993.076549722493</c:v>
                </c:pt>
                <c:pt idx="1">
                  <c:v>50498.074750033469</c:v>
                </c:pt>
                <c:pt idx="2">
                  <c:v>55691.765305648783</c:v>
                </c:pt>
                <c:pt idx="3">
                  <c:v>60553.14053077023</c:v>
                </c:pt>
                <c:pt idx="4">
                  <c:v>65851.53066353318</c:v>
                </c:pt>
                <c:pt idx="5">
                  <c:v>72153.032916373922</c:v>
                </c:pt>
                <c:pt idx="6">
                  <c:v>79080.305642646912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6F-42FE-BFF7-B92A67E6A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1763408"/>
        <c:axId val="1751763888"/>
      </c:lineChart>
      <c:catAx>
        <c:axId val="1751763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763888"/>
        <c:crosses val="autoZero"/>
        <c:auto val="1"/>
        <c:lblAlgn val="ctr"/>
        <c:lblOffset val="100"/>
        <c:noMultiLvlLbl val="0"/>
      </c:catAx>
      <c:valAx>
        <c:axId val="175176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763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nov25_calib_2000!$N$375:$S$375</c:f>
              <c:numCache>
                <c:formatCode>0%</c:formatCode>
                <c:ptCount val="6"/>
                <c:pt idx="0">
                  <c:v>0.12107721101348846</c:v>
                </c:pt>
                <c:pt idx="1">
                  <c:v>0.1467408115789493</c:v>
                </c:pt>
                <c:pt idx="2">
                  <c:v>9.6874217375537461E-2</c:v>
                </c:pt>
                <c:pt idx="3">
                  <c:v>9.5873233828280238E-2</c:v>
                </c:pt>
                <c:pt idx="4">
                  <c:v>0.10708146157198416</c:v>
                </c:pt>
                <c:pt idx="5" formatCode="General">
                  <c:v>0.10708146157198416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7A-4107-81C8-F9A014FF58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4232816"/>
        <c:axId val="1754233296"/>
      </c:lineChart>
      <c:catAx>
        <c:axId val="17542328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233296"/>
        <c:crosses val="autoZero"/>
        <c:auto val="1"/>
        <c:lblAlgn val="ctr"/>
        <c:lblOffset val="100"/>
        <c:noMultiLvlLbl val="0"/>
      </c:catAx>
      <c:valAx>
        <c:axId val="175423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232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'Major refurbishment speed'!$B$3:$B$43</c:f>
              <c:numCache>
                <c:formatCode>General</c:formatCode>
                <c:ptCount val="4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3">
                  <c:v>2025</c:v>
                </c:pt>
                <c:pt idx="14">
                  <c:v>2026</c:v>
                </c:pt>
                <c:pt idx="15">
                  <c:v>2027</c:v>
                </c:pt>
                <c:pt idx="16">
                  <c:v>2028</c:v>
                </c:pt>
                <c:pt idx="17">
                  <c:v>2029</c:v>
                </c:pt>
                <c:pt idx="18">
                  <c:v>2030</c:v>
                </c:pt>
                <c:pt idx="19">
                  <c:v>2031</c:v>
                </c:pt>
                <c:pt idx="20">
                  <c:v>2032</c:v>
                </c:pt>
                <c:pt idx="21">
                  <c:v>2033</c:v>
                </c:pt>
                <c:pt idx="22">
                  <c:v>2034</c:v>
                </c:pt>
                <c:pt idx="23">
                  <c:v>2035</c:v>
                </c:pt>
                <c:pt idx="24">
                  <c:v>2036</c:v>
                </c:pt>
                <c:pt idx="25">
                  <c:v>2037</c:v>
                </c:pt>
                <c:pt idx="26">
                  <c:v>2038</c:v>
                </c:pt>
                <c:pt idx="27">
                  <c:v>2039</c:v>
                </c:pt>
                <c:pt idx="28">
                  <c:v>2040</c:v>
                </c:pt>
                <c:pt idx="29">
                  <c:v>2041</c:v>
                </c:pt>
                <c:pt idx="30">
                  <c:v>2042</c:v>
                </c:pt>
                <c:pt idx="31">
                  <c:v>2043</c:v>
                </c:pt>
                <c:pt idx="32">
                  <c:v>2044</c:v>
                </c:pt>
                <c:pt idx="33">
                  <c:v>2045</c:v>
                </c:pt>
                <c:pt idx="34">
                  <c:v>2046</c:v>
                </c:pt>
                <c:pt idx="35">
                  <c:v>2047</c:v>
                </c:pt>
                <c:pt idx="36">
                  <c:v>2048</c:v>
                </c:pt>
                <c:pt idx="37">
                  <c:v>2049</c:v>
                </c:pt>
                <c:pt idx="38">
                  <c:v>2050</c:v>
                </c:pt>
                <c:pt idx="39">
                  <c:v>2051</c:v>
                </c:pt>
                <c:pt idx="40">
                  <c:v>2052</c:v>
                </c:pt>
              </c:numCache>
            </c:numRef>
          </c:xVal>
          <c:yVal>
            <c:numRef>
              <c:f>'Major refurbishment speed'!$F$3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5A-4661-ADBC-6728FCBC960D}"/>
            </c:ext>
          </c:extLst>
        </c:ser>
        <c:ser>
          <c:idx val="1"/>
          <c:order val="1"/>
          <c:marker>
            <c:symbol val="none"/>
          </c:marker>
          <c:xVal>
            <c:numRef>
              <c:f>'Major refurbishment speed'!$B$3:$B$48</c:f>
              <c:numCache>
                <c:formatCode>General</c:formatCode>
                <c:ptCount val="46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3">
                  <c:v>2025</c:v>
                </c:pt>
                <c:pt idx="14">
                  <c:v>2026</c:v>
                </c:pt>
                <c:pt idx="15">
                  <c:v>2027</c:v>
                </c:pt>
                <c:pt idx="16">
                  <c:v>2028</c:v>
                </c:pt>
                <c:pt idx="17">
                  <c:v>2029</c:v>
                </c:pt>
                <c:pt idx="18">
                  <c:v>2030</c:v>
                </c:pt>
                <c:pt idx="19">
                  <c:v>2031</c:v>
                </c:pt>
                <c:pt idx="20">
                  <c:v>2032</c:v>
                </c:pt>
                <c:pt idx="21">
                  <c:v>2033</c:v>
                </c:pt>
                <c:pt idx="22">
                  <c:v>2034</c:v>
                </c:pt>
                <c:pt idx="23">
                  <c:v>2035</c:v>
                </c:pt>
                <c:pt idx="24">
                  <c:v>2036</c:v>
                </c:pt>
                <c:pt idx="25">
                  <c:v>2037</c:v>
                </c:pt>
                <c:pt idx="26">
                  <c:v>2038</c:v>
                </c:pt>
                <c:pt idx="27">
                  <c:v>2039</c:v>
                </c:pt>
                <c:pt idx="28">
                  <c:v>2040</c:v>
                </c:pt>
                <c:pt idx="29">
                  <c:v>2041</c:v>
                </c:pt>
                <c:pt idx="30">
                  <c:v>2042</c:v>
                </c:pt>
                <c:pt idx="31">
                  <c:v>2043</c:v>
                </c:pt>
                <c:pt idx="32">
                  <c:v>2044</c:v>
                </c:pt>
                <c:pt idx="33">
                  <c:v>2045</c:v>
                </c:pt>
                <c:pt idx="34">
                  <c:v>2046</c:v>
                </c:pt>
                <c:pt idx="35">
                  <c:v>2047</c:v>
                </c:pt>
                <c:pt idx="36">
                  <c:v>2048</c:v>
                </c:pt>
                <c:pt idx="37">
                  <c:v>2049</c:v>
                </c:pt>
                <c:pt idx="38">
                  <c:v>2050</c:v>
                </c:pt>
                <c:pt idx="39">
                  <c:v>2051</c:v>
                </c:pt>
                <c:pt idx="40">
                  <c:v>2052</c:v>
                </c:pt>
                <c:pt idx="41">
                  <c:v>2053</c:v>
                </c:pt>
                <c:pt idx="42">
                  <c:v>2054</c:v>
                </c:pt>
                <c:pt idx="43">
                  <c:v>2055</c:v>
                </c:pt>
                <c:pt idx="44">
                  <c:v>2056</c:v>
                </c:pt>
                <c:pt idx="45">
                  <c:v>2057</c:v>
                </c:pt>
              </c:numCache>
            </c:numRef>
          </c:xVal>
          <c:yVal>
            <c:numRef>
              <c:f>'Major refurbishment speed'!$F$3:$F$48</c:f>
              <c:numCache>
                <c:formatCode>0.00</c:formatCode>
                <c:ptCount val="46"/>
                <c:pt idx="0" formatCode="General">
                  <c:v>0</c:v>
                </c:pt>
                <c:pt idx="1">
                  <c:v>1.4899999999999949</c:v>
                </c:pt>
                <c:pt idx="2" formatCode="0.0">
                  <c:v>2.9577989999999943</c:v>
                </c:pt>
                <c:pt idx="3" formatCode="0.0">
                  <c:v>4.4037277948999929</c:v>
                </c:pt>
                <c:pt idx="4" formatCode="0.0">
                  <c:v>5.8281122507559786</c:v>
                </c:pt>
                <c:pt idx="5" formatCode="0.0">
                  <c:v>7.2312733782197114</c:v>
                </c:pt>
                <c:pt idx="6" formatCode="0.0">
                  <c:v>8.6135274048842376</c:v>
                </c:pt>
                <c:pt idx="7" formatCode="0.0">
                  <c:v>9.9751858465514687</c:v>
                </c:pt>
                <c:pt idx="8" formatCode="0.0">
                  <c:v>11.316555577437853</c:v>
                </c:pt>
                <c:pt idx="9" formatCode="0.0">
                  <c:v>12.637938899334031</c:v>
                </c:pt>
                <c:pt idx="10" formatCode="0.0">
                  <c:v>13.93963360973396</c:v>
                </c:pt>
                <c:pt idx="11" formatCode="0.0">
                  <c:v>15.221933068948928</c:v>
                </c:pt>
                <c:pt idx="12" formatCode="0.0">
                  <c:v>16.485126266221585</c:v>
                </c:pt>
                <c:pt idx="13" formatCode="0.0">
                  <c:v>17.729497884854879</c:v>
                </c:pt>
                <c:pt idx="14" formatCode="0.0">
                  <c:v>18.955328366370537</c:v>
                </c:pt>
                <c:pt idx="15" formatCode="0.0">
                  <c:v>20.162893973711618</c:v>
                </c:pt>
                <c:pt idx="16" formatCode="0.0">
                  <c:v>21.352466853503316</c:v>
                </c:pt>
                <c:pt idx="17" formatCode="0.0">
                  <c:v>22.524315097386122</c:v>
                </c:pt>
                <c:pt idx="18" formatCode="0.0">
                  <c:v>23.678702802435069</c:v>
                </c:pt>
                <c:pt idx="19" formatCode="0.0">
                  <c:v>24.815890130678781</c:v>
                </c:pt>
                <c:pt idx="20" formatCode="0.0">
                  <c:v>25.936133367731671</c:v>
                </c:pt>
                <c:pt idx="21" formatCode="0.0">
                  <c:v>27.039684980552465</c:v>
                </c:pt>
                <c:pt idx="22" formatCode="0.0">
                  <c:v>28.126793674342238</c:v>
                </c:pt>
                <c:pt idx="23" formatCode="0.0">
                  <c:v>29.197704448594536</c:v>
                </c:pt>
                <c:pt idx="24" formatCode="0.0">
                  <c:v>30.252658652310473</c:v>
                </c:pt>
                <c:pt idx="25" formatCode="0.0">
                  <c:v>31.29189403839105</c:v>
                </c:pt>
                <c:pt idx="26" formatCode="0.0">
                  <c:v>32.315644817219024</c:v>
                </c:pt>
                <c:pt idx="27" formatCode="0.0">
                  <c:v>33.324141709442458</c:v>
                </c:pt>
                <c:pt idx="28" formatCode="0.0">
                  <c:v>34.317611997971767</c:v>
                </c:pt>
                <c:pt idx="29" formatCode="0.0">
                  <c:v>35.296279579201993</c:v>
                </c:pt>
                <c:pt idx="30" formatCode="0.0">
                  <c:v>36.260365013471883</c:v>
                </c:pt>
                <c:pt idx="31" formatCode="0.0">
                  <c:v>37.210085574771149</c:v>
                </c:pt>
                <c:pt idx="32" formatCode="0.0">
                  <c:v>38.145655299707059</c:v>
                </c:pt>
                <c:pt idx="33" formatCode="0.0">
                  <c:v>39.067285035741421</c:v>
                </c:pt>
                <c:pt idx="34" formatCode="0.0">
                  <c:v>39.975182488708874</c:v>
                </c:pt>
                <c:pt idx="35" formatCode="0.0">
                  <c:v>40.869552269627114</c:v>
                </c:pt>
                <c:pt idx="36" formatCode="0.0">
                  <c:v>41.750595940809667</c:v>
                </c:pt>
                <c:pt idx="37" formatCode="0.0">
                  <c:v>42.618512061291604</c:v>
                </c:pt>
                <c:pt idx="38" formatCode="0.0">
                  <c:v>43.473496231578359</c:v>
                </c:pt>
                <c:pt idx="39" formatCode="0.0">
                  <c:v>44.315741137727841</c:v>
                </c:pt>
                <c:pt idx="40" formatCode="0.0">
                  <c:v>45.145436594775695</c:v>
                </c:pt>
                <c:pt idx="41" formatCode="0.0">
                  <c:v>45.962769589513535</c:v>
                </c:pt>
                <c:pt idx="42" formatCode="0.0">
                  <c:v>46.767924322629781</c:v>
                </c:pt>
                <c:pt idx="43" formatCode="0.0">
                  <c:v>47.561082250222597</c:v>
                </c:pt>
                <c:pt idx="44" formatCode="0.0">
                  <c:v>48.342422124694281</c:v>
                </c:pt>
                <c:pt idx="45" formatCode="0.000">
                  <c:v>49.112120035036334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85A-4661-ADBC-6728FCBC9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19119"/>
        <c:axId val="63585714"/>
      </c:scatterChart>
      <c:valAx>
        <c:axId val="309191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525" cap="flat" cmpd="sng"/>
          <a:effectLst/>
        </c:spPr>
        <c:crossAx val="63585714"/>
        <c:crosses val="autoZero"/>
        <c:crossBetween val="midCat"/>
      </c:valAx>
      <c:valAx>
        <c:axId val="6358571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spPr>
          <a:ln w="9525" cap="flat" cmpd="sng"/>
          <a:effectLst/>
        </c:spPr>
        <c:crossAx val="30919119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874568</xdr:colOff>
      <xdr:row>333</xdr:row>
      <xdr:rowOff>43295</xdr:rowOff>
    </xdr:from>
    <xdr:to>
      <xdr:col>3</xdr:col>
      <xdr:colOff>554182</xdr:colOff>
      <xdr:row>336</xdr:row>
      <xdr:rowOff>138546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581ED73-2D41-9D2F-DCF5-8BBF6CE85AC4}"/>
            </a:ext>
          </a:extLst>
        </xdr:cNvPr>
        <xdr:cNvSpPr txBox="1"/>
      </xdr:nvSpPr>
      <xdr:spPr>
        <a:xfrm>
          <a:off x="3143250" y="68207659"/>
          <a:ext cx="1117023" cy="6407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70 = 50</a:t>
          </a:r>
        </a:p>
      </xdr:txBody>
    </xdr:sp>
    <xdr:clientData/>
  </xdr:twoCellAnchor>
  <xdr:twoCellAnchor editAs="oneCell">
    <xdr:from>
      <xdr:col>11</xdr:col>
      <xdr:colOff>0</xdr:colOff>
      <xdr:row>257</xdr:row>
      <xdr:rowOff>137160</xdr:rowOff>
    </xdr:from>
    <xdr:to>
      <xdr:col>11</xdr:col>
      <xdr:colOff>502510</xdr:colOff>
      <xdr:row>259</xdr:row>
      <xdr:rowOff>38038</xdr:rowOff>
    </xdr:to>
    <xdr:sp macro="" textlink="">
      <xdr:nvSpPr>
        <xdr:cNvPr id="5" name="TextBox 1">
          <a:extLst>
            <a:ext uri="{FF2B5EF4-FFF2-40B4-BE49-F238E27FC236}">
              <a16:creationId xmlns:a16="http://schemas.microsoft.com/office/drawing/2014/main" id="{2746145F-2636-6EFC-B6CE-7EFEC4C8D06A}"/>
            </a:ext>
          </a:extLst>
        </xdr:cNvPr>
        <xdr:cNvSpPr txBox="1"/>
      </xdr:nvSpPr>
      <xdr:spPr>
        <a:xfrm>
          <a:off x="6888480" y="14950440"/>
          <a:ext cx="502510" cy="26456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GB" sz="1100"/>
            <a:t> 2020</a:t>
          </a:r>
        </a:p>
      </xdr:txBody>
    </xdr:sp>
    <xdr:clientData/>
  </xdr:twoCellAnchor>
  <xdr:twoCellAnchor editAs="oneCell">
    <xdr:from>
      <xdr:col>12</xdr:col>
      <xdr:colOff>0</xdr:colOff>
      <xdr:row>300</xdr:row>
      <xdr:rowOff>76200</xdr:rowOff>
    </xdr:from>
    <xdr:to>
      <xdr:col>12</xdr:col>
      <xdr:colOff>502510</xdr:colOff>
      <xdr:row>301</xdr:row>
      <xdr:rowOff>158920</xdr:rowOff>
    </xdr:to>
    <xdr:sp macro="" textlink="">
      <xdr:nvSpPr>
        <xdr:cNvPr id="6" name="TextBox 2">
          <a:extLst>
            <a:ext uri="{FF2B5EF4-FFF2-40B4-BE49-F238E27FC236}">
              <a16:creationId xmlns:a16="http://schemas.microsoft.com/office/drawing/2014/main" id="{9607A024-EFF0-479D-8D4F-BC52B2423D32}"/>
            </a:ext>
          </a:extLst>
        </xdr:cNvPr>
        <xdr:cNvSpPr txBox="1"/>
      </xdr:nvSpPr>
      <xdr:spPr>
        <a:xfrm>
          <a:off x="7574280" y="22753320"/>
          <a:ext cx="502510" cy="26456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GB" sz="1100"/>
            <a:t> 2050</a:t>
          </a:r>
        </a:p>
      </xdr:txBody>
    </xdr:sp>
    <xdr:clientData/>
  </xdr:twoCellAnchor>
  <xdr:twoCellAnchor>
    <xdr:from>
      <xdr:col>2</xdr:col>
      <xdr:colOff>597477</xdr:colOff>
      <xdr:row>163</xdr:row>
      <xdr:rowOff>51955</xdr:rowOff>
    </xdr:from>
    <xdr:to>
      <xdr:col>3</xdr:col>
      <xdr:colOff>251114</xdr:colOff>
      <xdr:row>167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5F20880-FA1F-F47E-F748-38C8598DD6DF}"/>
            </a:ext>
          </a:extLst>
        </xdr:cNvPr>
        <xdr:cNvSpPr txBox="1"/>
      </xdr:nvSpPr>
      <xdr:spPr>
        <a:xfrm>
          <a:off x="2866159" y="29718000"/>
          <a:ext cx="1091046" cy="6927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/>
            <a:t>old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6</xdr:row>
      <xdr:rowOff>38101</xdr:rowOff>
    </xdr:from>
    <xdr:to>
      <xdr:col>18</xdr:col>
      <xdr:colOff>228600</xdr:colOff>
      <xdr:row>32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21CF37-0134-439E-0018-72E8E2EC3F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533400</xdr:colOff>
      <xdr:row>2</xdr:row>
      <xdr:rowOff>28575</xdr:rowOff>
    </xdr:from>
    <xdr:to>
      <xdr:col>18</xdr:col>
      <xdr:colOff>228600</xdr:colOff>
      <xdr:row>34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C60DFC-253B-F360-F26A-2748C832CE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42862</xdr:colOff>
      <xdr:row>375</xdr:row>
      <xdr:rowOff>157162</xdr:rowOff>
    </xdr:from>
    <xdr:to>
      <xdr:col>33</xdr:col>
      <xdr:colOff>61912</xdr:colOff>
      <xdr:row>390</xdr:row>
      <xdr:rowOff>42862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6AFEBCB-135B-F187-4ED2-71EF41EE57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90487</xdr:colOff>
      <xdr:row>375</xdr:row>
      <xdr:rowOff>166687</xdr:rowOff>
    </xdr:from>
    <xdr:to>
      <xdr:col>25</xdr:col>
      <xdr:colOff>242887</xdr:colOff>
      <xdr:row>390</xdr:row>
      <xdr:rowOff>52387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213D3E0-A38B-154B-90C1-9A7FBEDA67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671512</xdr:colOff>
      <xdr:row>376</xdr:row>
      <xdr:rowOff>14287</xdr:rowOff>
    </xdr:from>
    <xdr:to>
      <xdr:col>18</xdr:col>
      <xdr:colOff>404812</xdr:colOff>
      <xdr:row>390</xdr:row>
      <xdr:rowOff>90487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F19113F-D4D5-E07A-7046-1DEC039F3A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38100</xdr:colOff>
      <xdr:row>9</xdr:row>
      <xdr:rowOff>14287</xdr:rowOff>
    </xdr:from>
    <xdr:to>
      <xdr:col>18</xdr:col>
      <xdr:colOff>342900</xdr:colOff>
      <xdr:row>23</xdr:row>
      <xdr:rowOff>90487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257175</xdr:colOff>
      <xdr:row>14</xdr:row>
      <xdr:rowOff>114300</xdr:rowOff>
    </xdr:from>
    <xdr:to>
      <xdr:col>16</xdr:col>
      <xdr:colOff>285750</xdr:colOff>
      <xdr:row>23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1476375" y="2790825"/>
          <a:ext cx="8562975" cy="1685925"/>
        </a:xfrm>
        <a:prstGeom prst="rect">
          <a:avLst/>
        </a:prstGeom>
        <a:solidFill>
          <a:schemeClr val="bg1"/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tx1"/>
              </a:solidFill>
            </a:rPr>
            <a:t>In the BPIE report, pp  107 Table 3B1 – "Adjustments to current building stock to determine the 2050 practical limit" is assumed a 0.2% demolition rate of the building  stock each year for the period 2011-2050. Here replaced the "non country specific  values" (in green) with this value.</a:t>
          </a:r>
        </a:p>
        <a:p>
          <a:r>
            <a:rPr lang="en-US" sz="1100">
              <a:solidFill>
                <a:schemeClr val="tx1"/>
              </a:solidFill>
            </a:rPr>
            <a:t>In Table 3A1 – Renovation type and cost estimates they provide ranges for  types of renovations. A minor renovation would allow for 15% savings  and a moderate 45%. In our current inputs (see pp 47-48 of the JET report 2013) we consider savings of 10-73% for heating which seem to be overestimated? Suggest considering instead 15% for all countries and types of buildings?</a:t>
          </a:r>
        </a:p>
        <a:p>
          <a:endParaRPr lang="en-US" sz="1100"/>
        </a:p>
        <a:p>
          <a:r>
            <a:rPr lang="en-US" sz="1100">
              <a:solidFill>
                <a:schemeClr val="tx1"/>
              </a:solidFill>
            </a:rPr>
            <a:t>Economidou, M., Atanasiu, B., Despret, C., Economidou, M., Maio, J., Nolte, I., Rapf, O., 2011. Europe’s buildings under the microscope. A country-by-country review of the energy performance of buildings. BPIE Buildings Performance Institute Europe.</a:t>
          </a:r>
        </a:p>
        <a:p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0"/>
  <sheetViews>
    <sheetView zoomScale="90" zoomScaleNormal="90" workbookViewId="0">
      <selection activeCell="B9" sqref="B9"/>
    </sheetView>
  </sheetViews>
  <sheetFormatPr defaultColWidth="9.140625" defaultRowHeight="12.75"/>
  <cols>
    <col min="1" max="1" width="9.140625" style="3"/>
    <col min="2" max="2" width="39.5703125" style="3" bestFit="1" customWidth="1"/>
    <col min="3" max="3" width="9.140625" style="3"/>
    <col min="4" max="4" width="13.42578125" style="3" bestFit="1" customWidth="1"/>
    <col min="5" max="5" width="9.140625" style="3"/>
    <col min="6" max="6" width="9.85546875" style="3" bestFit="1" customWidth="1"/>
    <col min="7" max="7" width="9.140625" style="3"/>
    <col min="8" max="8" width="16.28515625" style="3" bestFit="1" customWidth="1"/>
    <col min="9" max="9" width="13.42578125" style="3" bestFit="1" customWidth="1"/>
    <col min="10" max="16384" width="9.140625" style="3"/>
  </cols>
  <sheetData>
    <row r="2" spans="2:10">
      <c r="B2" s="3" t="s">
        <v>10</v>
      </c>
    </row>
    <row r="3" spans="2:10">
      <c r="B3" s="3" t="s">
        <v>4</v>
      </c>
      <c r="C3" s="3" t="s">
        <v>1</v>
      </c>
      <c r="D3" s="3" t="s">
        <v>0</v>
      </c>
      <c r="E3" s="3" t="s">
        <v>2</v>
      </c>
      <c r="F3" s="3" t="s">
        <v>3</v>
      </c>
      <c r="G3" s="3" t="s">
        <v>5</v>
      </c>
      <c r="H3" s="3" t="s">
        <v>6</v>
      </c>
      <c r="I3" s="3" t="s">
        <v>7</v>
      </c>
      <c r="J3" s="3" t="s">
        <v>8</v>
      </c>
    </row>
    <row r="4" spans="2:10">
      <c r="D4" s="3" t="s">
        <v>11</v>
      </c>
      <c r="F4" s="3">
        <v>1</v>
      </c>
      <c r="H4" s="3" t="s">
        <v>73</v>
      </c>
    </row>
    <row r="5" spans="2:10">
      <c r="D5" s="3" t="s">
        <v>9</v>
      </c>
      <c r="F5" s="3">
        <v>1</v>
      </c>
      <c r="H5" s="3" t="s">
        <v>73</v>
      </c>
    </row>
    <row r="8" spans="2:10">
      <c r="B8" s="3" t="s">
        <v>106</v>
      </c>
    </row>
    <row r="9" spans="2:10">
      <c r="B9" s="3" t="s">
        <v>4</v>
      </c>
      <c r="C9" s="3" t="s">
        <v>1</v>
      </c>
      <c r="D9" s="3" t="s">
        <v>0</v>
      </c>
      <c r="E9" s="3" t="s">
        <v>2</v>
      </c>
      <c r="F9" s="3" t="s">
        <v>3</v>
      </c>
      <c r="G9" s="3" t="s">
        <v>5</v>
      </c>
      <c r="H9" s="3" t="s">
        <v>6</v>
      </c>
    </row>
    <row r="10" spans="2:10">
      <c r="D10" s="3" t="s">
        <v>11</v>
      </c>
      <c r="F10" s="3">
        <v>1</v>
      </c>
      <c r="H10" s="3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AW49"/>
  <sheetViews>
    <sheetView workbookViewId="0">
      <selection activeCell="D20" sqref="D20"/>
    </sheetView>
  </sheetViews>
  <sheetFormatPr defaultRowHeight="15"/>
  <cols>
    <col min="3" max="3" width="11.5703125" bestFit="1" customWidth="1"/>
    <col min="4" max="4" width="17" bestFit="1" customWidth="1"/>
  </cols>
  <sheetData>
    <row r="1" spans="1:49">
      <c r="A1" t="s">
        <v>240</v>
      </c>
      <c r="B1" t="s">
        <v>241</v>
      </c>
      <c r="C1" t="s">
        <v>242</v>
      </c>
      <c r="D1" t="s">
        <v>243</v>
      </c>
      <c r="E1" t="s">
        <v>244</v>
      </c>
      <c r="F1" t="s">
        <v>245</v>
      </c>
      <c r="G1" t="s">
        <v>246</v>
      </c>
      <c r="H1" t="s">
        <v>247</v>
      </c>
      <c r="I1" t="s">
        <v>248</v>
      </c>
      <c r="J1" t="s">
        <v>249</v>
      </c>
      <c r="K1" t="s">
        <v>250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98</v>
      </c>
    </row>
    <row r="2" spans="1:49">
      <c r="A2" t="s">
        <v>49</v>
      </c>
      <c r="B2" t="s">
        <v>9</v>
      </c>
      <c r="C2" t="s">
        <v>50</v>
      </c>
      <c r="D2" t="s">
        <v>51</v>
      </c>
      <c r="E2" t="s">
        <v>52</v>
      </c>
      <c r="F2" t="s">
        <v>259</v>
      </c>
      <c r="G2" t="s">
        <v>252</v>
      </c>
      <c r="H2" t="s">
        <v>52</v>
      </c>
      <c r="I2" t="s">
        <v>52</v>
      </c>
      <c r="J2" t="s">
        <v>52</v>
      </c>
      <c r="K2" t="s">
        <v>52</v>
      </c>
      <c r="L2">
        <v>9.6401693011622103E-3</v>
      </c>
      <c r="M2">
        <v>3.0415222889943099E-3</v>
      </c>
      <c r="N2">
        <v>4.2581434154369702E-3</v>
      </c>
      <c r="O2">
        <v>3.4102939388338601E-3</v>
      </c>
      <c r="P2">
        <v>3.6540878403332499E-3</v>
      </c>
      <c r="Q2">
        <v>3.5508103674260398E-3</v>
      </c>
      <c r="R2">
        <v>3.1439568442420199E-3</v>
      </c>
      <c r="S2">
        <v>2.82814602417679E-3</v>
      </c>
      <c r="T2">
        <v>3.2488705943226602E-3</v>
      </c>
      <c r="U2">
        <v>2.8361456877566298E-3</v>
      </c>
      <c r="V2">
        <v>2.76541346183358E-3</v>
      </c>
      <c r="W2">
        <v>5.6266963289672497E-3</v>
      </c>
      <c r="X2">
        <v>3.8085079249353302E-3</v>
      </c>
      <c r="Y2">
        <v>2.6293573109243702E-3</v>
      </c>
      <c r="Z2">
        <v>4.6456785706277598E-3</v>
      </c>
      <c r="AA2">
        <v>3.0876066146761599E-3</v>
      </c>
      <c r="AB2">
        <v>2.7436497090527899E-3</v>
      </c>
      <c r="AC2">
        <v>2.9710596309351299E-3</v>
      </c>
      <c r="AD2">
        <v>2.2971797935458001E-3</v>
      </c>
      <c r="AE2">
        <v>2.4563524698412598E-3</v>
      </c>
      <c r="AF2">
        <v>3.75506972701621E-3</v>
      </c>
      <c r="AG2">
        <v>2.4095486640133101E-3</v>
      </c>
      <c r="AH2">
        <v>2.8929006536856398E-3</v>
      </c>
      <c r="AI2">
        <v>1.8737845806433399E-3</v>
      </c>
      <c r="AJ2">
        <v>7.9551734298874497E-3</v>
      </c>
      <c r="AK2">
        <v>5.2408564883108097E-3</v>
      </c>
      <c r="AL2">
        <v>4.0527979453475601E-3</v>
      </c>
      <c r="AM2">
        <v>3.33257110748839E-3</v>
      </c>
      <c r="AN2">
        <v>7.4120673285544801E-3</v>
      </c>
      <c r="AO2">
        <v>3.1582031254655E-3</v>
      </c>
      <c r="AP2">
        <v>1.5925988068439E-2</v>
      </c>
      <c r="AQ2">
        <v>2.6716940978137199E-3</v>
      </c>
      <c r="AR2">
        <v>4.8263692079581399E-3</v>
      </c>
      <c r="AS2">
        <v>2.65130540461551E-3</v>
      </c>
      <c r="AT2">
        <v>2.3401915005250799E-3</v>
      </c>
      <c r="AU2">
        <v>3.6328190444342499E-3</v>
      </c>
      <c r="AV2">
        <v>2.0315868994864E-3</v>
      </c>
      <c r="AW2" t="s">
        <v>52</v>
      </c>
    </row>
    <row r="3" spans="1:49">
      <c r="A3" t="s">
        <v>49</v>
      </c>
      <c r="B3" t="s">
        <v>9</v>
      </c>
      <c r="C3" t="s">
        <v>50</v>
      </c>
      <c r="D3" t="s">
        <v>53</v>
      </c>
      <c r="E3" t="s">
        <v>52</v>
      </c>
      <c r="F3" t="s">
        <v>259</v>
      </c>
      <c r="G3" t="s">
        <v>252</v>
      </c>
      <c r="H3" t="s">
        <v>52</v>
      </c>
      <c r="I3" t="s">
        <v>52</v>
      </c>
      <c r="J3" t="s">
        <v>52</v>
      </c>
      <c r="K3" t="s">
        <v>52</v>
      </c>
      <c r="L3">
        <v>3.30236288590315E-3</v>
      </c>
      <c r="M3">
        <v>3.1367532348014699E-4</v>
      </c>
      <c r="N3">
        <v>8.1355237794084601E-3</v>
      </c>
      <c r="O3">
        <v>1.06447799615975E-3</v>
      </c>
      <c r="P3">
        <v>5.3515446359399504E-4</v>
      </c>
      <c r="Q3">
        <v>3.1900864114235299E-4</v>
      </c>
      <c r="R3">
        <v>7.5016642333142003E-3</v>
      </c>
      <c r="S3">
        <v>5.7915380213620601E-5</v>
      </c>
      <c r="T3">
        <v>2.7938653494462702E-4</v>
      </c>
      <c r="U3">
        <v>2.15866298642578E-4</v>
      </c>
      <c r="V3">
        <v>1.13004932928846E-5</v>
      </c>
      <c r="W3">
        <v>2.4745307312944E-3</v>
      </c>
      <c r="X3">
        <v>1.7885701039009299E-3</v>
      </c>
      <c r="Y3">
        <v>7.7066364963614001E-5</v>
      </c>
      <c r="Z3">
        <v>2.1914252725928102E-3</v>
      </c>
      <c r="AA3">
        <v>4.0321318774958004E-3</v>
      </c>
      <c r="AB3">
        <v>6.3675396170606604E-5</v>
      </c>
      <c r="AC3">
        <v>1.82029993205651E-4</v>
      </c>
      <c r="AD3">
        <v>6.6958366412724304E-5</v>
      </c>
      <c r="AE3">
        <v>1.8281929071075E-3</v>
      </c>
      <c r="AF3">
        <v>6.8175809723035096E-3</v>
      </c>
      <c r="AH3">
        <v>2.9769779379129101E-3</v>
      </c>
      <c r="AJ3">
        <v>3.2922643511000302E-3</v>
      </c>
      <c r="AK3">
        <v>9.6533092678208407E-3</v>
      </c>
      <c r="AL3">
        <v>8.6615593488368996E-3</v>
      </c>
      <c r="AM3">
        <v>6.8788026038014299E-4</v>
      </c>
      <c r="AN3">
        <v>2.4065938248666799E-4</v>
      </c>
      <c r="AO3">
        <v>3.7704132590165203E-5</v>
      </c>
      <c r="AP3">
        <v>1.37016530675495E-3</v>
      </c>
      <c r="AQ3">
        <v>8.1424878342299905E-5</v>
      </c>
      <c r="AR3">
        <v>8.8705237189384608E-3</v>
      </c>
      <c r="AS3">
        <v>1.5883063644810401E-4</v>
      </c>
      <c r="AT3">
        <v>6.0158929463398803E-4</v>
      </c>
      <c r="AU3">
        <v>1.9404844073037401E-4</v>
      </c>
      <c r="AV3">
        <v>1.2129151854895301E-4</v>
      </c>
      <c r="AW3" t="s">
        <v>52</v>
      </c>
    </row>
    <row r="4" spans="1:49">
      <c r="A4" t="s">
        <v>49</v>
      </c>
      <c r="B4" t="s">
        <v>9</v>
      </c>
      <c r="C4" t="s">
        <v>50</v>
      </c>
      <c r="D4" t="s">
        <v>258</v>
      </c>
      <c r="E4" t="s">
        <v>52</v>
      </c>
      <c r="F4" t="s">
        <v>259</v>
      </c>
      <c r="G4" t="s">
        <v>257</v>
      </c>
      <c r="H4" t="s">
        <v>52</v>
      </c>
      <c r="I4" t="s">
        <v>52</v>
      </c>
      <c r="J4" t="s">
        <v>52</v>
      </c>
      <c r="K4" t="s">
        <v>52</v>
      </c>
      <c r="L4">
        <v>2.29815947732099E-2</v>
      </c>
      <c r="M4">
        <v>9.6111982475514599E-2</v>
      </c>
      <c r="N4">
        <v>2.8884986448762199E-2</v>
      </c>
      <c r="O4">
        <v>8.4974408923019606E-2</v>
      </c>
      <c r="P4">
        <v>3.3193905682892898E-2</v>
      </c>
      <c r="Q4">
        <v>0.10020342437514999</v>
      </c>
      <c r="R4">
        <v>3.4305089351124599E-2</v>
      </c>
      <c r="S4">
        <v>8.3067980047309004E-2</v>
      </c>
      <c r="T4">
        <v>0.103488272283027</v>
      </c>
      <c r="U4">
        <v>7.8256877958979704E-2</v>
      </c>
      <c r="V4">
        <v>8.5208712478506199E-2</v>
      </c>
      <c r="W4">
        <v>5.4265074770306503E-2</v>
      </c>
      <c r="X4">
        <v>5.9224175579336201E-2</v>
      </c>
      <c r="Y4">
        <v>0.14164619924338601</v>
      </c>
      <c r="Z4">
        <v>9.6680431348909399E-2</v>
      </c>
      <c r="AA4">
        <v>5.5515125077622102E-2</v>
      </c>
      <c r="AB4">
        <v>6.8911089829873803E-2</v>
      </c>
      <c r="AC4">
        <v>9.1948721273386505E-2</v>
      </c>
      <c r="AD4">
        <v>0.195554525402653</v>
      </c>
      <c r="AE4">
        <v>7.2728604847432196E-2</v>
      </c>
      <c r="AF4">
        <v>2.7913236170514801E-2</v>
      </c>
      <c r="AG4">
        <v>6.4323140679598295E-2</v>
      </c>
      <c r="AH4">
        <v>0.123841703275718</v>
      </c>
      <c r="AI4">
        <v>8.4406724288791299E-2</v>
      </c>
      <c r="AJ4">
        <v>5.5533011413607697E-2</v>
      </c>
      <c r="AK4">
        <v>3.0888509309316501E-2</v>
      </c>
      <c r="AL4">
        <v>1.3402284020441199E-2</v>
      </c>
      <c r="AM4">
        <v>9.8131719342793494E-2</v>
      </c>
      <c r="AN4">
        <v>7.7260407779173396E-2</v>
      </c>
      <c r="AO4">
        <v>0.103941981395015</v>
      </c>
      <c r="AP4">
        <v>2.0709666898726699E-2</v>
      </c>
      <c r="AQ4">
        <v>5.6147167617868303E-2</v>
      </c>
      <c r="AR4">
        <v>4.0957779866900301E-2</v>
      </c>
      <c r="AS4">
        <v>9.9843971308971102E-2</v>
      </c>
      <c r="AT4">
        <v>7.7196421151980305E-2</v>
      </c>
      <c r="AU4">
        <v>8.0024813551638194E-2</v>
      </c>
      <c r="AV4">
        <v>8.0194294506847105E-2</v>
      </c>
      <c r="AW4" t="s">
        <v>52</v>
      </c>
    </row>
    <row r="5" spans="1:49">
      <c r="A5" t="s">
        <v>49</v>
      </c>
      <c r="B5" t="s">
        <v>9</v>
      </c>
      <c r="C5" t="s">
        <v>50</v>
      </c>
      <c r="D5" t="s">
        <v>258</v>
      </c>
      <c r="E5" t="s">
        <v>52</v>
      </c>
      <c r="F5" t="s">
        <v>259</v>
      </c>
      <c r="G5" t="s">
        <v>256</v>
      </c>
      <c r="H5" t="s">
        <v>52</v>
      </c>
      <c r="I5" t="s">
        <v>52</v>
      </c>
      <c r="J5" t="s">
        <v>52</v>
      </c>
      <c r="K5" t="s">
        <v>52</v>
      </c>
      <c r="L5">
        <v>2.29815947732099E-2</v>
      </c>
      <c r="M5">
        <v>8.9511840486235603E-2</v>
      </c>
      <c r="N5">
        <v>2.8884986448762199E-2</v>
      </c>
      <c r="O5">
        <v>8.4974408923019606E-2</v>
      </c>
      <c r="P5">
        <v>3.3193905682892898E-2</v>
      </c>
      <c r="Q5">
        <v>9.3322317444945097E-2</v>
      </c>
      <c r="R5">
        <v>3.2334029561530801E-2</v>
      </c>
      <c r="S5">
        <v>7.1271835905554901E-2</v>
      </c>
      <c r="T5">
        <v>8.9392888704069695E-2</v>
      </c>
      <c r="U5">
        <v>7.60402584828022E-2</v>
      </c>
      <c r="V5">
        <v>8.5208712478506199E-2</v>
      </c>
      <c r="W5">
        <v>5.4265074770306503E-2</v>
      </c>
      <c r="X5">
        <v>5.40161225158678E-2</v>
      </c>
      <c r="Y5">
        <v>0.13093621822277601</v>
      </c>
      <c r="Z5">
        <v>9.6680431348909399E-2</v>
      </c>
      <c r="AA5">
        <v>5.8254327436148397E-2</v>
      </c>
      <c r="AB5">
        <v>6.8911089829873803E-2</v>
      </c>
      <c r="AC5">
        <v>9.3135935319220597E-2</v>
      </c>
      <c r="AD5">
        <v>0.180768493255345</v>
      </c>
      <c r="AE5">
        <v>6.9373490348884598E-2</v>
      </c>
      <c r="AF5">
        <v>2.7913236170514801E-2</v>
      </c>
      <c r="AG5">
        <v>6.4323140679598295E-2</v>
      </c>
      <c r="AH5">
        <v>0.12588378951170701</v>
      </c>
      <c r="AI5">
        <v>8.3252978952673001E-2</v>
      </c>
      <c r="AJ5">
        <v>5.5533011413607697E-2</v>
      </c>
      <c r="AK5">
        <v>3.0888509309316501E-2</v>
      </c>
      <c r="AL5">
        <v>1.3385958481887899E-2</v>
      </c>
      <c r="AM5">
        <v>8.0500611969044497E-2</v>
      </c>
      <c r="AN5">
        <v>7.6916431928901699E-2</v>
      </c>
      <c r="AO5">
        <v>7.6433835420691695E-2</v>
      </c>
      <c r="AP5">
        <v>1.8977565076528102E-2</v>
      </c>
      <c r="AQ5">
        <v>5.1310149428083797E-2</v>
      </c>
      <c r="AR5">
        <v>4.0957779866900301E-2</v>
      </c>
      <c r="AS5">
        <v>9.9399449775721294E-2</v>
      </c>
      <c r="AT5">
        <v>7.7196421151980305E-2</v>
      </c>
      <c r="AU5">
        <v>6.8925799749166905E-2</v>
      </c>
      <c r="AV5">
        <v>8.3760800253918105E-2</v>
      </c>
      <c r="AW5" t="s">
        <v>52</v>
      </c>
    </row>
    <row r="6" spans="1:49">
      <c r="A6" t="s">
        <v>49</v>
      </c>
      <c r="B6" t="s">
        <v>9</v>
      </c>
      <c r="C6" t="s">
        <v>50</v>
      </c>
      <c r="D6" t="s">
        <v>55</v>
      </c>
      <c r="E6" t="s">
        <v>52</v>
      </c>
      <c r="F6" t="s">
        <v>259</v>
      </c>
      <c r="G6" t="s">
        <v>252</v>
      </c>
      <c r="H6" t="s">
        <v>52</v>
      </c>
      <c r="I6" t="s">
        <v>52</v>
      </c>
      <c r="J6" t="s">
        <v>52</v>
      </c>
      <c r="K6" t="s">
        <v>52</v>
      </c>
      <c r="L6">
        <v>1.06716014597119E-2</v>
      </c>
      <c r="M6">
        <v>1.1251381070904501E-2</v>
      </c>
      <c r="N6">
        <v>5.6302138477458902E-3</v>
      </c>
      <c r="O6">
        <v>9.5272111428894597E-3</v>
      </c>
      <c r="P6">
        <v>7.5855179072439301E-3</v>
      </c>
      <c r="Q6">
        <v>8.5103268836431399E-3</v>
      </c>
      <c r="R6">
        <v>9.4679450592003497E-3</v>
      </c>
      <c r="S6">
        <v>7.1258839317191397E-3</v>
      </c>
      <c r="T6">
        <v>9.2098032071248094E-3</v>
      </c>
      <c r="U6">
        <v>9.7229186384835391E-3</v>
      </c>
      <c r="V6">
        <v>8.9376628770996402E-3</v>
      </c>
      <c r="W6">
        <v>1.0422414784520599E-2</v>
      </c>
      <c r="X6">
        <v>1.2010717894111501E-2</v>
      </c>
      <c r="Y6">
        <v>1.1359969680153299E-2</v>
      </c>
      <c r="Z6">
        <v>9.9539709135063395E-3</v>
      </c>
      <c r="AA6">
        <v>6.1370922585661696E-3</v>
      </c>
      <c r="AB6">
        <v>5.33599819909683E-3</v>
      </c>
      <c r="AC6">
        <v>1.0752265164529699E-2</v>
      </c>
      <c r="AD6">
        <v>1.0532394176564999E-2</v>
      </c>
      <c r="AE6">
        <v>8.4432134067511204E-3</v>
      </c>
      <c r="AF6">
        <v>4.2840393102842704E-3</v>
      </c>
      <c r="AG6">
        <v>7.3425045027849098E-3</v>
      </c>
      <c r="AH6">
        <v>7.6613003004918599E-3</v>
      </c>
      <c r="AI6">
        <v>1.0300904857021599E-2</v>
      </c>
      <c r="AJ6">
        <v>7.5894074581261102E-3</v>
      </c>
      <c r="AK6">
        <v>6.2653175584339704E-3</v>
      </c>
      <c r="AL6">
        <v>4.6083001257302501E-3</v>
      </c>
      <c r="AM6">
        <v>9.2443660202145804E-3</v>
      </c>
      <c r="AN6">
        <v>1.5409945950424799E-2</v>
      </c>
      <c r="AO6">
        <v>9.1778714021296705E-3</v>
      </c>
      <c r="AP6">
        <v>1.48175868446371E-2</v>
      </c>
      <c r="AQ6">
        <v>6.1500457353994703E-3</v>
      </c>
      <c r="AR6">
        <v>6.9275620095682897E-3</v>
      </c>
      <c r="AS6">
        <v>9.2939987570087694E-3</v>
      </c>
      <c r="AT6">
        <v>1.2373113152046601E-2</v>
      </c>
      <c r="AU6">
        <v>9.3921415348432093E-3</v>
      </c>
      <c r="AV6">
        <v>9.2111061387550198E-3</v>
      </c>
      <c r="AW6" t="s">
        <v>52</v>
      </c>
    </row>
    <row r="7" spans="1:49">
      <c r="A7" t="s">
        <v>49</v>
      </c>
      <c r="B7" t="s">
        <v>9</v>
      </c>
      <c r="C7" t="s">
        <v>236</v>
      </c>
      <c r="D7" t="s">
        <v>237</v>
      </c>
      <c r="E7" t="s">
        <v>52</v>
      </c>
      <c r="F7" t="s">
        <v>259</v>
      </c>
      <c r="G7" t="s">
        <v>255</v>
      </c>
      <c r="H7" t="s">
        <v>52</v>
      </c>
      <c r="I7" t="s">
        <v>52</v>
      </c>
      <c r="J7" t="s">
        <v>52</v>
      </c>
      <c r="K7" t="s">
        <v>52</v>
      </c>
      <c r="L7">
        <v>2.29815947732099E-2</v>
      </c>
      <c r="M7">
        <v>7.1890665023460004E-2</v>
      </c>
      <c r="N7">
        <v>2.8884986448762199E-2</v>
      </c>
      <c r="O7">
        <v>8.4974408923019606E-2</v>
      </c>
      <c r="P7">
        <v>3.1492589695529302E-2</v>
      </c>
      <c r="Q7">
        <v>7.4951016828653003E-2</v>
      </c>
      <c r="R7">
        <v>3.3773547366728801E-2</v>
      </c>
      <c r="S7">
        <v>7.1271835905554901E-2</v>
      </c>
      <c r="T7">
        <v>5.9582739973136102E-2</v>
      </c>
      <c r="U7">
        <v>5.3832596824278302E-2</v>
      </c>
      <c r="V7">
        <v>7.1252783667832401E-2</v>
      </c>
      <c r="W7">
        <v>5.4265074770306503E-2</v>
      </c>
      <c r="X7">
        <v>5.40161225158678E-2</v>
      </c>
      <c r="Y7">
        <v>0.109493170863551</v>
      </c>
      <c r="Z7">
        <v>4.7847184093846903E-2</v>
      </c>
      <c r="AA7">
        <v>5.0537164804352601E-2</v>
      </c>
      <c r="AB7">
        <v>6.0626468289098699E-2</v>
      </c>
      <c r="AC7">
        <v>8.1340753256539E-2</v>
      </c>
      <c r="AD7">
        <v>0.151164557732057</v>
      </c>
      <c r="AE7">
        <v>6.5300665574093003E-2</v>
      </c>
      <c r="AF7">
        <v>2.7913236170514801E-2</v>
      </c>
      <c r="AG7">
        <v>4.2648736011182797E-2</v>
      </c>
      <c r="AH7">
        <v>7.3175769542811506E-2</v>
      </c>
      <c r="AI7">
        <v>7.7790350158054106E-2</v>
      </c>
      <c r="AJ7">
        <v>5.5533011413607697E-2</v>
      </c>
      <c r="AK7">
        <v>2.92846704077326E-2</v>
      </c>
      <c r="AL7">
        <v>1.1388099254478E-2</v>
      </c>
      <c r="AM7">
        <v>7.8159088799739707E-2</v>
      </c>
      <c r="AN7">
        <v>5.6327586585327501E-2</v>
      </c>
      <c r="AO7">
        <v>5.5780750128074402E-2</v>
      </c>
      <c r="AP7">
        <v>1.8661057683002299E-2</v>
      </c>
      <c r="AQ7">
        <v>5.1310149428083797E-2</v>
      </c>
      <c r="AR7">
        <v>4.0957779866900301E-2</v>
      </c>
      <c r="AS7">
        <v>7.2792392644412604E-2</v>
      </c>
      <c r="AT7">
        <v>7.1119405571934899E-2</v>
      </c>
      <c r="AU7">
        <v>6.8925799749166905E-2</v>
      </c>
      <c r="AV7">
        <v>6.7033609587677803E-2</v>
      </c>
      <c r="AW7" t="s">
        <v>52</v>
      </c>
    </row>
    <row r="8" spans="1:49">
      <c r="A8" t="s">
        <v>49</v>
      </c>
      <c r="B8" t="s">
        <v>9</v>
      </c>
      <c r="C8" t="s">
        <v>236</v>
      </c>
      <c r="D8" t="s">
        <v>237</v>
      </c>
      <c r="E8" t="s">
        <v>52</v>
      </c>
      <c r="F8" t="s">
        <v>259</v>
      </c>
      <c r="G8" t="s">
        <v>254</v>
      </c>
      <c r="H8" t="s">
        <v>52</v>
      </c>
      <c r="I8" t="s">
        <v>52</v>
      </c>
      <c r="J8" t="s">
        <v>52</v>
      </c>
      <c r="K8" t="s">
        <v>52</v>
      </c>
      <c r="L8">
        <v>2.2400084052281801E-2</v>
      </c>
      <c r="M8">
        <v>5.0185499003167697E-2</v>
      </c>
      <c r="N8">
        <v>2.5445408199328501E-2</v>
      </c>
      <c r="O8">
        <v>7.2602692911767505E-2</v>
      </c>
      <c r="P8">
        <v>2.7563116629795499E-2</v>
      </c>
      <c r="Q8">
        <v>5.2321872097209003E-2</v>
      </c>
      <c r="R8">
        <v>3.28933280957188E-2</v>
      </c>
      <c r="S8">
        <v>6.4471406318958202E-2</v>
      </c>
      <c r="T8">
        <v>4.8282125568867303E-2</v>
      </c>
      <c r="U8">
        <v>4.5793921752111E-2</v>
      </c>
      <c r="V8">
        <v>5.3095940825699198E-2</v>
      </c>
      <c r="W8">
        <v>5.2891988043197197E-2</v>
      </c>
      <c r="X8">
        <v>3.6094596179828499E-2</v>
      </c>
      <c r="Y8">
        <v>9.0150810706378107E-2</v>
      </c>
      <c r="Z8">
        <v>4.10467206272698E-2</v>
      </c>
      <c r="AA8">
        <v>5.0537164804352601E-2</v>
      </c>
      <c r="AB8">
        <v>4.6299777330498303E-2</v>
      </c>
      <c r="AC8">
        <v>5.5143942082230897E-2</v>
      </c>
      <c r="AD8">
        <v>0.12446079807660899</v>
      </c>
      <c r="AE8">
        <v>5.0378568939634799E-2</v>
      </c>
      <c r="AF8">
        <v>2.45893723988037E-2</v>
      </c>
      <c r="AG8">
        <v>4.2648736011182797E-2</v>
      </c>
      <c r="AH8">
        <v>6.0325010407258302E-2</v>
      </c>
      <c r="AI8">
        <v>4.6670033055058999E-2</v>
      </c>
      <c r="AJ8">
        <v>4.8554390407706399E-2</v>
      </c>
      <c r="AK8">
        <v>2.5584080027696601E-2</v>
      </c>
      <c r="AL8">
        <v>1.0584510164637099E-2</v>
      </c>
      <c r="AM8">
        <v>5.14273356297325E-2</v>
      </c>
      <c r="AN8">
        <v>5.5473812309762199E-2</v>
      </c>
      <c r="AO8">
        <v>5.5780750128074402E-2</v>
      </c>
      <c r="AP8">
        <v>1.8200930176988799E-2</v>
      </c>
      <c r="AQ8">
        <v>4.41573798298509E-2</v>
      </c>
      <c r="AR8">
        <v>3.6080592577054101E-2</v>
      </c>
      <c r="AS8">
        <v>7.16890563208777E-2</v>
      </c>
      <c r="AT8">
        <v>5.4753715417747102E-2</v>
      </c>
      <c r="AU8">
        <v>5.8733337506959298E-2</v>
      </c>
      <c r="AV8">
        <v>4.2175088770149097E-2</v>
      </c>
      <c r="AW8" t="s">
        <v>52</v>
      </c>
    </row>
    <row r="9" spans="1:49">
      <c r="A9" t="s">
        <v>49</v>
      </c>
      <c r="B9" t="s">
        <v>9</v>
      </c>
      <c r="C9" t="s">
        <v>236</v>
      </c>
      <c r="D9" t="s">
        <v>237</v>
      </c>
      <c r="E9" t="s">
        <v>52</v>
      </c>
      <c r="F9" t="s">
        <v>259</v>
      </c>
      <c r="G9" t="s">
        <v>54</v>
      </c>
      <c r="H9" t="s">
        <v>52</v>
      </c>
      <c r="I9" t="s">
        <v>52</v>
      </c>
      <c r="J9" t="s">
        <v>52</v>
      </c>
      <c r="K9" t="s">
        <v>52</v>
      </c>
      <c r="L9">
        <v>2.2400084052281801E-2</v>
      </c>
      <c r="M9">
        <v>4.2973890871063201E-2</v>
      </c>
      <c r="N9">
        <v>2.4328910715478599E-2</v>
      </c>
      <c r="O9">
        <v>7.2602692911767505E-2</v>
      </c>
      <c r="P9">
        <v>2.25210921435927E-2</v>
      </c>
      <c r="Q9">
        <v>4.4803269198006097E-2</v>
      </c>
      <c r="R9">
        <v>2.8197795155329001E-2</v>
      </c>
      <c r="S9">
        <v>4.9699372320393502E-2</v>
      </c>
      <c r="T9">
        <v>2.8782762121924599E-2</v>
      </c>
      <c r="U9">
        <v>4.5793921752111E-2</v>
      </c>
      <c r="V9">
        <v>4.6604477742973903E-2</v>
      </c>
      <c r="W9">
        <v>5.2891988043197197E-2</v>
      </c>
      <c r="X9">
        <v>3.6094596179828499E-2</v>
      </c>
      <c r="Y9">
        <v>8.9156054015020997E-2</v>
      </c>
      <c r="Z9">
        <v>2.4415124576611099E-2</v>
      </c>
      <c r="AA9">
        <v>3.6811367013121002E-2</v>
      </c>
      <c r="AB9">
        <v>4.6299777330498303E-2</v>
      </c>
      <c r="AC9">
        <v>4.7731529794813599E-2</v>
      </c>
      <c r="AD9">
        <v>0.123087452560044</v>
      </c>
      <c r="AE9">
        <v>4.6881089508293401E-2</v>
      </c>
      <c r="AF9">
        <v>2.3510436183764399E-2</v>
      </c>
      <c r="AG9">
        <v>4.2648736011182797E-2</v>
      </c>
      <c r="AH9">
        <v>5.1585466105801898E-2</v>
      </c>
      <c r="AI9">
        <v>4.5991888674445501E-2</v>
      </c>
      <c r="AJ9">
        <v>4.6216871702283599E-2</v>
      </c>
      <c r="AK9">
        <v>2.0806594965233901E-2</v>
      </c>
      <c r="AL9">
        <v>1.0430531952087299E-2</v>
      </c>
      <c r="AM9">
        <v>4.60579391924038E-2</v>
      </c>
      <c r="AN9">
        <v>5.06232707341304E-2</v>
      </c>
      <c r="AO9">
        <v>5.5780750128074402E-2</v>
      </c>
      <c r="AP9">
        <v>1.6922283579913901E-2</v>
      </c>
      <c r="AQ9">
        <v>4.41573798298509E-2</v>
      </c>
      <c r="AR9">
        <v>3.44974428585458E-2</v>
      </c>
      <c r="AS9">
        <v>6.5420679699121201E-2</v>
      </c>
      <c r="AT9">
        <v>4.0423455695716801E-2</v>
      </c>
      <c r="AU9">
        <v>5.41808832866724E-2</v>
      </c>
      <c r="AV9">
        <v>3.1101521059548901E-2</v>
      </c>
      <c r="AW9" t="s">
        <v>52</v>
      </c>
    </row>
    <row r="10" spans="1:49">
      <c r="A10" t="s">
        <v>49</v>
      </c>
      <c r="B10" t="s">
        <v>9</v>
      </c>
      <c r="C10" t="s">
        <v>236</v>
      </c>
      <c r="D10" t="s">
        <v>237</v>
      </c>
      <c r="E10" t="s">
        <v>52</v>
      </c>
      <c r="F10" t="s">
        <v>259</v>
      </c>
      <c r="G10" t="s">
        <v>253</v>
      </c>
      <c r="H10" t="s">
        <v>52</v>
      </c>
      <c r="I10" t="s">
        <v>52</v>
      </c>
      <c r="J10" t="s">
        <v>52</v>
      </c>
      <c r="K10" t="s">
        <v>52</v>
      </c>
      <c r="L10">
        <v>9.07244197529254E-3</v>
      </c>
      <c r="M10">
        <v>3.8216552583321697E-2</v>
      </c>
      <c r="N10">
        <v>2.10762458021891E-2</v>
      </c>
      <c r="O10">
        <v>4.35688687086562E-2</v>
      </c>
      <c r="P10">
        <v>1.5681843388374101E-2</v>
      </c>
      <c r="Q10">
        <v>3.9843413256379301E-2</v>
      </c>
      <c r="R10">
        <v>2.48119102780349E-2</v>
      </c>
      <c r="S10">
        <v>3.9103012687011302E-2</v>
      </c>
      <c r="T10">
        <v>3.10080366281567E-2</v>
      </c>
      <c r="U10">
        <v>3.3433574510270299E-2</v>
      </c>
      <c r="V10">
        <v>4.6604477742973903E-2</v>
      </c>
      <c r="W10">
        <v>2.1422218388099799E-2</v>
      </c>
      <c r="X10">
        <v>2.4680364621511901E-2</v>
      </c>
      <c r="Y10">
        <v>7.9872548283868097E-2</v>
      </c>
      <c r="Z10">
        <v>2.3614074304208001E-2</v>
      </c>
      <c r="AA10">
        <v>2.3518729888444001E-2</v>
      </c>
      <c r="AB10">
        <v>2.8633312411506399E-2</v>
      </c>
      <c r="AC10">
        <v>3.0803334387112899E-2</v>
      </c>
      <c r="AD10">
        <v>0.11027078986788701</v>
      </c>
      <c r="AE10">
        <v>4.4205442267773898E-2</v>
      </c>
      <c r="AF10">
        <v>2.0367197599621498E-2</v>
      </c>
      <c r="AG10">
        <v>2.5955618683214499E-2</v>
      </c>
      <c r="AH10">
        <v>4.1764704592126597E-2</v>
      </c>
      <c r="AI10">
        <v>2.9800539441301701E-2</v>
      </c>
      <c r="AJ10">
        <v>4.0108513311255797E-2</v>
      </c>
      <c r="AK10">
        <v>1.4447878104839201E-2</v>
      </c>
      <c r="AL10">
        <v>1.0027607457583101E-2</v>
      </c>
      <c r="AM10">
        <v>3.2873120141762399E-2</v>
      </c>
      <c r="AN10">
        <v>4.4068049574439501E-2</v>
      </c>
      <c r="AO10">
        <v>4.4694994036883602E-2</v>
      </c>
      <c r="AP10">
        <v>1.1554767195799001E-2</v>
      </c>
      <c r="AQ10">
        <v>3.4372643701706597E-2</v>
      </c>
      <c r="AR10">
        <v>2.9885291361240601E-2</v>
      </c>
      <c r="AS10">
        <v>5.6949338009301999E-2</v>
      </c>
      <c r="AT10">
        <v>2.3933423025691899E-2</v>
      </c>
      <c r="AU10">
        <v>3.25578535568199E-2</v>
      </c>
      <c r="AV10">
        <v>2.6105855839287699E-2</v>
      </c>
      <c r="AW10" t="s">
        <v>52</v>
      </c>
    </row>
    <row r="11" spans="1:49">
      <c r="A11" t="s">
        <v>49</v>
      </c>
      <c r="B11" t="s">
        <v>9</v>
      </c>
      <c r="C11" t="s">
        <v>236</v>
      </c>
      <c r="D11" t="s">
        <v>51</v>
      </c>
      <c r="E11" t="s">
        <v>52</v>
      </c>
      <c r="F11" t="s">
        <v>259</v>
      </c>
      <c r="G11" t="s">
        <v>252</v>
      </c>
      <c r="H11" t="s">
        <v>52</v>
      </c>
      <c r="I11" t="s">
        <v>52</v>
      </c>
      <c r="J11" t="s">
        <v>52</v>
      </c>
      <c r="K11" t="s">
        <v>52</v>
      </c>
      <c r="L11">
        <v>9.6401693011622103E-3</v>
      </c>
      <c r="M11">
        <v>3.0415222889943099E-3</v>
      </c>
      <c r="N11">
        <v>4.2581434154369702E-3</v>
      </c>
      <c r="O11">
        <v>3.4102939388338601E-3</v>
      </c>
      <c r="P11">
        <v>3.6540878403332499E-3</v>
      </c>
      <c r="Q11">
        <v>3.5508103674260398E-3</v>
      </c>
      <c r="R11">
        <v>3.1439568442420199E-3</v>
      </c>
      <c r="S11">
        <v>2.82814602417679E-3</v>
      </c>
      <c r="T11">
        <v>3.2488705943226602E-3</v>
      </c>
      <c r="U11">
        <v>2.8361456877566298E-3</v>
      </c>
      <c r="V11">
        <v>2.76541346183358E-3</v>
      </c>
      <c r="W11">
        <v>5.6266963289672497E-3</v>
      </c>
      <c r="X11">
        <v>3.8085079249353302E-3</v>
      </c>
      <c r="Y11">
        <v>2.6293573109243702E-3</v>
      </c>
      <c r="Z11">
        <v>4.6456785706277598E-3</v>
      </c>
      <c r="AA11">
        <v>3.0876066146761599E-3</v>
      </c>
      <c r="AB11">
        <v>2.7436497090527899E-3</v>
      </c>
      <c r="AC11">
        <v>2.9710596309351299E-3</v>
      </c>
      <c r="AD11">
        <v>2.2971797935458001E-3</v>
      </c>
      <c r="AE11">
        <v>2.4563524698412598E-3</v>
      </c>
      <c r="AF11">
        <v>3.75506972701621E-3</v>
      </c>
      <c r="AG11">
        <v>2.4095486640133101E-3</v>
      </c>
      <c r="AH11">
        <v>2.8929006536856398E-3</v>
      </c>
      <c r="AI11">
        <v>1.8737845806433399E-3</v>
      </c>
      <c r="AJ11">
        <v>7.9551734298874497E-3</v>
      </c>
      <c r="AK11">
        <v>5.2408564883108097E-3</v>
      </c>
      <c r="AL11">
        <v>4.0527979453475601E-3</v>
      </c>
      <c r="AM11">
        <v>3.33257110748839E-3</v>
      </c>
      <c r="AN11">
        <v>7.4120673285544801E-3</v>
      </c>
      <c r="AO11">
        <v>3.1582031254655E-3</v>
      </c>
      <c r="AP11">
        <v>1.5925988068439E-2</v>
      </c>
      <c r="AQ11">
        <v>2.6716940978137199E-3</v>
      </c>
      <c r="AR11">
        <v>4.8263692079581399E-3</v>
      </c>
      <c r="AS11">
        <v>2.65130540461551E-3</v>
      </c>
      <c r="AT11">
        <v>2.3401915005250799E-3</v>
      </c>
      <c r="AU11">
        <v>3.6328190444342499E-3</v>
      </c>
      <c r="AV11">
        <v>2.0315868994864E-3</v>
      </c>
      <c r="AW11" t="s">
        <v>52</v>
      </c>
    </row>
    <row r="12" spans="1:49">
      <c r="A12" t="s">
        <v>49</v>
      </c>
      <c r="B12" t="s">
        <v>9</v>
      </c>
      <c r="C12" t="s">
        <v>236</v>
      </c>
      <c r="D12" t="s">
        <v>53</v>
      </c>
      <c r="E12" t="s">
        <v>52</v>
      </c>
      <c r="F12" t="s">
        <v>259</v>
      </c>
      <c r="G12" t="s">
        <v>252</v>
      </c>
      <c r="H12" t="s">
        <v>52</v>
      </c>
      <c r="I12" t="s">
        <v>52</v>
      </c>
      <c r="J12" t="s">
        <v>52</v>
      </c>
      <c r="K12" t="s">
        <v>52</v>
      </c>
      <c r="L12">
        <v>3.30236288590315E-3</v>
      </c>
      <c r="M12">
        <v>3.1367532348014699E-4</v>
      </c>
      <c r="N12">
        <v>8.1355237794084601E-3</v>
      </c>
      <c r="O12">
        <v>1.06447799615975E-3</v>
      </c>
      <c r="P12">
        <v>5.3515446359399504E-4</v>
      </c>
      <c r="Q12">
        <v>3.1900864114235299E-4</v>
      </c>
      <c r="R12">
        <v>7.5016642333142003E-3</v>
      </c>
      <c r="S12">
        <v>5.7915380213620601E-5</v>
      </c>
      <c r="T12">
        <v>2.7938653494462702E-4</v>
      </c>
      <c r="U12">
        <v>2.15866298642578E-4</v>
      </c>
      <c r="V12">
        <v>1.13004932928846E-5</v>
      </c>
      <c r="W12">
        <v>2.4745307312944E-3</v>
      </c>
      <c r="X12">
        <v>1.7885701039009299E-3</v>
      </c>
      <c r="Y12">
        <v>7.7066364963614001E-5</v>
      </c>
      <c r="Z12">
        <v>2.1914252725928102E-3</v>
      </c>
      <c r="AA12">
        <v>4.0321318774958004E-3</v>
      </c>
      <c r="AB12">
        <v>6.3675396170606604E-5</v>
      </c>
      <c r="AC12">
        <v>1.82029993205651E-4</v>
      </c>
      <c r="AD12">
        <v>6.6958366412724304E-5</v>
      </c>
      <c r="AE12">
        <v>1.8281929071075E-3</v>
      </c>
      <c r="AF12">
        <v>6.8175809723035096E-3</v>
      </c>
      <c r="AH12">
        <v>2.9769779379129101E-3</v>
      </c>
      <c r="AJ12">
        <v>3.2922643511000302E-3</v>
      </c>
      <c r="AK12">
        <v>9.6533092678208407E-3</v>
      </c>
      <c r="AL12">
        <v>8.6615593488368996E-3</v>
      </c>
      <c r="AM12">
        <v>6.8788026038014299E-4</v>
      </c>
      <c r="AN12">
        <v>2.4065938248666799E-4</v>
      </c>
      <c r="AO12">
        <v>3.7704132590165203E-5</v>
      </c>
      <c r="AP12">
        <v>1.37016530675495E-3</v>
      </c>
      <c r="AQ12">
        <v>8.1424878342299905E-5</v>
      </c>
      <c r="AR12">
        <v>8.8705237189384608E-3</v>
      </c>
      <c r="AS12">
        <v>1.5883063644810401E-4</v>
      </c>
      <c r="AT12">
        <v>6.0158929463398803E-4</v>
      </c>
      <c r="AU12">
        <v>1.9404844073037401E-4</v>
      </c>
      <c r="AV12">
        <v>1.2129151854895301E-4</v>
      </c>
      <c r="AW12" t="s">
        <v>52</v>
      </c>
    </row>
    <row r="13" spans="1:49">
      <c r="A13" t="s">
        <v>49</v>
      </c>
      <c r="B13" t="s">
        <v>9</v>
      </c>
      <c r="C13" t="s">
        <v>236</v>
      </c>
      <c r="D13" t="s">
        <v>55</v>
      </c>
      <c r="E13" t="s">
        <v>52</v>
      </c>
      <c r="F13" t="s">
        <v>259</v>
      </c>
      <c r="G13" t="s">
        <v>252</v>
      </c>
      <c r="H13" t="s">
        <v>52</v>
      </c>
      <c r="I13" t="s">
        <v>52</v>
      </c>
      <c r="J13" t="s">
        <v>52</v>
      </c>
      <c r="K13" t="s">
        <v>52</v>
      </c>
      <c r="L13">
        <v>1.06716014597119E-2</v>
      </c>
      <c r="M13">
        <v>1.1251381070904501E-2</v>
      </c>
      <c r="N13">
        <v>5.6302138477458902E-3</v>
      </c>
      <c r="O13">
        <v>9.5272111428894597E-3</v>
      </c>
      <c r="P13">
        <v>7.5855179072439301E-3</v>
      </c>
      <c r="Q13">
        <v>8.5103268836431399E-3</v>
      </c>
      <c r="R13">
        <v>9.4679450592003497E-3</v>
      </c>
      <c r="S13">
        <v>7.1258839317191397E-3</v>
      </c>
      <c r="T13">
        <v>9.2098032071248094E-3</v>
      </c>
      <c r="U13">
        <v>9.7229186384835391E-3</v>
      </c>
      <c r="V13">
        <v>8.9376628770996402E-3</v>
      </c>
      <c r="W13">
        <v>1.0422414784520599E-2</v>
      </c>
      <c r="X13">
        <v>1.2010717894111501E-2</v>
      </c>
      <c r="Y13">
        <v>1.1359969680153299E-2</v>
      </c>
      <c r="Z13">
        <v>9.9539709135063395E-3</v>
      </c>
      <c r="AA13">
        <v>6.1370922585661696E-3</v>
      </c>
      <c r="AB13">
        <v>5.33599819909683E-3</v>
      </c>
      <c r="AC13">
        <v>1.0752265164529699E-2</v>
      </c>
      <c r="AD13">
        <v>1.0532394176564999E-2</v>
      </c>
      <c r="AE13">
        <v>8.4432134067511204E-3</v>
      </c>
      <c r="AF13">
        <v>4.2840393102842704E-3</v>
      </c>
      <c r="AG13">
        <v>7.3425045027849098E-3</v>
      </c>
      <c r="AH13">
        <v>7.6613003004918599E-3</v>
      </c>
      <c r="AI13">
        <v>1.0300904857021599E-2</v>
      </c>
      <c r="AJ13">
        <v>7.5894074581261102E-3</v>
      </c>
      <c r="AK13">
        <v>6.2653175584339704E-3</v>
      </c>
      <c r="AL13">
        <v>4.6083001257302501E-3</v>
      </c>
      <c r="AM13">
        <v>9.2443660202145804E-3</v>
      </c>
      <c r="AN13">
        <v>1.5409945950424799E-2</v>
      </c>
      <c r="AO13">
        <v>9.1778714021296705E-3</v>
      </c>
      <c r="AP13">
        <v>1.48175868446371E-2</v>
      </c>
      <c r="AQ13">
        <v>6.1500457353994703E-3</v>
      </c>
      <c r="AR13">
        <v>6.9275620095682897E-3</v>
      </c>
      <c r="AS13">
        <v>9.2939987570087694E-3</v>
      </c>
      <c r="AT13">
        <v>1.2373113152046601E-2</v>
      </c>
      <c r="AU13">
        <v>9.3921415348432093E-3</v>
      </c>
      <c r="AV13">
        <v>9.2111061387550198E-3</v>
      </c>
      <c r="AW13" t="s">
        <v>52</v>
      </c>
    </row>
    <row r="14" spans="1:49">
      <c r="A14" t="s">
        <v>49</v>
      </c>
      <c r="B14" t="s">
        <v>9</v>
      </c>
      <c r="C14" t="s">
        <v>56</v>
      </c>
      <c r="D14" t="s">
        <v>57</v>
      </c>
      <c r="E14" t="s">
        <v>52</v>
      </c>
      <c r="F14" t="s">
        <v>259</v>
      </c>
      <c r="G14" t="s">
        <v>252</v>
      </c>
      <c r="H14" t="s">
        <v>52</v>
      </c>
      <c r="I14" t="s">
        <v>52</v>
      </c>
      <c r="J14" t="s">
        <v>52</v>
      </c>
      <c r="K14" t="s">
        <v>52</v>
      </c>
      <c r="L14">
        <v>9.6401693011622103E-3</v>
      </c>
      <c r="M14">
        <v>3.0415222889943099E-3</v>
      </c>
      <c r="N14">
        <v>4.2581434154369702E-3</v>
      </c>
      <c r="O14">
        <v>3.4102939388338601E-3</v>
      </c>
      <c r="P14">
        <v>3.6540878403332499E-3</v>
      </c>
      <c r="Q14">
        <v>3.5508103674260398E-3</v>
      </c>
      <c r="R14">
        <v>3.1439568442420199E-3</v>
      </c>
      <c r="S14">
        <v>2.82814602417679E-3</v>
      </c>
      <c r="T14">
        <v>3.2488705943226602E-3</v>
      </c>
      <c r="U14">
        <v>2.8361456877566298E-3</v>
      </c>
      <c r="V14">
        <v>2.76541346183358E-3</v>
      </c>
      <c r="W14">
        <v>5.6266963289672497E-3</v>
      </c>
      <c r="X14">
        <v>3.8085079249353302E-3</v>
      </c>
      <c r="Y14">
        <v>2.6293573109243702E-3</v>
      </c>
      <c r="Z14">
        <v>4.6456785706277598E-3</v>
      </c>
      <c r="AA14">
        <v>3.0876066146761599E-3</v>
      </c>
      <c r="AB14">
        <v>2.7436497090527899E-3</v>
      </c>
      <c r="AC14">
        <v>2.9710596309351299E-3</v>
      </c>
      <c r="AD14">
        <v>2.2971797935458001E-3</v>
      </c>
      <c r="AE14">
        <v>2.4563524698412598E-3</v>
      </c>
      <c r="AF14">
        <v>3.75506972701621E-3</v>
      </c>
      <c r="AG14">
        <v>2.4095486640133101E-3</v>
      </c>
      <c r="AH14">
        <v>2.8929006536856398E-3</v>
      </c>
      <c r="AI14">
        <v>1.8737845806433399E-3</v>
      </c>
      <c r="AJ14">
        <v>7.9551734298874497E-3</v>
      </c>
      <c r="AK14">
        <v>5.2408564883108097E-3</v>
      </c>
      <c r="AL14">
        <v>4.0527979453475601E-3</v>
      </c>
      <c r="AM14">
        <v>3.3325711074883801E-3</v>
      </c>
      <c r="AN14">
        <v>7.4120673285544801E-3</v>
      </c>
      <c r="AO14">
        <v>3.1582031254655E-3</v>
      </c>
      <c r="AP14">
        <v>1.5925988068439E-2</v>
      </c>
      <c r="AQ14">
        <v>2.6716940978137199E-3</v>
      </c>
      <c r="AR14">
        <v>4.8263692079581399E-3</v>
      </c>
      <c r="AS14">
        <v>2.65130540461551E-3</v>
      </c>
      <c r="AT14">
        <v>2.3401915005250799E-3</v>
      </c>
      <c r="AU14">
        <v>3.6328190444342499E-3</v>
      </c>
      <c r="AV14">
        <v>2.0315868994864E-3</v>
      </c>
      <c r="AW14" t="s">
        <v>52</v>
      </c>
    </row>
    <row r="15" spans="1:49">
      <c r="A15" t="s">
        <v>49</v>
      </c>
      <c r="B15" t="s">
        <v>9</v>
      </c>
      <c r="C15" t="s">
        <v>56</v>
      </c>
      <c r="D15" t="s">
        <v>58</v>
      </c>
      <c r="E15" t="s">
        <v>52</v>
      </c>
      <c r="F15" t="s">
        <v>259</v>
      </c>
      <c r="G15" t="s">
        <v>252</v>
      </c>
      <c r="H15" t="s">
        <v>52</v>
      </c>
      <c r="I15" t="s">
        <v>52</v>
      </c>
      <c r="J15" t="s">
        <v>52</v>
      </c>
      <c r="K15" t="s">
        <v>52</v>
      </c>
      <c r="L15">
        <v>1.65118144295158E-3</v>
      </c>
      <c r="M15">
        <v>1.5683766174007301E-4</v>
      </c>
      <c r="N15">
        <v>4.06776188970423E-3</v>
      </c>
      <c r="O15">
        <v>5.32238998079876E-4</v>
      </c>
      <c r="P15">
        <v>2.6757723179699698E-4</v>
      </c>
      <c r="Q15">
        <v>1.5950432057117701E-4</v>
      </c>
      <c r="R15">
        <v>3.7508321166571002E-3</v>
      </c>
      <c r="S15">
        <v>2.8957690106810301E-5</v>
      </c>
      <c r="T15">
        <v>8.0000000000000007E-5</v>
      </c>
      <c r="U15">
        <v>1.07933149321289E-4</v>
      </c>
      <c r="W15">
        <v>1E-3</v>
      </c>
      <c r="X15">
        <v>6.8999999999999997E-4</v>
      </c>
      <c r="Y15">
        <v>3.8533182481807001E-5</v>
      </c>
      <c r="Z15">
        <v>8.9999999999999998E-4</v>
      </c>
      <c r="AA15">
        <v>2.0160659387479002E-3</v>
      </c>
      <c r="AB15">
        <v>3.1837698085303302E-5</v>
      </c>
      <c r="AC15">
        <v>9.1014996602825594E-5</v>
      </c>
      <c r="AD15">
        <v>3.34791832063622E-5</v>
      </c>
      <c r="AE15">
        <v>8.0999999999999996E-4</v>
      </c>
      <c r="AF15">
        <v>3.40879048615176E-3</v>
      </c>
      <c r="AH15">
        <v>1.48848896895646E-3</v>
      </c>
      <c r="AJ15">
        <v>1.6461321755500201E-3</v>
      </c>
      <c r="AK15">
        <v>4.8266546339104204E-3</v>
      </c>
      <c r="AL15">
        <v>4.3307796744184498E-3</v>
      </c>
      <c r="AM15">
        <v>3.4394013019007101E-4</v>
      </c>
      <c r="AN15">
        <v>1.20329691243334E-4</v>
      </c>
      <c r="AO15">
        <v>1.8852066295082602E-5</v>
      </c>
      <c r="AP15">
        <v>6.8508265337747501E-4</v>
      </c>
      <c r="AQ15">
        <v>4.0712439171149899E-5</v>
      </c>
      <c r="AR15">
        <v>4.4352618594692304E-3</v>
      </c>
      <c r="AS15">
        <v>7.9415318224052196E-5</v>
      </c>
      <c r="AT15">
        <v>3.0079464731699401E-4</v>
      </c>
      <c r="AU15">
        <v>9.7024220365186898E-5</v>
      </c>
      <c r="AV15">
        <v>6.0645759274476699E-5</v>
      </c>
      <c r="AW15" t="s">
        <v>52</v>
      </c>
    </row>
    <row r="16" spans="1:49">
      <c r="A16" t="s">
        <v>49</v>
      </c>
      <c r="B16" t="s">
        <v>9</v>
      </c>
      <c r="C16" t="s">
        <v>56</v>
      </c>
      <c r="D16" t="s">
        <v>59</v>
      </c>
      <c r="E16" t="s">
        <v>52</v>
      </c>
      <c r="F16" t="s">
        <v>259</v>
      </c>
      <c r="G16" t="s">
        <v>257</v>
      </c>
      <c r="H16" t="s">
        <v>52</v>
      </c>
      <c r="I16" t="s">
        <v>52</v>
      </c>
      <c r="J16" t="s">
        <v>52</v>
      </c>
      <c r="K16" t="s">
        <v>52</v>
      </c>
      <c r="L16">
        <v>6.0880977934958998E-3</v>
      </c>
      <c r="M16">
        <v>2.2601569575050599E-2</v>
      </c>
      <c r="N16">
        <v>9.1043410140506393E-3</v>
      </c>
      <c r="O16">
        <v>2.0609630026187601E-2</v>
      </c>
      <c r="P16">
        <v>8.8744950984732708E-3</v>
      </c>
      <c r="Q16">
        <v>2.35637077640161E-2</v>
      </c>
      <c r="R16">
        <v>8.9824859126322095E-3</v>
      </c>
      <c r="S16">
        <v>1.83484947759559E-2</v>
      </c>
      <c r="T16">
        <v>2.3674127113296299E-2</v>
      </c>
      <c r="U16">
        <v>1.5649148064391102E-2</v>
      </c>
      <c r="V16">
        <v>1.93318982418214E-2</v>
      </c>
      <c r="W16">
        <v>1.8048127196654499E-2</v>
      </c>
      <c r="X16">
        <v>1.9734330188172E-2</v>
      </c>
      <c r="Y16">
        <v>2.4911494095498001E-2</v>
      </c>
      <c r="Z16">
        <v>2.2031529218869299E-2</v>
      </c>
      <c r="AA16">
        <v>1.6856260920338099E-2</v>
      </c>
      <c r="AB16">
        <v>1.5120218360694901E-2</v>
      </c>
      <c r="AC16">
        <v>1.3860579132030801E-2</v>
      </c>
      <c r="AD16">
        <v>4.48845403061751E-2</v>
      </c>
      <c r="AE16">
        <v>1.9679654901891701E-2</v>
      </c>
      <c r="AF16">
        <v>8.7980522806508192E-3</v>
      </c>
      <c r="AG16">
        <v>1.4054508913929399E-2</v>
      </c>
      <c r="AH16">
        <v>3.5825439813603303E-2</v>
      </c>
      <c r="AI16">
        <v>1.82032972165613E-2</v>
      </c>
      <c r="AJ16">
        <v>1.5730896115243202E-2</v>
      </c>
      <c r="AK16">
        <v>9.8556185572069507E-3</v>
      </c>
      <c r="AL16">
        <v>3.85672905941172E-3</v>
      </c>
      <c r="AM16">
        <v>2.3533097082905002E-2</v>
      </c>
      <c r="AN16">
        <v>1.70782553282657E-2</v>
      </c>
      <c r="AO16">
        <v>2.0002400143382299E-2</v>
      </c>
      <c r="AP16">
        <v>5.54846923154983E-3</v>
      </c>
      <c r="AQ16">
        <v>9.3377490585145207E-3</v>
      </c>
      <c r="AR16">
        <v>1.2909599100838699E-2</v>
      </c>
      <c r="AS16">
        <v>2.2070305917571E-2</v>
      </c>
      <c r="AT16">
        <v>1.7217397896658701E-2</v>
      </c>
      <c r="AU16">
        <v>1.8403180470035502E-2</v>
      </c>
      <c r="AV16">
        <v>1.2767179345547001E-2</v>
      </c>
      <c r="AW16" t="s">
        <v>52</v>
      </c>
    </row>
    <row r="17" spans="1:49">
      <c r="A17" t="s">
        <v>49</v>
      </c>
      <c r="B17" t="s">
        <v>9</v>
      </c>
      <c r="C17" t="s">
        <v>56</v>
      </c>
      <c r="D17" t="s">
        <v>59</v>
      </c>
      <c r="E17" t="s">
        <v>52</v>
      </c>
      <c r="F17" t="s">
        <v>259</v>
      </c>
      <c r="G17" t="s">
        <v>256</v>
      </c>
      <c r="H17" t="s">
        <v>52</v>
      </c>
      <c r="I17" t="s">
        <v>52</v>
      </c>
      <c r="J17" t="s">
        <v>52</v>
      </c>
      <c r="K17" t="s">
        <v>52</v>
      </c>
      <c r="L17">
        <v>6.0880977934958998E-3</v>
      </c>
      <c r="M17">
        <v>2.0416160107840101E-2</v>
      </c>
      <c r="N17">
        <v>9.1043410140506393E-3</v>
      </c>
      <c r="O17">
        <v>2.0609630026187601E-2</v>
      </c>
      <c r="P17">
        <v>8.8744950984732708E-3</v>
      </c>
      <c r="Q17">
        <v>2.1285266443422698E-2</v>
      </c>
      <c r="R17">
        <v>8.2479205953364092E-3</v>
      </c>
      <c r="S17">
        <v>1.6537173934559699E-2</v>
      </c>
      <c r="T17">
        <v>1.9539948840506499E-2</v>
      </c>
      <c r="U17">
        <v>1.53705003521007E-2</v>
      </c>
      <c r="V17">
        <v>1.93318982418214E-2</v>
      </c>
      <c r="W17">
        <v>1.8048127196654499E-2</v>
      </c>
      <c r="X17">
        <v>1.7732098425851099E-2</v>
      </c>
      <c r="Y17">
        <v>2.3407045361051801E-2</v>
      </c>
      <c r="Z17">
        <v>2.2031529218869299E-2</v>
      </c>
      <c r="AA17">
        <v>1.7984771281976002E-2</v>
      </c>
      <c r="AB17">
        <v>1.5120218360694901E-2</v>
      </c>
      <c r="AC17">
        <v>1.40042232572398E-2</v>
      </c>
      <c r="AD17">
        <v>4.2214283954036098E-2</v>
      </c>
      <c r="AE17">
        <v>1.8540688893318499E-2</v>
      </c>
      <c r="AF17">
        <v>8.7980522806508192E-3</v>
      </c>
      <c r="AG17">
        <v>1.4054508913929399E-2</v>
      </c>
      <c r="AH17">
        <v>3.9854127823102901E-2</v>
      </c>
      <c r="AI17">
        <v>1.79374072306582E-2</v>
      </c>
      <c r="AJ17">
        <v>1.5730896115243202E-2</v>
      </c>
      <c r="AK17">
        <v>9.8556185572069507E-3</v>
      </c>
      <c r="AL17">
        <v>3.85363297500345E-3</v>
      </c>
      <c r="AM17">
        <v>1.9804702977157099E-2</v>
      </c>
      <c r="AN17">
        <v>1.7000619623506401E-2</v>
      </c>
      <c r="AO17">
        <v>1.48551795797965E-2</v>
      </c>
      <c r="AP17">
        <v>4.89166927476629E-3</v>
      </c>
      <c r="AQ17">
        <v>8.5744441301385099E-3</v>
      </c>
      <c r="AR17">
        <v>1.2909599100838699E-2</v>
      </c>
      <c r="AS17">
        <v>2.1969976948292301E-2</v>
      </c>
      <c r="AT17">
        <v>1.7217397896658701E-2</v>
      </c>
      <c r="AU17">
        <v>1.5857881575712201E-2</v>
      </c>
      <c r="AV17">
        <v>1.3317988803745301E-2</v>
      </c>
      <c r="AW17" t="s">
        <v>52</v>
      </c>
    </row>
    <row r="18" spans="1:49">
      <c r="A18" t="s">
        <v>49</v>
      </c>
      <c r="B18" t="s">
        <v>9</v>
      </c>
      <c r="C18" t="s">
        <v>56</v>
      </c>
      <c r="D18" t="s">
        <v>59</v>
      </c>
      <c r="E18" t="s">
        <v>52</v>
      </c>
      <c r="F18" t="s">
        <v>259</v>
      </c>
      <c r="G18" t="s">
        <v>255</v>
      </c>
      <c r="H18" t="s">
        <v>52</v>
      </c>
      <c r="I18" t="s">
        <v>52</v>
      </c>
      <c r="J18" t="s">
        <v>52</v>
      </c>
      <c r="K18" t="s">
        <v>52</v>
      </c>
      <c r="L18">
        <v>6.0880977934958998E-3</v>
      </c>
      <c r="M18">
        <v>1.66687087339966E-2</v>
      </c>
      <c r="N18">
        <v>9.1043410140506393E-3</v>
      </c>
      <c r="O18">
        <v>2.0609630026187601E-2</v>
      </c>
      <c r="P18">
        <v>8.4074089311359894E-3</v>
      </c>
      <c r="Q18">
        <v>1.73782878267436E-2</v>
      </c>
      <c r="R18">
        <v>8.3150517150978806E-3</v>
      </c>
      <c r="S18">
        <v>1.6537173934559699E-2</v>
      </c>
      <c r="T18">
        <v>1.3309584808677E-2</v>
      </c>
      <c r="U18">
        <v>1.1065874851371201E-2</v>
      </c>
      <c r="V18">
        <v>1.6029881933771199E-2</v>
      </c>
      <c r="W18">
        <v>1.8048127196654499E-2</v>
      </c>
      <c r="X18">
        <v>1.7732098425851099E-2</v>
      </c>
      <c r="Y18">
        <v>1.9809326208381502E-2</v>
      </c>
      <c r="Z18">
        <v>1.117579207179E-2</v>
      </c>
      <c r="AA18">
        <v>1.5678446814958499E-2</v>
      </c>
      <c r="AB18">
        <v>1.3219247091195501E-2</v>
      </c>
      <c r="AC18">
        <v>1.2580411175430999E-2</v>
      </c>
      <c r="AD18">
        <v>3.4942161227721001E-2</v>
      </c>
      <c r="AE18">
        <v>1.7698754588421899E-2</v>
      </c>
      <c r="AF18">
        <v>8.7980522806508192E-3</v>
      </c>
      <c r="AG18">
        <v>9.2842662990525199E-3</v>
      </c>
      <c r="AH18">
        <v>2.18624084670287E-2</v>
      </c>
      <c r="AI18">
        <v>1.6770417193253801E-2</v>
      </c>
      <c r="AJ18">
        <v>1.5730896115243202E-2</v>
      </c>
      <c r="AK18">
        <v>9.3165388748974107E-3</v>
      </c>
      <c r="AL18">
        <v>3.0869372742214399E-3</v>
      </c>
      <c r="AM18">
        <v>1.9468230229631098E-2</v>
      </c>
      <c r="AN18">
        <v>1.2444089307065699E-2</v>
      </c>
      <c r="AO18">
        <v>1.0761353420575199E-2</v>
      </c>
      <c r="AP18">
        <v>4.8331538989692703E-3</v>
      </c>
      <c r="AQ18">
        <v>8.5744441301385099E-3</v>
      </c>
      <c r="AR18">
        <v>1.2909599100838699E-2</v>
      </c>
      <c r="AS18">
        <v>1.60815523947553E-2</v>
      </c>
      <c r="AT18">
        <v>1.6352583357347399E-2</v>
      </c>
      <c r="AU18">
        <v>1.5857881575712201E-2</v>
      </c>
      <c r="AV18">
        <v>1.1171578625321499E-2</v>
      </c>
      <c r="AW18" t="s">
        <v>52</v>
      </c>
    </row>
    <row r="19" spans="1:49">
      <c r="A19" t="s">
        <v>49</v>
      </c>
      <c r="B19" t="s">
        <v>9</v>
      </c>
      <c r="C19" t="s">
        <v>56</v>
      </c>
      <c r="D19" t="s">
        <v>59</v>
      </c>
      <c r="E19" t="s">
        <v>52</v>
      </c>
      <c r="F19" t="s">
        <v>259</v>
      </c>
      <c r="G19" t="s">
        <v>254</v>
      </c>
      <c r="H19" t="s">
        <v>52</v>
      </c>
      <c r="I19" t="s">
        <v>52</v>
      </c>
      <c r="J19" t="s">
        <v>52</v>
      </c>
      <c r="K19" t="s">
        <v>52</v>
      </c>
      <c r="L19">
        <v>5.9848034186892598E-3</v>
      </c>
      <c r="M19">
        <v>1.1780817084640899E-2</v>
      </c>
      <c r="N19">
        <v>7.9623413488393406E-3</v>
      </c>
      <c r="O19">
        <v>1.7770166421951498E-2</v>
      </c>
      <c r="P19">
        <v>7.3156621469549401E-3</v>
      </c>
      <c r="Q19">
        <v>1.2282320928288201E-2</v>
      </c>
      <c r="R19">
        <v>8.1564800524736095E-3</v>
      </c>
      <c r="S19">
        <v>1.50798953535089E-2</v>
      </c>
      <c r="T19">
        <v>1.13828283974631E-2</v>
      </c>
      <c r="U19">
        <v>9.3897102282499995E-3</v>
      </c>
      <c r="V19">
        <v>1.2056867278809899E-2</v>
      </c>
      <c r="W19">
        <v>1.77219323508255E-2</v>
      </c>
      <c r="X19">
        <v>1.2484202234593299E-2</v>
      </c>
      <c r="Y19">
        <v>1.6350683167116201E-2</v>
      </c>
      <c r="Z19">
        <v>9.6436847582319993E-3</v>
      </c>
      <c r="AA19">
        <v>1.5678446814958499E-2</v>
      </c>
      <c r="AB19">
        <v>9.9250209597574902E-3</v>
      </c>
      <c r="AC19">
        <v>8.8154862923351604E-3</v>
      </c>
      <c r="AD19">
        <v>2.82788199286036E-2</v>
      </c>
      <c r="AE19">
        <v>1.31335602785042E-2</v>
      </c>
      <c r="AF19">
        <v>7.6944718300164796E-3</v>
      </c>
      <c r="AG19">
        <v>9.2842662990525199E-3</v>
      </c>
      <c r="AH19">
        <v>1.85376095049468E-2</v>
      </c>
      <c r="AI19">
        <v>1.04381034555498E-2</v>
      </c>
      <c r="AJ19">
        <v>1.3721543283188999E-2</v>
      </c>
      <c r="AK19">
        <v>8.03920860915734E-3</v>
      </c>
      <c r="AL19">
        <v>2.9331040021370702E-3</v>
      </c>
      <c r="AM19">
        <v>1.17797392209319E-2</v>
      </c>
      <c r="AN19">
        <v>1.22513665158806E-2</v>
      </c>
      <c r="AO19">
        <v>1.0761353420575199E-2</v>
      </c>
      <c r="AP19">
        <v>4.6817560278282497E-3</v>
      </c>
      <c r="AQ19">
        <v>7.4368789095440001E-3</v>
      </c>
      <c r="AR19">
        <v>1.12902882876324E-2</v>
      </c>
      <c r="AS19">
        <v>1.5832495867786602E-2</v>
      </c>
      <c r="AT19">
        <v>1.2085741531962501E-2</v>
      </c>
      <c r="AU19">
        <v>1.3488830426644199E-2</v>
      </c>
      <c r="AV19">
        <v>7.2616011709378103E-3</v>
      </c>
      <c r="AW19" t="s">
        <v>52</v>
      </c>
    </row>
    <row r="20" spans="1:49">
      <c r="A20" t="s">
        <v>49</v>
      </c>
      <c r="B20" t="s">
        <v>9</v>
      </c>
      <c r="C20" t="s">
        <v>56</v>
      </c>
      <c r="D20" t="s">
        <v>59</v>
      </c>
      <c r="E20" t="s">
        <v>52</v>
      </c>
      <c r="F20" t="s">
        <v>259</v>
      </c>
      <c r="G20" t="s">
        <v>54</v>
      </c>
      <c r="H20" t="s">
        <v>52</v>
      </c>
      <c r="I20" t="s">
        <v>52</v>
      </c>
      <c r="J20" t="s">
        <v>52</v>
      </c>
      <c r="K20" t="s">
        <v>52</v>
      </c>
      <c r="L20">
        <v>5.9848034186892598E-3</v>
      </c>
      <c r="M20">
        <v>9.91664231007886E-3</v>
      </c>
      <c r="N20">
        <v>7.5614718625154403E-3</v>
      </c>
      <c r="O20">
        <v>1.7770166421951498E-2</v>
      </c>
      <c r="P20">
        <v>5.9838939398687398E-3</v>
      </c>
      <c r="Q20">
        <v>1.0338789110156401E-2</v>
      </c>
      <c r="R20">
        <v>7.0446675386751896E-3</v>
      </c>
      <c r="S20">
        <v>1.1459274625076701E-2</v>
      </c>
      <c r="T20">
        <v>6.4976086695099997E-3</v>
      </c>
      <c r="U20">
        <v>9.3897102282499995E-3</v>
      </c>
      <c r="V20">
        <v>1.0809644079409399E-2</v>
      </c>
      <c r="W20">
        <v>1.77219323508255E-2</v>
      </c>
      <c r="X20">
        <v>1.2484202234593299E-2</v>
      </c>
      <c r="Y20">
        <v>1.6204096674071199E-2</v>
      </c>
      <c r="Z20">
        <v>5.6458803956586298E-3</v>
      </c>
      <c r="AA20">
        <v>1.1296876802297001E-2</v>
      </c>
      <c r="AB20">
        <v>9.9250209597574902E-3</v>
      </c>
      <c r="AC20">
        <v>7.7612232801897397E-3</v>
      </c>
      <c r="AD20">
        <v>2.7995605585803801E-2</v>
      </c>
      <c r="AE20">
        <v>1.2062826788343599E-2</v>
      </c>
      <c r="AF20">
        <v>7.3070884166587897E-3</v>
      </c>
      <c r="AG20">
        <v>9.2842662990525199E-3</v>
      </c>
      <c r="AH20">
        <v>1.5897113072543601E-2</v>
      </c>
      <c r="AI20">
        <v>1.03588677074177E-2</v>
      </c>
      <c r="AJ20">
        <v>1.3009838939551901E-2</v>
      </c>
      <c r="AK20">
        <v>6.5706152232219203E-3</v>
      </c>
      <c r="AL20">
        <v>2.9037035612631702E-3</v>
      </c>
      <c r="AM20">
        <v>1.0552299090781E-2</v>
      </c>
      <c r="AN20">
        <v>1.1006240755065601E-2</v>
      </c>
      <c r="AO20">
        <v>1.0761353420575199E-2</v>
      </c>
      <c r="AP20">
        <v>4.3016582947847798E-3</v>
      </c>
      <c r="AQ20">
        <v>7.4368789095440001E-3</v>
      </c>
      <c r="AR20">
        <v>1.07218710510401E-2</v>
      </c>
      <c r="AS20">
        <v>1.42234142655487E-2</v>
      </c>
      <c r="AT20">
        <v>9.0735225661761603E-3</v>
      </c>
      <c r="AU20">
        <v>1.28477698364656E-2</v>
      </c>
      <c r="AV20">
        <v>5.1886343411161797E-3</v>
      </c>
      <c r="AW20" t="s">
        <v>52</v>
      </c>
    </row>
    <row r="21" spans="1:49">
      <c r="A21" t="s">
        <v>49</v>
      </c>
      <c r="B21" t="s">
        <v>9</v>
      </c>
      <c r="C21" t="s">
        <v>56</v>
      </c>
      <c r="D21" t="s">
        <v>59</v>
      </c>
      <c r="E21" t="s">
        <v>52</v>
      </c>
      <c r="F21" t="s">
        <v>259</v>
      </c>
      <c r="G21" t="s">
        <v>253</v>
      </c>
      <c r="H21" t="s">
        <v>52</v>
      </c>
      <c r="I21" t="s">
        <v>52</v>
      </c>
      <c r="J21" t="s">
        <v>52</v>
      </c>
      <c r="K21" t="s">
        <v>52</v>
      </c>
      <c r="L21">
        <v>2.3973966957213599E-3</v>
      </c>
      <c r="M21">
        <v>8.9647781804402804E-3</v>
      </c>
      <c r="N21">
        <v>6.5004651334270797E-3</v>
      </c>
      <c r="O21">
        <v>1.06081681546468E-2</v>
      </c>
      <c r="P21">
        <v>4.03312394589307E-3</v>
      </c>
      <c r="Q21">
        <v>9.3464045721103495E-3</v>
      </c>
      <c r="R21">
        <v>6.51019685862015E-3</v>
      </c>
      <c r="S21">
        <v>9.20546126411575E-3</v>
      </c>
      <c r="T21">
        <v>7.1493454233859397E-3</v>
      </c>
      <c r="U21">
        <v>6.9368216555966804E-3</v>
      </c>
      <c r="V21">
        <v>1.0809644079409399E-2</v>
      </c>
      <c r="W21">
        <v>6.8099725224947697E-3</v>
      </c>
      <c r="X21">
        <v>8.0128508579767801E-3</v>
      </c>
      <c r="Y21">
        <v>1.45242780377468E-2</v>
      </c>
      <c r="Z21">
        <v>5.4596278750131703E-3</v>
      </c>
      <c r="AA21">
        <v>6.7215634719197098E-3</v>
      </c>
      <c r="AB21">
        <v>6.18038253631213E-3</v>
      </c>
      <c r="AC21">
        <v>5.1816529682993497E-3</v>
      </c>
      <c r="AD21">
        <v>2.5312848471945201E-2</v>
      </c>
      <c r="AE21">
        <v>1.1437455210641601E-2</v>
      </c>
      <c r="AF21">
        <v>6.2817761334045298E-3</v>
      </c>
      <c r="AG21">
        <v>5.43825114772656E-3</v>
      </c>
      <c r="AH21">
        <v>1.2705261899808E-2</v>
      </c>
      <c r="AI21">
        <v>6.39717240418712E-3</v>
      </c>
      <c r="AJ21">
        <v>1.11904525417239E-2</v>
      </c>
      <c r="AK21">
        <v>4.2298007781281103E-3</v>
      </c>
      <c r="AL21">
        <v>2.75344464840284E-3</v>
      </c>
      <c r="AM21">
        <v>7.8121082932049203E-3</v>
      </c>
      <c r="AN21">
        <v>9.5212160972628496E-3</v>
      </c>
      <c r="AO21">
        <v>8.5096927408361608E-3</v>
      </c>
      <c r="AP21">
        <v>2.9593185123942801E-3</v>
      </c>
      <c r="AQ21">
        <v>5.6691671983411501E-3</v>
      </c>
      <c r="AR21">
        <v>9.2174050501857303E-3</v>
      </c>
      <c r="AS21">
        <v>1.23043102433363E-2</v>
      </c>
      <c r="AT21">
        <v>5.44014982621776E-3</v>
      </c>
      <c r="AU21">
        <v>7.4386773388463298E-3</v>
      </c>
      <c r="AV21">
        <v>4.3657947328125399E-3</v>
      </c>
      <c r="AW21" t="s">
        <v>52</v>
      </c>
    </row>
    <row r="22" spans="1:49">
      <c r="A22" t="s">
        <v>49</v>
      </c>
      <c r="B22" t="s">
        <v>9</v>
      </c>
      <c r="C22" t="s">
        <v>56</v>
      </c>
      <c r="D22" t="s">
        <v>60</v>
      </c>
      <c r="E22" t="s">
        <v>52</v>
      </c>
      <c r="F22" t="s">
        <v>259</v>
      </c>
      <c r="G22" t="s">
        <v>252</v>
      </c>
      <c r="H22" t="s">
        <v>52</v>
      </c>
      <c r="I22" t="s">
        <v>52</v>
      </c>
      <c r="J22" t="s">
        <v>52</v>
      </c>
      <c r="K22" t="s">
        <v>52</v>
      </c>
      <c r="L22">
        <v>5.3358007298559404E-3</v>
      </c>
      <c r="M22">
        <v>5.6256905354522598E-3</v>
      </c>
      <c r="N22">
        <v>2.8151069238729499E-3</v>
      </c>
      <c r="O22">
        <v>4.7636055714447298E-3</v>
      </c>
      <c r="P22">
        <v>3.7927589536219698E-3</v>
      </c>
      <c r="Q22">
        <v>4.25516344182157E-3</v>
      </c>
      <c r="R22">
        <v>4.7339725296001696E-3</v>
      </c>
      <c r="S22">
        <v>3.5629419658595699E-3</v>
      </c>
      <c r="T22">
        <v>4.6049016035624004E-3</v>
      </c>
      <c r="U22">
        <v>4.8614593192417696E-3</v>
      </c>
      <c r="V22">
        <v>4.4688314385498201E-3</v>
      </c>
      <c r="W22">
        <v>5.21120739226031E-3</v>
      </c>
      <c r="X22">
        <v>6.0053589470557703E-3</v>
      </c>
      <c r="Y22">
        <v>5.6799848400766401E-3</v>
      </c>
      <c r="Z22">
        <v>4.9769854567531698E-3</v>
      </c>
      <c r="AA22">
        <v>3.06854612928309E-3</v>
      </c>
      <c r="AB22">
        <v>2.6679990995484202E-3</v>
      </c>
      <c r="AC22">
        <v>5.3761325822648696E-3</v>
      </c>
      <c r="AD22">
        <v>5.26619708828251E-3</v>
      </c>
      <c r="AE22">
        <v>4.2216067033755602E-3</v>
      </c>
      <c r="AF22">
        <v>2.14201965514213E-3</v>
      </c>
      <c r="AG22">
        <v>3.6712522513924501E-3</v>
      </c>
      <c r="AH22">
        <v>3.83065015024593E-3</v>
      </c>
      <c r="AI22">
        <v>5.1504524285107996E-3</v>
      </c>
      <c r="AJ22">
        <v>3.7947037290630499E-3</v>
      </c>
      <c r="AK22">
        <v>3.1326587792169899E-3</v>
      </c>
      <c r="AL22">
        <v>2.3041500628651298E-3</v>
      </c>
      <c r="AM22">
        <v>4.6221830101072902E-3</v>
      </c>
      <c r="AN22">
        <v>7.7049729752123796E-3</v>
      </c>
      <c r="AO22">
        <v>4.58893570106483E-3</v>
      </c>
      <c r="AP22">
        <v>7.4087934223185702E-3</v>
      </c>
      <c r="AQ22">
        <v>3.0750228676997299E-3</v>
      </c>
      <c r="AR22">
        <v>3.4637810047841401E-3</v>
      </c>
      <c r="AS22">
        <v>4.6469993785043899E-3</v>
      </c>
      <c r="AT22">
        <v>6.1865565760232796E-3</v>
      </c>
      <c r="AU22">
        <v>4.6960707674216099E-3</v>
      </c>
      <c r="AV22">
        <v>4.6055530693775099E-3</v>
      </c>
      <c r="AW22" t="s">
        <v>52</v>
      </c>
    </row>
    <row r="23" spans="1:49">
      <c r="A23" t="s">
        <v>49</v>
      </c>
      <c r="B23" t="s">
        <v>9</v>
      </c>
      <c r="C23" t="s">
        <v>61</v>
      </c>
      <c r="D23" t="s">
        <v>62</v>
      </c>
      <c r="E23" t="s">
        <v>52</v>
      </c>
      <c r="F23" t="s">
        <v>259</v>
      </c>
      <c r="G23" t="s">
        <v>252</v>
      </c>
      <c r="H23" t="s">
        <v>52</v>
      </c>
      <c r="I23" t="s">
        <v>52</v>
      </c>
      <c r="J23" t="s">
        <v>52</v>
      </c>
      <c r="K23" t="s">
        <v>52</v>
      </c>
      <c r="L23">
        <v>9.6401693011622103E-3</v>
      </c>
      <c r="M23">
        <v>3.0415222889943099E-3</v>
      </c>
      <c r="N23">
        <v>4.2581434154369702E-3</v>
      </c>
      <c r="O23">
        <v>3.4102939388338601E-3</v>
      </c>
      <c r="P23">
        <v>3.6540878403332499E-3</v>
      </c>
      <c r="Q23">
        <v>3.5508103674260398E-3</v>
      </c>
      <c r="R23">
        <v>3.1439568442420199E-3</v>
      </c>
      <c r="S23">
        <v>2.82814602417679E-3</v>
      </c>
      <c r="T23">
        <v>3.2488705943226602E-3</v>
      </c>
      <c r="U23">
        <v>2.8361456877566298E-3</v>
      </c>
      <c r="V23">
        <v>2.76541346183358E-3</v>
      </c>
      <c r="W23">
        <v>5.6266963289672497E-3</v>
      </c>
      <c r="X23">
        <v>3.8085079249353302E-3</v>
      </c>
      <c r="Y23">
        <v>2.6293573109243702E-3</v>
      </c>
      <c r="Z23">
        <v>4.6456785706277598E-3</v>
      </c>
      <c r="AA23">
        <v>3.0876066146761599E-3</v>
      </c>
      <c r="AB23">
        <v>2.7436497090527899E-3</v>
      </c>
      <c r="AC23">
        <v>2.9710596309351299E-3</v>
      </c>
      <c r="AD23">
        <v>2.2971797935458001E-3</v>
      </c>
      <c r="AE23">
        <v>2.4563524698412598E-3</v>
      </c>
      <c r="AF23">
        <v>3.75506972701621E-3</v>
      </c>
      <c r="AG23">
        <v>2.4095486640133101E-3</v>
      </c>
      <c r="AH23">
        <v>2.8929006536856398E-3</v>
      </c>
      <c r="AI23">
        <v>1.8737845806433399E-3</v>
      </c>
      <c r="AJ23">
        <v>7.9551734298874497E-3</v>
      </c>
      <c r="AK23">
        <v>5.2408564883108097E-3</v>
      </c>
      <c r="AL23">
        <v>4.0527979453475601E-3</v>
      </c>
      <c r="AM23">
        <v>3.33257110748839E-3</v>
      </c>
      <c r="AN23">
        <v>7.4120673285544801E-3</v>
      </c>
      <c r="AO23">
        <v>3.1582031254655E-3</v>
      </c>
      <c r="AP23">
        <v>1.5925988068439E-2</v>
      </c>
      <c r="AQ23">
        <v>2.6716940978137199E-3</v>
      </c>
      <c r="AR23">
        <v>4.8263692079581399E-3</v>
      </c>
      <c r="AS23">
        <v>2.65130540461551E-3</v>
      </c>
      <c r="AT23">
        <v>2.3401915005250799E-3</v>
      </c>
      <c r="AU23">
        <v>3.6328190444342499E-3</v>
      </c>
      <c r="AV23">
        <v>2.0315868994864E-3</v>
      </c>
      <c r="AW23" t="s">
        <v>52</v>
      </c>
    </row>
    <row r="24" spans="1:49">
      <c r="A24" t="s">
        <v>49</v>
      </c>
      <c r="B24" t="s">
        <v>9</v>
      </c>
      <c r="C24" t="s">
        <v>61</v>
      </c>
      <c r="D24" t="s">
        <v>63</v>
      </c>
      <c r="E24" t="s">
        <v>52</v>
      </c>
      <c r="F24" t="s">
        <v>259</v>
      </c>
      <c r="G24" t="s">
        <v>252</v>
      </c>
      <c r="H24" t="s">
        <v>52</v>
      </c>
      <c r="I24" t="s">
        <v>52</v>
      </c>
      <c r="J24" t="s">
        <v>52</v>
      </c>
      <c r="K24" t="s">
        <v>52</v>
      </c>
      <c r="L24">
        <v>3.30236288590315E-3</v>
      </c>
      <c r="M24">
        <v>3.1367532348014699E-4</v>
      </c>
      <c r="N24">
        <v>8.1355237794084601E-3</v>
      </c>
      <c r="O24">
        <v>1.06447799615975E-3</v>
      </c>
      <c r="P24">
        <v>5.3515446359399504E-4</v>
      </c>
      <c r="Q24">
        <v>3.1900864114235299E-4</v>
      </c>
      <c r="R24">
        <v>7.5016642333142003E-3</v>
      </c>
      <c r="S24">
        <v>5.7915380213620601E-5</v>
      </c>
      <c r="T24">
        <v>2.7938653494462702E-4</v>
      </c>
      <c r="U24">
        <v>2.15866298642578E-4</v>
      </c>
      <c r="V24">
        <v>1.13004932928846E-5</v>
      </c>
      <c r="W24">
        <v>2.4745307312944E-3</v>
      </c>
      <c r="X24">
        <v>1.7885701039009299E-3</v>
      </c>
      <c r="Y24">
        <v>7.7066364963614001E-5</v>
      </c>
      <c r="Z24">
        <v>2.1914252725928102E-3</v>
      </c>
      <c r="AA24">
        <v>4.0321318774958004E-3</v>
      </c>
      <c r="AB24">
        <v>6.3675396170606604E-5</v>
      </c>
      <c r="AC24">
        <v>1.82029993205651E-4</v>
      </c>
      <c r="AD24">
        <v>6.6958366412724304E-5</v>
      </c>
      <c r="AE24">
        <v>1.8281929071075E-3</v>
      </c>
      <c r="AF24">
        <v>6.8175809723035096E-3</v>
      </c>
      <c r="AH24">
        <v>2.9769779379129101E-3</v>
      </c>
      <c r="AJ24">
        <v>3.2922643511000302E-3</v>
      </c>
      <c r="AK24">
        <v>9.6533092678208407E-3</v>
      </c>
      <c r="AL24">
        <v>8.6615593488368996E-3</v>
      </c>
      <c r="AM24">
        <v>6.8788026038014299E-4</v>
      </c>
      <c r="AN24">
        <v>2.4065938248666799E-4</v>
      </c>
      <c r="AO24">
        <v>3.7704132590165203E-5</v>
      </c>
      <c r="AP24">
        <v>1.37016530675495E-3</v>
      </c>
      <c r="AQ24">
        <v>8.1424878342299905E-5</v>
      </c>
      <c r="AR24">
        <v>8.8705237189384608E-3</v>
      </c>
      <c r="AS24">
        <v>1.5883063644810401E-4</v>
      </c>
      <c r="AT24">
        <v>6.0158929463398803E-4</v>
      </c>
      <c r="AU24">
        <v>1.9404844073037401E-4</v>
      </c>
      <c r="AV24">
        <v>1.2129151854895301E-4</v>
      </c>
      <c r="AW24" t="s">
        <v>52</v>
      </c>
    </row>
    <row r="25" spans="1:49">
      <c r="A25" t="s">
        <v>49</v>
      </c>
      <c r="B25" t="s">
        <v>9</v>
      </c>
      <c r="C25" t="s">
        <v>61</v>
      </c>
      <c r="D25" t="s">
        <v>64</v>
      </c>
      <c r="E25" t="s">
        <v>52</v>
      </c>
      <c r="F25" t="s">
        <v>259</v>
      </c>
      <c r="G25" t="s">
        <v>257</v>
      </c>
      <c r="H25" t="s">
        <v>52</v>
      </c>
      <c r="I25" t="s">
        <v>52</v>
      </c>
      <c r="J25" t="s">
        <v>52</v>
      </c>
      <c r="K25" t="s">
        <v>52</v>
      </c>
      <c r="L25">
        <v>1.31137676289043E-2</v>
      </c>
      <c r="M25">
        <v>5.11459958478288E-2</v>
      </c>
      <c r="N25">
        <v>1.4836167164299301E-2</v>
      </c>
      <c r="O25">
        <v>4.7088522567780698E-2</v>
      </c>
      <c r="P25">
        <v>1.75417265190899E-2</v>
      </c>
      <c r="Q25">
        <v>5.5121989706262302E-2</v>
      </c>
      <c r="R25">
        <v>2.0334626319502801E-2</v>
      </c>
      <c r="S25">
        <v>4.51901868098082E-2</v>
      </c>
      <c r="T25">
        <v>5.6942728706083898E-2</v>
      </c>
      <c r="U25">
        <v>4.02089659044901E-2</v>
      </c>
      <c r="V25">
        <v>4.3264963902756498E-2</v>
      </c>
      <c r="W25">
        <v>3.1915753232030698E-2</v>
      </c>
      <c r="X25">
        <v>3.3175662618808201E-2</v>
      </c>
      <c r="Y25">
        <v>7.2863642561511899E-2</v>
      </c>
      <c r="Z25">
        <v>5.3688645777055101E-2</v>
      </c>
      <c r="AA25">
        <v>2.7390225135076201E-2</v>
      </c>
      <c r="AB25">
        <v>3.62625237597392E-2</v>
      </c>
      <c r="AC25">
        <v>5.1098752735828798E-2</v>
      </c>
      <c r="AD25">
        <v>0.101376574645691</v>
      </c>
      <c r="AE25">
        <v>4.0384525237026701E-2</v>
      </c>
      <c r="AF25">
        <v>1.4337048025171301E-2</v>
      </c>
      <c r="AG25">
        <v>3.4286568360683001E-2</v>
      </c>
      <c r="AH25">
        <v>6.9501470909864096E-2</v>
      </c>
      <c r="AI25">
        <v>4.4486294528909197E-2</v>
      </c>
      <c r="AJ25">
        <v>2.9157722692805799E-2</v>
      </c>
      <c r="AK25">
        <v>1.63477645909933E-2</v>
      </c>
      <c r="AL25">
        <v>7.8981698470906303E-3</v>
      </c>
      <c r="AM25">
        <v>5.7861354319047403E-2</v>
      </c>
      <c r="AN25">
        <v>3.7931759282697097E-2</v>
      </c>
      <c r="AO25">
        <v>5.5065929108046301E-2</v>
      </c>
      <c r="AP25">
        <v>1.16929418106338E-2</v>
      </c>
      <c r="AQ25">
        <v>2.9875731701069101E-2</v>
      </c>
      <c r="AR25">
        <v>2.10371041669624E-2</v>
      </c>
      <c r="AS25">
        <v>4.8250417073644303E-2</v>
      </c>
      <c r="AT25">
        <v>4.0882287830305203E-2</v>
      </c>
      <c r="AU25">
        <v>4.3090098600754599E-2</v>
      </c>
      <c r="AV25">
        <v>4.5352857681419403E-2</v>
      </c>
      <c r="AW25" t="s">
        <v>52</v>
      </c>
    </row>
    <row r="26" spans="1:49">
      <c r="A26" t="s">
        <v>49</v>
      </c>
      <c r="B26" t="s">
        <v>9</v>
      </c>
      <c r="C26" t="s">
        <v>61</v>
      </c>
      <c r="D26" t="s">
        <v>64</v>
      </c>
      <c r="E26" t="s">
        <v>52</v>
      </c>
      <c r="F26" t="s">
        <v>259</v>
      </c>
      <c r="G26" t="s">
        <v>256</v>
      </c>
      <c r="H26" t="s">
        <v>52</v>
      </c>
      <c r="I26" t="s">
        <v>52</v>
      </c>
      <c r="J26" t="s">
        <v>52</v>
      </c>
      <c r="K26" t="s">
        <v>52</v>
      </c>
      <c r="L26">
        <v>1.31137676289043E-2</v>
      </c>
      <c r="M26">
        <v>4.8066752771376897E-2</v>
      </c>
      <c r="N26">
        <v>1.4836167164299301E-2</v>
      </c>
      <c r="O26">
        <v>4.7088522567780698E-2</v>
      </c>
      <c r="P26">
        <v>1.75417265190899E-2</v>
      </c>
      <c r="Q26">
        <v>5.1842902296567399E-2</v>
      </c>
      <c r="R26">
        <v>1.9325446139374099E-2</v>
      </c>
      <c r="S26">
        <v>3.7075547729895499E-2</v>
      </c>
      <c r="T26">
        <v>5.0682764415281599E-2</v>
      </c>
      <c r="U26">
        <v>3.87052583542319E-2</v>
      </c>
      <c r="V26">
        <v>4.3264963902756498E-2</v>
      </c>
      <c r="W26">
        <v>3.1915753232030698E-2</v>
      </c>
      <c r="X26">
        <v>3.00804472073972E-2</v>
      </c>
      <c r="Y26">
        <v>6.5771110104724403E-2</v>
      </c>
      <c r="Z26">
        <v>5.3688645777055101E-2</v>
      </c>
      <c r="AA26">
        <v>2.8825578324047901E-2</v>
      </c>
      <c r="AB26">
        <v>3.62625237597392E-2</v>
      </c>
      <c r="AC26">
        <v>5.1977601623066201E-2</v>
      </c>
      <c r="AD26">
        <v>9.1480345025322998E-2</v>
      </c>
      <c r="AE26">
        <v>3.8497210551517898E-2</v>
      </c>
      <c r="AF26">
        <v>1.4337048025171301E-2</v>
      </c>
      <c r="AG26">
        <v>3.4286568360683001E-2</v>
      </c>
      <c r="AH26">
        <v>6.99054099466071E-2</v>
      </c>
      <c r="AI26">
        <v>4.4147558281851601E-2</v>
      </c>
      <c r="AJ26">
        <v>2.9157722692805799E-2</v>
      </c>
      <c r="AK26">
        <v>1.63477645909933E-2</v>
      </c>
      <c r="AL26">
        <v>7.8850140012408192E-3</v>
      </c>
      <c r="AM26">
        <v>4.6160272284254698E-2</v>
      </c>
      <c r="AN26">
        <v>3.7829878650314799E-2</v>
      </c>
      <c r="AO26">
        <v>4.0013616393288702E-2</v>
      </c>
      <c r="AP26">
        <v>1.08093080724787E-2</v>
      </c>
      <c r="AQ26">
        <v>2.7121093594552802E-2</v>
      </c>
      <c r="AR26">
        <v>2.10371041669624E-2</v>
      </c>
      <c r="AS26">
        <v>4.8118862179825701E-2</v>
      </c>
      <c r="AT26">
        <v>4.0882287830305203E-2</v>
      </c>
      <c r="AU26">
        <v>3.6479459339563598E-2</v>
      </c>
      <c r="AV26">
        <v>4.75690563296624E-2</v>
      </c>
      <c r="AW26" t="s">
        <v>52</v>
      </c>
    </row>
    <row r="27" spans="1:49">
      <c r="A27" t="s">
        <v>49</v>
      </c>
      <c r="B27" t="s">
        <v>9</v>
      </c>
      <c r="C27" t="s">
        <v>61</v>
      </c>
      <c r="D27" t="s">
        <v>64</v>
      </c>
      <c r="E27" t="s">
        <v>52</v>
      </c>
      <c r="F27" t="s">
        <v>259</v>
      </c>
      <c r="G27" t="s">
        <v>255</v>
      </c>
      <c r="H27" t="s">
        <v>52</v>
      </c>
      <c r="I27" t="s">
        <v>52</v>
      </c>
      <c r="J27" t="s">
        <v>52</v>
      </c>
      <c r="K27" t="s">
        <v>52</v>
      </c>
      <c r="L27">
        <v>1.31137676289043E-2</v>
      </c>
      <c r="M27">
        <v>3.7759791325544301E-2</v>
      </c>
      <c r="N27">
        <v>1.4836167164299301E-2</v>
      </c>
      <c r="O27">
        <v>4.7088522567780698E-2</v>
      </c>
      <c r="P27">
        <v>1.6527601530419E-2</v>
      </c>
      <c r="Q27">
        <v>4.0681870918489398E-2</v>
      </c>
      <c r="R27">
        <v>1.93034666445644E-2</v>
      </c>
      <c r="S27">
        <v>3.7075547729895499E-2</v>
      </c>
      <c r="T27">
        <v>3.1722685695914701E-2</v>
      </c>
      <c r="U27">
        <v>2.58958991930766E-2</v>
      </c>
      <c r="V27">
        <v>3.5066754554904697E-2</v>
      </c>
      <c r="W27">
        <v>3.1915753232030698E-2</v>
      </c>
      <c r="X27">
        <v>3.00804472073972E-2</v>
      </c>
      <c r="Y27">
        <v>5.3919939974217103E-2</v>
      </c>
      <c r="Z27">
        <v>2.4597627973761901E-2</v>
      </c>
      <c r="AA27">
        <v>2.5940092427612998E-2</v>
      </c>
      <c r="AB27">
        <v>3.1627861734114603E-2</v>
      </c>
      <c r="AC27">
        <v>4.3210895504617403E-2</v>
      </c>
      <c r="AD27">
        <v>7.4983828617065498E-2</v>
      </c>
      <c r="AE27">
        <v>3.6350518648653601E-2</v>
      </c>
      <c r="AF27">
        <v>1.4337048025171301E-2</v>
      </c>
      <c r="AG27">
        <v>2.2069173637654899E-2</v>
      </c>
      <c r="AH27">
        <v>3.8475607914846097E-2</v>
      </c>
      <c r="AI27">
        <v>4.0924387673671403E-2</v>
      </c>
      <c r="AJ27">
        <v>2.9157722692805799E-2</v>
      </c>
      <c r="AK27">
        <v>1.5395285994425899E-2</v>
      </c>
      <c r="AL27">
        <v>6.7946142280909203E-3</v>
      </c>
      <c r="AM27">
        <v>4.4317570329077301E-2</v>
      </c>
      <c r="AN27">
        <v>2.5650985055915801E-2</v>
      </c>
      <c r="AO27">
        <v>2.8813786998474401E-2</v>
      </c>
      <c r="AP27">
        <v>1.0584869662796601E-2</v>
      </c>
      <c r="AQ27">
        <v>2.7121093594552802E-2</v>
      </c>
      <c r="AR27">
        <v>2.10371041669624E-2</v>
      </c>
      <c r="AS27">
        <v>3.2686599456826698E-2</v>
      </c>
      <c r="AT27">
        <v>3.7224286511368103E-2</v>
      </c>
      <c r="AU27">
        <v>3.6479459339563598E-2</v>
      </c>
      <c r="AV27">
        <v>3.6601650333104599E-2</v>
      </c>
      <c r="AW27" t="s">
        <v>52</v>
      </c>
    </row>
    <row r="28" spans="1:49">
      <c r="A28" t="s">
        <v>49</v>
      </c>
      <c r="B28" t="s">
        <v>9</v>
      </c>
      <c r="C28" t="s">
        <v>61</v>
      </c>
      <c r="D28" t="s">
        <v>64</v>
      </c>
      <c r="E28" t="s">
        <v>52</v>
      </c>
      <c r="F28" t="s">
        <v>259</v>
      </c>
      <c r="G28" t="s">
        <v>254</v>
      </c>
      <c r="H28" t="s">
        <v>52</v>
      </c>
      <c r="I28" t="s">
        <v>52</v>
      </c>
      <c r="J28" t="s">
        <v>52</v>
      </c>
      <c r="K28" t="s">
        <v>52</v>
      </c>
      <c r="L28">
        <v>1.2706431679567899E-2</v>
      </c>
      <c r="M28">
        <v>2.5729751367853802E-2</v>
      </c>
      <c r="N28">
        <v>1.27981724106451E-2</v>
      </c>
      <c r="O28">
        <v>3.9651635523151603E-2</v>
      </c>
      <c r="P28">
        <v>1.42115733330943E-2</v>
      </c>
      <c r="Q28">
        <v>2.7688810782444302E-2</v>
      </c>
      <c r="R28">
        <v>1.86642210138903E-2</v>
      </c>
      <c r="S28">
        <v>3.2838127711735901E-2</v>
      </c>
      <c r="T28">
        <v>2.4363123493605299E-2</v>
      </c>
      <c r="U28">
        <v>2.1563683380741799E-2</v>
      </c>
      <c r="V28">
        <v>2.6423333676229999E-2</v>
      </c>
      <c r="W28">
        <v>3.0952744147715799E-2</v>
      </c>
      <c r="X28">
        <v>1.9615290525966299E-2</v>
      </c>
      <c r="Y28">
        <v>4.4159950430049603E-2</v>
      </c>
      <c r="Z28">
        <v>2.0908265659498701E-2</v>
      </c>
      <c r="AA28">
        <v>2.5940092427612998E-2</v>
      </c>
      <c r="AB28">
        <v>2.3589938333096899E-2</v>
      </c>
      <c r="AC28">
        <v>2.7941655303521499E-2</v>
      </c>
      <c r="AD28">
        <v>6.1411610415876297E-2</v>
      </c>
      <c r="AE28">
        <v>2.8899396432420298E-2</v>
      </c>
      <c r="AF28">
        <v>1.2367615601378E-2</v>
      </c>
      <c r="AG28">
        <v>2.2069173637654899E-2</v>
      </c>
      <c r="AH28">
        <v>3.2556930606979999E-2</v>
      </c>
      <c r="AI28">
        <v>2.33409883873981E-2</v>
      </c>
      <c r="AJ28">
        <v>2.5002602833604001E-2</v>
      </c>
      <c r="AK28">
        <v>1.32230576384656E-2</v>
      </c>
      <c r="AL28">
        <v>6.14698601456342E-3</v>
      </c>
      <c r="AM28">
        <v>2.8677654668520899E-2</v>
      </c>
      <c r="AN28">
        <v>2.5394544706047899E-2</v>
      </c>
      <c r="AO28">
        <v>2.8813786998474401E-2</v>
      </c>
      <c r="AP28">
        <v>1.03073791870036E-2</v>
      </c>
      <c r="AQ28">
        <v>2.3260763177516599E-2</v>
      </c>
      <c r="AR28">
        <v>1.8147307398729998E-2</v>
      </c>
      <c r="AS28">
        <v>3.2355575632725002E-2</v>
      </c>
      <c r="AT28">
        <v>2.91267429387033E-2</v>
      </c>
      <c r="AU28">
        <v>3.1279398063906699E-2</v>
      </c>
      <c r="AV28">
        <v>2.1537147692926199E-2</v>
      </c>
      <c r="AW28" t="s">
        <v>52</v>
      </c>
    </row>
    <row r="29" spans="1:49">
      <c r="A29" t="s">
        <v>49</v>
      </c>
      <c r="B29" t="s">
        <v>9</v>
      </c>
      <c r="C29" t="s">
        <v>61</v>
      </c>
      <c r="D29" t="s">
        <v>64</v>
      </c>
      <c r="E29" t="s">
        <v>52</v>
      </c>
      <c r="F29" t="s">
        <v>259</v>
      </c>
      <c r="G29" t="s">
        <v>54</v>
      </c>
      <c r="H29" t="s">
        <v>52</v>
      </c>
      <c r="I29" t="s">
        <v>52</v>
      </c>
      <c r="J29" t="s">
        <v>52</v>
      </c>
      <c r="K29" t="s">
        <v>52</v>
      </c>
      <c r="L29">
        <v>1.2706431679567899E-2</v>
      </c>
      <c r="M29">
        <v>2.2061439520773E-2</v>
      </c>
      <c r="N29">
        <v>1.20839392125898E-2</v>
      </c>
      <c r="O29">
        <v>3.9651635523151603E-2</v>
      </c>
      <c r="P29">
        <v>1.10398586123389E-2</v>
      </c>
      <c r="Q29">
        <v>2.37482429412007E-2</v>
      </c>
      <c r="R29">
        <v>1.73013999600296E-2</v>
      </c>
      <c r="S29">
        <v>2.4847261558901601E-2</v>
      </c>
      <c r="T29">
        <v>1.45170918709756E-2</v>
      </c>
      <c r="U29">
        <v>2.1563683380741799E-2</v>
      </c>
      <c r="V29">
        <v>2.2536889602733302E-2</v>
      </c>
      <c r="W29">
        <v>3.0952744147715799E-2</v>
      </c>
      <c r="X29">
        <v>1.9615290525966299E-2</v>
      </c>
      <c r="Y29">
        <v>4.3525692992611997E-2</v>
      </c>
      <c r="Z29">
        <v>1.22517297196064E-2</v>
      </c>
      <c r="AA29">
        <v>1.8497521521377E-2</v>
      </c>
      <c r="AB29">
        <v>2.3589938333096899E-2</v>
      </c>
      <c r="AC29">
        <v>2.4045092342076801E-2</v>
      </c>
      <c r="AD29">
        <v>6.0527150799806202E-2</v>
      </c>
      <c r="AE29">
        <v>2.6795522379135399E-2</v>
      </c>
      <c r="AF29">
        <v>1.16774106752478E-2</v>
      </c>
      <c r="AG29">
        <v>2.2069173637654899E-2</v>
      </c>
      <c r="AH29">
        <v>2.8008284929148398E-2</v>
      </c>
      <c r="AI29">
        <v>2.2863792408700401E-2</v>
      </c>
      <c r="AJ29">
        <v>2.3527269053031999E-2</v>
      </c>
      <c r="AK29">
        <v>1.02273845269639E-2</v>
      </c>
      <c r="AL29">
        <v>6.0224940517223701E-3</v>
      </c>
      <c r="AM29">
        <v>2.5789602037917199E-2</v>
      </c>
      <c r="AN29">
        <v>2.2697436349307699E-2</v>
      </c>
      <c r="AO29">
        <v>2.8813786998474401E-2</v>
      </c>
      <c r="AP29">
        <v>9.5785472573775704E-3</v>
      </c>
      <c r="AQ29">
        <v>2.3260763177516599E-2</v>
      </c>
      <c r="AR29">
        <v>1.7134552687853698E-2</v>
      </c>
      <c r="AS29">
        <v>2.89298689026108E-2</v>
      </c>
      <c r="AT29">
        <v>2.0659410597322202E-2</v>
      </c>
      <c r="AU29">
        <v>2.8151683972501299E-2</v>
      </c>
      <c r="AV29">
        <v>1.6478947796157498E-2</v>
      </c>
      <c r="AW29" t="s">
        <v>52</v>
      </c>
    </row>
    <row r="30" spans="1:49">
      <c r="A30" t="s">
        <v>49</v>
      </c>
      <c r="B30" t="s">
        <v>9</v>
      </c>
      <c r="C30" t="s">
        <v>61</v>
      </c>
      <c r="D30" t="s">
        <v>64</v>
      </c>
      <c r="E30" t="s">
        <v>52</v>
      </c>
      <c r="F30" t="s">
        <v>259</v>
      </c>
      <c r="G30" t="s">
        <v>253</v>
      </c>
      <c r="H30" t="s">
        <v>52</v>
      </c>
      <c r="I30" t="s">
        <v>52</v>
      </c>
      <c r="J30" t="s">
        <v>52</v>
      </c>
      <c r="K30" t="s">
        <v>52</v>
      </c>
      <c r="L30">
        <v>4.5375000542220998E-3</v>
      </c>
      <c r="M30">
        <v>1.9275440265662799E-2</v>
      </c>
      <c r="N30">
        <v>1.0524796046342899E-2</v>
      </c>
      <c r="O30">
        <v>2.32129835471712E-2</v>
      </c>
      <c r="P30">
        <v>7.5046921478922699E-3</v>
      </c>
      <c r="Q30">
        <v>2.0729087314293401E-2</v>
      </c>
      <c r="R30">
        <v>1.43200403058332E-2</v>
      </c>
      <c r="S30">
        <v>1.9541419109130601E-2</v>
      </c>
      <c r="T30">
        <v>1.5706077630989999E-2</v>
      </c>
      <c r="U30">
        <v>1.54728847471451E-2</v>
      </c>
      <c r="V30">
        <v>2.2536889602733302E-2</v>
      </c>
      <c r="W30">
        <v>1.10338689939075E-2</v>
      </c>
      <c r="X30">
        <v>1.3060898786311099E-2</v>
      </c>
      <c r="Y30">
        <v>3.8986089231661601E-2</v>
      </c>
      <c r="Z30">
        <v>1.18549894061894E-2</v>
      </c>
      <c r="AA30">
        <v>1.1631408421087499E-2</v>
      </c>
      <c r="AB30">
        <v>1.4432789146392601E-2</v>
      </c>
      <c r="AC30">
        <v>1.5172218892261899E-2</v>
      </c>
      <c r="AD30">
        <v>5.4212330418214702E-2</v>
      </c>
      <c r="AE30">
        <v>2.6018573734932202E-2</v>
      </c>
      <c r="AF30">
        <v>1.0170720287828301E-2</v>
      </c>
      <c r="AG30">
        <v>1.2651995992278399E-2</v>
      </c>
      <c r="AH30">
        <v>2.26220982166788E-2</v>
      </c>
      <c r="AI30">
        <v>1.40862220788828E-2</v>
      </c>
      <c r="AJ30">
        <v>2.0544978004433299E-2</v>
      </c>
      <c r="AK30">
        <v>6.9508974761988097E-3</v>
      </c>
      <c r="AL30">
        <v>5.7951457846353999E-3</v>
      </c>
      <c r="AM30">
        <v>1.78733516334861E-2</v>
      </c>
      <c r="AN30">
        <v>2.0730322227651199E-2</v>
      </c>
      <c r="AO30">
        <v>2.2664164165627099E-2</v>
      </c>
      <c r="AP30">
        <v>6.3944258358742904E-3</v>
      </c>
      <c r="AQ30">
        <v>1.8767063051203101E-2</v>
      </c>
      <c r="AR30">
        <v>1.4923748722361199E-2</v>
      </c>
      <c r="AS30">
        <v>2.63904996542072E-2</v>
      </c>
      <c r="AT30">
        <v>1.1464475031722999E-2</v>
      </c>
      <c r="AU30">
        <v>1.7061767537593701E-2</v>
      </c>
      <c r="AV30">
        <v>1.37187975561816E-2</v>
      </c>
      <c r="AW30" t="s">
        <v>52</v>
      </c>
    </row>
    <row r="31" spans="1:49">
      <c r="A31" t="s">
        <v>49</v>
      </c>
      <c r="B31" t="s">
        <v>9</v>
      </c>
      <c r="C31" t="s">
        <v>61</v>
      </c>
      <c r="D31" t="s">
        <v>65</v>
      </c>
      <c r="E31" t="s">
        <v>52</v>
      </c>
      <c r="F31" t="s">
        <v>259</v>
      </c>
      <c r="G31" t="s">
        <v>252</v>
      </c>
      <c r="H31" t="s">
        <v>52</v>
      </c>
      <c r="I31" t="s">
        <v>52</v>
      </c>
      <c r="J31" t="s">
        <v>52</v>
      </c>
      <c r="K31" t="s">
        <v>52</v>
      </c>
      <c r="L31">
        <v>1.06716014597119E-2</v>
      </c>
      <c r="M31">
        <v>1.1251381070904501E-2</v>
      </c>
      <c r="N31">
        <v>5.6302138477458902E-3</v>
      </c>
      <c r="O31">
        <v>9.5272111428894597E-3</v>
      </c>
      <c r="P31">
        <v>7.5855179072439301E-3</v>
      </c>
      <c r="Q31">
        <v>8.5103268836431399E-3</v>
      </c>
      <c r="R31">
        <v>9.4679450592003497E-3</v>
      </c>
      <c r="S31">
        <v>7.1258839317191397E-3</v>
      </c>
      <c r="T31">
        <v>9.2098032071248094E-3</v>
      </c>
      <c r="U31">
        <v>9.7229186384835391E-3</v>
      </c>
      <c r="V31">
        <v>8.9376628770996402E-3</v>
      </c>
      <c r="W31">
        <v>1.0422414784520599E-2</v>
      </c>
      <c r="X31">
        <v>1.2010717894111501E-2</v>
      </c>
      <c r="Y31">
        <v>1.1359969680153299E-2</v>
      </c>
      <c r="Z31">
        <v>9.9539709135063395E-3</v>
      </c>
      <c r="AA31">
        <v>6.1370922585661696E-3</v>
      </c>
      <c r="AB31">
        <v>5.33599819909683E-3</v>
      </c>
      <c r="AC31">
        <v>1.0752265164529699E-2</v>
      </c>
      <c r="AD31">
        <v>1.0532394176564999E-2</v>
      </c>
      <c r="AE31">
        <v>8.4432134067511204E-3</v>
      </c>
      <c r="AF31">
        <v>4.2840393102842704E-3</v>
      </c>
      <c r="AG31">
        <v>7.3425045027849098E-3</v>
      </c>
      <c r="AH31">
        <v>7.6613003004918599E-3</v>
      </c>
      <c r="AI31">
        <v>1.0300904857021599E-2</v>
      </c>
      <c r="AJ31">
        <v>7.5894074581261102E-3</v>
      </c>
      <c r="AK31">
        <v>6.2653175584339704E-3</v>
      </c>
      <c r="AL31">
        <v>4.6083001257302501E-3</v>
      </c>
      <c r="AM31">
        <v>9.2443660202145804E-3</v>
      </c>
      <c r="AN31">
        <v>1.5409945950424799E-2</v>
      </c>
      <c r="AO31">
        <v>9.1778714021296705E-3</v>
      </c>
      <c r="AP31">
        <v>1.48175868446371E-2</v>
      </c>
      <c r="AQ31">
        <v>6.1500457353994703E-3</v>
      </c>
      <c r="AR31">
        <v>6.9275620095682897E-3</v>
      </c>
      <c r="AS31">
        <v>9.2939987570087694E-3</v>
      </c>
      <c r="AT31">
        <v>1.2373113152046601E-2</v>
      </c>
      <c r="AU31">
        <v>9.3921415348432093E-3</v>
      </c>
      <c r="AV31">
        <v>9.2111061387550198E-3</v>
      </c>
      <c r="AW31" t="s">
        <v>52</v>
      </c>
    </row>
    <row r="32" spans="1:49">
      <c r="A32" t="s">
        <v>49</v>
      </c>
      <c r="B32" t="s">
        <v>11</v>
      </c>
      <c r="C32" t="s">
        <v>50</v>
      </c>
      <c r="D32" t="s">
        <v>52</v>
      </c>
      <c r="E32" t="s">
        <v>52</v>
      </c>
      <c r="F32" t="s">
        <v>52</v>
      </c>
      <c r="G32" t="s">
        <v>257</v>
      </c>
      <c r="H32" t="s">
        <v>52</v>
      </c>
      <c r="I32" t="s">
        <v>52</v>
      </c>
      <c r="J32" t="s">
        <v>52</v>
      </c>
      <c r="K32" t="s">
        <v>52</v>
      </c>
      <c r="L32">
        <v>7.1060888712241397</v>
      </c>
      <c r="M32">
        <v>244.728938699097</v>
      </c>
      <c r="N32">
        <v>29.1075161543497</v>
      </c>
      <c r="O32">
        <v>376.060486524216</v>
      </c>
      <c r="P32">
        <v>87.260262363001999</v>
      </c>
      <c r="Q32">
        <v>202.87574694946099</v>
      </c>
      <c r="R32">
        <v>3.20376134917406</v>
      </c>
      <c r="S32">
        <v>247.83001714924399</v>
      </c>
      <c r="T32">
        <v>1672.68283163193</v>
      </c>
      <c r="U32">
        <v>358.06514760756801</v>
      </c>
      <c r="V32">
        <v>20.940127776042502</v>
      </c>
      <c r="W32">
        <v>60.668506255746202</v>
      </c>
      <c r="X32">
        <v>127.039848002768</v>
      </c>
      <c r="Y32">
        <v>111.650230725554</v>
      </c>
      <c r="Z32">
        <v>1676.3358896187999</v>
      </c>
      <c r="AA32">
        <v>94.298145039859406</v>
      </c>
      <c r="AB32">
        <v>293.18281213521198</v>
      </c>
      <c r="AC32">
        <v>78.4192740181511</v>
      </c>
      <c r="AD32">
        <v>6.1429929449196701</v>
      </c>
      <c r="AE32">
        <v>508.827786899047</v>
      </c>
      <c r="AF32">
        <v>17.1341199132338</v>
      </c>
      <c r="AG32">
        <v>67.066682592128998</v>
      </c>
      <c r="AH32">
        <v>14.8103993517646</v>
      </c>
      <c r="AI32">
        <v>38.565279561532797</v>
      </c>
      <c r="AJ32">
        <v>5.5810510836935796</v>
      </c>
      <c r="AK32">
        <v>16.468824362270102</v>
      </c>
      <c r="AL32">
        <v>0.77894954316550202</v>
      </c>
      <c r="AM32">
        <v>144.57043395471001</v>
      </c>
      <c r="AN32">
        <v>88.2665296328761</v>
      </c>
      <c r="AO32">
        <v>680.48064779497702</v>
      </c>
      <c r="AP32">
        <v>55.552390290687399</v>
      </c>
      <c r="AQ32">
        <v>218.45730286903299</v>
      </c>
      <c r="AR32">
        <v>86.003989705101603</v>
      </c>
      <c r="AS32">
        <v>380.67209163992197</v>
      </c>
      <c r="AT32">
        <v>62.074832529094799</v>
      </c>
      <c r="AU32">
        <v>104.06477940104401</v>
      </c>
      <c r="AV32">
        <v>1548.85139511387</v>
      </c>
      <c r="AW32" t="s">
        <v>52</v>
      </c>
    </row>
    <row r="33" spans="1:49">
      <c r="A33" t="s">
        <v>49</v>
      </c>
      <c r="B33" t="s">
        <v>11</v>
      </c>
      <c r="C33" t="s">
        <v>50</v>
      </c>
      <c r="D33" t="s">
        <v>52</v>
      </c>
      <c r="E33" t="s">
        <v>52</v>
      </c>
      <c r="F33" t="s">
        <v>52</v>
      </c>
      <c r="G33" t="s">
        <v>256</v>
      </c>
      <c r="H33" t="s">
        <v>52</v>
      </c>
      <c r="I33" t="s">
        <v>52</v>
      </c>
      <c r="J33" t="s">
        <v>52</v>
      </c>
      <c r="K33" t="s">
        <v>52</v>
      </c>
      <c r="L33">
        <v>25.861613876731401</v>
      </c>
      <c r="M33">
        <v>295.27190550464297</v>
      </c>
      <c r="N33">
        <v>66.455661529947903</v>
      </c>
      <c r="O33">
        <v>208.922492420065</v>
      </c>
      <c r="P33">
        <v>180.64217892773499</v>
      </c>
      <c r="Q33">
        <v>244.77492813425999</v>
      </c>
      <c r="R33">
        <v>10.674429380949601</v>
      </c>
      <c r="S33">
        <v>336.591459192711</v>
      </c>
      <c r="T33">
        <v>2538.9735799197201</v>
      </c>
      <c r="U33">
        <v>260.00650286617201</v>
      </c>
      <c r="V33">
        <v>30.9559619822308</v>
      </c>
      <c r="W33">
        <v>220.79452026243601</v>
      </c>
      <c r="X33">
        <v>225.830435548124</v>
      </c>
      <c r="Y33">
        <v>204.21026210127201</v>
      </c>
      <c r="Z33">
        <v>1133.79500277124</v>
      </c>
      <c r="AA33">
        <v>171.33427438973399</v>
      </c>
      <c r="AB33">
        <v>395.01158653862899</v>
      </c>
      <c r="AC33">
        <v>71.157683020458407</v>
      </c>
      <c r="AD33">
        <v>11.235643591743999</v>
      </c>
      <c r="AE33">
        <v>713.73549839862005</v>
      </c>
      <c r="AF33">
        <v>39.119080705113603</v>
      </c>
      <c r="AG33">
        <v>71.672234337955601</v>
      </c>
      <c r="AH33">
        <v>13.6218918170468</v>
      </c>
      <c r="AI33">
        <v>46.771100327471899</v>
      </c>
      <c r="AJ33">
        <v>12.742153601583199</v>
      </c>
      <c r="AK33">
        <v>34.093002205320197</v>
      </c>
      <c r="AL33">
        <v>0.81665532170306498</v>
      </c>
      <c r="AM33">
        <v>162.71433930297201</v>
      </c>
      <c r="AN33">
        <v>117.429418498936</v>
      </c>
      <c r="AO33">
        <v>755.06274448196598</v>
      </c>
      <c r="AP33">
        <v>75.148461890449397</v>
      </c>
      <c r="AQ33">
        <v>632.987851715744</v>
      </c>
      <c r="AR33">
        <v>196.35656988936401</v>
      </c>
      <c r="AS33">
        <v>345.239517639224</v>
      </c>
      <c r="AT33">
        <v>41.492685427550498</v>
      </c>
      <c r="AU33">
        <v>133.70725975459399</v>
      </c>
      <c r="AV33">
        <v>974.58960667921701</v>
      </c>
      <c r="AW33" t="s">
        <v>52</v>
      </c>
    </row>
    <row r="34" spans="1:49">
      <c r="A34" t="s">
        <v>49</v>
      </c>
      <c r="B34" t="s">
        <v>11</v>
      </c>
      <c r="C34" t="s">
        <v>236</v>
      </c>
      <c r="D34" t="s">
        <v>52</v>
      </c>
      <c r="E34" t="s">
        <v>52</v>
      </c>
      <c r="F34" t="s">
        <v>52</v>
      </c>
      <c r="G34" t="s">
        <v>255</v>
      </c>
      <c r="H34" t="s">
        <v>52</v>
      </c>
      <c r="I34" t="s">
        <v>52</v>
      </c>
      <c r="J34" t="s">
        <v>52</v>
      </c>
      <c r="K34" t="s">
        <v>52</v>
      </c>
      <c r="L34">
        <v>20.606959007251501</v>
      </c>
      <c r="M34">
        <v>151.92494499666299</v>
      </c>
      <c r="N34">
        <v>49.616283038400397</v>
      </c>
      <c r="O34">
        <v>113.066291408395</v>
      </c>
      <c r="P34">
        <v>104.734532605505</v>
      </c>
      <c r="Q34">
        <v>125.942959015363</v>
      </c>
      <c r="R34">
        <v>14.4502726853793</v>
      </c>
      <c r="S34">
        <v>137.919270294802</v>
      </c>
      <c r="T34">
        <v>1308.7090807244799</v>
      </c>
      <c r="U34">
        <v>160.60969552325699</v>
      </c>
      <c r="V34">
        <v>24.045370170485299</v>
      </c>
      <c r="W34">
        <v>175.93270279885701</v>
      </c>
      <c r="X34">
        <v>186.45602003573299</v>
      </c>
      <c r="Y34">
        <v>162.21315907568899</v>
      </c>
      <c r="Z34">
        <v>1252.36999350114</v>
      </c>
      <c r="AA34">
        <v>132.34861543181299</v>
      </c>
      <c r="AB34">
        <v>236.90752942957599</v>
      </c>
      <c r="AC34">
        <v>60.133431237365997</v>
      </c>
      <c r="AD34">
        <v>8.92496401753532</v>
      </c>
      <c r="AE34">
        <v>403.80456887207799</v>
      </c>
      <c r="AF34">
        <v>29.206591820506802</v>
      </c>
      <c r="AG34">
        <v>47.179043328148303</v>
      </c>
      <c r="AH34">
        <v>7.3560417286278499</v>
      </c>
      <c r="AI34">
        <v>37.812350741585099</v>
      </c>
      <c r="AJ34">
        <v>9.51338509105085</v>
      </c>
      <c r="AK34">
        <v>19.766782444099601</v>
      </c>
      <c r="AL34">
        <v>0.53660700198845002</v>
      </c>
      <c r="AM34">
        <v>100.251318866814</v>
      </c>
      <c r="AN34">
        <v>75.379176457848104</v>
      </c>
      <c r="AO34">
        <v>433.94372960419003</v>
      </c>
      <c r="AP34">
        <v>84.219719420740603</v>
      </c>
      <c r="AQ34">
        <v>456.669181371972</v>
      </c>
      <c r="AR34">
        <v>146.60125147786999</v>
      </c>
      <c r="AS34">
        <v>187.86913597220499</v>
      </c>
      <c r="AT34">
        <v>35.720098690027797</v>
      </c>
      <c r="AU34">
        <v>54.728975273093198</v>
      </c>
      <c r="AV34">
        <v>428.16240396679302</v>
      </c>
      <c r="AW34" t="s">
        <v>52</v>
      </c>
    </row>
    <row r="35" spans="1:49">
      <c r="A35" t="s">
        <v>49</v>
      </c>
      <c r="B35" t="s">
        <v>11</v>
      </c>
      <c r="C35" t="s">
        <v>236</v>
      </c>
      <c r="D35" t="s">
        <v>52</v>
      </c>
      <c r="E35" t="s">
        <v>52</v>
      </c>
      <c r="F35" t="s">
        <v>52</v>
      </c>
      <c r="G35" t="s">
        <v>254</v>
      </c>
      <c r="H35" t="s">
        <v>52</v>
      </c>
      <c r="I35" t="s">
        <v>52</v>
      </c>
      <c r="J35" t="s">
        <v>52</v>
      </c>
      <c r="K35" t="s">
        <v>52</v>
      </c>
      <c r="L35">
        <v>15.774387907230899</v>
      </c>
      <c r="M35">
        <v>120.54340766726899</v>
      </c>
      <c r="N35">
        <v>41.933569844009497</v>
      </c>
      <c r="O35">
        <v>113.066291408395</v>
      </c>
      <c r="P35">
        <v>98.695124628582704</v>
      </c>
      <c r="Q35">
        <v>99.928247146935504</v>
      </c>
      <c r="R35">
        <v>20.860764410120499</v>
      </c>
      <c r="S35">
        <v>159.86160308350699</v>
      </c>
      <c r="T35">
        <v>912.14145381840399</v>
      </c>
      <c r="U35">
        <v>65.784462570504999</v>
      </c>
      <c r="V35">
        <v>22.613386062675399</v>
      </c>
      <c r="W35">
        <v>134.67444170389999</v>
      </c>
      <c r="X35">
        <v>118.13656236797</v>
      </c>
      <c r="Y35">
        <v>128.53246834783101</v>
      </c>
      <c r="Z35">
        <v>922.92144269410505</v>
      </c>
      <c r="AA35">
        <v>104.928117753444</v>
      </c>
      <c r="AB35">
        <v>322.05482306960499</v>
      </c>
      <c r="AC35">
        <v>52.333780651589898</v>
      </c>
      <c r="AD35">
        <v>7.0718532431399703</v>
      </c>
      <c r="AE35">
        <v>292.52111310299199</v>
      </c>
      <c r="AF35">
        <v>24.6841678378611</v>
      </c>
      <c r="AG35">
        <v>47.179043328148303</v>
      </c>
      <c r="AH35">
        <v>5.7173903406803399</v>
      </c>
      <c r="AI35">
        <v>36.500011475123699</v>
      </c>
      <c r="AJ35">
        <v>8.0403080146045607</v>
      </c>
      <c r="AK35">
        <v>18.626951477166902</v>
      </c>
      <c r="AL35">
        <v>0.616376579101101</v>
      </c>
      <c r="AM35">
        <v>97.511531668585206</v>
      </c>
      <c r="AN35">
        <v>63.401944480743602</v>
      </c>
      <c r="AO35">
        <v>448.60135533899398</v>
      </c>
      <c r="AP35">
        <v>71.982216618097794</v>
      </c>
      <c r="AQ35">
        <v>624.76474677037004</v>
      </c>
      <c r="AR35">
        <v>123.90113570798199</v>
      </c>
      <c r="AS35">
        <v>129.419261606547</v>
      </c>
      <c r="AT35">
        <v>19.404940788077301</v>
      </c>
      <c r="AU35">
        <v>63.484777969432301</v>
      </c>
      <c r="AV35">
        <v>303.99210417641899</v>
      </c>
      <c r="AW35" t="s">
        <v>52</v>
      </c>
    </row>
    <row r="36" spans="1:49">
      <c r="A36" t="s">
        <v>49</v>
      </c>
      <c r="B36" t="s">
        <v>11</v>
      </c>
      <c r="C36" t="s">
        <v>236</v>
      </c>
      <c r="D36" t="s">
        <v>52</v>
      </c>
      <c r="E36" t="s">
        <v>52</v>
      </c>
      <c r="F36" t="s">
        <v>52</v>
      </c>
      <c r="G36" t="s">
        <v>54</v>
      </c>
      <c r="H36" t="s">
        <v>52</v>
      </c>
      <c r="I36" t="s">
        <v>52</v>
      </c>
      <c r="J36" t="s">
        <v>52</v>
      </c>
      <c r="K36" t="s">
        <v>52</v>
      </c>
      <c r="L36">
        <v>10.6121962776984</v>
      </c>
      <c r="M36">
        <v>143.870845978321</v>
      </c>
      <c r="N36">
        <v>20.553204563272701</v>
      </c>
      <c r="O36">
        <v>83.286956670148896</v>
      </c>
      <c r="P36">
        <v>56.998205552704697</v>
      </c>
      <c r="Q36">
        <v>119.266260448219</v>
      </c>
      <c r="R36">
        <v>17.987548650858098</v>
      </c>
      <c r="S36">
        <v>82.519377737161605</v>
      </c>
      <c r="T36">
        <v>839.50054556575697</v>
      </c>
      <c r="U36">
        <v>65.836609892093406</v>
      </c>
      <c r="V36">
        <v>7.3370537714334496</v>
      </c>
      <c r="W36">
        <v>90.602032697325797</v>
      </c>
      <c r="X36">
        <v>116.97492460196</v>
      </c>
      <c r="Y36">
        <v>93.848682411488397</v>
      </c>
      <c r="Z36">
        <v>555.95651360638396</v>
      </c>
      <c r="AA36">
        <v>56.1645465467736</v>
      </c>
      <c r="AB36">
        <v>132.83257396412</v>
      </c>
      <c r="AC36">
        <v>67.997343026040298</v>
      </c>
      <c r="AD36">
        <v>5.1635521950769103</v>
      </c>
      <c r="AE36">
        <v>108.231714560828</v>
      </c>
      <c r="AF36">
        <v>12.0986301174211</v>
      </c>
      <c r="AG36">
        <v>14.6711592678598</v>
      </c>
      <c r="AH36">
        <v>4.5488610217862204</v>
      </c>
      <c r="AI36">
        <v>11.425109521226</v>
      </c>
      <c r="AJ36">
        <v>3.9408544512338</v>
      </c>
      <c r="AK36">
        <v>10.7573987378941</v>
      </c>
      <c r="AL36">
        <v>0.59693101520703595</v>
      </c>
      <c r="AM36">
        <v>86.021987473322497</v>
      </c>
      <c r="AN36">
        <v>69.830033543698406</v>
      </c>
      <c r="AO36">
        <v>448.60135533899398</v>
      </c>
      <c r="AP36">
        <v>78.393356583245307</v>
      </c>
      <c r="AQ36">
        <v>86.036626743798394</v>
      </c>
      <c r="AR36">
        <v>60.728561801464302</v>
      </c>
      <c r="AS36">
        <v>105.966750773519</v>
      </c>
      <c r="AT36">
        <v>19.404940788077301</v>
      </c>
      <c r="AU36">
        <v>33.777188329420902</v>
      </c>
      <c r="AV36">
        <v>303.99210417641899</v>
      </c>
      <c r="AW36" t="s">
        <v>52</v>
      </c>
    </row>
    <row r="37" spans="1:49">
      <c r="A37" t="s">
        <v>49</v>
      </c>
      <c r="B37" t="s">
        <v>11</v>
      </c>
      <c r="C37" t="s">
        <v>236</v>
      </c>
      <c r="D37" t="s">
        <v>52</v>
      </c>
      <c r="E37" t="s">
        <v>52</v>
      </c>
      <c r="F37" t="s">
        <v>52</v>
      </c>
      <c r="G37" t="s">
        <v>253</v>
      </c>
      <c r="H37" t="s">
        <v>52</v>
      </c>
      <c r="I37" t="s">
        <v>52</v>
      </c>
      <c r="J37" t="s">
        <v>52</v>
      </c>
      <c r="K37" t="s">
        <v>52</v>
      </c>
      <c r="L37">
        <v>5.4044127146963401</v>
      </c>
      <c r="M37">
        <v>58.821699220737997</v>
      </c>
      <c r="N37">
        <v>15.4347295427409</v>
      </c>
      <c r="O37">
        <v>55.984699156776998</v>
      </c>
      <c r="P37">
        <v>88.682046404681799</v>
      </c>
      <c r="Q37">
        <v>48.762096667760296</v>
      </c>
      <c r="R37">
        <v>38.675330032484602</v>
      </c>
      <c r="S37">
        <v>62.336668628559401</v>
      </c>
      <c r="T37">
        <v>461.637086112703</v>
      </c>
      <c r="U37">
        <v>87.078871290688298</v>
      </c>
      <c r="V37">
        <v>5.7760409414806704</v>
      </c>
      <c r="W37">
        <v>46.140380810310198</v>
      </c>
      <c r="X37">
        <v>198.546824564069</v>
      </c>
      <c r="Y37">
        <v>91.666666069515102</v>
      </c>
      <c r="Z37">
        <v>757.48228431523796</v>
      </c>
      <c r="AA37">
        <v>77.010151925427806</v>
      </c>
      <c r="AB37">
        <v>156.67274299196799</v>
      </c>
      <c r="AC37">
        <v>135.452305413152</v>
      </c>
      <c r="AD37">
        <v>5.0434977096778697</v>
      </c>
      <c r="AE37">
        <v>84.687064655640896</v>
      </c>
      <c r="AF37">
        <v>9.0856432205100592</v>
      </c>
      <c r="AG37">
        <v>12.857879782292899</v>
      </c>
      <c r="AH37">
        <v>6.2567927073512504</v>
      </c>
      <c r="AI37">
        <v>13.255013264649399</v>
      </c>
      <c r="AJ37">
        <v>2.9594422823384301</v>
      </c>
      <c r="AK37">
        <v>16.737160842466501</v>
      </c>
      <c r="AL37">
        <v>0.22260315556722701</v>
      </c>
      <c r="AM37">
        <v>44.719465985035598</v>
      </c>
      <c r="AN37">
        <v>49.3054003367089</v>
      </c>
      <c r="AO37">
        <v>558.17775197097706</v>
      </c>
      <c r="AP37">
        <v>44.519214779684098</v>
      </c>
      <c r="AQ37">
        <v>84.564117239625801</v>
      </c>
      <c r="AR37">
        <v>45.605001596694002</v>
      </c>
      <c r="AS37">
        <v>29.5638793265278</v>
      </c>
      <c r="AT37">
        <v>16.9672607812794</v>
      </c>
      <c r="AU37">
        <v>41.740025513100697</v>
      </c>
      <c r="AV37">
        <v>251.389929404219</v>
      </c>
      <c r="AW37" t="s">
        <v>52</v>
      </c>
    </row>
    <row r="38" spans="1:49">
      <c r="A38" t="s">
        <v>49</v>
      </c>
      <c r="B38" t="s">
        <v>11</v>
      </c>
      <c r="C38" t="s">
        <v>56</v>
      </c>
      <c r="D38" t="s">
        <v>52</v>
      </c>
      <c r="E38" t="s">
        <v>52</v>
      </c>
      <c r="F38" t="s">
        <v>52</v>
      </c>
      <c r="G38" t="s">
        <v>257</v>
      </c>
      <c r="H38" t="s">
        <v>52</v>
      </c>
      <c r="I38" t="s">
        <v>52</v>
      </c>
      <c r="J38" t="s">
        <v>52</v>
      </c>
      <c r="K38" t="s">
        <v>52</v>
      </c>
      <c r="L38">
        <v>16.371367137160401</v>
      </c>
      <c r="M38">
        <v>353.94295821763399</v>
      </c>
      <c r="N38">
        <v>35.381252957228</v>
      </c>
      <c r="O38">
        <v>358.308086490145</v>
      </c>
      <c r="P38">
        <v>109.917120600476</v>
      </c>
      <c r="Q38">
        <v>397.35844425136798</v>
      </c>
      <c r="R38">
        <v>2.5286018964208599</v>
      </c>
      <c r="S38">
        <v>532.79970810153497</v>
      </c>
      <c r="T38">
        <v>4002.9176360012598</v>
      </c>
      <c r="U38">
        <v>382.94240472377498</v>
      </c>
      <c r="V38">
        <v>91.537888851347205</v>
      </c>
      <c r="W38">
        <v>139.771174773506</v>
      </c>
      <c r="X38">
        <v>970.51998456202705</v>
      </c>
      <c r="Y38">
        <v>156.19788070804401</v>
      </c>
      <c r="Z38">
        <v>2447.18837835461</v>
      </c>
      <c r="AA38">
        <v>74.868894817319401</v>
      </c>
      <c r="AB38">
        <v>250.853746745124</v>
      </c>
      <c r="AC38">
        <v>24.952699163763199</v>
      </c>
      <c r="AD38">
        <v>9.4665630514884107</v>
      </c>
      <c r="AE38">
        <v>4107.5884773512898</v>
      </c>
      <c r="AF38">
        <v>20.827150885528599</v>
      </c>
      <c r="AG38">
        <v>186.703496135731</v>
      </c>
      <c r="AH38">
        <v>19.252162893617001</v>
      </c>
      <c r="AI38">
        <v>120.54421417464199</v>
      </c>
      <c r="AJ38">
        <v>12.8579079094257</v>
      </c>
      <c r="AK38">
        <v>22.754685433208198</v>
      </c>
      <c r="AL38">
        <v>3.5661613679711199</v>
      </c>
      <c r="AM38">
        <v>393.08475119009103</v>
      </c>
      <c r="AN38">
        <v>219.26345602994601</v>
      </c>
      <c r="AO38">
        <v>1378.2357576796801</v>
      </c>
      <c r="AP38">
        <v>69.7680646909822</v>
      </c>
      <c r="AQ38">
        <v>212.997377468347</v>
      </c>
      <c r="AR38">
        <v>104.541002363484</v>
      </c>
      <c r="AS38">
        <v>783.731208503179</v>
      </c>
      <c r="AT38">
        <v>146.8358600315</v>
      </c>
      <c r="AU38">
        <v>139.96452575991799</v>
      </c>
      <c r="AV38">
        <v>1596.5037647952399</v>
      </c>
      <c r="AW38" t="s">
        <v>52</v>
      </c>
    </row>
    <row r="39" spans="1:49">
      <c r="A39" t="s">
        <v>49</v>
      </c>
      <c r="B39" t="s">
        <v>11</v>
      </c>
      <c r="C39" t="s">
        <v>56</v>
      </c>
      <c r="D39" t="s">
        <v>52</v>
      </c>
      <c r="E39" t="s">
        <v>52</v>
      </c>
      <c r="F39" t="s">
        <v>52</v>
      </c>
      <c r="G39" t="s">
        <v>256</v>
      </c>
      <c r="H39" t="s">
        <v>52</v>
      </c>
      <c r="I39" t="s">
        <v>52</v>
      </c>
      <c r="J39" t="s">
        <v>52</v>
      </c>
      <c r="K39" t="s">
        <v>52</v>
      </c>
      <c r="L39">
        <v>59.581294747094297</v>
      </c>
      <c r="M39">
        <v>427.04149443221098</v>
      </c>
      <c r="N39">
        <v>80.779292831540502</v>
      </c>
      <c r="O39">
        <v>199.06004796110099</v>
      </c>
      <c r="P39">
        <v>227.545364052807</v>
      </c>
      <c r="Q39">
        <v>479.423420974019</v>
      </c>
      <c r="R39">
        <v>8.4249041779713405</v>
      </c>
      <c r="S39">
        <v>723.62433441365295</v>
      </c>
      <c r="T39">
        <v>6076.0485659353599</v>
      </c>
      <c r="U39">
        <v>278.07094914614498</v>
      </c>
      <c r="V39">
        <v>135.32120899748901</v>
      </c>
      <c r="W39">
        <v>508.67758883894402</v>
      </c>
      <c r="X39">
        <v>1725.22995160562</v>
      </c>
      <c r="Y39">
        <v>285.688707956717</v>
      </c>
      <c r="Z39">
        <v>1655.1634856718799</v>
      </c>
      <c r="AA39">
        <v>136.03245071750399</v>
      </c>
      <c r="AB39">
        <v>337.98071506747101</v>
      </c>
      <c r="AC39">
        <v>22.642089968710302</v>
      </c>
      <c r="AD39">
        <v>17.314512557475702</v>
      </c>
      <c r="AE39">
        <v>5761.7366515410404</v>
      </c>
      <c r="AF39">
        <v>47.5506766892237</v>
      </c>
      <c r="AG39">
        <v>199.52465530665901</v>
      </c>
      <c r="AH39">
        <v>17.7072119361702</v>
      </c>
      <c r="AI39">
        <v>146.193301310386</v>
      </c>
      <c r="AJ39">
        <v>29.356018269677801</v>
      </c>
      <c r="AK39">
        <v>47.105702483112601</v>
      </c>
      <c r="AL39">
        <v>3.7387847322823502</v>
      </c>
      <c r="AM39">
        <v>442.41774635611898</v>
      </c>
      <c r="AN39">
        <v>291.70717651137102</v>
      </c>
      <c r="AO39">
        <v>1529.29326808768</v>
      </c>
      <c r="AP39">
        <v>94.378706715696396</v>
      </c>
      <c r="AQ39">
        <v>617.167522504864</v>
      </c>
      <c r="AR39">
        <v>238.67860906541199</v>
      </c>
      <c r="AS39">
        <v>710.78229879373703</v>
      </c>
      <c r="AT39">
        <v>98.149506032340099</v>
      </c>
      <c r="AU39">
        <v>179.83292051279801</v>
      </c>
      <c r="AV39">
        <v>1004.57408703131</v>
      </c>
      <c r="AW39" t="s">
        <v>52</v>
      </c>
    </row>
    <row r="40" spans="1:49">
      <c r="A40" t="s">
        <v>49</v>
      </c>
      <c r="B40" t="s">
        <v>11</v>
      </c>
      <c r="C40" t="s">
        <v>56</v>
      </c>
      <c r="D40" t="s">
        <v>52</v>
      </c>
      <c r="E40" t="s">
        <v>52</v>
      </c>
      <c r="F40" t="s">
        <v>52</v>
      </c>
      <c r="G40" t="s">
        <v>255</v>
      </c>
      <c r="H40" t="s">
        <v>52</v>
      </c>
      <c r="I40" t="s">
        <v>52</v>
      </c>
      <c r="J40" t="s">
        <v>52</v>
      </c>
      <c r="K40" t="s">
        <v>52</v>
      </c>
      <c r="L40">
        <v>47.4753549528874</v>
      </c>
      <c r="M40">
        <v>219.72376763046299</v>
      </c>
      <c r="N40">
        <v>60.310410949191699</v>
      </c>
      <c r="O40">
        <v>107.728857385474</v>
      </c>
      <c r="P40">
        <v>131.928531265967</v>
      </c>
      <c r="Q40">
        <v>246.67560815549501</v>
      </c>
      <c r="R40">
        <v>11.405027695171</v>
      </c>
      <c r="S40">
        <v>296.507048661483</v>
      </c>
      <c r="T40">
        <v>3131.8876242162501</v>
      </c>
      <c r="U40">
        <v>171.76835957527101</v>
      </c>
      <c r="V40">
        <v>105.112177231966</v>
      </c>
      <c r="W40">
        <v>405.32266358453899</v>
      </c>
      <c r="X40">
        <v>1424.4293938594301</v>
      </c>
      <c r="Y40">
        <v>226.93505876276001</v>
      </c>
      <c r="Z40">
        <v>1828.2644382164799</v>
      </c>
      <c r="AA40">
        <v>105.07942191009001</v>
      </c>
      <c r="AB40">
        <v>202.70336093963101</v>
      </c>
      <c r="AC40">
        <v>19.134217169665799</v>
      </c>
      <c r="AD40">
        <v>13.753675995043499</v>
      </c>
      <c r="AE40">
        <v>3259.77282866008</v>
      </c>
      <c r="AF40">
        <v>35.501683061522101</v>
      </c>
      <c r="AG40">
        <v>131.33931772462799</v>
      </c>
      <c r="AH40">
        <v>9.56218061702128</v>
      </c>
      <c r="AI40">
        <v>118.19077050816399</v>
      </c>
      <c r="AJ40">
        <v>21.9174179869146</v>
      </c>
      <c r="AK40">
        <v>27.3114162036122</v>
      </c>
      <c r="AL40">
        <v>2.4566766577683499</v>
      </c>
      <c r="AM40">
        <v>272.58176969701299</v>
      </c>
      <c r="AN40">
        <v>187.249898818757</v>
      </c>
      <c r="AO40">
        <v>878.90341466635596</v>
      </c>
      <c r="AP40">
        <v>105.77126928393599</v>
      </c>
      <c r="AQ40">
        <v>445.25560246965301</v>
      </c>
      <c r="AR40">
        <v>178.199195523236</v>
      </c>
      <c r="AS40">
        <v>386.786707535201</v>
      </c>
      <c r="AT40">
        <v>84.494652629178603</v>
      </c>
      <c r="AU40">
        <v>73.609103036717798</v>
      </c>
      <c r="AV40">
        <v>441.33536118002598</v>
      </c>
      <c r="AW40" t="s">
        <v>52</v>
      </c>
    </row>
    <row r="41" spans="1:49">
      <c r="A41" t="s">
        <v>49</v>
      </c>
      <c r="B41" t="s">
        <v>11</v>
      </c>
      <c r="C41" t="s">
        <v>56</v>
      </c>
      <c r="D41" t="s">
        <v>52</v>
      </c>
      <c r="E41" t="s">
        <v>52</v>
      </c>
      <c r="F41" t="s">
        <v>52</v>
      </c>
      <c r="G41" t="s">
        <v>254</v>
      </c>
      <c r="H41" t="s">
        <v>52</v>
      </c>
      <c r="I41" t="s">
        <v>52</v>
      </c>
      <c r="J41" t="s">
        <v>52</v>
      </c>
      <c r="K41" t="s">
        <v>52</v>
      </c>
      <c r="L41">
        <v>36.3418331058352</v>
      </c>
      <c r="M41">
        <v>174.33774089073401</v>
      </c>
      <c r="N41">
        <v>50.971791415763697</v>
      </c>
      <c r="O41">
        <v>107.728857385474</v>
      </c>
      <c r="P41">
        <v>124.321009617759</v>
      </c>
      <c r="Q41">
        <v>195.72242330653799</v>
      </c>
      <c r="R41">
        <v>16.464574822908801</v>
      </c>
      <c r="S41">
        <v>343.67998049341998</v>
      </c>
      <c r="T41">
        <v>2182.8568112074499</v>
      </c>
      <c r="U41">
        <v>70.354963219765395</v>
      </c>
      <c r="V41">
        <v>98.852387248851798</v>
      </c>
      <c r="W41">
        <v>310.269793846082</v>
      </c>
      <c r="X41">
        <v>902.50339943003803</v>
      </c>
      <c r="Y41">
        <v>179.816011374439</v>
      </c>
      <c r="Z41">
        <v>1347.32104865266</v>
      </c>
      <c r="AA41">
        <v>83.308661142180895</v>
      </c>
      <c r="AB41">
        <v>275.55728262504601</v>
      </c>
      <c r="AC41">
        <v>16.6523995669641</v>
      </c>
      <c r="AD41">
        <v>10.8979686640244</v>
      </c>
      <c r="AE41">
        <v>2361.4204736861502</v>
      </c>
      <c r="AF41">
        <v>30.004510920095299</v>
      </c>
      <c r="AG41">
        <v>131.33931772462799</v>
      </c>
      <c r="AH41">
        <v>7.4320838723404297</v>
      </c>
      <c r="AI41">
        <v>114.08876716721301</v>
      </c>
      <c r="AJ41">
        <v>18.523668474789101</v>
      </c>
      <c r="AK41">
        <v>25.736531771727499</v>
      </c>
      <c r="AL41">
        <v>2.8218751314493198</v>
      </c>
      <c r="AM41">
        <v>265.13233111078898</v>
      </c>
      <c r="AN41">
        <v>157.49717955025</v>
      </c>
      <c r="AO41">
        <v>908.59075989190103</v>
      </c>
      <c r="AP41">
        <v>90.402229667039606</v>
      </c>
      <c r="AQ41">
        <v>609.14993845063998</v>
      </c>
      <c r="AR41">
        <v>150.60637262643399</v>
      </c>
      <c r="AS41">
        <v>266.44956783023298</v>
      </c>
      <c r="AT41">
        <v>45.901713357699002</v>
      </c>
      <c r="AU41">
        <v>85.385438691239997</v>
      </c>
      <c r="AV41">
        <v>313.344805264549</v>
      </c>
      <c r="AW41" t="s">
        <v>52</v>
      </c>
    </row>
    <row r="42" spans="1:49">
      <c r="A42" t="s">
        <v>49</v>
      </c>
      <c r="B42" t="s">
        <v>11</v>
      </c>
      <c r="C42" t="s">
        <v>56</v>
      </c>
      <c r="D42" t="s">
        <v>52</v>
      </c>
      <c r="E42" t="s">
        <v>52</v>
      </c>
      <c r="F42" t="s">
        <v>52</v>
      </c>
      <c r="G42" t="s">
        <v>54</v>
      </c>
      <c r="H42" t="s">
        <v>52</v>
      </c>
      <c r="I42" t="s">
        <v>52</v>
      </c>
      <c r="J42" t="s">
        <v>52</v>
      </c>
      <c r="K42" t="s">
        <v>52</v>
      </c>
      <c r="L42">
        <v>24.448914802817399</v>
      </c>
      <c r="M42">
        <v>208.07540414928701</v>
      </c>
      <c r="N42">
        <v>24.983173620128099</v>
      </c>
      <c r="O42">
        <v>79.355292947393906</v>
      </c>
      <c r="P42">
        <v>71.797613989340505</v>
      </c>
      <c r="Q42">
        <v>233.598428673629</v>
      </c>
      <c r="R42">
        <v>14.196859464032199</v>
      </c>
      <c r="S42">
        <v>177.40506528151201</v>
      </c>
      <c r="T42">
        <v>2009.01896984216</v>
      </c>
      <c r="U42">
        <v>70.410733575697506</v>
      </c>
      <c r="V42">
        <v>32.073271940309198</v>
      </c>
      <c r="W42">
        <v>208.733547742052</v>
      </c>
      <c r="X42">
        <v>893.62907625932303</v>
      </c>
      <c r="Y42">
        <v>131.293640905676</v>
      </c>
      <c r="Z42">
        <v>811.60961081462005</v>
      </c>
      <c r="AA42">
        <v>44.592367390635403</v>
      </c>
      <c r="AB42">
        <v>113.654510051329</v>
      </c>
      <c r="AC42">
        <v>21.636482429960701</v>
      </c>
      <c r="AD42">
        <v>7.9572112262919399</v>
      </c>
      <c r="AE42">
        <v>873.71671724805901</v>
      </c>
      <c r="AF42">
        <v>14.7063284393796</v>
      </c>
      <c r="AG42">
        <v>40.842287434014501</v>
      </c>
      <c r="AH42">
        <v>5.9131027659574498</v>
      </c>
      <c r="AI42">
        <v>35.711678088524202</v>
      </c>
      <c r="AJ42">
        <v>9.0791399072591599</v>
      </c>
      <c r="AK42">
        <v>14.8633089391105</v>
      </c>
      <c r="AL42">
        <v>2.7328500856734199</v>
      </c>
      <c r="AM42">
        <v>233.89243995367099</v>
      </c>
      <c r="AN42">
        <v>173.465237085468</v>
      </c>
      <c r="AO42">
        <v>908.59075989190103</v>
      </c>
      <c r="AP42">
        <v>98.453959313429493</v>
      </c>
      <c r="AQ42">
        <v>83.886304655323798</v>
      </c>
      <c r="AR42">
        <v>73.817793158045802</v>
      </c>
      <c r="AS42">
        <v>218.16532251448101</v>
      </c>
      <c r="AT42">
        <v>45.901713357699002</v>
      </c>
      <c r="AU42">
        <v>45.429473576373098</v>
      </c>
      <c r="AV42">
        <v>313.344805264549</v>
      </c>
      <c r="AW42" t="s">
        <v>52</v>
      </c>
    </row>
    <row r="43" spans="1:49">
      <c r="A43" t="s">
        <v>49</v>
      </c>
      <c r="B43" t="s">
        <v>11</v>
      </c>
      <c r="C43" t="s">
        <v>56</v>
      </c>
      <c r="D43" t="s">
        <v>52</v>
      </c>
      <c r="E43" t="s">
        <v>52</v>
      </c>
      <c r="F43" t="s">
        <v>52</v>
      </c>
      <c r="G43" t="s">
        <v>253</v>
      </c>
      <c r="H43" t="s">
        <v>52</v>
      </c>
      <c r="I43" t="s">
        <v>52</v>
      </c>
      <c r="J43" t="s">
        <v>52</v>
      </c>
      <c r="K43" t="s">
        <v>52</v>
      </c>
      <c r="L43">
        <v>12.450959496343801</v>
      </c>
      <c r="M43">
        <v>85.071779170236496</v>
      </c>
      <c r="N43">
        <v>18.761479591122999</v>
      </c>
      <c r="O43">
        <v>53.341872242404499</v>
      </c>
      <c r="P43">
        <v>111.708066487472</v>
      </c>
      <c r="Q43">
        <v>95.506886168916395</v>
      </c>
      <c r="R43">
        <v>30.524905636324899</v>
      </c>
      <c r="S43">
        <v>134.015077073241</v>
      </c>
      <c r="T43">
        <v>1104.7493275398199</v>
      </c>
      <c r="U43">
        <v>93.128841484552794</v>
      </c>
      <c r="V43">
        <v>25.2494444808022</v>
      </c>
      <c r="W43">
        <v>106.300544192864</v>
      </c>
      <c r="X43">
        <v>1516.7970061374899</v>
      </c>
      <c r="Y43">
        <v>128.24101552307101</v>
      </c>
      <c r="Z43">
        <v>1105.80573646687</v>
      </c>
      <c r="AA43">
        <v>61.142930880915202</v>
      </c>
      <c r="AB43">
        <v>134.052689876805</v>
      </c>
      <c r="AC43">
        <v>43.100381511185901</v>
      </c>
      <c r="AD43">
        <v>7.7722031421488502</v>
      </c>
      <c r="AE43">
        <v>683.64900643531598</v>
      </c>
      <c r="AF43">
        <v>11.043932411111999</v>
      </c>
      <c r="AG43">
        <v>35.794391722735099</v>
      </c>
      <c r="AH43">
        <v>8.1332575531914895</v>
      </c>
      <c r="AI43">
        <v>41.431442375834997</v>
      </c>
      <c r="AJ43">
        <v>6.8181128892991296</v>
      </c>
      <c r="AK43">
        <v>23.125441235978901</v>
      </c>
      <c r="AL43">
        <v>1.0191144994402299</v>
      </c>
      <c r="AM43">
        <v>121.59152932741701</v>
      </c>
      <c r="AN43">
        <v>122.479863247509</v>
      </c>
      <c r="AO43">
        <v>1130.5252241933699</v>
      </c>
      <c r="AP43">
        <v>55.911535768091198</v>
      </c>
      <c r="AQ43">
        <v>82.450597729682499</v>
      </c>
      <c r="AR43">
        <v>55.434551304587799</v>
      </c>
      <c r="AS43">
        <v>60.866387059806897</v>
      </c>
      <c r="AT43">
        <v>40.135465980196997</v>
      </c>
      <c r="AU43">
        <v>56.1392904474787</v>
      </c>
      <c r="AV43">
        <v>259.12425813836097</v>
      </c>
      <c r="AW43" t="s">
        <v>52</v>
      </c>
    </row>
    <row r="44" spans="1:49">
      <c r="A44" t="s">
        <v>49</v>
      </c>
      <c r="B44" t="s">
        <v>11</v>
      </c>
      <c r="C44" t="s">
        <v>61</v>
      </c>
      <c r="D44" t="s">
        <v>52</v>
      </c>
      <c r="E44" t="s">
        <v>52</v>
      </c>
      <c r="F44" t="s">
        <v>52</v>
      </c>
      <c r="G44" t="s">
        <v>257</v>
      </c>
      <c r="H44" t="s">
        <v>52</v>
      </c>
      <c r="I44" t="s">
        <v>52</v>
      </c>
      <c r="J44" t="s">
        <v>52</v>
      </c>
      <c r="K44" t="s">
        <v>52</v>
      </c>
      <c r="L44">
        <v>4.0179287542902902</v>
      </c>
      <c r="M44">
        <v>113.410971592264</v>
      </c>
      <c r="N44">
        <v>10.4169021853751</v>
      </c>
      <c r="O44">
        <v>627.44323762396198</v>
      </c>
      <c r="P44">
        <v>47.424055632066299</v>
      </c>
      <c r="Q44">
        <v>227.595900989521</v>
      </c>
      <c r="R44">
        <v>3.2719264842628699</v>
      </c>
      <c r="S44">
        <v>146.899244036044</v>
      </c>
      <c r="T44">
        <v>1748.7138694333801</v>
      </c>
      <c r="U44">
        <v>190.63363375254099</v>
      </c>
      <c r="V44">
        <v>9.7146733726103101</v>
      </c>
      <c r="W44">
        <v>34.303220826847102</v>
      </c>
      <c r="X44">
        <v>281.63613362378402</v>
      </c>
      <c r="Y44">
        <v>84.388177566401495</v>
      </c>
      <c r="Z44">
        <v>1490.4977480094699</v>
      </c>
      <c r="AA44">
        <v>33.747110125566103</v>
      </c>
      <c r="AB44">
        <v>108.280350021768</v>
      </c>
      <c r="AC44">
        <v>117.95555387988701</v>
      </c>
      <c r="AD44">
        <v>5.7381538683203797</v>
      </c>
      <c r="AE44">
        <v>904.90396192841899</v>
      </c>
      <c r="AF44">
        <v>6.1319025031949597</v>
      </c>
      <c r="AG44">
        <v>33.914401992610699</v>
      </c>
      <c r="AH44">
        <v>19.164005754618401</v>
      </c>
      <c r="AI44">
        <v>15.401856931807099</v>
      </c>
      <c r="AJ44">
        <v>3.1556410333033802</v>
      </c>
      <c r="AK44">
        <v>8.9504480229728909</v>
      </c>
      <c r="AL44">
        <v>9.9532441626703108</v>
      </c>
      <c r="AM44">
        <v>763.45682869292796</v>
      </c>
      <c r="AN44">
        <v>69.326306429116499</v>
      </c>
      <c r="AO44">
        <v>255.35418991897399</v>
      </c>
      <c r="AP44">
        <v>44.845556447716199</v>
      </c>
      <c r="AQ44">
        <v>62.738770865280202</v>
      </c>
      <c r="AR44">
        <v>30.778825082818901</v>
      </c>
      <c r="AS44">
        <v>182.62480285689901</v>
      </c>
      <c r="AT44">
        <v>20.645008115907601</v>
      </c>
      <c r="AU44">
        <v>30.969177837785601</v>
      </c>
      <c r="AV44">
        <v>5377.2361719486798</v>
      </c>
      <c r="AW44" t="s">
        <v>52</v>
      </c>
    </row>
    <row r="45" spans="1:49">
      <c r="A45" t="s">
        <v>49</v>
      </c>
      <c r="B45" t="s">
        <v>11</v>
      </c>
      <c r="C45" t="s">
        <v>61</v>
      </c>
      <c r="D45" t="s">
        <v>52</v>
      </c>
      <c r="E45" t="s">
        <v>52</v>
      </c>
      <c r="F45" t="s">
        <v>52</v>
      </c>
      <c r="G45" t="s">
        <v>256</v>
      </c>
      <c r="H45" t="s">
        <v>52</v>
      </c>
      <c r="I45" t="s">
        <v>52</v>
      </c>
      <c r="J45" t="s">
        <v>52</v>
      </c>
      <c r="K45" t="s">
        <v>52</v>
      </c>
      <c r="L45">
        <v>14.622688220021001</v>
      </c>
      <c r="M45">
        <v>136.83332206312701</v>
      </c>
      <c r="N45">
        <v>23.782933663971001</v>
      </c>
      <c r="O45">
        <v>348.57957630194198</v>
      </c>
      <c r="P45">
        <v>98.175097243334406</v>
      </c>
      <c r="Q45">
        <v>274.60044458759398</v>
      </c>
      <c r="R45">
        <v>10.901544899693199</v>
      </c>
      <c r="S45">
        <v>199.51187298922801</v>
      </c>
      <c r="T45">
        <v>2654.3814699160698</v>
      </c>
      <c r="U45">
        <v>138.42727998479199</v>
      </c>
      <c r="V45">
        <v>14.3612810202799</v>
      </c>
      <c r="W45">
        <v>124.841761456798</v>
      </c>
      <c r="X45">
        <v>500.64614939529002</v>
      </c>
      <c r="Y45">
        <v>154.34748094201001</v>
      </c>
      <c r="Z45">
        <v>1008.10279658167</v>
      </c>
      <c r="AA45">
        <v>61.316546827832802</v>
      </c>
      <c r="AB45">
        <v>145.88847327561299</v>
      </c>
      <c r="AC45">
        <v>107.032920395882</v>
      </c>
      <c r="AD45">
        <v>10.495185704609</v>
      </c>
      <c r="AE45">
        <v>1269.31369885664</v>
      </c>
      <c r="AF45">
        <v>13.9998079920697</v>
      </c>
      <c r="AG45">
        <v>36.243345773170702</v>
      </c>
      <c r="AH45">
        <v>17.626129246783002</v>
      </c>
      <c r="AI45">
        <v>18.6790243446193</v>
      </c>
      <c r="AJ45">
        <v>7.2046756345400604</v>
      </c>
      <c r="AK45">
        <v>18.5288055463697</v>
      </c>
      <c r="AL45">
        <v>10.435040221761399</v>
      </c>
      <c r="AM45">
        <v>859.27232884995396</v>
      </c>
      <c r="AN45">
        <v>92.231425484955196</v>
      </c>
      <c r="AO45">
        <v>283.34154112973602</v>
      </c>
      <c r="AP45">
        <v>60.664798976834497</v>
      </c>
      <c r="AQ45">
        <v>181.78783344729001</v>
      </c>
      <c r="AR45">
        <v>70.271443676159194</v>
      </c>
      <c r="AS45">
        <v>165.626270567039</v>
      </c>
      <c r="AT45">
        <v>13.7997444777815</v>
      </c>
      <c r="AU45">
        <v>39.790637421958301</v>
      </c>
      <c r="AV45">
        <v>3383.5386031049402</v>
      </c>
      <c r="AW45" t="s">
        <v>52</v>
      </c>
    </row>
    <row r="46" spans="1:49">
      <c r="A46" t="s">
        <v>49</v>
      </c>
      <c r="B46" t="s">
        <v>11</v>
      </c>
      <c r="C46" t="s">
        <v>61</v>
      </c>
      <c r="D46" t="s">
        <v>52</v>
      </c>
      <c r="E46" t="s">
        <v>52</v>
      </c>
      <c r="F46" t="s">
        <v>52</v>
      </c>
      <c r="G46" t="s">
        <v>255</v>
      </c>
      <c r="H46" t="s">
        <v>52</v>
      </c>
      <c r="I46" t="s">
        <v>52</v>
      </c>
      <c r="J46" t="s">
        <v>52</v>
      </c>
      <c r="K46" t="s">
        <v>52</v>
      </c>
      <c r="L46">
        <v>11.6515983171843</v>
      </c>
      <c r="M46">
        <v>70.4042428033314</v>
      </c>
      <c r="N46">
        <v>17.756512251756298</v>
      </c>
      <c r="O46">
        <v>188.64699294284799</v>
      </c>
      <c r="P46">
        <v>56.920941633426501</v>
      </c>
      <c r="Q46">
        <v>141.288949819756</v>
      </c>
      <c r="R46">
        <v>14.7577252957065</v>
      </c>
      <c r="S46">
        <v>81.750535215063806</v>
      </c>
      <c r="T46">
        <v>1368.19585712105</v>
      </c>
      <c r="U46">
        <v>85.508489385411707</v>
      </c>
      <c r="V46">
        <v>11.155276597548999</v>
      </c>
      <c r="W46">
        <v>99.475967470382002</v>
      </c>
      <c r="X46">
        <v>413.35654441745299</v>
      </c>
      <c r="Y46">
        <v>122.604967161551</v>
      </c>
      <c r="Z46">
        <v>1113.5325960315599</v>
      </c>
      <c r="AA46">
        <v>47.364487372001598</v>
      </c>
      <c r="AB46">
        <v>87.496364546760304</v>
      </c>
      <c r="AC46">
        <v>90.450622976435994</v>
      </c>
      <c r="AD46">
        <v>8.3367858731132198</v>
      </c>
      <c r="AE46">
        <v>718.12971623272995</v>
      </c>
      <c r="AF46">
        <v>10.452359059051201</v>
      </c>
      <c r="AG46">
        <v>23.857584410256798</v>
      </c>
      <c r="AH46">
        <v>9.5183946543508693</v>
      </c>
      <c r="AI46">
        <v>15.1011589439664</v>
      </c>
      <c r="AJ46">
        <v>5.3790635327904299</v>
      </c>
      <c r="AK46">
        <v>10.742816545706299</v>
      </c>
      <c r="AL46">
        <v>6.8566450254079703</v>
      </c>
      <c r="AM46">
        <v>529.413600559006</v>
      </c>
      <c r="AN46">
        <v>59.2043202245125</v>
      </c>
      <c r="AO46">
        <v>162.83982491282001</v>
      </c>
      <c r="AP46">
        <v>67.987716847654497</v>
      </c>
      <c r="AQ46">
        <v>131.15085993947099</v>
      </c>
      <c r="AR46">
        <v>52.465173902182997</v>
      </c>
      <c r="AS46">
        <v>90.128918492594096</v>
      </c>
      <c r="AT46">
        <v>11.879882672434199</v>
      </c>
      <c r="AU46">
        <v>16.287079815740199</v>
      </c>
      <c r="AV46">
        <v>1486.47596105208</v>
      </c>
      <c r="AW46" t="s">
        <v>52</v>
      </c>
    </row>
    <row r="47" spans="1:49">
      <c r="A47" t="s">
        <v>49</v>
      </c>
      <c r="B47" t="s">
        <v>11</v>
      </c>
      <c r="C47" t="s">
        <v>61</v>
      </c>
      <c r="D47" t="s">
        <v>52</v>
      </c>
      <c r="E47" t="s">
        <v>52</v>
      </c>
      <c r="F47" t="s">
        <v>52</v>
      </c>
      <c r="G47" t="s">
        <v>254</v>
      </c>
      <c r="H47" t="s">
        <v>52</v>
      </c>
      <c r="I47" t="s">
        <v>52</v>
      </c>
      <c r="J47" t="s">
        <v>52</v>
      </c>
      <c r="K47" t="s">
        <v>52</v>
      </c>
      <c r="L47">
        <v>8.9191632559576792</v>
      </c>
      <c r="M47">
        <v>55.861579162880801</v>
      </c>
      <c r="N47">
        <v>15.007048111982799</v>
      </c>
      <c r="O47">
        <v>188.64699294284799</v>
      </c>
      <c r="P47">
        <v>53.6386546894472</v>
      </c>
      <c r="Q47">
        <v>112.10437810181401</v>
      </c>
      <c r="R47">
        <v>21.304610461399701</v>
      </c>
      <c r="S47">
        <v>94.756676021272497</v>
      </c>
      <c r="T47">
        <v>953.60242899196805</v>
      </c>
      <c r="U47">
        <v>35.0236017888503</v>
      </c>
      <c r="V47">
        <v>10.4909416884728</v>
      </c>
      <c r="W47">
        <v>76.147698346597593</v>
      </c>
      <c r="X47">
        <v>261.89833495546401</v>
      </c>
      <c r="Y47">
        <v>97.148216277730398</v>
      </c>
      <c r="Z47">
        <v>820.60662212394402</v>
      </c>
      <c r="AA47">
        <v>37.551329812448103</v>
      </c>
      <c r="AB47">
        <v>118.943565327741</v>
      </c>
      <c r="AC47">
        <v>78.718658909772302</v>
      </c>
      <c r="AD47">
        <v>6.6057998775462101</v>
      </c>
      <c r="AE47">
        <v>520.22220682520697</v>
      </c>
      <c r="AF47">
        <v>8.8338888323852203</v>
      </c>
      <c r="AG47">
        <v>23.857584410256798</v>
      </c>
      <c r="AH47">
        <v>7.3980517869792299</v>
      </c>
      <c r="AI47">
        <v>14.577048607989701</v>
      </c>
      <c r="AJ47">
        <v>4.5461554662016397</v>
      </c>
      <c r="AK47">
        <v>10.123343194112399</v>
      </c>
      <c r="AL47">
        <v>7.8759229551807302</v>
      </c>
      <c r="AM47">
        <v>514.94515643502905</v>
      </c>
      <c r="AN47">
        <v>49.797161501144103</v>
      </c>
      <c r="AO47">
        <v>168.34018140021601</v>
      </c>
      <c r="AP47">
        <v>58.108796789609798</v>
      </c>
      <c r="AQ47">
        <v>179.42623925843299</v>
      </c>
      <c r="AR47">
        <v>44.341331100972802</v>
      </c>
      <c r="AS47">
        <v>62.087995563219899</v>
      </c>
      <c r="AT47">
        <v>6.4537453221608603</v>
      </c>
      <c r="AU47">
        <v>18.892764586093602</v>
      </c>
      <c r="AV47">
        <v>1055.3868135580899</v>
      </c>
      <c r="AW47" t="s">
        <v>52</v>
      </c>
    </row>
    <row r="48" spans="1:49">
      <c r="A48" t="s">
        <v>49</v>
      </c>
      <c r="B48" t="s">
        <v>11</v>
      </c>
      <c r="C48" t="s">
        <v>61</v>
      </c>
      <c r="D48" t="s">
        <v>52</v>
      </c>
      <c r="E48" t="s">
        <v>52</v>
      </c>
      <c r="F48" t="s">
        <v>52</v>
      </c>
      <c r="G48" t="s">
        <v>54</v>
      </c>
      <c r="H48" t="s">
        <v>52</v>
      </c>
      <c r="I48" t="s">
        <v>52</v>
      </c>
      <c r="J48" t="s">
        <v>52</v>
      </c>
      <c r="K48" t="s">
        <v>52</v>
      </c>
      <c r="L48">
        <v>6.0003539701005</v>
      </c>
      <c r="M48">
        <v>66.671855453368494</v>
      </c>
      <c r="N48">
        <v>7.3555132769246203</v>
      </c>
      <c r="O48">
        <v>138.96125654669001</v>
      </c>
      <c r="P48">
        <v>30.97728562647</v>
      </c>
      <c r="Q48">
        <v>133.79870394821299</v>
      </c>
      <c r="R48">
        <v>18.370262451940199</v>
      </c>
      <c r="S48">
        <v>48.9126956748498</v>
      </c>
      <c r="T48">
        <v>877.65966127329204</v>
      </c>
      <c r="U48">
        <v>35.051364986333503</v>
      </c>
      <c r="V48">
        <v>3.4038512882573002</v>
      </c>
      <c r="W48">
        <v>51.228252132600097</v>
      </c>
      <c r="X48">
        <v>259.323086525669</v>
      </c>
      <c r="Y48">
        <v>70.933299682835795</v>
      </c>
      <c r="Z48">
        <v>494.32332544640002</v>
      </c>
      <c r="AA48">
        <v>20.099983267595299</v>
      </c>
      <c r="AB48">
        <v>49.058665814604502</v>
      </c>
      <c r="AC48">
        <v>102.27924651713499</v>
      </c>
      <c r="AD48">
        <v>4.8232607896706998</v>
      </c>
      <c r="AE48">
        <v>192.48026509965399</v>
      </c>
      <c r="AF48">
        <v>4.3298179701044699</v>
      </c>
      <c r="AG48">
        <v>7.4189384934063698</v>
      </c>
      <c r="AH48">
        <v>5.8860262122563398</v>
      </c>
      <c r="AI48">
        <v>4.56285820501793</v>
      </c>
      <c r="AJ48">
        <v>2.2282401336415401</v>
      </c>
      <c r="AK48">
        <v>5.84641235755113</v>
      </c>
      <c r="AL48">
        <v>7.6274518609788</v>
      </c>
      <c r="AM48">
        <v>454.270433848317</v>
      </c>
      <c r="AN48">
        <v>54.8459118483661</v>
      </c>
      <c r="AO48">
        <v>168.34018140021601</v>
      </c>
      <c r="AP48">
        <v>63.284292167878398</v>
      </c>
      <c r="AQ48">
        <v>24.708865945016498</v>
      </c>
      <c r="AR48">
        <v>21.733338041962401</v>
      </c>
      <c r="AS48">
        <v>50.836815711999698</v>
      </c>
      <c r="AT48">
        <v>6.4537453221608603</v>
      </c>
      <c r="AU48">
        <v>10.051928791420901</v>
      </c>
      <c r="AV48">
        <v>1055.3868135580899</v>
      </c>
      <c r="AW48" t="s">
        <v>52</v>
      </c>
    </row>
    <row r="49" spans="1:49">
      <c r="A49" t="s">
        <v>49</v>
      </c>
      <c r="B49" t="s">
        <v>11</v>
      </c>
      <c r="C49" t="s">
        <v>61</v>
      </c>
      <c r="D49" t="s">
        <v>52</v>
      </c>
      <c r="E49" t="s">
        <v>52</v>
      </c>
      <c r="F49" t="s">
        <v>52</v>
      </c>
      <c r="G49" t="s">
        <v>253</v>
      </c>
      <c r="H49" t="s">
        <v>52</v>
      </c>
      <c r="I49" t="s">
        <v>52</v>
      </c>
      <c r="J49" t="s">
        <v>52</v>
      </c>
      <c r="K49" t="s">
        <v>52</v>
      </c>
      <c r="L49">
        <v>3.0557660676554099</v>
      </c>
      <c r="M49">
        <v>27.258836224244401</v>
      </c>
      <c r="N49">
        <v>5.5237302644398101</v>
      </c>
      <c r="O49">
        <v>93.408433364002505</v>
      </c>
      <c r="P49">
        <v>48.1967643503706</v>
      </c>
      <c r="Q49">
        <v>54.703696681899103</v>
      </c>
      <c r="R49">
        <v>39.498209394877797</v>
      </c>
      <c r="S49">
        <v>36.949557614508997</v>
      </c>
      <c r="T49">
        <v>482.620590026917</v>
      </c>
      <c r="U49">
        <v>46.360730074201797</v>
      </c>
      <c r="V49">
        <v>2.67965657771712</v>
      </c>
      <c r="W49">
        <v>26.088719990876299</v>
      </c>
      <c r="X49">
        <v>440.16079122107999</v>
      </c>
      <c r="Y49">
        <v>69.284074407414195</v>
      </c>
      <c r="Z49">
        <v>673.50800392735005</v>
      </c>
      <c r="AA49">
        <v>27.560139987010999</v>
      </c>
      <c r="AB49">
        <v>57.863485674655003</v>
      </c>
      <c r="AC49">
        <v>203.74266287670201</v>
      </c>
      <c r="AD49">
        <v>4.7111182044555404</v>
      </c>
      <c r="AE49">
        <v>150.608245665998</v>
      </c>
      <c r="AF49">
        <v>3.2515401251482898</v>
      </c>
      <c r="AG49">
        <v>6.50199602627311</v>
      </c>
      <c r="AH49">
        <v>8.0960147394572495</v>
      </c>
      <c r="AI49">
        <v>5.2936688195297998</v>
      </c>
      <c r="AJ49">
        <v>1.6733295147801399</v>
      </c>
      <c r="AK49">
        <v>9.0962830665579002</v>
      </c>
      <c r="AL49">
        <v>2.8443736544701301</v>
      </c>
      <c r="AM49">
        <v>236.15742685307401</v>
      </c>
      <c r="AN49">
        <v>38.725452406138402</v>
      </c>
      <c r="AO49">
        <v>209.45934046354699</v>
      </c>
      <c r="AP49">
        <v>35.9388488769494</v>
      </c>
      <c r="AQ49">
        <v>24.285975818818201</v>
      </c>
      <c r="AR49">
        <v>16.320968037172999</v>
      </c>
      <c r="AS49">
        <v>14.1830666136653</v>
      </c>
      <c r="AT49">
        <v>5.6430154099900802</v>
      </c>
      <c r="AU49">
        <v>12.421630839069101</v>
      </c>
      <c r="AV49">
        <v>872.76482813033897</v>
      </c>
      <c r="AW49" t="s">
        <v>52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382"/>
  <sheetViews>
    <sheetView tabSelected="1" topLeftCell="L200" zoomScale="70" zoomScaleNormal="70" workbookViewId="0">
      <selection activeCell="AK236" sqref="AK236"/>
    </sheetView>
  </sheetViews>
  <sheetFormatPr defaultRowHeight="15"/>
  <cols>
    <col min="1" max="1" width="10.7109375" bestFit="1" customWidth="1"/>
    <col min="2" max="2" width="22.42578125" customWidth="1"/>
    <col min="3" max="3" width="21" customWidth="1"/>
    <col min="4" max="4" width="15.28515625" bestFit="1" customWidth="1"/>
    <col min="5" max="5" width="9.28515625" bestFit="1" customWidth="1"/>
    <col min="6" max="6" width="26.28515625" customWidth="1"/>
    <col min="7" max="7" width="13.85546875" bestFit="1" customWidth="1"/>
    <col min="8" max="8" width="13" bestFit="1" customWidth="1"/>
    <col min="9" max="9" width="9.85546875" customWidth="1"/>
    <col min="10" max="10" width="12.5703125" bestFit="1" customWidth="1"/>
    <col min="11" max="11" width="14.28515625" bestFit="1" customWidth="1"/>
    <col min="12" max="12" width="15.42578125" bestFit="1" customWidth="1"/>
    <col min="13" max="13" width="10.140625" customWidth="1"/>
    <col min="14" max="14" width="8.7109375" customWidth="1"/>
    <col min="15" max="15" width="8" customWidth="1"/>
    <col min="16" max="16" width="9" customWidth="1"/>
    <col min="17" max="17" width="13.85546875" bestFit="1" customWidth="1"/>
    <col min="18" max="18" width="15" bestFit="1" customWidth="1"/>
    <col min="19" max="19" width="13.85546875" bestFit="1" customWidth="1"/>
    <col min="20" max="20" width="14.28515625" bestFit="1" customWidth="1"/>
    <col min="21" max="21" width="12.5703125" bestFit="1" customWidth="1"/>
    <col min="22" max="22" width="13" bestFit="1" customWidth="1"/>
    <col min="23" max="23" width="15" bestFit="1" customWidth="1"/>
    <col min="24" max="24" width="13.85546875" bestFit="1" customWidth="1"/>
    <col min="25" max="25" width="12.5703125" bestFit="1" customWidth="1"/>
    <col min="26" max="26" width="13.42578125" bestFit="1" customWidth="1"/>
    <col min="27" max="27" width="13" bestFit="1" customWidth="1"/>
    <col min="28" max="29" width="14.28515625" bestFit="1" customWidth="1"/>
    <col min="30" max="30" width="15" bestFit="1" customWidth="1"/>
    <col min="31" max="31" width="13" bestFit="1" customWidth="1"/>
    <col min="32" max="33" width="14.28515625" bestFit="1" customWidth="1"/>
    <col min="34" max="34" width="13.42578125" bestFit="1" customWidth="1"/>
    <col min="35" max="35" width="13.85546875" bestFit="1" customWidth="1"/>
    <col min="36" max="36" width="14.28515625" bestFit="1" customWidth="1"/>
    <col min="37" max="38" width="8.7109375" bestFit="1" customWidth="1"/>
    <col min="39" max="39" width="8" bestFit="1" customWidth="1"/>
    <col min="40" max="40" width="9" bestFit="1" customWidth="1"/>
    <col min="41" max="41" width="9.7109375" bestFit="1" customWidth="1"/>
    <col min="42" max="42" width="9.28515625" bestFit="1" customWidth="1"/>
    <col min="53" max="53" width="12.7109375" bestFit="1" customWidth="1"/>
    <col min="56" max="56" width="10.28515625" bestFit="1" customWidth="1"/>
  </cols>
  <sheetData>
    <row r="1" spans="2:42">
      <c r="E1" t="str">
        <f>OldHouses!L1</f>
        <v>AL</v>
      </c>
      <c r="F1" t="str">
        <f>OldHouses!M1</f>
        <v>AT</v>
      </c>
      <c r="G1" t="str">
        <f>OldHouses!N1</f>
        <v>BA</v>
      </c>
      <c r="H1" t="str">
        <f>OldHouses!O1</f>
        <v>BE</v>
      </c>
      <c r="I1" t="str">
        <f>OldHouses!P1</f>
        <v>BG</v>
      </c>
      <c r="J1" t="str">
        <f>OldHouses!Q1</f>
        <v>CH</v>
      </c>
      <c r="K1" t="str">
        <f>OldHouses!R1</f>
        <v>CY</v>
      </c>
      <c r="L1" t="str">
        <f>OldHouses!S1</f>
        <v>CZ</v>
      </c>
      <c r="M1" t="str">
        <f>OldHouses!T1</f>
        <v>DE</v>
      </c>
      <c r="N1" t="str">
        <f>OldHouses!U1</f>
        <v>DK</v>
      </c>
      <c r="O1" t="str">
        <f>OldHouses!V1</f>
        <v>EE</v>
      </c>
      <c r="P1" t="str">
        <f>OldHouses!W1</f>
        <v>EL</v>
      </c>
      <c r="Q1" t="str">
        <f>OldHouses!X1</f>
        <v>ES</v>
      </c>
      <c r="R1" t="str">
        <f>OldHouses!Y1</f>
        <v>FI</v>
      </c>
      <c r="S1" t="str">
        <f>OldHouses!Z1</f>
        <v>FR</v>
      </c>
      <c r="T1" t="str">
        <f>OldHouses!AA1</f>
        <v>HR</v>
      </c>
      <c r="U1" t="str">
        <f>OldHouses!AB1</f>
        <v>HU</v>
      </c>
      <c r="V1" t="str">
        <f>OldHouses!AC1</f>
        <v>IE</v>
      </c>
      <c r="W1" t="str">
        <f>OldHouses!AD1</f>
        <v>IS</v>
      </c>
      <c r="X1" t="str">
        <f>OldHouses!AE1</f>
        <v>IT</v>
      </c>
      <c r="Y1" t="str">
        <f>OldHouses!AF1</f>
        <v>KS</v>
      </c>
      <c r="Z1" t="str">
        <f>OldHouses!AG1</f>
        <v>LT</v>
      </c>
      <c r="AA1" t="str">
        <f>OldHouses!AH1</f>
        <v>LU</v>
      </c>
      <c r="AB1" t="str">
        <f>OldHouses!AI1</f>
        <v>LV</v>
      </c>
      <c r="AC1" t="str">
        <f>OldHouses!AJ1</f>
        <v>ME</v>
      </c>
      <c r="AD1" t="str">
        <f>OldHouses!AK1</f>
        <v>MK</v>
      </c>
      <c r="AE1" t="str">
        <f>OldHouses!AL1</f>
        <v>MT</v>
      </c>
      <c r="AF1" t="str">
        <f>OldHouses!AM1</f>
        <v>NL</v>
      </c>
      <c r="AG1" t="str">
        <f>OldHouses!AN1</f>
        <v>NO</v>
      </c>
      <c r="AH1" t="str">
        <f>OldHouses!AO1</f>
        <v>PL</v>
      </c>
      <c r="AI1" t="str">
        <f>OldHouses!AP1</f>
        <v>PT</v>
      </c>
      <c r="AJ1" t="str">
        <f>OldHouses!AQ1</f>
        <v>RO</v>
      </c>
      <c r="AK1" t="str">
        <f>OldHouses!AR1</f>
        <v>RS</v>
      </c>
      <c r="AL1" t="str">
        <f>OldHouses!AS1</f>
        <v>SE</v>
      </c>
      <c r="AM1" t="str">
        <f>OldHouses!AT1</f>
        <v>SI</v>
      </c>
      <c r="AN1" t="str">
        <f>OldHouses!AU1</f>
        <v>SK</v>
      </c>
      <c r="AO1" t="str">
        <f>OldHouses!AV1</f>
        <v>UK</v>
      </c>
    </row>
    <row r="2" spans="2:42">
      <c r="D2" t="s">
        <v>50</v>
      </c>
      <c r="E2" s="4">
        <f>SUMIFS(OldHouses!L$2:L$82,OldHouses!$B$2:$B$82,"PASTI",OldHouses!$C$2:$C$82,Stock!$D2)</f>
        <v>32.967702747955542</v>
      </c>
      <c r="F2" s="4">
        <f>SUMIFS(OldHouses!M$2:M$82,OldHouses!$B$2:$B$82,"PASTI",OldHouses!$C$2:$C$82,Stock!$D2)</f>
        <v>540.00084420373992</v>
      </c>
      <c r="G2" s="4">
        <f>SUMIFS(OldHouses!N$2:N$82,OldHouses!$B$2:$B$82,"PASTI",OldHouses!$C$2:$C$82,Stock!$D2)</f>
        <v>95.5631776842976</v>
      </c>
      <c r="H2" s="4">
        <f>SUMIFS(OldHouses!O$2:O$82,OldHouses!$B$2:$B$82,"PASTI",OldHouses!$C$2:$C$82,Stock!$D2)</f>
        <v>584.98297894428106</v>
      </c>
      <c r="I2" s="4">
        <f>SUMIFS(OldHouses!P$2:P$82,OldHouses!$B$2:$B$82,"PASTI",OldHouses!$C$2:$C$82,Stock!$D2)</f>
        <v>267.90244129073699</v>
      </c>
      <c r="J2" s="4">
        <f>SUMIFS(OldHouses!Q$2:Q$82,OldHouses!$B$2:$B$82,"PASTI",OldHouses!$C$2:$C$82,Stock!$D2)</f>
        <v>447.65067508372101</v>
      </c>
      <c r="K2" s="4">
        <f>SUMIFS(OldHouses!R$2:R$82,OldHouses!$B$2:$B$82,"PASTI",OldHouses!$C$2:$C$82,Stock!$D2)</f>
        <v>13.878190730123661</v>
      </c>
      <c r="L2" s="4">
        <f>SUMIFS(OldHouses!S$2:S$82,OldHouses!$B$2:$B$82,"PASTI",OldHouses!$C$2:$C$82,Stock!$D2)</f>
        <v>584.42147634195499</v>
      </c>
      <c r="M2" s="4">
        <f>SUMIFS(OldHouses!T$2:T$82,OldHouses!$B$2:$B$82,"PASTI",OldHouses!$C$2:$C$82,Stock!$D2)</f>
        <v>4211.6564115516503</v>
      </c>
      <c r="N2" s="4">
        <f>SUMIFS(OldHouses!U$2:U$82,OldHouses!$B$2:$B$82,"PASTI",OldHouses!$C$2:$C$82,Stock!$D2)</f>
        <v>618.07165047373996</v>
      </c>
      <c r="O2" s="4">
        <f>SUMIFS(OldHouses!V$2:V$82,OldHouses!$B$2:$B$82,"PASTI",OldHouses!$C$2:$C$82,Stock!$D2)</f>
        <v>51.896089758273305</v>
      </c>
      <c r="P2" s="4">
        <f>SUMIFS(OldHouses!W$2:W$82,OldHouses!$B$2:$B$82,"PASTI",OldHouses!$C$2:$C$82,Stock!$D2)</f>
        <v>281.46302651818223</v>
      </c>
      <c r="Q2" s="4">
        <f>SUMIFS(OldHouses!X$2:X$82,OldHouses!$B$2:$B$82,"PASTI",OldHouses!$C$2:$C$82,Stock!$D2)</f>
        <v>352.870283550892</v>
      </c>
      <c r="R2" s="4">
        <f>SUMIFS(OldHouses!Y$2:Y$82,OldHouses!$B$2:$B$82,"PASTI",OldHouses!$C$2:$C$82,Stock!$D2)</f>
        <v>315.86049282682598</v>
      </c>
      <c r="S2" s="4">
        <f>SUMIFS(OldHouses!Z$2:Z$82,OldHouses!$B$2:$B$82,"PASTI",OldHouses!$C$2:$C$82,Stock!$D2)</f>
        <v>2810.1308923900397</v>
      </c>
      <c r="T2" s="4">
        <f>SUMIFS(OldHouses!AA$2:AA$82,OldHouses!$B$2:$B$82,"PASTI",OldHouses!$C$2:$C$82,Stock!$D2)</f>
        <v>265.63241942959337</v>
      </c>
      <c r="U2" s="4">
        <f>SUMIFS(OldHouses!AB$2:AB$82,OldHouses!$B$2:$B$82,"PASTI",OldHouses!$C$2:$C$82,Stock!$D2)</f>
        <v>688.19439867384096</v>
      </c>
      <c r="V2" s="4">
        <f>SUMIFS(OldHouses!AC$2:AC$82,OldHouses!$B$2:$B$82,"PASTI",OldHouses!$C$2:$C$82,Stock!$D2)</f>
        <v>149.57695703860952</v>
      </c>
      <c r="W2" s="4">
        <f>SUMIFS(OldHouses!AD$2:AD$82,OldHouses!$B$2:$B$82,"PASTI",OldHouses!$C$2:$C$82,Stock!$D2)</f>
        <v>17.37863653666367</v>
      </c>
      <c r="X2" s="4">
        <f>SUMIFS(OldHouses!AE$2:AE$82,OldHouses!$B$2:$B$82,"PASTI",OldHouses!$C$2:$C$82,Stock!$D2)</f>
        <v>1222.5632852976671</v>
      </c>
      <c r="Y2" s="4">
        <f>SUMIFS(OldHouses!AF$2:AF$82,OldHouses!$B$2:$B$82,"PASTI",OldHouses!$C$2:$C$82,Stock!$D2)</f>
        <v>56.253200618347407</v>
      </c>
      <c r="Z2" s="4">
        <f>SUMIFS(OldHouses!AG$2:AG$82,OldHouses!$B$2:$B$82,"PASTI",OldHouses!$C$2:$C$82,Stock!$D2)</f>
        <v>138.7389169300846</v>
      </c>
      <c r="AA2" s="4">
        <f>SUMIFS(OldHouses!AH$2:AH$82,OldHouses!$B$2:$B$82,"PASTI",OldHouses!$C$2:$C$82,Stock!$D2)</f>
        <v>28.4322911688114</v>
      </c>
      <c r="AB2" s="4">
        <f>SUMIFS(OldHouses!AI$2:AI$82,OldHouses!$B$2:$B$82,"PASTI",OldHouses!$C$2:$C$82,Stock!$D2)</f>
        <v>85.336379889004689</v>
      </c>
      <c r="AC2" s="4">
        <f>SUMIFS(OldHouses!AJ$2:AJ$82,OldHouses!$B$2:$B$82,"PASTI",OldHouses!$C$2:$C$82,Stock!$D2)</f>
        <v>18.323204685276778</v>
      </c>
      <c r="AD2" s="4">
        <f>SUMIFS(OldHouses!AK$2:AK$82,OldHouses!$B$2:$B$82,"PASTI",OldHouses!$C$2:$C$82,Stock!$D2)</f>
        <v>50.561826567590302</v>
      </c>
      <c r="AE2" s="4">
        <f>SUMIFS(OldHouses!AL$2:AL$82,OldHouses!$B$2:$B$82,"PASTI",OldHouses!$C$2:$C$82,Stock!$D2)</f>
        <v>1.595604864868567</v>
      </c>
      <c r="AF2" s="4">
        <f>SUMIFS(OldHouses!AM$2:AM$82,OldHouses!$B$2:$B$82,"PASTI",OldHouses!$C$2:$C$82,Stock!$D2)</f>
        <v>307.28477325768199</v>
      </c>
      <c r="AG2" s="4">
        <f>SUMIFS(OldHouses!AN$2:AN$82,OldHouses!$B$2:$B$82,"PASTI",OldHouses!$C$2:$C$82,Stock!$D2)</f>
        <v>205.69594813181209</v>
      </c>
      <c r="AH2" s="4">
        <f>SUMIFS(OldHouses!AO$2:AO$82,OldHouses!$B$2:$B$82,"PASTI",OldHouses!$C$2:$C$82,Stock!$D2)</f>
        <v>1435.543392276943</v>
      </c>
      <c r="AI2" s="4">
        <f>SUMIFS(OldHouses!AP$2:AP$82,OldHouses!$B$2:$B$82,"PASTI",OldHouses!$C$2:$C$82,Stock!$D2)</f>
        <v>130.70085218113678</v>
      </c>
      <c r="AJ2" s="4">
        <f>SUMIFS(OldHouses!AQ$2:AQ$82,OldHouses!$B$2:$B$82,"PASTI",OldHouses!$C$2:$C$82,Stock!$D2)</f>
        <v>851.44515458477701</v>
      </c>
      <c r="AK2" s="4">
        <f>SUMIFS(OldHouses!AR$2:AR$82,OldHouses!$B$2:$B$82,"PASTI",OldHouses!$C$2:$C$82,Stock!$D2)</f>
        <v>282.3605595944656</v>
      </c>
      <c r="AL2" s="4">
        <f>SUMIFS(OldHouses!AS$2:AS$82,OldHouses!$B$2:$B$82,"PASTI",OldHouses!$C$2:$C$82,Stock!$D2)</f>
        <v>725.91160927914598</v>
      </c>
      <c r="AM2" s="4">
        <f>SUMIFS(OldHouses!AT$2:AT$82,OldHouses!$B$2:$B$82,"PASTI",OldHouses!$C$2:$C$82,Stock!$D2)</f>
        <v>103.5675179566453</v>
      </c>
      <c r="AN2" s="4">
        <f>SUMIFS(OldHouses!AU$2:AU$82,OldHouses!$B$2:$B$82,"PASTI",OldHouses!$C$2:$C$82,Stock!$D2)</f>
        <v>237.772039155638</v>
      </c>
      <c r="AO2" s="4">
        <f>SUMIFS(OldHouses!AV$2:AV$82,OldHouses!$B$2:$B$82,"PASTI",OldHouses!$C$2:$C$82,Stock!$D2)</f>
        <v>2523.4410017930868</v>
      </c>
    </row>
    <row r="3" spans="2:42">
      <c r="D3" t="s">
        <v>236</v>
      </c>
      <c r="E3" s="4">
        <f>SUMIFS(OldHouses!L$2:L$82,OldHouses!$B$2:$B$82,"PASTI",OldHouses!$C$2:$C$82,Stock!$D3)</f>
        <v>52.397955906877144</v>
      </c>
      <c r="F3" s="4">
        <f>SUMIFS(OldHouses!M$2:M$82,OldHouses!$B$2:$B$82,"PASTI",OldHouses!$C$2:$C$82,Stock!$D3)</f>
        <v>475.16089786299096</v>
      </c>
      <c r="G3" s="4">
        <f>SUMIFS(OldHouses!N$2:N$82,OldHouses!$B$2:$B$82,"PASTI",OldHouses!$C$2:$C$82,Stock!$D3)</f>
        <v>127.53778698842349</v>
      </c>
      <c r="H3" s="4">
        <f>SUMIFS(OldHouses!O$2:O$82,OldHouses!$B$2:$B$82,"PASTI",OldHouses!$C$2:$C$82,Stock!$D3)</f>
        <v>365.40423864371587</v>
      </c>
      <c r="I3" s="4">
        <f>SUMIFS(OldHouses!P$2:P$82,OldHouses!$B$2:$B$82,"PASTI",OldHouses!$C$2:$C$82,Stock!$D3)</f>
        <v>349.10990919147417</v>
      </c>
      <c r="J3" s="4">
        <f>SUMIFS(OldHouses!Q$2:Q$82,OldHouses!$B$2:$B$82,"PASTI",OldHouses!$C$2:$C$82,Stock!$D3)</f>
        <v>393.89956327827781</v>
      </c>
      <c r="K3" s="4">
        <f>SUMIFS(OldHouses!R$2:R$82,OldHouses!$B$2:$B$82,"PASTI",OldHouses!$C$2:$C$82,Stock!$D3)</f>
        <v>91.973915778842496</v>
      </c>
      <c r="L3" s="4">
        <f>SUMIFS(OldHouses!S$2:S$82,OldHouses!$B$2:$B$82,"PASTI",OldHouses!$C$2:$C$82,Stock!$D3)</f>
        <v>442.63691974403002</v>
      </c>
      <c r="M3" s="4">
        <f>SUMIFS(OldHouses!T$2:T$82,OldHouses!$B$2:$B$82,"PASTI",OldHouses!$C$2:$C$82,Stock!$D3)</f>
        <v>3521.9881662213438</v>
      </c>
      <c r="N3" s="4">
        <f>SUMIFS(OldHouses!U$2:U$82,OldHouses!$B$2:$B$82,"PASTI",OldHouses!$C$2:$C$82,Stock!$D3)</f>
        <v>379.30963927654369</v>
      </c>
      <c r="O3" s="4">
        <f>SUMIFS(OldHouses!V$2:V$82,OldHouses!$B$2:$B$82,"PASTI",OldHouses!$C$2:$C$82,Stock!$D3)</f>
        <v>59.771850946074821</v>
      </c>
      <c r="P3" s="4">
        <f>SUMIFS(OldHouses!W$2:W$82,OldHouses!$B$2:$B$82,"PASTI",OldHouses!$C$2:$C$82,Stock!$D3)</f>
        <v>447.34955801039303</v>
      </c>
      <c r="Q3" s="4">
        <f>SUMIFS(OldHouses!X$2:X$82,OldHouses!$B$2:$B$82,"PASTI",OldHouses!$C$2:$C$82,Stock!$D3)</f>
        <v>620.11433156973192</v>
      </c>
      <c r="R3" s="4">
        <f>SUMIFS(OldHouses!Y$2:Y$82,OldHouses!$B$2:$B$82,"PASTI",OldHouses!$C$2:$C$82,Stock!$D3)</f>
        <v>476.26097590452349</v>
      </c>
      <c r="S3" s="4">
        <f>SUMIFS(OldHouses!Z$2:Z$82,OldHouses!$B$2:$B$82,"PASTI",OldHouses!$C$2:$C$82,Stock!$D3)</f>
        <v>3488.730234116867</v>
      </c>
      <c r="T3" s="4">
        <f>SUMIFS(OldHouses!AA$2:AA$82,OldHouses!$B$2:$B$82,"PASTI",OldHouses!$C$2:$C$82,Stock!$D3)</f>
        <v>370.45143165745839</v>
      </c>
      <c r="U3" s="4">
        <f>SUMIFS(OldHouses!AB$2:AB$82,OldHouses!$B$2:$B$82,"PASTI",OldHouses!$C$2:$C$82,Stock!$D3)</f>
        <v>848.46766945526895</v>
      </c>
      <c r="V3" s="4">
        <f>SUMIFS(OldHouses!AC$2:AC$82,OldHouses!$B$2:$B$82,"PASTI",OldHouses!$C$2:$C$82,Stock!$D3)</f>
        <v>315.91686032814823</v>
      </c>
      <c r="W3" s="4">
        <f>SUMIFS(OldHouses!AD$2:AD$82,OldHouses!$B$2:$B$82,"PASTI",OldHouses!$C$2:$C$82,Stock!$D3)</f>
        <v>26.203867165430069</v>
      </c>
      <c r="X3" s="4">
        <f>SUMIFS(OldHouses!AE$2:AE$82,OldHouses!$B$2:$B$82,"PASTI",OldHouses!$C$2:$C$82,Stock!$D3)</f>
        <v>889.2444611915389</v>
      </c>
      <c r="Y3" s="4">
        <f>SUMIFS(OldHouses!AF$2:AF$82,OldHouses!$B$2:$B$82,"PASTI",OldHouses!$C$2:$C$82,Stock!$D3)</f>
        <v>75.075032996299058</v>
      </c>
      <c r="Z3" s="4">
        <f>SUMIFS(OldHouses!AG$2:AG$82,OldHouses!$B$2:$B$82,"PASTI",OldHouses!$C$2:$C$82,Stock!$D3)</f>
        <v>121.88712570644931</v>
      </c>
      <c r="AA3" s="4">
        <f>SUMIFS(OldHouses!AH$2:AH$82,OldHouses!$B$2:$B$82,"PASTI",OldHouses!$C$2:$C$82,Stock!$D3)</f>
        <v>23.879085798445658</v>
      </c>
      <c r="AB3" s="4">
        <f>SUMIFS(OldHouses!AI$2:AI$82,OldHouses!$B$2:$B$82,"PASTI",OldHouses!$C$2:$C$82,Stock!$D3)</f>
        <v>98.992485002584203</v>
      </c>
      <c r="AC3" s="4">
        <f>SUMIFS(OldHouses!AJ$2:AJ$82,OldHouses!$B$2:$B$82,"PASTI",OldHouses!$C$2:$C$82,Stock!$D3)</f>
        <v>24.453989839227642</v>
      </c>
      <c r="AD3" s="4">
        <f>SUMIFS(OldHouses!AK$2:AK$82,OldHouses!$B$2:$B$82,"PASTI",OldHouses!$C$2:$C$82,Stock!$D3)</f>
        <v>65.888293501627103</v>
      </c>
      <c r="AE3" s="4">
        <f>SUMIFS(OldHouses!AL$2:AL$82,OldHouses!$B$2:$B$82,"PASTI",OldHouses!$C$2:$C$82,Stock!$D3)</f>
        <v>1.972517751863814</v>
      </c>
      <c r="AF3" s="4">
        <f>SUMIFS(OldHouses!AM$2:AM$82,OldHouses!$B$2:$B$82,"PASTI",OldHouses!$C$2:$C$82,Stock!$D3)</f>
        <v>328.50430399375728</v>
      </c>
      <c r="AG3" s="4">
        <f>SUMIFS(OldHouses!AN$2:AN$82,OldHouses!$B$2:$B$82,"PASTI",OldHouses!$C$2:$C$82,Stock!$D3)</f>
        <v>257.91655481899897</v>
      </c>
      <c r="AH3" s="4">
        <f>SUMIFS(OldHouses!AO$2:AO$82,OldHouses!$B$2:$B$82,"PASTI",OldHouses!$C$2:$C$82,Stock!$D3)</f>
        <v>1889.3241922531552</v>
      </c>
      <c r="AI3" s="4">
        <f>SUMIFS(OldHouses!AP$2:AP$82,OldHouses!$B$2:$B$82,"PASTI",OldHouses!$C$2:$C$82,Stock!$D3)</f>
        <v>279.11450740176781</v>
      </c>
      <c r="AJ3" s="4">
        <f>SUMIFS(OldHouses!AQ$2:AQ$82,OldHouses!$B$2:$B$82,"PASTI",OldHouses!$C$2:$C$82,Stock!$D3)</f>
        <v>1252.0346721257663</v>
      </c>
      <c r="AK3" s="4">
        <f>SUMIFS(OldHouses!AR$2:AR$82,OldHouses!$B$2:$B$82,"PASTI",OldHouses!$C$2:$C$82,Stock!$D3)</f>
        <v>376.83595058401033</v>
      </c>
      <c r="AL3" s="4">
        <f>SUMIFS(OldHouses!AS$2:AS$82,OldHouses!$B$2:$B$82,"PASTI",OldHouses!$C$2:$C$82,Stock!$D3)</f>
        <v>452.81902767879876</v>
      </c>
      <c r="AM3" s="4">
        <f>SUMIFS(OldHouses!AT$2:AT$82,OldHouses!$B$2:$B$82,"PASTI",OldHouses!$C$2:$C$82,Stock!$D3)</f>
        <v>91.497241047461785</v>
      </c>
      <c r="AN3" s="4">
        <f>SUMIFS(OldHouses!AU$2:AU$82,OldHouses!$B$2:$B$82,"PASTI",OldHouses!$C$2:$C$82,Stock!$D3)</f>
        <v>193.7309670850471</v>
      </c>
      <c r="AO3" s="4">
        <f>SUMIFS(OldHouses!AV$2:AV$82,OldHouses!$B$2:$B$82,"PASTI",OldHouses!$C$2:$C$82,Stock!$D3)</f>
        <v>1287.53654172385</v>
      </c>
    </row>
    <row r="4" spans="2:42">
      <c r="D4" t="s">
        <v>56</v>
      </c>
      <c r="E4" s="4">
        <f>SUMIFS(OldHouses!L$2:L$82,OldHouses!$B$2:$B$82,"PASTI",OldHouses!$C$2:$C$82,Stock!$D4)</f>
        <v>196.6697242421385</v>
      </c>
      <c r="F4" s="4">
        <f>SUMIFS(OldHouses!M$2:M$82,OldHouses!$B$2:$B$82,"PASTI",OldHouses!$C$2:$C$82,Stock!$D4)</f>
        <v>1468.1931444905656</v>
      </c>
      <c r="G4" s="4">
        <f>SUMIFS(OldHouses!N$2:N$82,OldHouses!$B$2:$B$82,"PASTI",OldHouses!$C$2:$C$82,Stock!$D4)</f>
        <v>271.18740136497502</v>
      </c>
      <c r="H4" s="4">
        <f>SUMIFS(OldHouses!O$2:O$82,OldHouses!$B$2:$B$82,"PASTI",OldHouses!$C$2:$C$82,Stock!$D4)</f>
        <v>905.52301441199245</v>
      </c>
      <c r="I4" s="4">
        <f>SUMIFS(OldHouses!P$2:P$82,OldHouses!$B$2:$B$82,"PASTI",OldHouses!$C$2:$C$82,Stock!$D4)</f>
        <v>777.2177060138215</v>
      </c>
      <c r="J4" s="4">
        <f>SUMIFS(OldHouses!Q$2:Q$82,OldHouses!$B$2:$B$82,"PASTI",OldHouses!$C$2:$C$82,Stock!$D4)</f>
        <v>1648.2852115299656</v>
      </c>
      <c r="K4" s="4">
        <f>SUMIFS(OldHouses!R$2:R$82,OldHouses!$B$2:$B$82,"PASTI",OldHouses!$C$2:$C$82,Stock!$D4)</f>
        <v>83.5448736928291</v>
      </c>
      <c r="L4" s="4">
        <f>SUMIFS(OldHouses!S$2:S$82,OldHouses!$B$2:$B$82,"PASTI",OldHouses!$C$2:$C$82,Stock!$D4)</f>
        <v>2208.0312140248443</v>
      </c>
      <c r="M4" s="4">
        <f>SUMIFS(OldHouses!T$2:T$82,OldHouses!$B$2:$B$82,"PASTI",OldHouses!$C$2:$C$82,Stock!$D4)</f>
        <v>18507.478934742296</v>
      </c>
      <c r="N4" s="4">
        <f>SUMIFS(OldHouses!U$2:U$82,OldHouses!$B$2:$B$82,"PASTI",OldHouses!$C$2:$C$82,Stock!$D4)</f>
        <v>1066.6762517252066</v>
      </c>
      <c r="O4" s="4">
        <f>SUMIFS(OldHouses!V$2:V$82,OldHouses!$B$2:$B$82,"PASTI",OldHouses!$C$2:$C$82,Stock!$D4)</f>
        <v>488.14637875076545</v>
      </c>
      <c r="P4" s="4">
        <f>SUMIFS(OldHouses!W$2:W$82,OldHouses!$B$2:$B$82,"PASTI",OldHouses!$C$2:$C$82,Stock!$D4)</f>
        <v>1679.0753129779869</v>
      </c>
      <c r="Q4" s="4">
        <f>SUMIFS(OldHouses!X$2:X$82,OldHouses!$B$2:$B$82,"PASTI",OldHouses!$C$2:$C$82,Stock!$D4)</f>
        <v>7433.1088118539292</v>
      </c>
      <c r="R4" s="4">
        <f>SUMIFS(OldHouses!Y$2:Y$82,OldHouses!$B$2:$B$82,"PASTI",OldHouses!$C$2:$C$82,Stock!$D4)</f>
        <v>1108.172315230707</v>
      </c>
      <c r="S4" s="4">
        <f>SUMIFS(OldHouses!Z$2:Z$82,OldHouses!$B$2:$B$82,"PASTI",OldHouses!$C$2:$C$82,Stock!$D4)</f>
        <v>9195.3526981771211</v>
      </c>
      <c r="T4" s="4">
        <f>SUMIFS(OldHouses!AA$2:AA$82,OldHouses!$B$2:$B$82,"PASTI",OldHouses!$C$2:$C$82,Stock!$D4)</f>
        <v>505.02472685864484</v>
      </c>
      <c r="U4" s="4">
        <f>SUMIFS(OldHouses!AB$2:AB$82,OldHouses!$B$2:$B$82,"PASTI",OldHouses!$C$2:$C$82,Stock!$D4)</f>
        <v>1314.802305305406</v>
      </c>
      <c r="V4" s="4">
        <f>SUMIFS(OldHouses!AC$2:AC$82,OldHouses!$B$2:$B$82,"PASTI",OldHouses!$C$2:$C$82,Stock!$D4)</f>
        <v>148.11826981024998</v>
      </c>
      <c r="W4" s="4">
        <f>SUMIFS(OldHouses!AD$2:AD$82,OldHouses!$B$2:$B$82,"PASTI",OldHouses!$C$2:$C$82,Stock!$D4)</f>
        <v>67.1621346364728</v>
      </c>
      <c r="X4" s="4">
        <f>SUMIFS(OldHouses!AE$2:AE$82,OldHouses!$B$2:$B$82,"PASTI",OldHouses!$C$2:$C$82,Stock!$D4)</f>
        <v>17047.884154921936</v>
      </c>
      <c r="Y4" s="4">
        <f>SUMIFS(OldHouses!AF$2:AF$82,OldHouses!$B$2:$B$82,"PASTI",OldHouses!$C$2:$C$82,Stock!$D4)</f>
        <v>159.6342824068613</v>
      </c>
      <c r="Z4" s="4">
        <f>SUMIFS(OldHouses!AG$2:AG$82,OldHouses!$B$2:$B$82,"PASTI",OldHouses!$C$2:$C$82,Stock!$D4)</f>
        <v>725.54346604839554</v>
      </c>
      <c r="AA4" s="4">
        <f>SUMIFS(OldHouses!AH$2:AH$82,OldHouses!$B$2:$B$82,"PASTI",OldHouses!$C$2:$C$82,Stock!$D4)</f>
        <v>67.999999638297837</v>
      </c>
      <c r="AB4" s="4">
        <f>SUMIFS(OldHouses!AI$2:AI$82,OldHouses!$B$2:$B$82,"PASTI",OldHouses!$C$2:$C$82,Stock!$D4)</f>
        <v>576.16017362476418</v>
      </c>
      <c r="AC4" s="4">
        <f>SUMIFS(OldHouses!AJ$2:AJ$82,OldHouses!$B$2:$B$82,"PASTI",OldHouses!$C$2:$C$82,Stock!$D4)</f>
        <v>98.552265437365492</v>
      </c>
      <c r="AD4" s="4">
        <f>SUMIFS(OldHouses!AK$2:AK$82,OldHouses!$B$2:$B$82,"PASTI",OldHouses!$C$2:$C$82,Stock!$D4)</f>
        <v>160.89708606674992</v>
      </c>
      <c r="AE4" s="4">
        <f>SUMIFS(OldHouses!AL$2:AL$82,OldHouses!$B$2:$B$82,"PASTI",OldHouses!$C$2:$C$82,Stock!$D4)</f>
        <v>16.335462474584791</v>
      </c>
      <c r="AF4" s="4">
        <f>SUMIFS(OldHouses!AM$2:AM$82,OldHouses!$B$2:$B$82,"PASTI",OldHouses!$C$2:$C$82,Stock!$D4)</f>
        <v>1728.7005676351</v>
      </c>
      <c r="AG4" s="4">
        <f>SUMIFS(OldHouses!AN$2:AN$82,OldHouses!$B$2:$B$82,"PASTI",OldHouses!$C$2:$C$82,Stock!$D4)</f>
        <v>1151.6628112433011</v>
      </c>
      <c r="AH4" s="4">
        <f>SUMIFS(OldHouses!AO$2:AO$82,OldHouses!$B$2:$B$82,"PASTI",OldHouses!$C$2:$C$82,Stock!$D4)</f>
        <v>6734.1391844108875</v>
      </c>
      <c r="AI4" s="4">
        <f>SUMIFS(OldHouses!AP$2:AP$82,OldHouses!$B$2:$B$82,"PASTI",OldHouses!$C$2:$C$82,Stock!$D4)</f>
        <v>514.68576543917493</v>
      </c>
      <c r="AJ4" s="4">
        <f>SUMIFS(OldHouses!AQ$2:AQ$82,OldHouses!$B$2:$B$82,"PASTI",OldHouses!$C$2:$C$82,Stock!$D4)</f>
        <v>2050.9073432785103</v>
      </c>
      <c r="AK4" s="4">
        <f>SUMIFS(OldHouses!AR$2:AR$82,OldHouses!$B$2:$B$82,"PASTI",OldHouses!$C$2:$C$82,Stock!$D4)</f>
        <v>801.27752404119951</v>
      </c>
      <c r="AL4" s="4">
        <f>SUMIFS(OldHouses!AS$2:AS$82,OldHouses!$B$2:$B$82,"PASTI",OldHouses!$C$2:$C$82,Stock!$D4)</f>
        <v>2426.7814922366379</v>
      </c>
      <c r="AM4" s="4">
        <f>SUMIFS(OldHouses!AT$2:AT$82,OldHouses!$B$2:$B$82,"PASTI",OldHouses!$C$2:$C$82,Stock!$D4)</f>
        <v>461.41891138861371</v>
      </c>
      <c r="AN4" s="4">
        <f>SUMIFS(OldHouses!AU$2:AU$82,OldHouses!$B$2:$B$82,"PASTI",OldHouses!$C$2:$C$82,Stock!$D4)</f>
        <v>580.3607520245256</v>
      </c>
      <c r="AO4" s="4">
        <f>SUMIFS(OldHouses!AV$2:AV$82,OldHouses!$B$2:$B$82,"PASTI",OldHouses!$C$2:$C$82,Stock!$D4)</f>
        <v>3928.2270816740343</v>
      </c>
    </row>
    <row r="5" spans="2:42">
      <c r="D5" t="s">
        <v>61</v>
      </c>
      <c r="E5" s="4">
        <f>SUMIFS(OldHouses!L$2:L$82,OldHouses!$B$2:$B$82,"PASTI",OldHouses!$C$2:$C$82,Stock!$D5)</f>
        <v>48.267498585209182</v>
      </c>
      <c r="F5" s="4">
        <f>SUMIFS(OldHouses!M$2:M$82,OldHouses!$B$2:$B$82,"PASTI",OldHouses!$C$2:$C$82,Stock!$D5)</f>
        <v>470.44080729921609</v>
      </c>
      <c r="G5" s="4">
        <f>SUMIFS(OldHouses!N$2:N$82,OldHouses!$B$2:$B$82,"PASTI",OldHouses!$C$2:$C$82,Stock!$D5)</f>
        <v>79.842639754449635</v>
      </c>
      <c r="H5" s="4">
        <f>SUMIFS(OldHouses!O$2:O$82,OldHouses!$B$2:$B$82,"PASTI",OldHouses!$C$2:$C$82,Stock!$D5)</f>
        <v>1585.6864897222927</v>
      </c>
      <c r="I5" s="4">
        <f>SUMIFS(OldHouses!P$2:P$82,OldHouses!$B$2:$B$82,"PASTI",OldHouses!$C$2:$C$82,Stock!$D5)</f>
        <v>335.33279917511499</v>
      </c>
      <c r="J5" s="4">
        <f>SUMIFS(OldHouses!Q$2:Q$82,OldHouses!$B$2:$B$82,"PASTI",OldHouses!$C$2:$C$82,Stock!$D5)</f>
        <v>944.09207412879709</v>
      </c>
      <c r="K5" s="4">
        <f>SUMIFS(OldHouses!R$2:R$82,OldHouses!$B$2:$B$82,"PASTI",OldHouses!$C$2:$C$82,Stock!$D5)</f>
        <v>108.10427898788026</v>
      </c>
      <c r="L5" s="4">
        <f>SUMIFS(OldHouses!S$2:S$82,OldHouses!$B$2:$B$82,"PASTI",OldHouses!$C$2:$C$82,Stock!$D5)</f>
        <v>608.7805815509671</v>
      </c>
      <c r="M5" s="4">
        <f>SUMIFS(OldHouses!T$2:T$82,OldHouses!$B$2:$B$82,"PASTI",OldHouses!$C$2:$C$82,Stock!$D5)</f>
        <v>8085.1738767626766</v>
      </c>
      <c r="N5" s="4">
        <f>SUMIFS(OldHouses!U$2:U$82,OldHouses!$B$2:$B$82,"PASTI",OldHouses!$C$2:$C$82,Stock!$D5)</f>
        <v>531.00509997213032</v>
      </c>
      <c r="O5" s="4">
        <f>SUMIFS(OldHouses!V$2:V$82,OldHouses!$B$2:$B$82,"PASTI",OldHouses!$C$2:$C$82,Stock!$D5)</f>
        <v>51.805680544886428</v>
      </c>
      <c r="P5" s="4">
        <f>SUMIFS(OldHouses!W$2:W$82,OldHouses!$B$2:$B$82,"PASTI",OldHouses!$C$2:$C$82,Stock!$D5)</f>
        <v>412.08562022410109</v>
      </c>
      <c r="Q5" s="4">
        <f>SUMIFS(OldHouses!X$2:X$82,OldHouses!$B$2:$B$82,"PASTI",OldHouses!$C$2:$C$82,Stock!$D5)</f>
        <v>2157.0210401387399</v>
      </c>
      <c r="R5" s="4">
        <f>SUMIFS(OldHouses!Y$2:Y$82,OldHouses!$B$2:$B$82,"PASTI",OldHouses!$C$2:$C$82,Stock!$D5)</f>
        <v>598.70621603794291</v>
      </c>
      <c r="S5" s="4">
        <f>SUMIFS(OldHouses!Z$2:Z$82,OldHouses!$B$2:$B$82,"PASTI",OldHouses!$C$2:$C$82,Stock!$D5)</f>
        <v>5600.5710921203936</v>
      </c>
      <c r="T5" s="4">
        <f>SUMIFS(OldHouses!AA$2:AA$82,OldHouses!$B$2:$B$82,"PASTI",OldHouses!$C$2:$C$82,Stock!$D5)</f>
        <v>227.6395973924549</v>
      </c>
      <c r="U5" s="4">
        <f>SUMIFS(OldHouses!AB$2:AB$82,OldHouses!$B$2:$B$82,"PASTI",OldHouses!$C$2:$C$82,Stock!$D5)</f>
        <v>567.53090466114179</v>
      </c>
      <c r="V5" s="4">
        <f>SUMIFS(OldHouses!AC$2:AC$82,OldHouses!$B$2:$B$82,"PASTI",OldHouses!$C$2:$C$82,Stock!$D5)</f>
        <v>700.17966555581438</v>
      </c>
      <c r="W5" s="4">
        <f>SUMIFS(OldHouses!AD$2:AD$82,OldHouses!$B$2:$B$82,"PASTI",OldHouses!$C$2:$C$82,Stock!$D5)</f>
        <v>40.71030431771505</v>
      </c>
      <c r="X5" s="4">
        <f>SUMIFS(OldHouses!AE$2:AE$82,OldHouses!$B$2:$B$82,"PASTI",OldHouses!$C$2:$C$82,Stock!$D5)</f>
        <v>3755.6580946086474</v>
      </c>
      <c r="Y5" s="4">
        <f>SUMIFS(OldHouses!AF$2:AF$82,OldHouses!$B$2:$B$82,"PASTI",OldHouses!$C$2:$C$82,Stock!$D5)</f>
        <v>46.999316481953841</v>
      </c>
      <c r="Z5" s="4">
        <f>SUMIFS(OldHouses!AG$2:AG$82,OldHouses!$B$2:$B$82,"PASTI",OldHouses!$C$2:$C$82,Stock!$D5)</f>
        <v>131.79385110597451</v>
      </c>
      <c r="AA5" s="4">
        <f>SUMIFS(OldHouses!AH$2:AH$82,OldHouses!$B$2:$B$82,"PASTI",OldHouses!$C$2:$C$82,Stock!$D5)</f>
        <v>67.68862239444509</v>
      </c>
      <c r="AB5" s="4">
        <f>SUMIFS(OldHouses!AI$2:AI$82,OldHouses!$B$2:$B$82,"PASTI",OldHouses!$C$2:$C$82,Stock!$D5)</f>
        <v>73.615615852930219</v>
      </c>
      <c r="AC5" s="4">
        <f>SUMIFS(OldHouses!AJ$2:AJ$82,OldHouses!$B$2:$B$82,"PASTI",OldHouses!$C$2:$C$82,Stock!$D5)</f>
        <v>24.187105315257188</v>
      </c>
      <c r="AD5" s="4">
        <f>SUMIFS(OldHouses!AK$2:AK$82,OldHouses!$B$2:$B$82,"PASTI",OldHouses!$C$2:$C$82,Stock!$D5)</f>
        <v>63.28810873327032</v>
      </c>
      <c r="AE5" s="4">
        <f>SUMIFS(OldHouses!AL$2:AL$82,OldHouses!$B$2:$B$82,"PASTI",OldHouses!$C$2:$C$82,Stock!$D5)</f>
        <v>45.592677880469346</v>
      </c>
      <c r="AF5" s="4">
        <f>SUMIFS(OldHouses!AM$2:AM$82,OldHouses!$B$2:$B$82,"PASTI",OldHouses!$C$2:$C$82,Stock!$D5)</f>
        <v>3357.5157752383084</v>
      </c>
      <c r="AG5" s="4">
        <f>SUMIFS(OldHouses!AN$2:AN$82,OldHouses!$B$2:$B$82,"PASTI",OldHouses!$C$2:$C$82,Stock!$D5)</f>
        <v>364.13057789423277</v>
      </c>
      <c r="AH5" s="4">
        <f>SUMIFS(OldHouses!AO$2:AO$82,OldHouses!$B$2:$B$82,"PASTI",OldHouses!$C$2:$C$82,Stock!$D5)</f>
        <v>1247.6752592255091</v>
      </c>
      <c r="AI5" s="4">
        <f>SUMIFS(OldHouses!AP$2:AP$82,OldHouses!$B$2:$B$82,"PASTI",OldHouses!$C$2:$C$82,Stock!$D5)</f>
        <v>330.83001010664282</v>
      </c>
      <c r="AJ5" s="4">
        <f>SUMIFS(OldHouses!AQ$2:AQ$82,OldHouses!$B$2:$B$82,"PASTI",OldHouses!$C$2:$C$82,Stock!$D5)</f>
        <v>604.09854527430878</v>
      </c>
      <c r="AK5" s="4">
        <f>SUMIFS(OldHouses!AR$2:AR$82,OldHouses!$B$2:$B$82,"PASTI",OldHouses!$C$2:$C$82,Stock!$D5)</f>
        <v>235.91107984126933</v>
      </c>
      <c r="AL5" s="4">
        <f>SUMIFS(OldHouses!AS$2:AS$82,OldHouses!$B$2:$B$82,"PASTI",OldHouses!$C$2:$C$82,Stock!$D5)</f>
        <v>565.48786980541706</v>
      </c>
      <c r="AM5" s="4">
        <f>SUMIFS(OldHouses!AT$2:AT$82,OldHouses!$B$2:$B$82,"PASTI",OldHouses!$C$2:$C$82,Stock!$D5)</f>
        <v>64.875141320435105</v>
      </c>
      <c r="AN5" s="4">
        <f>SUMIFS(OldHouses!AU$2:AU$82,OldHouses!$B$2:$B$82,"PASTI",OldHouses!$C$2:$C$82,Stock!$D5)</f>
        <v>128.41321929206771</v>
      </c>
      <c r="AO5" s="4">
        <f>SUMIFS(OldHouses!AV$2:AV$82,OldHouses!$B$2:$B$82,"PASTI",OldHouses!$C$2:$C$82,Stock!$D5)</f>
        <v>13230.78919135222</v>
      </c>
    </row>
    <row r="6" spans="2:42">
      <c r="E6">
        <f>E3/SUM(E2:E5)</f>
        <v>0.15863608477089225</v>
      </c>
      <c r="F6">
        <f t="shared" ref="F6:U6" si="0">F3/SUM(F2:F5)</f>
        <v>0.16086451031507021</v>
      </c>
      <c r="G6">
        <f t="shared" si="0"/>
        <v>0.22214056670298757</v>
      </c>
      <c r="H6">
        <f t="shared" si="0"/>
        <v>0.10617288084260385</v>
      </c>
      <c r="I6">
        <f t="shared" si="0"/>
        <v>0.20184863941010339</v>
      </c>
      <c r="J6">
        <f t="shared" si="0"/>
        <v>0.11470817614026506</v>
      </c>
      <c r="K6">
        <f t="shared" si="0"/>
        <v>0.30915471090562147</v>
      </c>
      <c r="L6">
        <f t="shared" si="0"/>
        <v>0.11515397182355619</v>
      </c>
      <c r="M6">
        <f t="shared" si="0"/>
        <v>0.10260320611571289</v>
      </c>
      <c r="N6">
        <f t="shared" si="0"/>
        <v>0.14616588949272952</v>
      </c>
      <c r="O6">
        <f t="shared" si="0"/>
        <v>9.1728079165886281E-2</v>
      </c>
      <c r="P6">
        <f t="shared" si="0"/>
        <v>0.15863608477089236</v>
      </c>
      <c r="Q6">
        <f t="shared" si="0"/>
        <v>5.8705633977589371E-2</v>
      </c>
      <c r="R6">
        <f t="shared" si="0"/>
        <v>0.19058062261085376</v>
      </c>
      <c r="S6">
        <f t="shared" si="0"/>
        <v>0.16538354137650829</v>
      </c>
      <c r="T6">
        <f t="shared" si="0"/>
        <v>0.270649808585818</v>
      </c>
      <c r="U6">
        <f t="shared" si="0"/>
        <v>0.24816286670271623</v>
      </c>
      <c r="V6">
        <f t="shared" ref="V6" si="1">V3/SUM(V2:V5)</f>
        <v>0.24046189943802632</v>
      </c>
      <c r="W6">
        <f t="shared" ref="W6" si="2">W3/SUM(W2:W5)</f>
        <v>0.17301427543964848</v>
      </c>
      <c r="X6">
        <f t="shared" ref="X6" si="3">X3/SUM(X2:X5)</f>
        <v>3.8805624236417667E-2</v>
      </c>
      <c r="Y6">
        <f t="shared" ref="Y6" si="4">Y3/SUM(Y2:Y5)</f>
        <v>0.22214056670298737</v>
      </c>
      <c r="Z6">
        <f t="shared" ref="Z6" si="5">Z3/SUM(Z2:Z5)</f>
        <v>0.10902604690841231</v>
      </c>
      <c r="AA6">
        <f t="shared" ref="AA6" si="6">AA3/SUM(AA2:AA5)</f>
        <v>0.12701641449713869</v>
      </c>
      <c r="AB6">
        <f t="shared" ref="AB6" si="7">AB3/SUM(AB2:AB5)</f>
        <v>0.11868113249822156</v>
      </c>
      <c r="AC6">
        <f t="shared" ref="AC6" si="8">AC3/SUM(AC2:AC5)</f>
        <v>0.14774345877878703</v>
      </c>
      <c r="AD6">
        <f t="shared" ref="AD6" si="9">AD3/SUM(AD2:AD5)</f>
        <v>0.19342766479429815</v>
      </c>
      <c r="AE6">
        <f t="shared" ref="AE6" si="10">AE3/SUM(AE2:AE5)</f>
        <v>3.0116493099972819E-2</v>
      </c>
      <c r="AF6">
        <f t="shared" ref="AF6" si="11">AF3/SUM(AF2:AF5)</f>
        <v>5.7410694306296146E-2</v>
      </c>
      <c r="AG6">
        <f t="shared" ref="AG6" si="12">AG3/SUM(AG2:AG5)</f>
        <v>0.13029998336869034</v>
      </c>
      <c r="AH6">
        <f t="shared" ref="AH6" si="13">AH3/SUM(AH2:AH5)</f>
        <v>0.16709802111234662</v>
      </c>
      <c r="AI6">
        <f t="shared" ref="AI6" si="14">AI3/SUM(AI2:AI5)</f>
        <v>0.22234333204294118</v>
      </c>
      <c r="AJ6">
        <f t="shared" ref="AJ6:AK6" si="15">AJ3/SUM(AJ2:AJ5)</f>
        <v>0.26311619852293106</v>
      </c>
      <c r="AK6">
        <f t="shared" si="15"/>
        <v>0.22214056670298746</v>
      </c>
      <c r="AL6">
        <f t="shared" ref="AL6" si="16">AL3/SUM(AL2:AL5)</f>
        <v>0.10856366046208642</v>
      </c>
      <c r="AM6">
        <f t="shared" ref="AM6" si="17">AM3/SUM(AM2:AM5)</f>
        <v>0.12684012389086213</v>
      </c>
      <c r="AN6">
        <f t="shared" ref="AN6" si="18">AN3/SUM(AN2:AN5)</f>
        <v>0.16989816588252182</v>
      </c>
      <c r="AO6">
        <f t="shared" ref="AO6" si="19">AO3/SUM(AO2:AO5)</f>
        <v>6.1398994820309138E-2</v>
      </c>
    </row>
    <row r="8" spans="2:42">
      <c r="D8" s="6" t="s">
        <v>66</v>
      </c>
      <c r="E8" t="str">
        <f>E1</f>
        <v>AL</v>
      </c>
      <c r="F8" t="str">
        <f t="shared" ref="F8:AO8" si="20">F1</f>
        <v>AT</v>
      </c>
      <c r="G8" t="str">
        <f t="shared" si="20"/>
        <v>BA</v>
      </c>
      <c r="H8" t="str">
        <f t="shared" si="20"/>
        <v>BE</v>
      </c>
      <c r="I8" t="str">
        <f t="shared" si="20"/>
        <v>BG</v>
      </c>
      <c r="J8" t="str">
        <f t="shared" si="20"/>
        <v>CH</v>
      </c>
      <c r="K8" t="str">
        <f t="shared" si="20"/>
        <v>CY</v>
      </c>
      <c r="L8" t="str">
        <f t="shared" si="20"/>
        <v>CZ</v>
      </c>
      <c r="M8" t="str">
        <f t="shared" si="20"/>
        <v>DE</v>
      </c>
      <c r="N8" t="str">
        <f t="shared" si="20"/>
        <v>DK</v>
      </c>
      <c r="O8" t="str">
        <f t="shared" si="20"/>
        <v>EE</v>
      </c>
      <c r="P8" t="str">
        <f t="shared" si="20"/>
        <v>EL</v>
      </c>
      <c r="Q8" t="str">
        <f t="shared" si="20"/>
        <v>ES</v>
      </c>
      <c r="R8" t="str">
        <f t="shared" si="20"/>
        <v>FI</v>
      </c>
      <c r="S8" t="str">
        <f t="shared" si="20"/>
        <v>FR</v>
      </c>
      <c r="T8" t="str">
        <f t="shared" si="20"/>
        <v>HR</v>
      </c>
      <c r="U8" t="str">
        <f t="shared" si="20"/>
        <v>HU</v>
      </c>
      <c r="V8" t="str">
        <f t="shared" si="20"/>
        <v>IE</v>
      </c>
      <c r="W8" t="str">
        <f t="shared" si="20"/>
        <v>IS</v>
      </c>
      <c r="X8" t="str">
        <f t="shared" si="20"/>
        <v>IT</v>
      </c>
      <c r="Y8" t="str">
        <f t="shared" si="20"/>
        <v>KS</v>
      </c>
      <c r="Z8" t="str">
        <f t="shared" si="20"/>
        <v>LT</v>
      </c>
      <c r="AA8" t="str">
        <f t="shared" si="20"/>
        <v>LU</v>
      </c>
      <c r="AB8" t="str">
        <f t="shared" si="20"/>
        <v>LV</v>
      </c>
      <c r="AC8" t="str">
        <f t="shared" si="20"/>
        <v>ME</v>
      </c>
      <c r="AD8" t="str">
        <f t="shared" si="20"/>
        <v>MK</v>
      </c>
      <c r="AE8" t="str">
        <f t="shared" si="20"/>
        <v>MT</v>
      </c>
      <c r="AF8" t="str">
        <f t="shared" si="20"/>
        <v>NL</v>
      </c>
      <c r="AG8" t="str">
        <f t="shared" si="20"/>
        <v>NO</v>
      </c>
      <c r="AH8" t="str">
        <f t="shared" si="20"/>
        <v>PL</v>
      </c>
      <c r="AI8" t="str">
        <f t="shared" si="20"/>
        <v>PT</v>
      </c>
      <c r="AJ8" t="str">
        <f t="shared" si="20"/>
        <v>RO</v>
      </c>
      <c r="AK8" t="str">
        <f t="shared" si="20"/>
        <v>RS</v>
      </c>
      <c r="AL8" t="str">
        <f t="shared" si="20"/>
        <v>SE</v>
      </c>
      <c r="AM8" t="str">
        <f t="shared" si="20"/>
        <v>SI</v>
      </c>
      <c r="AN8" t="str">
        <f t="shared" si="20"/>
        <v>SK</v>
      </c>
      <c r="AO8" t="str">
        <f t="shared" si="20"/>
        <v>UK</v>
      </c>
    </row>
    <row r="9" spans="2:42">
      <c r="D9" t="str">
        <f>D2</f>
        <v>Rdw_DetH</v>
      </c>
      <c r="E9" s="5">
        <v>3.0000000000000001E-3</v>
      </c>
      <c r="F9" s="5">
        <v>3.0000000000000001E-3</v>
      </c>
      <c r="G9" s="5">
        <v>3.0000000000000001E-3</v>
      </c>
      <c r="H9" s="5">
        <v>3.0000000000000001E-3</v>
      </c>
      <c r="I9" s="5">
        <v>3.0000000000000001E-3</v>
      </c>
      <c r="J9" s="5">
        <v>3.0000000000000001E-3</v>
      </c>
      <c r="K9" s="5">
        <v>3.0000000000000001E-3</v>
      </c>
      <c r="L9" s="5">
        <v>3.0000000000000001E-3</v>
      </c>
      <c r="M9" s="5">
        <v>3.0000000000000001E-3</v>
      </c>
      <c r="N9" s="5">
        <v>3.0000000000000001E-3</v>
      </c>
      <c r="O9" s="5">
        <v>3.0000000000000001E-3</v>
      </c>
      <c r="P9" s="5">
        <v>3.0000000000000001E-3</v>
      </c>
      <c r="Q9" s="5">
        <v>3.0000000000000001E-3</v>
      </c>
      <c r="R9" s="5">
        <v>3.0000000000000001E-3</v>
      </c>
      <c r="S9" s="5">
        <v>3.0000000000000001E-3</v>
      </c>
      <c r="T9" s="5">
        <v>3.0000000000000001E-3</v>
      </c>
      <c r="U9" s="5">
        <v>3.0000000000000001E-3</v>
      </c>
      <c r="V9" s="5">
        <v>3.0000000000000001E-3</v>
      </c>
      <c r="W9" s="5">
        <v>3.0000000000000001E-3</v>
      </c>
      <c r="X9" s="5">
        <v>3.0000000000000001E-3</v>
      </c>
      <c r="Y9" s="5">
        <v>3.0000000000000001E-3</v>
      </c>
      <c r="Z9" s="5">
        <v>3.0000000000000001E-3</v>
      </c>
      <c r="AA9" s="5">
        <v>3.0000000000000001E-3</v>
      </c>
      <c r="AB9" s="5">
        <v>3.0000000000000001E-3</v>
      </c>
      <c r="AC9" s="5">
        <v>3.0000000000000001E-3</v>
      </c>
      <c r="AD9" s="5">
        <v>3.0000000000000001E-3</v>
      </c>
      <c r="AE9" s="5">
        <v>3.0000000000000001E-3</v>
      </c>
      <c r="AF9" s="5">
        <v>3.0000000000000001E-3</v>
      </c>
      <c r="AG9" s="5">
        <v>3.0000000000000001E-3</v>
      </c>
      <c r="AH9" s="5">
        <v>3.0000000000000001E-3</v>
      </c>
      <c r="AI9" s="5">
        <v>3.0000000000000001E-3</v>
      </c>
      <c r="AJ9" s="5">
        <v>3.0000000000000001E-3</v>
      </c>
      <c r="AK9" s="5">
        <v>3.0000000000000001E-3</v>
      </c>
      <c r="AL9" s="5">
        <v>3.0000000000000001E-3</v>
      </c>
      <c r="AM9" s="5">
        <v>3.0000000000000001E-3</v>
      </c>
      <c r="AN9" s="5">
        <v>3.0000000000000001E-3</v>
      </c>
      <c r="AO9" s="5">
        <v>3.0000000000000001E-3</v>
      </c>
    </row>
    <row r="10" spans="2:42">
      <c r="D10" t="str">
        <f>D3</f>
        <v>Rdw_DetH-70</v>
      </c>
      <c r="E10" s="5">
        <v>1E-3</v>
      </c>
      <c r="F10" s="5">
        <v>1E-3</v>
      </c>
      <c r="G10" s="5">
        <v>1E-3</v>
      </c>
      <c r="H10" s="5">
        <v>1E-3</v>
      </c>
      <c r="I10" s="5">
        <v>1E-3</v>
      </c>
      <c r="J10" s="5">
        <v>1E-3</v>
      </c>
      <c r="K10" s="5">
        <v>1E-3</v>
      </c>
      <c r="L10" s="5">
        <v>1E-3</v>
      </c>
      <c r="M10" s="5">
        <v>1E-3</v>
      </c>
      <c r="N10" s="5">
        <v>1E-3</v>
      </c>
      <c r="O10" s="5">
        <v>1E-3</v>
      </c>
      <c r="P10" s="5">
        <v>1E-3</v>
      </c>
      <c r="Q10" s="5">
        <v>1E-3</v>
      </c>
      <c r="R10" s="5">
        <v>1E-3</v>
      </c>
      <c r="S10" s="5">
        <v>1E-3</v>
      </c>
      <c r="T10" s="5">
        <v>1E-3</v>
      </c>
      <c r="U10" s="5">
        <v>1E-3</v>
      </c>
      <c r="V10" s="5">
        <v>1E-3</v>
      </c>
      <c r="W10" s="5">
        <v>1E-3</v>
      </c>
      <c r="X10" s="5">
        <v>1E-3</v>
      </c>
      <c r="Y10" s="5">
        <v>1E-3</v>
      </c>
      <c r="Z10" s="5">
        <v>1E-3</v>
      </c>
      <c r="AA10" s="5">
        <v>1E-3</v>
      </c>
      <c r="AB10" s="5">
        <v>1E-3</v>
      </c>
      <c r="AC10" s="5">
        <v>1E-3</v>
      </c>
      <c r="AD10" s="5">
        <v>1E-3</v>
      </c>
      <c r="AE10" s="5">
        <v>1E-3</v>
      </c>
      <c r="AF10" s="5">
        <v>1E-3</v>
      </c>
      <c r="AG10" s="5">
        <v>1E-3</v>
      </c>
      <c r="AH10" s="5">
        <v>1E-3</v>
      </c>
      <c r="AI10" s="5">
        <v>1E-3</v>
      </c>
      <c r="AJ10" s="5">
        <v>1E-3</v>
      </c>
      <c r="AK10" s="5">
        <v>1E-3</v>
      </c>
      <c r="AL10" s="5">
        <v>1E-3</v>
      </c>
      <c r="AM10" s="5">
        <v>1E-3</v>
      </c>
      <c r="AN10" s="5">
        <v>1E-3</v>
      </c>
      <c r="AO10" s="5">
        <v>1E-3</v>
      </c>
    </row>
    <row r="11" spans="2:42">
      <c r="D11" t="str">
        <f>D4</f>
        <v>Rdw_Flat</v>
      </c>
      <c r="E11" s="5">
        <f>E12</f>
        <v>2E-3</v>
      </c>
      <c r="F11" s="5">
        <f t="shared" ref="F11:AO11" si="21">F12</f>
        <v>2E-3</v>
      </c>
      <c r="G11" s="5">
        <f t="shared" si="21"/>
        <v>2E-3</v>
      </c>
      <c r="H11" s="5">
        <f t="shared" si="21"/>
        <v>2.5000000000000001E-3</v>
      </c>
      <c r="I11" s="5">
        <f t="shared" si="21"/>
        <v>2E-3</v>
      </c>
      <c r="J11" s="5">
        <f t="shared" si="21"/>
        <v>2E-3</v>
      </c>
      <c r="K11" s="5">
        <f t="shared" si="21"/>
        <v>2E-3</v>
      </c>
      <c r="L11" s="5">
        <f t="shared" si="21"/>
        <v>2E-3</v>
      </c>
      <c r="M11" s="5">
        <f t="shared" si="21"/>
        <v>2E-3</v>
      </c>
      <c r="N11" s="5">
        <f t="shared" si="21"/>
        <v>2E-3</v>
      </c>
      <c r="O11" s="5">
        <f t="shared" si="21"/>
        <v>2E-3</v>
      </c>
      <c r="P11" s="5">
        <f t="shared" si="21"/>
        <v>2E-3</v>
      </c>
      <c r="Q11" s="5">
        <f t="shared" si="21"/>
        <v>2.0999999999999999E-3</v>
      </c>
      <c r="R11" s="5">
        <f t="shared" si="21"/>
        <v>2E-3</v>
      </c>
      <c r="S11" s="5">
        <f t="shared" si="21"/>
        <v>2E-3</v>
      </c>
      <c r="T11" s="5">
        <f t="shared" si="21"/>
        <v>2E-3</v>
      </c>
      <c r="U11" s="5">
        <f t="shared" si="21"/>
        <v>2E-3</v>
      </c>
      <c r="V11" s="5">
        <f t="shared" si="21"/>
        <v>1.2999999999999999E-2</v>
      </c>
      <c r="W11" s="5">
        <f t="shared" si="21"/>
        <v>2E-3</v>
      </c>
      <c r="X11" s="5">
        <f t="shared" si="21"/>
        <v>2E-3</v>
      </c>
      <c r="Y11" s="5">
        <f t="shared" si="21"/>
        <v>2E-3</v>
      </c>
      <c r="Z11" s="5">
        <f t="shared" si="21"/>
        <v>2E-3</v>
      </c>
      <c r="AA11" s="5">
        <f t="shared" si="21"/>
        <v>2E-3</v>
      </c>
      <c r="AB11" s="5">
        <f t="shared" si="21"/>
        <v>2E-3</v>
      </c>
      <c r="AC11" s="5">
        <f t="shared" si="21"/>
        <v>2E-3</v>
      </c>
      <c r="AD11" s="5">
        <f t="shared" si="21"/>
        <v>2E-3</v>
      </c>
      <c r="AE11" s="5">
        <f t="shared" si="21"/>
        <v>2E-3</v>
      </c>
      <c r="AF11" s="5">
        <f t="shared" si="21"/>
        <v>2E-3</v>
      </c>
      <c r="AG11" s="5">
        <f t="shared" si="21"/>
        <v>2E-3</v>
      </c>
      <c r="AH11" s="5">
        <f t="shared" si="21"/>
        <v>2E-3</v>
      </c>
      <c r="AI11" s="5">
        <f t="shared" si="21"/>
        <v>2E-3</v>
      </c>
      <c r="AJ11" s="5">
        <f t="shared" si="21"/>
        <v>2E-3</v>
      </c>
      <c r="AK11" s="5">
        <f t="shared" si="21"/>
        <v>2E-3</v>
      </c>
      <c r="AL11" s="5">
        <f t="shared" si="21"/>
        <v>1.2000000000000008E-3</v>
      </c>
      <c r="AM11" s="5">
        <f t="shared" si="21"/>
        <v>2E-3</v>
      </c>
      <c r="AN11" s="5">
        <f t="shared" si="21"/>
        <v>2E-3</v>
      </c>
      <c r="AO11" s="5">
        <f t="shared" si="21"/>
        <v>4.4299999999999999E-3</v>
      </c>
    </row>
    <row r="12" spans="2:42">
      <c r="D12" t="str">
        <f>D5</f>
        <v>Rdw_SDetH</v>
      </c>
      <c r="E12" s="5">
        <v>2E-3</v>
      </c>
      <c r="F12" s="5">
        <f>HLOOKUP(F8,Demolition!$G$3:$AJ$4,2,FALSE)</f>
        <v>2E-3</v>
      </c>
      <c r="G12" s="5">
        <v>2E-3</v>
      </c>
      <c r="H12" s="5">
        <f>HLOOKUP(H8,Demolition!$G$3:$AJ$4,2,FALSE)</f>
        <v>2.5000000000000001E-3</v>
      </c>
      <c r="I12" s="5">
        <f>HLOOKUP(I8,Demolition!$G$3:$AJ$4,2,FALSE)</f>
        <v>2E-3</v>
      </c>
      <c r="J12" s="5">
        <f>HLOOKUP(J8,Demolition!$G$3:$AJ$4,2,FALSE)</f>
        <v>2E-3</v>
      </c>
      <c r="K12" s="5">
        <f>HLOOKUP(K8,Demolition!$G$3:$AJ$4,2,FALSE)</f>
        <v>2E-3</v>
      </c>
      <c r="L12" s="5">
        <f>HLOOKUP(L8,Demolition!$G$3:$AJ$4,2,FALSE)</f>
        <v>2E-3</v>
      </c>
      <c r="M12" s="5">
        <f>HLOOKUP(M8,Demolition!$G$3:$AJ$4,2,FALSE)</f>
        <v>2E-3</v>
      </c>
      <c r="N12" s="5">
        <f>HLOOKUP(N8,Demolition!$G$3:$AJ$4,2,FALSE)</f>
        <v>2E-3</v>
      </c>
      <c r="O12" s="5">
        <f>HLOOKUP(O8,Demolition!$G$3:$AJ$4,2,FALSE)</f>
        <v>2E-3</v>
      </c>
      <c r="P12" s="5">
        <v>2E-3</v>
      </c>
      <c r="Q12" s="5">
        <f>HLOOKUP(Q8,Demolition!$G$3:$AJ$4,2,FALSE)</f>
        <v>2.0999999999999999E-3</v>
      </c>
      <c r="R12" s="5">
        <f>HLOOKUP(R8,Demolition!$G$3:$AJ$4,2,FALSE)</f>
        <v>2E-3</v>
      </c>
      <c r="S12" s="5">
        <f>HLOOKUP(S8,Demolition!$G$3:$AJ$4,2,FALSE)</f>
        <v>2E-3</v>
      </c>
      <c r="T12" s="5">
        <v>2E-3</v>
      </c>
      <c r="U12" s="5">
        <f>HLOOKUP(U8,Demolition!$G$3:$AJ$4,2,FALSE)</f>
        <v>2E-3</v>
      </c>
      <c r="V12" s="5">
        <f>HLOOKUP(V8,Demolition!$G$3:$AJ$4,2,FALSE)</f>
        <v>1.2999999999999999E-2</v>
      </c>
      <c r="W12" s="5">
        <f>HLOOKUP(W8,Demolition!$G$3:$AJ$4,2,FALSE)</f>
        <v>2E-3</v>
      </c>
      <c r="X12" s="5">
        <f>HLOOKUP(X8,Demolition!$G$3:$AJ$4,2,FALSE)</f>
        <v>2E-3</v>
      </c>
      <c r="Y12" s="5">
        <v>2E-3</v>
      </c>
      <c r="Z12" s="5">
        <f>HLOOKUP(Z8,Demolition!$G$3:$AJ$4,2,FALSE)</f>
        <v>2E-3</v>
      </c>
      <c r="AA12" s="5">
        <f>HLOOKUP(AA8,Demolition!$G$3:$AJ$4,2,FALSE)</f>
        <v>2E-3</v>
      </c>
      <c r="AB12" s="5">
        <f>HLOOKUP(AB8,Demolition!$G$3:$AJ$4,2,FALSE)</f>
        <v>2E-3</v>
      </c>
      <c r="AC12" s="5">
        <v>2E-3</v>
      </c>
      <c r="AD12" s="5">
        <v>2E-3</v>
      </c>
      <c r="AE12" s="5">
        <f>HLOOKUP(AE8,Demolition!$G$3:$AJ$4,2,FALSE)</f>
        <v>2E-3</v>
      </c>
      <c r="AF12" s="5">
        <f>HLOOKUP(AF8,Demolition!$G$3:$AJ$4,2,FALSE)</f>
        <v>2E-3</v>
      </c>
      <c r="AG12" s="5">
        <f>HLOOKUP(AG8,Demolition!$G$3:$AJ$4,2,FALSE)</f>
        <v>2E-3</v>
      </c>
      <c r="AH12" s="5">
        <f>HLOOKUP(AH8,Demolition!$G$3:$AJ$4,2,FALSE)</f>
        <v>2E-3</v>
      </c>
      <c r="AI12" s="5">
        <f>HLOOKUP(AI8,Demolition!$G$3:$AJ$4,2,FALSE)</f>
        <v>2E-3</v>
      </c>
      <c r="AJ12" s="5">
        <f>HLOOKUP(AJ8,Demolition!$G$3:$AJ$4,2,FALSE)</f>
        <v>2E-3</v>
      </c>
      <c r="AK12" s="5">
        <v>2E-3</v>
      </c>
      <c r="AL12" s="5">
        <f>HLOOKUP(AL8,Demolition!$G$3:$AJ$4,2,FALSE)</f>
        <v>1.2000000000000008E-3</v>
      </c>
      <c r="AM12" s="5">
        <f>HLOOKUP(AM8,Demolition!$G$3:$AJ$4,2,FALSE)</f>
        <v>2E-3</v>
      </c>
      <c r="AN12" s="5">
        <f>HLOOKUP(AN8,Demolition!$G$3:$AJ$4,2,FALSE)</f>
        <v>2E-3</v>
      </c>
      <c r="AO12" s="5">
        <f>HLOOKUP(AO8,Demolition!$G$3:$AJ$4,2,FALSE)</f>
        <v>4.4299999999999999E-3</v>
      </c>
    </row>
    <row r="13" spans="2:42">
      <c r="B13" s="8" t="s">
        <v>70</v>
      </c>
    </row>
    <row r="14" spans="2:42">
      <c r="D14" s="8" t="s">
        <v>261</v>
      </c>
    </row>
    <row r="15" spans="2:42" ht="15.75" thickBot="1">
      <c r="B15" s="6" t="s">
        <v>69</v>
      </c>
      <c r="C15" s="6" t="s">
        <v>67</v>
      </c>
      <c r="D15" s="6" t="s">
        <v>2</v>
      </c>
      <c r="E15" s="7" t="str">
        <f>E$1</f>
        <v>AL</v>
      </c>
      <c r="F15" s="7" t="str">
        <f t="shared" ref="F15:AO15" si="22">F$1</f>
        <v>AT</v>
      </c>
      <c r="G15" s="7" t="str">
        <f t="shared" si="22"/>
        <v>BA</v>
      </c>
      <c r="H15" s="7" t="str">
        <f t="shared" si="22"/>
        <v>BE</v>
      </c>
      <c r="I15" s="7" t="str">
        <f t="shared" si="22"/>
        <v>BG</v>
      </c>
      <c r="J15" s="7" t="str">
        <f t="shared" si="22"/>
        <v>CH</v>
      </c>
      <c r="K15" s="7" t="str">
        <f t="shared" si="22"/>
        <v>CY</v>
      </c>
      <c r="L15" s="7" t="str">
        <f t="shared" si="22"/>
        <v>CZ</v>
      </c>
      <c r="M15" s="7" t="str">
        <f t="shared" si="22"/>
        <v>DE</v>
      </c>
      <c r="N15" s="7" t="str">
        <f t="shared" si="22"/>
        <v>DK</v>
      </c>
      <c r="O15" s="7" t="str">
        <f t="shared" si="22"/>
        <v>EE</v>
      </c>
      <c r="P15" s="7" t="str">
        <f t="shared" si="22"/>
        <v>EL</v>
      </c>
      <c r="Q15" s="7" t="str">
        <f t="shared" si="22"/>
        <v>ES</v>
      </c>
      <c r="R15" s="7" t="str">
        <f t="shared" si="22"/>
        <v>FI</v>
      </c>
      <c r="S15" s="7" t="str">
        <f t="shared" si="22"/>
        <v>FR</v>
      </c>
      <c r="T15" s="7" t="str">
        <f t="shared" si="22"/>
        <v>HR</v>
      </c>
      <c r="U15" s="7" t="str">
        <f t="shared" si="22"/>
        <v>HU</v>
      </c>
      <c r="V15" s="7" t="str">
        <f t="shared" si="22"/>
        <v>IE</v>
      </c>
      <c r="W15" s="7" t="str">
        <f t="shared" si="22"/>
        <v>IS</v>
      </c>
      <c r="X15" s="7" t="str">
        <f t="shared" si="22"/>
        <v>IT</v>
      </c>
      <c r="Y15" s="7" t="str">
        <f t="shared" si="22"/>
        <v>KS</v>
      </c>
      <c r="Z15" s="7" t="str">
        <f t="shared" si="22"/>
        <v>LT</v>
      </c>
      <c r="AA15" s="7" t="str">
        <f t="shared" si="22"/>
        <v>LU</v>
      </c>
      <c r="AB15" s="7" t="str">
        <f t="shared" si="22"/>
        <v>LV</v>
      </c>
      <c r="AC15" s="7" t="str">
        <f t="shared" si="22"/>
        <v>ME</v>
      </c>
      <c r="AD15" s="7" t="str">
        <f t="shared" si="22"/>
        <v>MK</v>
      </c>
      <c r="AE15" s="7" t="str">
        <f t="shared" si="22"/>
        <v>MT</v>
      </c>
      <c r="AF15" s="7" t="str">
        <f t="shared" si="22"/>
        <v>NL</v>
      </c>
      <c r="AG15" s="7" t="str">
        <f t="shared" si="22"/>
        <v>NO</v>
      </c>
      <c r="AH15" s="7" t="str">
        <f t="shared" si="22"/>
        <v>PL</v>
      </c>
      <c r="AI15" s="7" t="str">
        <f t="shared" si="22"/>
        <v>PT</v>
      </c>
      <c r="AJ15" s="7" t="str">
        <f t="shared" si="22"/>
        <v>RO</v>
      </c>
      <c r="AK15" s="7" t="str">
        <f t="shared" si="22"/>
        <v>RS</v>
      </c>
      <c r="AL15" s="7" t="str">
        <f t="shared" si="22"/>
        <v>SE</v>
      </c>
      <c r="AM15" s="7" t="str">
        <f t="shared" si="22"/>
        <v>SI</v>
      </c>
      <c r="AN15" s="7" t="str">
        <f t="shared" si="22"/>
        <v>SK</v>
      </c>
      <c r="AO15" s="7" t="str">
        <f t="shared" si="22"/>
        <v>UK</v>
      </c>
      <c r="AP15" t="s">
        <v>68</v>
      </c>
    </row>
    <row r="16" spans="2:42" ht="15.75" thickTop="1">
      <c r="B16" t="str">
        <f>"UCR_OldStock-"&amp;MID(C16,5,20)</f>
        <v>UCR_OldStock-DetH</v>
      </c>
      <c r="C16" s="6" t="str">
        <f>D9</f>
        <v>Rdw_DetH</v>
      </c>
      <c r="D16">
        <v>2012</v>
      </c>
      <c r="E16" s="14">
        <f>E2*(1-E$9)^2</f>
        <v>32.770193240792544</v>
      </c>
      <c r="F16" s="14">
        <f t="shared" ref="F16:AO16" si="23">F2*(1-F$9)^2</f>
        <v>536.76569914611537</v>
      </c>
      <c r="G16" s="14">
        <f t="shared" si="23"/>
        <v>94.990658686790979</v>
      </c>
      <c r="H16" s="14">
        <f>H2*(1-H$9)^2</f>
        <v>581.47834591742594</v>
      </c>
      <c r="I16" s="14">
        <f t="shared" si="23"/>
        <v>266.29743776496417</v>
      </c>
      <c r="J16" s="14">
        <f t="shared" si="23"/>
        <v>444.96879988929447</v>
      </c>
      <c r="K16" s="14">
        <f t="shared" si="23"/>
        <v>13.795046489459491</v>
      </c>
      <c r="L16" s="14">
        <f t="shared" si="23"/>
        <v>580.92020727719034</v>
      </c>
      <c r="M16" s="14">
        <f t="shared" si="23"/>
        <v>4186.4243779900444</v>
      </c>
      <c r="N16" s="14">
        <f t="shared" si="23"/>
        <v>614.36878321575182</v>
      </c>
      <c r="O16" s="14">
        <f t="shared" si="23"/>
        <v>51.585180284531489</v>
      </c>
      <c r="P16" s="14">
        <f t="shared" si="23"/>
        <v>279.77678152631182</v>
      </c>
      <c r="Q16" s="14">
        <f t="shared" si="23"/>
        <v>350.75623768213859</v>
      </c>
      <c r="R16" s="14">
        <f t="shared" si="23"/>
        <v>313.9681726143005</v>
      </c>
      <c r="S16" s="14">
        <f t="shared" si="23"/>
        <v>2793.295398213731</v>
      </c>
      <c r="T16" s="14">
        <f t="shared" si="23"/>
        <v>264.04101560479069</v>
      </c>
      <c r="U16" s="14">
        <f t="shared" si="23"/>
        <v>684.07142603138595</v>
      </c>
      <c r="V16" s="14">
        <f t="shared" si="23"/>
        <v>148.68084148899121</v>
      </c>
      <c r="W16" s="14">
        <f t="shared" si="23"/>
        <v>17.274521125172519</v>
      </c>
      <c r="X16" s="14">
        <f t="shared" si="23"/>
        <v>1215.2389086554488</v>
      </c>
      <c r="Y16" s="14">
        <f t="shared" si="23"/>
        <v>55.916187693442886</v>
      </c>
      <c r="Z16" s="14">
        <f t="shared" si="23"/>
        <v>137.90773207875645</v>
      </c>
      <c r="AA16" s="14">
        <f t="shared" si="23"/>
        <v>28.261953312419053</v>
      </c>
      <c r="AB16" s="14">
        <f t="shared" si="23"/>
        <v>84.82512963708966</v>
      </c>
      <c r="AC16" s="14">
        <f t="shared" si="23"/>
        <v>18.213430366007284</v>
      </c>
      <c r="AD16" s="14">
        <f t="shared" si="23"/>
        <v>50.258910664623869</v>
      </c>
      <c r="AE16" s="14">
        <f t="shared" si="23"/>
        <v>1.5860455961231394</v>
      </c>
      <c r="AF16" s="14">
        <f t="shared" si="23"/>
        <v>305.44383018109522</v>
      </c>
      <c r="AG16" s="14">
        <f t="shared" si="23"/>
        <v>204.46362370655442</v>
      </c>
      <c r="AH16" s="14">
        <f t="shared" si="23"/>
        <v>1426.943051813812</v>
      </c>
      <c r="AI16" s="14">
        <f t="shared" si="23"/>
        <v>129.91782337571959</v>
      </c>
      <c r="AJ16" s="14">
        <f t="shared" si="23"/>
        <v>846.34414666365967</v>
      </c>
      <c r="AK16" s="14">
        <f t="shared" si="23"/>
        <v>280.66893748193519</v>
      </c>
      <c r="AL16" s="14">
        <f t="shared" si="23"/>
        <v>721.56267282795466</v>
      </c>
      <c r="AM16" s="14">
        <f t="shared" si="23"/>
        <v>102.94704495656704</v>
      </c>
      <c r="AN16" s="14">
        <f t="shared" si="23"/>
        <v>236.34754686905657</v>
      </c>
      <c r="AO16" s="14">
        <f t="shared" si="23"/>
        <v>2508.3230667513444</v>
      </c>
      <c r="AP16">
        <v>1</v>
      </c>
    </row>
    <row r="17" spans="4:41">
      <c r="D17">
        <f>D16+2</f>
        <v>2014</v>
      </c>
      <c r="E17" s="14">
        <f>E16*(1-E$9)^2</f>
        <v>32.573867013086954</v>
      </c>
      <c r="F17" s="14">
        <f t="shared" ref="F17:AO24" si="24">F16*(1-F$9)^2</f>
        <v>533.549935842531</v>
      </c>
      <c r="G17" s="14">
        <f t="shared" si="24"/>
        <v>94.421569650598414</v>
      </c>
      <c r="H17" s="14">
        <f t="shared" si="24"/>
        <v>577.99470914703465</v>
      </c>
      <c r="I17" s="14">
        <f t="shared" si="24"/>
        <v>264.7020498153143</v>
      </c>
      <c r="J17" s="14">
        <f t="shared" si="24"/>
        <v>442.30299180915773</v>
      </c>
      <c r="K17" s="14">
        <f t="shared" si="24"/>
        <v>13.712400365941139</v>
      </c>
      <c r="L17" s="14">
        <f t="shared" si="24"/>
        <v>577.43991431539268</v>
      </c>
      <c r="M17" s="14">
        <f t="shared" si="24"/>
        <v>4161.3435095415061</v>
      </c>
      <c r="N17" s="14">
        <f t="shared" si="24"/>
        <v>610.68809983550625</v>
      </c>
      <c r="O17" s="14">
        <f t="shared" si="24"/>
        <v>51.276133469446862</v>
      </c>
      <c r="P17" s="14">
        <f t="shared" si="24"/>
        <v>278.1006388281877</v>
      </c>
      <c r="Q17" s="14">
        <f t="shared" si="24"/>
        <v>348.65485706218493</v>
      </c>
      <c r="R17" s="14">
        <f t="shared" si="24"/>
        <v>312.08718929216826</v>
      </c>
      <c r="S17" s="14">
        <f t="shared" si="24"/>
        <v>2776.5607654830328</v>
      </c>
      <c r="T17" s="14">
        <f t="shared" si="24"/>
        <v>262.4591458803024</v>
      </c>
      <c r="U17" s="14">
        <f t="shared" si="24"/>
        <v>679.97315411803197</v>
      </c>
      <c r="V17" s="14">
        <f t="shared" si="24"/>
        <v>147.79009456763066</v>
      </c>
      <c r="W17" s="14">
        <f t="shared" si="24"/>
        <v>17.171029469111613</v>
      </c>
      <c r="X17" s="14">
        <f t="shared" si="24"/>
        <v>1207.958412353694</v>
      </c>
      <c r="Y17" s="14">
        <f t="shared" si="24"/>
        <v>55.58119381297147</v>
      </c>
      <c r="Z17" s="14">
        <f t="shared" si="24"/>
        <v>137.08152685587262</v>
      </c>
      <c r="AA17" s="14">
        <f t="shared" si="24"/>
        <v>28.09263595012435</v>
      </c>
      <c r="AB17" s="14">
        <f t="shared" si="24"/>
        <v>84.316942285433853</v>
      </c>
      <c r="AC17" s="14">
        <f t="shared" si="24"/>
        <v>18.104313704684536</v>
      </c>
      <c r="AD17" s="14">
        <f t="shared" si="24"/>
        <v>49.957809530832108</v>
      </c>
      <c r="AE17" s="14">
        <f t="shared" si="24"/>
        <v>1.5765435969567658</v>
      </c>
      <c r="AF17" s="14">
        <f t="shared" si="24"/>
        <v>303.61391619448028</v>
      </c>
      <c r="AG17" s="14">
        <f t="shared" si="24"/>
        <v>203.23868213692845</v>
      </c>
      <c r="AH17" s="14">
        <f t="shared" si="24"/>
        <v>1418.3942359903954</v>
      </c>
      <c r="AI17" s="14">
        <f t="shared" si="24"/>
        <v>129.13948569587566</v>
      </c>
      <c r="AJ17" s="14">
        <f t="shared" si="24"/>
        <v>841.2736988809977</v>
      </c>
      <c r="AK17" s="14">
        <f t="shared" si="24"/>
        <v>278.98744987748091</v>
      </c>
      <c r="AL17" s="14">
        <f t="shared" si="24"/>
        <v>717.23979085504243</v>
      </c>
      <c r="AM17" s="14">
        <f t="shared" si="24"/>
        <v>102.33028921023225</v>
      </c>
      <c r="AN17" s="14">
        <f t="shared" si="24"/>
        <v>234.93158871576406</v>
      </c>
      <c r="AO17" s="14">
        <f t="shared" si="24"/>
        <v>2493.2957032584372</v>
      </c>
    </row>
    <row r="18" spans="4:41">
      <c r="D18">
        <f t="shared" ref="D18:D45" si="25">D17+2</f>
        <v>2016</v>
      </c>
      <c r="E18" s="14">
        <f t="shared" ref="E18:E45" si="26">E17*(1-E$9)^2</f>
        <v>32.37871697581155</v>
      </c>
      <c r="F18" s="14">
        <f t="shared" si="24"/>
        <v>530.35343817689841</v>
      </c>
      <c r="G18" s="14">
        <f t="shared" si="24"/>
        <v>93.855890026821683</v>
      </c>
      <c r="H18" s="14">
        <f t="shared" si="24"/>
        <v>574.5319428445348</v>
      </c>
      <c r="I18" s="14">
        <f t="shared" si="24"/>
        <v>263.11621983487078</v>
      </c>
      <c r="J18" s="14">
        <f t="shared" si="24"/>
        <v>439.65315458522906</v>
      </c>
      <c r="K18" s="14">
        <f t="shared" si="24"/>
        <v>13.630249375348786</v>
      </c>
      <c r="L18" s="14">
        <f t="shared" si="24"/>
        <v>573.98047178872923</v>
      </c>
      <c r="M18" s="14">
        <f t="shared" si="24"/>
        <v>4136.4129005758432</v>
      </c>
      <c r="N18" s="14">
        <f t="shared" si="24"/>
        <v>607.02946742939173</v>
      </c>
      <c r="O18" s="14">
        <f t="shared" si="24"/>
        <v>50.968938153831409</v>
      </c>
      <c r="P18" s="14">
        <f t="shared" si="24"/>
        <v>276.43453790096805</v>
      </c>
      <c r="Q18" s="14">
        <f t="shared" si="24"/>
        <v>346.56606581352537</v>
      </c>
      <c r="R18" s="14">
        <f t="shared" si="24"/>
        <v>310.21747494111889</v>
      </c>
      <c r="S18" s="14">
        <f t="shared" si="24"/>
        <v>2759.9263899370239</v>
      </c>
      <c r="T18" s="14">
        <f t="shared" si="24"/>
        <v>260.88675313733353</v>
      </c>
      <c r="U18" s="14">
        <f t="shared" si="24"/>
        <v>675.89943495171087</v>
      </c>
      <c r="V18" s="14">
        <f t="shared" si="24"/>
        <v>146.90468411107599</v>
      </c>
      <c r="W18" s="14">
        <f t="shared" si="24"/>
        <v>17.068157831562164</v>
      </c>
      <c r="X18" s="14">
        <f t="shared" si="24"/>
        <v>1200.7215335052831</v>
      </c>
      <c r="Y18" s="14">
        <f t="shared" si="24"/>
        <v>55.248206880837962</v>
      </c>
      <c r="Z18" s="14">
        <f t="shared" si="24"/>
        <v>136.26027142847909</v>
      </c>
      <c r="AA18" s="14">
        <f t="shared" si="24"/>
        <v>27.924332968147155</v>
      </c>
      <c r="AB18" s="14">
        <f t="shared" si="24"/>
        <v>83.811799484201828</v>
      </c>
      <c r="AC18" s="14">
        <f t="shared" si="24"/>
        <v>17.995850761279772</v>
      </c>
      <c r="AD18" s="14">
        <f t="shared" si="24"/>
        <v>49.658512293932894</v>
      </c>
      <c r="AE18" s="14">
        <f t="shared" si="24"/>
        <v>1.5670985242673978</v>
      </c>
      <c r="AF18" s="14">
        <f t="shared" si="24"/>
        <v>301.79496522255914</v>
      </c>
      <c r="AG18" s="14">
        <f t="shared" si="24"/>
        <v>202.02107919224611</v>
      </c>
      <c r="AH18" s="14">
        <f t="shared" si="24"/>
        <v>1409.8966361225769</v>
      </c>
      <c r="AI18" s="14">
        <f t="shared" si="24"/>
        <v>128.36581103707167</v>
      </c>
      <c r="AJ18" s="14">
        <f t="shared" si="24"/>
        <v>836.23362815100165</v>
      </c>
      <c r="AK18" s="14">
        <f t="shared" si="24"/>
        <v>277.31603606526494</v>
      </c>
      <c r="AL18" s="14">
        <f t="shared" si="24"/>
        <v>712.94280726802992</v>
      </c>
      <c r="AM18" s="14">
        <f t="shared" si="24"/>
        <v>101.71722844757376</v>
      </c>
      <c r="AN18" s="14">
        <f t="shared" si="24"/>
        <v>233.52411356776793</v>
      </c>
      <c r="AO18" s="14">
        <f t="shared" si="24"/>
        <v>2478.358368700216</v>
      </c>
    </row>
    <row r="19" spans="4:41">
      <c r="D19">
        <f t="shared" si="25"/>
        <v>2018</v>
      </c>
      <c r="E19" s="14">
        <f t="shared" si="26"/>
        <v>32.184736082409465</v>
      </c>
      <c r="F19" s="14">
        <f t="shared" si="24"/>
        <v>527.17609072878065</v>
      </c>
      <c r="G19" s="14">
        <f t="shared" si="24"/>
        <v>93.293599389671002</v>
      </c>
      <c r="H19" s="14">
        <f t="shared" si="24"/>
        <v>571.0899219749532</v>
      </c>
      <c r="I19" s="14">
        <f t="shared" si="24"/>
        <v>261.53989056184008</v>
      </c>
      <c r="J19" s="14">
        <f t="shared" si="24"/>
        <v>437.01919253610896</v>
      </c>
      <c r="K19" s="14">
        <f t="shared" si="24"/>
        <v>13.548590551341071</v>
      </c>
      <c r="L19" s="14">
        <f t="shared" si="24"/>
        <v>570.54175478224295</v>
      </c>
      <c r="M19" s="14">
        <f>M18*(1-M$9)^2</f>
        <v>4111.6316508884938</v>
      </c>
      <c r="N19" s="14">
        <f t="shared" si="24"/>
        <v>603.39275389002228</v>
      </c>
      <c r="O19" s="14">
        <f t="shared" si="24"/>
        <v>50.663583245351809</v>
      </c>
      <c r="P19" s="14">
        <f t="shared" si="24"/>
        <v>274.77841858440337</v>
      </c>
      <c r="Q19" s="14">
        <f t="shared" si="24"/>
        <v>344.48978851323653</v>
      </c>
      <c r="R19" s="14">
        <f t="shared" si="24"/>
        <v>308.35896204874666</v>
      </c>
      <c r="S19" s="14">
        <f t="shared" si="24"/>
        <v>2743.3916709349114</v>
      </c>
      <c r="T19" s="14">
        <f t="shared" si="24"/>
        <v>259.32378059928777</v>
      </c>
      <c r="U19" s="14">
        <f t="shared" si="24"/>
        <v>671.85012143691517</v>
      </c>
      <c r="V19" s="14">
        <f t="shared" si="24"/>
        <v>146.02457814856655</v>
      </c>
      <c r="W19" s="14">
        <f t="shared" si="24"/>
        <v>16.965902497993277</v>
      </c>
      <c r="X19" s="14">
        <f t="shared" si="24"/>
        <v>1193.5280107980529</v>
      </c>
      <c r="Y19" s="14">
        <f t="shared" si="24"/>
        <v>54.917214873414864</v>
      </c>
      <c r="Z19" s="14">
        <f t="shared" si="24"/>
        <v>135.44393614235108</v>
      </c>
      <c r="AA19" s="14">
        <f t="shared" si="24"/>
        <v>27.757038289334986</v>
      </c>
      <c r="AB19" s="14">
        <f t="shared" si="24"/>
        <v>83.309682993491975</v>
      </c>
      <c r="AC19" s="14">
        <f t="shared" si="24"/>
        <v>17.888037619368944</v>
      </c>
      <c r="AD19" s="14">
        <f t="shared" si="24"/>
        <v>49.361008146779945</v>
      </c>
      <c r="AE19" s="14">
        <f t="shared" si="24"/>
        <v>1.557710037008512</v>
      </c>
      <c r="AF19" s="14">
        <f t="shared" si="24"/>
        <v>299.98691158591078</v>
      </c>
      <c r="AG19" s="14">
        <f t="shared" si="24"/>
        <v>200.81077090680537</v>
      </c>
      <c r="AH19" s="14">
        <f t="shared" si="24"/>
        <v>1401.4499453755666</v>
      </c>
      <c r="AI19" s="14">
        <f t="shared" si="24"/>
        <v>127.59677146314857</v>
      </c>
      <c r="AJ19" s="14">
        <f t="shared" si="24"/>
        <v>831.22375248474907</v>
      </c>
      <c r="AK19" s="14">
        <f t="shared" si="24"/>
        <v>275.65463569319792</v>
      </c>
      <c r="AL19" s="14">
        <f t="shared" si="24"/>
        <v>708.67156690968716</v>
      </c>
      <c r="AM19" s="14">
        <f t="shared" si="24"/>
        <v>101.10784053194435</v>
      </c>
      <c r="AN19" s="14">
        <f t="shared" si="24"/>
        <v>232.12507060338345</v>
      </c>
      <c r="AO19" s="14">
        <f t="shared" si="24"/>
        <v>2463.510523713333</v>
      </c>
    </row>
    <row r="20" spans="4:41">
      <c r="D20">
        <f t="shared" si="25"/>
        <v>2020</v>
      </c>
      <c r="E20" s="14">
        <f t="shared" si="26"/>
        <v>31.991917328539753</v>
      </c>
      <c r="F20" s="14">
        <f t="shared" si="24"/>
        <v>524.01777876922449</v>
      </c>
      <c r="G20" s="14">
        <f t="shared" si="24"/>
        <v>92.734677435727491</v>
      </c>
      <c r="H20" s="14">
        <f t="shared" si="24"/>
        <v>567.66852225240132</v>
      </c>
      <c r="I20" s="14">
        <f t="shared" si="24"/>
        <v>259.97300507748412</v>
      </c>
      <c r="J20" s="14">
        <f t="shared" si="24"/>
        <v>434.40101055362516</v>
      </c>
      <c r="K20" s="14">
        <f t="shared" si="24"/>
        <v>13.467420945347987</v>
      </c>
      <c r="L20" s="14">
        <f t="shared" si="24"/>
        <v>567.12363912934256</v>
      </c>
      <c r="M20" s="14">
        <f t="shared" si="24"/>
        <v>4086.9988656680212</v>
      </c>
      <c r="N20" s="14">
        <f t="shared" si="24"/>
        <v>599.77782790146716</v>
      </c>
      <c r="O20" s="14">
        <f t="shared" si="24"/>
        <v>50.360057718128907</v>
      </c>
      <c r="P20" s="14">
        <f t="shared" si="24"/>
        <v>273.1322210786642</v>
      </c>
      <c r="Q20" s="14">
        <f t="shared" si="24"/>
        <v>342.42595019025373</v>
      </c>
      <c r="R20" s="14">
        <f t="shared" si="24"/>
        <v>306.51158350711262</v>
      </c>
      <c r="S20" s="14">
        <f t="shared" si="24"/>
        <v>2726.9560114343403</v>
      </c>
      <c r="T20" s="14">
        <f t="shared" si="24"/>
        <v>257.77017182971747</v>
      </c>
      <c r="U20" s="14">
        <f t="shared" si="24"/>
        <v>667.82506735938659</v>
      </c>
      <c r="V20" s="14">
        <f t="shared" si="24"/>
        <v>145.14974490087849</v>
      </c>
      <c r="W20" s="14">
        <f t="shared" si="24"/>
        <v>16.864259776127799</v>
      </c>
      <c r="X20" s="14">
        <f t="shared" si="24"/>
        <v>1186.3775844853619</v>
      </c>
      <c r="Y20" s="14">
        <f t="shared" si="24"/>
        <v>54.588205839108234</v>
      </c>
      <c r="Z20" s="14">
        <f t="shared" si="24"/>
        <v>134.63249152092226</v>
      </c>
      <c r="AA20" s="14">
        <f t="shared" si="24"/>
        <v>27.590745872943582</v>
      </c>
      <c r="AB20" s="14">
        <f t="shared" si="24"/>
        <v>82.810574682677967</v>
      </c>
      <c r="AC20" s="14">
        <f t="shared" si="24"/>
        <v>17.780870385991307</v>
      </c>
      <c r="AD20" s="14">
        <f t="shared" si="24"/>
        <v>49.065286346972584</v>
      </c>
      <c r="AE20" s="14">
        <f t="shared" si="24"/>
        <v>1.5483777961767939</v>
      </c>
      <c r="AF20" s="14">
        <f t="shared" si="24"/>
        <v>298.18968999859959</v>
      </c>
      <c r="AG20" s="14">
        <f t="shared" si="24"/>
        <v>199.60771357830271</v>
      </c>
      <c r="AH20" s="14">
        <f t="shared" si="24"/>
        <v>1393.0538587528215</v>
      </c>
      <c r="AI20" s="14">
        <f t="shared" si="24"/>
        <v>126.83233920531285</v>
      </c>
      <c r="AJ20" s="14">
        <f t="shared" si="24"/>
        <v>826.24389098361291</v>
      </c>
      <c r="AK20" s="14">
        <f t="shared" si="24"/>
        <v>274.00318877076</v>
      </c>
      <c r="AL20" s="14">
        <f t="shared" si="24"/>
        <v>704.42591555233128</v>
      </c>
      <c r="AM20" s="14">
        <f t="shared" si="24"/>
        <v>100.50210345931747</v>
      </c>
      <c r="AN20" s="14">
        <f t="shared" si="24"/>
        <v>230.7344093053986</v>
      </c>
      <c r="AO20" s="14">
        <f t="shared" si="24"/>
        <v>2448.7516321657663</v>
      </c>
    </row>
    <row r="21" spans="4:41">
      <c r="D21">
        <f t="shared" si="25"/>
        <v>2022</v>
      </c>
      <c r="E21" s="14">
        <f t="shared" si="26"/>
        <v>31.800253751824471</v>
      </c>
      <c r="F21" s="14">
        <f t="shared" si="24"/>
        <v>520.87838825661811</v>
      </c>
      <c r="G21" s="14">
        <f t="shared" si="24"/>
        <v>92.179103983210055</v>
      </c>
      <c r="H21" s="14">
        <f t="shared" si="24"/>
        <v>564.26762013558721</v>
      </c>
      <c r="I21" s="14">
        <f t="shared" si="24"/>
        <v>258.41550680406493</v>
      </c>
      <c r="J21" s="14">
        <f t="shared" si="24"/>
        <v>431.7985140993984</v>
      </c>
      <c r="K21" s="14">
        <f t="shared" si="24"/>
        <v>13.386737626464408</v>
      </c>
      <c r="L21" s="14">
        <f t="shared" si="24"/>
        <v>563.72600140731868</v>
      </c>
      <c r="M21" s="14">
        <f t="shared" si="24"/>
        <v>4062.5136554638043</v>
      </c>
      <c r="N21" s="14">
        <f t="shared" si="24"/>
        <v>596.18455893450948</v>
      </c>
      <c r="O21" s="14">
        <f t="shared" si="24"/>
        <v>50.058350612339595</v>
      </c>
      <c r="P21" s="14">
        <f t="shared" si="24"/>
        <v>271.49588594218193</v>
      </c>
      <c r="Q21" s="14">
        <f t="shared" si="24"/>
        <v>340.37447632266395</v>
      </c>
      <c r="R21" s="14">
        <f t="shared" si="24"/>
        <v>304.67527261032154</v>
      </c>
      <c r="S21" s="14">
        <f t="shared" si="24"/>
        <v>2710.6188179698374</v>
      </c>
      <c r="T21" s="14">
        <f t="shared" si="24"/>
        <v>256.22587073028564</v>
      </c>
      <c r="U21" s="14">
        <f t="shared" si="24"/>
        <v>663.82412738083656</v>
      </c>
      <c r="V21" s="14">
        <f t="shared" si="24"/>
        <v>144.28015277917734</v>
      </c>
      <c r="W21" s="14">
        <f t="shared" si="24"/>
        <v>16.76322599580902</v>
      </c>
      <c r="X21" s="14">
        <f t="shared" si="24"/>
        <v>1179.2699963767102</v>
      </c>
      <c r="Y21" s="14">
        <f t="shared" si="24"/>
        <v>54.261167897926136</v>
      </c>
      <c r="Z21" s="14">
        <f t="shared" si="24"/>
        <v>133.82590826422043</v>
      </c>
      <c r="AA21" s="14">
        <f t="shared" si="24"/>
        <v>27.425449714418779</v>
      </c>
      <c r="AB21" s="14">
        <f t="shared" si="24"/>
        <v>82.31445652975404</v>
      </c>
      <c r="AC21" s="14">
        <f t="shared" si="24"/>
        <v>17.674345191508834</v>
      </c>
      <c r="AD21" s="14">
        <f t="shared" si="24"/>
        <v>48.771336216467873</v>
      </c>
      <c r="AE21" s="14">
        <f t="shared" si="24"/>
        <v>1.5391014647998988</v>
      </c>
      <c r="AF21" s="14">
        <f t="shared" si="24"/>
        <v>296.40323556581797</v>
      </c>
      <c r="AG21" s="14">
        <f t="shared" si="24"/>
        <v>198.4118637662551</v>
      </c>
      <c r="AH21" s="14">
        <f t="shared" si="24"/>
        <v>1384.7080730850334</v>
      </c>
      <c r="AI21" s="14">
        <f t="shared" si="24"/>
        <v>126.07248666113382</v>
      </c>
      <c r="AJ21" s="14">
        <f t="shared" si="24"/>
        <v>821.29386383273015</v>
      </c>
      <c r="AK21" s="14">
        <f t="shared" si="24"/>
        <v>272.36163566683439</v>
      </c>
      <c r="AL21" s="14">
        <f t="shared" si="24"/>
        <v>700.20569989225726</v>
      </c>
      <c r="AM21" s="14">
        <f t="shared" si="24"/>
        <v>99.899995357492699</v>
      </c>
      <c r="AN21" s="14">
        <f t="shared" si="24"/>
        <v>229.35207945924998</v>
      </c>
      <c r="AO21" s="14">
        <f t="shared" si="24"/>
        <v>2434.0811611374611</v>
      </c>
    </row>
    <row r="22" spans="4:41">
      <c r="D22">
        <f t="shared" si="25"/>
        <v>2024</v>
      </c>
      <c r="E22" s="14">
        <f t="shared" si="26"/>
        <v>31.609738431597293</v>
      </c>
      <c r="F22" s="14">
        <f t="shared" si="24"/>
        <v>517.75780583257267</v>
      </c>
      <c r="G22" s="14">
        <f t="shared" si="24"/>
        <v>91.626858971246648</v>
      </c>
      <c r="H22" s="14">
        <f t="shared" si="24"/>
        <v>560.88709282335492</v>
      </c>
      <c r="I22" s="14">
        <f t="shared" si="24"/>
        <v>256.86733950280177</v>
      </c>
      <c r="J22" s="14">
        <f t="shared" si="24"/>
        <v>429.21160920142893</v>
      </c>
      <c r="K22" s="14">
        <f t="shared" si="24"/>
        <v>13.30653768134426</v>
      </c>
      <c r="L22" s="14">
        <f t="shared" si="24"/>
        <v>560.34871893288744</v>
      </c>
      <c r="M22" s="14">
        <f t="shared" si="24"/>
        <v>4038.1751361539209</v>
      </c>
      <c r="N22" s="14">
        <f t="shared" si="24"/>
        <v>592.61281724193282</v>
      </c>
      <c r="O22" s="14">
        <f t="shared" si="24"/>
        <v>49.758451033821068</v>
      </c>
      <c r="P22" s="14">
        <f t="shared" si="24"/>
        <v>269.86935408950234</v>
      </c>
      <c r="Q22" s="14">
        <f t="shared" si="24"/>
        <v>338.33529283501491</v>
      </c>
      <c r="R22" s="14">
        <f t="shared" si="24"/>
        <v>302.84996305211314</v>
      </c>
      <c r="S22" s="14">
        <f t="shared" si="24"/>
        <v>2694.3795006313803</v>
      </c>
      <c r="T22" s="14">
        <f t="shared" si="24"/>
        <v>254.69082153874049</v>
      </c>
      <c r="U22" s="14">
        <f t="shared" si="24"/>
        <v>659.84715703369795</v>
      </c>
      <c r="V22" s="14">
        <f t="shared" si="24"/>
        <v>143.41577038387729</v>
      </c>
      <c r="W22" s="14">
        <f t="shared" si="24"/>
        <v>16.662797508868127</v>
      </c>
      <c r="X22" s="14">
        <f t="shared" si="24"/>
        <v>1172.2049898284174</v>
      </c>
      <c r="Y22" s="14">
        <f t="shared" si="24"/>
        <v>53.936089241049665</v>
      </c>
      <c r="Z22" s="14">
        <f t="shared" si="24"/>
        <v>133.02415724780948</v>
      </c>
      <c r="AA22" s="14">
        <f t="shared" si="24"/>
        <v>27.261143845179696</v>
      </c>
      <c r="AB22" s="14">
        <f t="shared" si="24"/>
        <v>81.821310620684287</v>
      </c>
      <c r="AC22" s="14">
        <f t="shared" si="24"/>
        <v>17.568458189466504</v>
      </c>
      <c r="AD22" s="14">
        <f t="shared" si="24"/>
        <v>48.479147141195014</v>
      </c>
      <c r="AE22" s="14">
        <f t="shared" si="24"/>
        <v>1.5298807079242827</v>
      </c>
      <c r="AF22" s="14">
        <f t="shared" si="24"/>
        <v>294.62748378154316</v>
      </c>
      <c r="AG22" s="14">
        <f t="shared" si="24"/>
        <v>197.22317829043146</v>
      </c>
      <c r="AH22" s="14">
        <f t="shared" si="24"/>
        <v>1376.4122870191811</v>
      </c>
      <c r="AI22" s="14">
        <f t="shared" si="24"/>
        <v>125.31718639354698</v>
      </c>
      <c r="AJ22" s="14">
        <f t="shared" si="24"/>
        <v>816.37349229450831</v>
      </c>
      <c r="AK22" s="14">
        <f t="shared" si="24"/>
        <v>270.7299171075544</v>
      </c>
      <c r="AL22" s="14">
        <f t="shared" si="24"/>
        <v>696.01076754420274</v>
      </c>
      <c r="AM22" s="14">
        <f t="shared" si="24"/>
        <v>99.301494485305966</v>
      </c>
      <c r="AN22" s="14">
        <f t="shared" si="24"/>
        <v>227.97803115120962</v>
      </c>
      <c r="AO22" s="14">
        <f t="shared" si="24"/>
        <v>2419.4985809010868</v>
      </c>
    </row>
    <row r="23" spans="4:41">
      <c r="D23">
        <f t="shared" si="25"/>
        <v>2026</v>
      </c>
      <c r="E23" s="14">
        <f t="shared" si="26"/>
        <v>31.420364488653593</v>
      </c>
      <c r="F23" s="14">
        <f t="shared" si="24"/>
        <v>514.65591881782973</v>
      </c>
      <c r="G23" s="14">
        <f t="shared" si="24"/>
        <v>91.077922459149917</v>
      </c>
      <c r="H23" s="14">
        <f t="shared" si="24"/>
        <v>557.52681825025024</v>
      </c>
      <c r="I23" s="14">
        <f t="shared" si="24"/>
        <v>255.3284472718405</v>
      </c>
      <c r="J23" s="14">
        <f t="shared" si="24"/>
        <v>426.64020245070316</v>
      </c>
      <c r="K23" s="14">
        <f t="shared" si="24"/>
        <v>13.226818214095326</v>
      </c>
      <c r="L23" s="14">
        <f t="shared" si="24"/>
        <v>556.99166975776052</v>
      </c>
      <c r="M23" s="14">
        <f t="shared" si="24"/>
        <v>4013.982428913223</v>
      </c>
      <c r="N23" s="14">
        <f t="shared" si="24"/>
        <v>589.06247385383642</v>
      </c>
      <c r="O23" s="14">
        <f t="shared" si="24"/>
        <v>49.460348153677444</v>
      </c>
      <c r="P23" s="14">
        <f t="shared" si="24"/>
        <v>268.25256678915213</v>
      </c>
      <c r="Q23" s="14">
        <f t="shared" si="24"/>
        <v>336.30832609564033</v>
      </c>
      <c r="R23" s="14">
        <f t="shared" si="24"/>
        <v>301.03558892346791</v>
      </c>
      <c r="S23" s="14">
        <f t="shared" si="24"/>
        <v>2678.2374730430979</v>
      </c>
      <c r="T23" s="14">
        <f t="shared" si="24"/>
        <v>253.16496882690191</v>
      </c>
      <c r="U23" s="14">
        <f t="shared" si="24"/>
        <v>655.89401271590907</v>
      </c>
      <c r="V23" s="14">
        <f t="shared" si="24"/>
        <v>142.5565665035075</v>
      </c>
      <c r="W23" s="14">
        <f t="shared" si="24"/>
        <v>16.5629706889925</v>
      </c>
      <c r="X23" s="14">
        <f t="shared" si="24"/>
        <v>1165.1823097343554</v>
      </c>
      <c r="Y23" s="14">
        <f t="shared" si="24"/>
        <v>53.61295813040654</v>
      </c>
      <c r="Z23" s="14">
        <f t="shared" si="24"/>
        <v>132.22720952173785</v>
      </c>
      <c r="AA23" s="14">
        <f t="shared" si="24"/>
        <v>27.097822332403226</v>
      </c>
      <c r="AB23" s="14">
        <f t="shared" si="24"/>
        <v>81.331119148755775</v>
      </c>
      <c r="AC23" s="14">
        <f t="shared" si="24"/>
        <v>17.46320555645341</v>
      </c>
      <c r="AD23" s="14">
        <f t="shared" si="24"/>
        <v>48.188708570672119</v>
      </c>
      <c r="AE23" s="14">
        <f t="shared" si="24"/>
        <v>1.5207151926031084</v>
      </c>
      <c r="AF23" s="14">
        <f t="shared" si="24"/>
        <v>292.86237052620794</v>
      </c>
      <c r="AG23" s="14">
        <f t="shared" si="24"/>
        <v>196.04161422929349</v>
      </c>
      <c r="AH23" s="14">
        <f t="shared" si="24"/>
        <v>1368.1662010076493</v>
      </c>
      <c r="AI23" s="14">
        <f t="shared" si="24"/>
        <v>124.56641112986324</v>
      </c>
      <c r="AJ23" s="14">
        <f t="shared" si="24"/>
        <v>811.48259870217191</v>
      </c>
      <c r="AK23" s="14">
        <f t="shared" si="24"/>
        <v>269.10797417416308</v>
      </c>
      <c r="AL23" s="14">
        <f t="shared" si="24"/>
        <v>691.84096703584544</v>
      </c>
      <c r="AM23" s="14">
        <f t="shared" si="24"/>
        <v>98.706579231844501</v>
      </c>
      <c r="AN23" s="14">
        <f t="shared" si="24"/>
        <v>226.61221476658272</v>
      </c>
      <c r="AO23" s="14">
        <f t="shared" si="24"/>
        <v>2405.0033649029083</v>
      </c>
    </row>
    <row r="24" spans="4:41">
      <c r="D24">
        <f t="shared" si="25"/>
        <v>2028</v>
      </c>
      <c r="E24" s="14">
        <f>E23*(1-E$9)^2</f>
        <v>31.232125085002071</v>
      </c>
      <c r="F24" s="14">
        <f t="shared" si="24"/>
        <v>511.57261520819213</v>
      </c>
      <c r="G24" s="14">
        <f t="shared" si="24"/>
        <v>90.532274625697156</v>
      </c>
      <c r="H24" s="14">
        <f t="shared" si="24"/>
        <v>554.18667508211297</v>
      </c>
      <c r="I24" s="14">
        <f t="shared" ref="I24:I45" si="27">I23*(1-I$9)^2</f>
        <v>253.7987745442349</v>
      </c>
      <c r="J24" s="14">
        <f t="shared" ref="J24:J45" si="28">J23*(1-J$9)^2</f>
        <v>424.08420099782103</v>
      </c>
      <c r="K24" s="14">
        <f t="shared" ref="K24:K45" si="29">K23*(1-K$9)^2</f>
        <v>13.147576346174681</v>
      </c>
      <c r="L24" s="14">
        <f t="shared" ref="L24:L45" si="30">L23*(1-L$9)^2</f>
        <v>553.65473266424181</v>
      </c>
      <c r="M24" s="14">
        <f t="shared" ref="M24:M45" si="31">M23*(1-M$9)^2</f>
        <v>3989.9346601816042</v>
      </c>
      <c r="N24" s="14">
        <f t="shared" ref="N24:N45" si="32">N23*(1-N$9)^2</f>
        <v>585.53340057297805</v>
      </c>
      <c r="O24" s="14">
        <f t="shared" ref="O24:O45" si="33">O23*(1-O$9)^2</f>
        <v>49.164031207888762</v>
      </c>
      <c r="P24" s="14">
        <f t="shared" ref="P24:P45" si="34">P23*(1-P$9)^2</f>
        <v>266.6454656615183</v>
      </c>
      <c r="Q24" s="14">
        <f t="shared" ref="Q24:Q45" si="35">Q23*(1-Q$9)^2</f>
        <v>334.29350291400135</v>
      </c>
      <c r="R24" s="14">
        <f t="shared" ref="R24:R45" si="36">R23*(1-R$9)^2</f>
        <v>299.23208471022741</v>
      </c>
      <c r="S24" s="14">
        <f t="shared" ref="S24:S45" si="37">S23*(1-S$9)^2</f>
        <v>2662.192152342097</v>
      </c>
      <c r="T24" s="14">
        <f t="shared" ref="T24:T45" si="38">T23*(1-T$9)^2</f>
        <v>251.64825749865994</v>
      </c>
      <c r="U24" s="14">
        <f t="shared" ref="U24:U45" si="39">U23*(1-U$9)^2</f>
        <v>651.96455168572811</v>
      </c>
      <c r="V24" s="14">
        <f t="shared" ref="V24:V45" si="40">V23*(1-V$9)^2</f>
        <v>141.70251011358499</v>
      </c>
      <c r="W24" s="14">
        <f t="shared" ref="W24:W45" si="41">W23*(1-W$9)^2</f>
        <v>16.463741931594747</v>
      </c>
      <c r="X24" s="14">
        <f t="shared" ref="X24:X45" si="42">X23*(1-X$9)^2</f>
        <v>1158.201702516737</v>
      </c>
      <c r="Y24" s="14">
        <f t="shared" ref="Y24:Y45" si="43">Y23*(1-Y$9)^2</f>
        <v>53.291762898247278</v>
      </c>
      <c r="Z24" s="14">
        <f t="shared" ref="Z24:Z45" si="44">Z23*(1-Z$9)^2</f>
        <v>131.43503630949311</v>
      </c>
      <c r="AA24" s="14">
        <f t="shared" ref="AA24:AA45" si="45">AA23*(1-AA$9)^2</f>
        <v>26.935479278809797</v>
      </c>
      <c r="AB24" s="14">
        <f t="shared" ref="AB24:AB45" si="46">AB23*(1-AB$9)^2</f>
        <v>80.843864413935577</v>
      </c>
      <c r="AC24" s="14">
        <f t="shared" ref="AC24:AC45" si="47">AC23*(1-AC$9)^2</f>
        <v>17.358583491964698</v>
      </c>
      <c r="AD24" s="14">
        <f t="shared" ref="AD24:AD45" si="48">AD23*(1-AD$9)^2</f>
        <v>47.900010017625227</v>
      </c>
      <c r="AE24" s="14">
        <f t="shared" ref="AE24:AE45" si="49">AE23*(1-AE$9)^2</f>
        <v>1.5116045878842232</v>
      </c>
      <c r="AF24" s="14">
        <f t="shared" ref="AF24:AF45" si="50">AF23*(1-AF$9)^2</f>
        <v>291.10783206438543</v>
      </c>
      <c r="AG24" s="14">
        <f t="shared" ref="AG24:AG45" si="51">AG23*(1-AG$9)^2</f>
        <v>194.86712891844579</v>
      </c>
      <c r="AH24" s="14">
        <f t="shared" ref="AH24:AH45" si="52">AH23*(1-AH$9)^2</f>
        <v>1359.9695172974125</v>
      </c>
      <c r="AI24" s="14">
        <f t="shared" ref="AI24:AI45" si="53">AI23*(1-AI$9)^2</f>
        <v>123.82013376078423</v>
      </c>
      <c r="AJ24" s="14">
        <f t="shared" ref="AJ24:AJ45" si="54">AJ23*(1-AJ$9)^2</f>
        <v>806.62100645334726</v>
      </c>
      <c r="AK24" s="14">
        <f t="shared" ref="AK24:AK45" si="55">AK23*(1-AK$9)^2</f>
        <v>267.49574830088568</v>
      </c>
      <c r="AL24" s="14">
        <f t="shared" ref="AL24:AL45" si="56">AL23*(1-AL$9)^2</f>
        <v>687.69614780233371</v>
      </c>
      <c r="AM24" s="14">
        <f t="shared" ref="AM24:AM45" si="57">AM23*(1-AM$9)^2</f>
        <v>98.115228115666525</v>
      </c>
      <c r="AN24" s="14">
        <f t="shared" ref="AN24:AN45" si="58">AN23*(1-AN$9)^2</f>
        <v>225.25458098791614</v>
      </c>
      <c r="AO24" s="14">
        <f t="shared" ref="AO24:AO45" si="59">AO23*(1-AO$9)^2</f>
        <v>2390.5949897437749</v>
      </c>
    </row>
    <row r="25" spans="4:41">
      <c r="D25">
        <f t="shared" si="25"/>
        <v>2030</v>
      </c>
      <c r="E25" s="14">
        <f t="shared" si="26"/>
        <v>31.045013423617824</v>
      </c>
      <c r="F25" s="14">
        <f t="shared" ref="F25:F45" si="60">F24*(1-F$9)^2</f>
        <v>508.50778367047985</v>
      </c>
      <c r="G25" s="14">
        <f t="shared" ref="G25:G45" si="61">G24*(1-G$9)^2</f>
        <v>89.989895768414613</v>
      </c>
      <c r="H25" s="14">
        <f t="shared" ref="H25:H45" si="62">H24*(1-H$9)^2</f>
        <v>550.86654271169607</v>
      </c>
      <c r="I25" s="14">
        <f t="shared" si="27"/>
        <v>252.2782660859404</v>
      </c>
      <c r="J25" s="14">
        <f t="shared" si="28"/>
        <v>421.54351254964308</v>
      </c>
      <c r="K25" s="14">
        <f t="shared" si="29"/>
        <v>13.068809216284748</v>
      </c>
      <c r="L25" s="14">
        <f t="shared" si="30"/>
        <v>550.33778716085033</v>
      </c>
      <c r="M25" s="14">
        <f t="shared" si="31"/>
        <v>3966.0309616324562</v>
      </c>
      <c r="N25" s="14">
        <f t="shared" si="32"/>
        <v>582.02546997014531</v>
      </c>
      <c r="O25" s="14">
        <f t="shared" si="33"/>
        <v>48.869489496922299</v>
      </c>
      <c r="P25" s="14">
        <f t="shared" si="34"/>
        <v>265.04799267674014</v>
      </c>
      <c r="Q25" s="14">
        <f t="shared" si="35"/>
        <v>332.2907505380436</v>
      </c>
      <c r="R25" s="14">
        <f t="shared" si="36"/>
        <v>297.43938529072847</v>
      </c>
      <c r="S25" s="14">
        <f t="shared" si="37"/>
        <v>2646.2429591574155</v>
      </c>
      <c r="T25" s="14">
        <f t="shared" si="38"/>
        <v>250.14063278798548</v>
      </c>
      <c r="U25" s="14">
        <f t="shared" si="39"/>
        <v>648.05863205657897</v>
      </c>
      <c r="V25" s="14">
        <f t="shared" si="40"/>
        <v>140.85357037549451</v>
      </c>
      <c r="W25" s="14">
        <f t="shared" si="41"/>
        <v>16.365107653682564</v>
      </c>
      <c r="X25" s="14">
        <f t="shared" si="42"/>
        <v>1151.2629161169593</v>
      </c>
      <c r="Y25" s="14">
        <f t="shared" si="43"/>
        <v>52.972491946723878</v>
      </c>
      <c r="Z25" s="14">
        <f t="shared" si="44"/>
        <v>130.64760900696294</v>
      </c>
      <c r="AA25" s="14">
        <f t="shared" si="45"/>
        <v>26.774108822450447</v>
      </c>
      <c r="AB25" s="14">
        <f t="shared" si="46"/>
        <v>80.359528822231695</v>
      </c>
      <c r="AC25" s="14">
        <f t="shared" si="47"/>
        <v>17.254588218264338</v>
      </c>
      <c r="AD25" s="14">
        <f t="shared" si="48"/>
        <v>47.613041057609635</v>
      </c>
      <c r="AE25" s="14">
        <f t="shared" si="49"/>
        <v>1.5025485647982089</v>
      </c>
      <c r="AF25" s="14">
        <f t="shared" si="50"/>
        <v>289.36380504248768</v>
      </c>
      <c r="AG25" s="14">
        <f t="shared" si="51"/>
        <v>193.69967994909538</v>
      </c>
      <c r="AH25" s="14">
        <f t="shared" si="52"/>
        <v>1351.8219399192837</v>
      </c>
      <c r="AI25" s="14">
        <f t="shared" si="53"/>
        <v>123.07832733942338</v>
      </c>
      <c r="AJ25" s="14">
        <f t="shared" si="54"/>
        <v>801.78854000368528</v>
      </c>
      <c r="AK25" s="14">
        <f t="shared" si="55"/>
        <v>265.89318127281507</v>
      </c>
      <c r="AL25" s="14">
        <f t="shared" si="56"/>
        <v>683.57616018084991</v>
      </c>
      <c r="AM25" s="14">
        <f t="shared" si="57"/>
        <v>97.527419784025568</v>
      </c>
      <c r="AN25" s="14">
        <f t="shared" si="58"/>
        <v>223.90508079321754</v>
      </c>
      <c r="AO25" s="14">
        <f t="shared" si="59"/>
        <v>2376.2729351602202</v>
      </c>
    </row>
    <row r="26" spans="4:41">
      <c r="D26">
        <f t="shared" si="25"/>
        <v>2032</v>
      </c>
      <c r="E26" s="14">
        <f t="shared" si="26"/>
        <v>30.859022748196931</v>
      </c>
      <c r="F26" s="14">
        <f t="shared" si="60"/>
        <v>505.46131353851001</v>
      </c>
      <c r="G26" s="14">
        <f t="shared" si="61"/>
        <v>89.450766302866043</v>
      </c>
      <c r="H26" s="14">
        <f t="shared" si="62"/>
        <v>547.56630125431036</v>
      </c>
      <c r="I26" s="14">
        <f t="shared" si="27"/>
        <v>250.76686699381955</v>
      </c>
      <c r="J26" s="14">
        <f t="shared" si="28"/>
        <v>419.01804536595819</v>
      </c>
      <c r="K26" s="14">
        <f t="shared" si="29"/>
        <v>12.990513980269986</v>
      </c>
      <c r="L26" s="14">
        <f t="shared" si="30"/>
        <v>547.04071347796969</v>
      </c>
      <c r="M26" s="14">
        <f t="shared" si="31"/>
        <v>3942.2704701413163</v>
      </c>
      <c r="N26" s="14">
        <f t="shared" si="32"/>
        <v>578.53855537955417</v>
      </c>
      <c r="O26" s="14">
        <f t="shared" si="33"/>
        <v>48.576712385346241</v>
      </c>
      <c r="P26" s="14">
        <f t="shared" si="34"/>
        <v>263.46009015261382</v>
      </c>
      <c r="Q26" s="14">
        <f t="shared" si="35"/>
        <v>330.29999665157021</v>
      </c>
      <c r="R26" s="14">
        <f t="shared" si="36"/>
        <v>295.65742593345175</v>
      </c>
      <c r="S26" s="14">
        <f t="shared" si="37"/>
        <v>2630.3893175891035</v>
      </c>
      <c r="T26" s="14">
        <f t="shared" si="38"/>
        <v>248.64204025695267</v>
      </c>
      <c r="U26" s="14">
        <f t="shared" si="39"/>
        <v>644.17611279192806</v>
      </c>
      <c r="V26" s="14">
        <f t="shared" si="40"/>
        <v>140.00971663537493</v>
      </c>
      <c r="W26" s="14">
        <f t="shared" si="41"/>
        <v>16.267064293729351</v>
      </c>
      <c r="X26" s="14">
        <f t="shared" si="42"/>
        <v>1144.3656999865027</v>
      </c>
      <c r="Y26" s="14">
        <f t="shared" si="43"/>
        <v>52.655133747471055</v>
      </c>
      <c r="Z26" s="14">
        <f t="shared" si="44"/>
        <v>129.86489918140222</v>
      </c>
      <c r="AA26" s="14">
        <f t="shared" si="45"/>
        <v>26.613705136495149</v>
      </c>
      <c r="AB26" s="14">
        <f t="shared" si="46"/>
        <v>79.878094885057706</v>
      </c>
      <c r="AC26" s="14">
        <f t="shared" si="47"/>
        <v>17.151215980248718</v>
      </c>
      <c r="AD26" s="14">
        <f t="shared" si="48"/>
        <v>47.327791328633495</v>
      </c>
      <c r="AE26" s="14">
        <f t="shared" si="49"/>
        <v>1.4935467963465028</v>
      </c>
      <c r="AF26" s="14">
        <f t="shared" si="50"/>
        <v>287.63022648647814</v>
      </c>
      <c r="AG26" s="14">
        <f t="shared" si="51"/>
        <v>192.53922516652037</v>
      </c>
      <c r="AH26" s="14">
        <f t="shared" si="52"/>
        <v>1343.7231746772275</v>
      </c>
      <c r="AI26" s="14">
        <f t="shared" si="53"/>
        <v>122.34096508033289</v>
      </c>
      <c r="AJ26" s="14">
        <f t="shared" si="54"/>
        <v>796.98502486052325</v>
      </c>
      <c r="AK26" s="14">
        <f t="shared" si="55"/>
        <v>264.30021522380963</v>
      </c>
      <c r="AL26" s="14">
        <f t="shared" si="56"/>
        <v>679.48085540520651</v>
      </c>
      <c r="AM26" s="14">
        <f t="shared" si="57"/>
        <v>96.94313301209948</v>
      </c>
      <c r="AN26" s="14">
        <f t="shared" si="58"/>
        <v>222.56366545418538</v>
      </c>
      <c r="AO26" s="14">
        <f t="shared" si="59"/>
        <v>2362.0366840056754</v>
      </c>
    </row>
    <row r="27" spans="4:41">
      <c r="D27">
        <f t="shared" si="25"/>
        <v>2034</v>
      </c>
      <c r="E27" s="14">
        <f t="shared" si="26"/>
        <v>30.674146342912486</v>
      </c>
      <c r="F27" s="14">
        <f t="shared" si="60"/>
        <v>502.43309480910079</v>
      </c>
      <c r="G27" s="14">
        <f t="shared" si="61"/>
        <v>88.914866761945575</v>
      </c>
      <c r="H27" s="14">
        <f t="shared" si="62"/>
        <v>544.28583154349576</v>
      </c>
      <c r="I27" s="14">
        <f t="shared" si="27"/>
        <v>249.26452269365959</v>
      </c>
      <c r="J27" s="14">
        <f t="shared" si="28"/>
        <v>416.50770825617076</v>
      </c>
      <c r="K27" s="14">
        <f t="shared" si="29"/>
        <v>12.912687811014189</v>
      </c>
      <c r="L27" s="14">
        <f t="shared" si="30"/>
        <v>543.76339256352321</v>
      </c>
      <c r="M27" s="14">
        <f t="shared" si="31"/>
        <v>3918.6523277546999</v>
      </c>
      <c r="N27" s="14">
        <f t="shared" si="32"/>
        <v>575.07253089427525</v>
      </c>
      <c r="O27" s="14">
        <f t="shared" si="33"/>
        <v>48.285689301445636</v>
      </c>
      <c r="P27" s="14">
        <f t="shared" si="34"/>
        <v>261.88170075250952</v>
      </c>
      <c r="Q27" s="14">
        <f t="shared" si="35"/>
        <v>328.32116937163067</v>
      </c>
      <c r="R27" s="14">
        <f t="shared" si="36"/>
        <v>293.88614229468448</v>
      </c>
      <c r="S27" s="14">
        <f t="shared" si="37"/>
        <v>2614.6306551874272</v>
      </c>
      <c r="T27" s="14">
        <f t="shared" si="38"/>
        <v>247.15242579377326</v>
      </c>
      <c r="U27" s="14">
        <f t="shared" si="39"/>
        <v>640.31685370019159</v>
      </c>
      <c r="V27" s="14">
        <f t="shared" si="40"/>
        <v>139.17091842301241</v>
      </c>
      <c r="W27" s="14">
        <f t="shared" si="41"/>
        <v>16.16960831154562</v>
      </c>
      <c r="X27" s="14">
        <f t="shared" si="42"/>
        <v>1137.5098050778836</v>
      </c>
      <c r="Y27" s="14">
        <f t="shared" si="43"/>
        <v>52.339676841189956</v>
      </c>
      <c r="Z27" s="14">
        <f t="shared" si="44"/>
        <v>129.08687857040644</v>
      </c>
      <c r="AA27" s="14">
        <f t="shared" si="45"/>
        <v>26.454262429022407</v>
      </c>
      <c r="AB27" s="14">
        <f t="shared" si="46"/>
        <v>79.399545218601332</v>
      </c>
      <c r="AC27" s="14">
        <f t="shared" si="47"/>
        <v>17.048463045311049</v>
      </c>
      <c r="AD27" s="14">
        <f t="shared" si="48"/>
        <v>47.04425053078365</v>
      </c>
      <c r="AE27" s="14">
        <f t="shared" si="49"/>
        <v>1.484598957489591</v>
      </c>
      <c r="AF27" s="14">
        <f t="shared" si="50"/>
        <v>285.90703379959763</v>
      </c>
      <c r="AG27" s="14">
        <f t="shared" si="51"/>
        <v>191.38572266854774</v>
      </c>
      <c r="AH27" s="14">
        <f t="shared" si="52"/>
        <v>1335.6729291377362</v>
      </c>
      <c r="AI27" s="14">
        <f t="shared" si="53"/>
        <v>121.60802035853662</v>
      </c>
      <c r="AJ27" s="14">
        <f t="shared" si="54"/>
        <v>792.21028757658394</v>
      </c>
      <c r="AK27" s="14">
        <f t="shared" si="55"/>
        <v>262.71679263440382</v>
      </c>
      <c r="AL27" s="14">
        <f t="shared" si="56"/>
        <v>675.41008560047396</v>
      </c>
      <c r="AM27" s="14">
        <f t="shared" si="57"/>
        <v>96.362346702224002</v>
      </c>
      <c r="AN27" s="14">
        <f t="shared" si="58"/>
        <v>221.23028653444936</v>
      </c>
      <c r="AO27" s="14">
        <f t="shared" si="59"/>
        <v>2347.8857222317974</v>
      </c>
    </row>
    <row r="28" spans="4:41">
      <c r="D28">
        <f t="shared" si="25"/>
        <v>2036</v>
      </c>
      <c r="E28" s="14">
        <f t="shared" si="26"/>
        <v>30.490377532172097</v>
      </c>
      <c r="F28" s="14">
        <f t="shared" si="60"/>
        <v>499.42301813809951</v>
      </c>
      <c r="G28" s="14">
        <f t="shared" si="61"/>
        <v>88.382177795174755</v>
      </c>
      <c r="H28" s="14">
        <f t="shared" si="62"/>
        <v>541.0250151267187</v>
      </c>
      <c r="I28" s="14">
        <f t="shared" si="27"/>
        <v>247.77117893820187</v>
      </c>
      <c r="J28" s="14">
        <f t="shared" si="28"/>
        <v>414.01241057600805</v>
      </c>
      <c r="K28" s="14">
        <f t="shared" si="29"/>
        <v>12.835327898338404</v>
      </c>
      <c r="L28" s="14">
        <f t="shared" si="30"/>
        <v>540.50570607867519</v>
      </c>
      <c r="M28" s="14">
        <f t="shared" si="31"/>
        <v>3895.1756816591214</v>
      </c>
      <c r="N28" s="14">
        <f t="shared" si="32"/>
        <v>571.62727136168769</v>
      </c>
      <c r="O28" s="14">
        <f t="shared" si="33"/>
        <v>47.996409736840675</v>
      </c>
      <c r="P28" s="14">
        <f t="shared" si="34"/>
        <v>260.31276748330123</v>
      </c>
      <c r="Q28" s="14">
        <f t="shared" si="35"/>
        <v>326.35419724592526</v>
      </c>
      <c r="R28" s="14">
        <f t="shared" si="36"/>
        <v>292.125470416197</v>
      </c>
      <c r="S28" s="14">
        <f t="shared" si="37"/>
        <v>2598.9664029321993</v>
      </c>
      <c r="T28" s="14">
        <f t="shared" si="38"/>
        <v>245.67173561084277</v>
      </c>
      <c r="U28" s="14">
        <f t="shared" si="39"/>
        <v>636.48071542967375</v>
      </c>
      <c r="V28" s="14">
        <f t="shared" si="40"/>
        <v>138.33714545074014</v>
      </c>
      <c r="W28" s="14">
        <f t="shared" si="41"/>
        <v>16.072736188151151</v>
      </c>
      <c r="X28" s="14">
        <f t="shared" si="42"/>
        <v>1130.694983835662</v>
      </c>
      <c r="Y28" s="14">
        <f t="shared" si="43"/>
        <v>52.026109837234387</v>
      </c>
      <c r="Z28" s="14">
        <f t="shared" si="44"/>
        <v>128.31351908089113</v>
      </c>
      <c r="AA28" s="14">
        <f t="shared" si="45"/>
        <v>26.295774942810134</v>
      </c>
      <c r="AB28" s="14">
        <f t="shared" si="46"/>
        <v>78.923862543196691</v>
      </c>
      <c r="AC28" s="14">
        <f t="shared" si="47"/>
        <v>16.94632570320659</v>
      </c>
      <c r="AD28" s="14">
        <f t="shared" si="48"/>
        <v>46.762408425853728</v>
      </c>
      <c r="AE28" s="14">
        <f t="shared" si="49"/>
        <v>1.4757047251352708</v>
      </c>
      <c r="AF28" s="14">
        <f t="shared" si="50"/>
        <v>284.19416476010423</v>
      </c>
      <c r="AG28" s="14">
        <f t="shared" si="51"/>
        <v>190.23913080404049</v>
      </c>
      <c r="AH28" s="14">
        <f t="shared" si="52"/>
        <v>1327.670912619272</v>
      </c>
      <c r="AI28" s="14">
        <f t="shared" si="53"/>
        <v>120.87946670856863</v>
      </c>
      <c r="AJ28" s="14">
        <f t="shared" si="54"/>
        <v>787.46415574371269</v>
      </c>
      <c r="AK28" s="14">
        <f t="shared" si="55"/>
        <v>261.1428563297311</v>
      </c>
      <c r="AL28" s="14">
        <f t="shared" si="56"/>
        <v>671.36370377764149</v>
      </c>
      <c r="AM28" s="14">
        <f t="shared" si="57"/>
        <v>95.785039883130978</v>
      </c>
      <c r="AN28" s="14">
        <f t="shared" si="58"/>
        <v>219.90489588782148</v>
      </c>
      <c r="AO28" s="14">
        <f t="shared" si="59"/>
        <v>2333.8195388699069</v>
      </c>
    </row>
    <row r="29" spans="4:41">
      <c r="D29">
        <f t="shared" si="25"/>
        <v>2038</v>
      </c>
      <c r="E29" s="14">
        <f t="shared" si="26"/>
        <v>30.307709680376856</v>
      </c>
      <c r="F29" s="14">
        <f t="shared" si="60"/>
        <v>496.43097483643419</v>
      </c>
      <c r="G29" s="14">
        <f t="shared" si="61"/>
        <v>87.852680168003872</v>
      </c>
      <c r="H29" s="14">
        <f t="shared" si="62"/>
        <v>537.78373426109454</v>
      </c>
      <c r="I29" s="14">
        <f t="shared" si="27"/>
        <v>246.28678180518313</v>
      </c>
      <c r="J29" s="14">
        <f t="shared" si="28"/>
        <v>411.53206222424723</v>
      </c>
      <c r="K29" s="14">
        <f t="shared" si="29"/>
        <v>12.75843144889946</v>
      </c>
      <c r="L29" s="14">
        <f t="shared" si="30"/>
        <v>537.26753639355786</v>
      </c>
      <c r="M29" s="14">
        <f t="shared" si="31"/>
        <v>3871.8396841503018</v>
      </c>
      <c r="N29" s="14">
        <f t="shared" si="32"/>
        <v>568.20265237895978</v>
      </c>
      <c r="O29" s="14">
        <f t="shared" si="33"/>
        <v>47.708863246107263</v>
      </c>
      <c r="P29" s="14">
        <f t="shared" si="34"/>
        <v>258.7532336933088</v>
      </c>
      <c r="Q29" s="14">
        <f t="shared" si="35"/>
        <v>324.39900925022494</v>
      </c>
      <c r="R29" s="14">
        <f t="shared" si="36"/>
        <v>290.37534672293356</v>
      </c>
      <c r="S29" s="14">
        <f t="shared" si="37"/>
        <v>2583.3959952122327</v>
      </c>
      <c r="T29" s="14">
        <f t="shared" si="38"/>
        <v>244.19991624279822</v>
      </c>
      <c r="U29" s="14">
        <f t="shared" si="39"/>
        <v>632.66755946353464</v>
      </c>
      <c r="V29" s="14">
        <f t="shared" si="40"/>
        <v>137.50836761234476</v>
      </c>
      <c r="W29" s="14">
        <f t="shared" si="41"/>
        <v>15.976444425647937</v>
      </c>
      <c r="X29" s="14">
        <f t="shared" si="42"/>
        <v>1123.9209901875026</v>
      </c>
      <c r="Y29" s="14">
        <f t="shared" si="43"/>
        <v>51.714421413199517</v>
      </c>
      <c r="Z29" s="14">
        <f t="shared" si="44"/>
        <v>127.54479278807752</v>
      </c>
      <c r="AA29" s="14">
        <f t="shared" si="45"/>
        <v>26.138236955127759</v>
      </c>
      <c r="AB29" s="14">
        <f t="shared" si="46"/>
        <v>78.451029682700408</v>
      </c>
      <c r="AC29" s="14">
        <f t="shared" si="47"/>
        <v>16.844800265918678</v>
      </c>
      <c r="AD29" s="14">
        <f t="shared" si="48"/>
        <v>46.482254836974441</v>
      </c>
      <c r="AE29" s="14">
        <f t="shared" si="49"/>
        <v>1.4668637781269855</v>
      </c>
      <c r="AF29" s="14">
        <f t="shared" si="50"/>
        <v>282.49155751902646</v>
      </c>
      <c r="AG29" s="14">
        <f t="shared" si="51"/>
        <v>189.09940817139349</v>
      </c>
      <c r="AH29" s="14">
        <f t="shared" si="52"/>
        <v>1319.7168361817701</v>
      </c>
      <c r="AI29" s="14">
        <f t="shared" si="53"/>
        <v>120.15527782351759</v>
      </c>
      <c r="AJ29" s="14">
        <f t="shared" si="54"/>
        <v>782.7464579866521</v>
      </c>
      <c r="AK29" s="14">
        <f t="shared" si="55"/>
        <v>259.57834947745971</v>
      </c>
      <c r="AL29" s="14">
        <f t="shared" si="56"/>
        <v>667.34156382830963</v>
      </c>
      <c r="AM29" s="14">
        <f t="shared" si="57"/>
        <v>95.211191709191141</v>
      </c>
      <c r="AN29" s="14">
        <f t="shared" si="58"/>
        <v>218.58744565655755</v>
      </c>
      <c r="AO29" s="14">
        <f t="shared" si="59"/>
        <v>2319.8376260125374</v>
      </c>
    </row>
    <row r="30" spans="4:41">
      <c r="D30">
        <f t="shared" si="25"/>
        <v>2040</v>
      </c>
      <c r="E30" s="14">
        <f t="shared" si="26"/>
        <v>30.12613619168172</v>
      </c>
      <c r="F30" s="14">
        <f t="shared" si="60"/>
        <v>493.45685686618913</v>
      </c>
      <c r="G30" s="14">
        <f t="shared" si="61"/>
        <v>87.326354761117358</v>
      </c>
      <c r="H30" s="14">
        <f t="shared" si="62"/>
        <v>534.56187190913636</v>
      </c>
      <c r="I30" s="14">
        <f t="shared" si="27"/>
        <v>244.81127769538827</v>
      </c>
      <c r="J30" s="14">
        <f t="shared" si="28"/>
        <v>409.06657363946175</v>
      </c>
      <c r="K30" s="14">
        <f t="shared" si="29"/>
        <v>12.681995686089103</v>
      </c>
      <c r="L30" s="14">
        <f t="shared" si="30"/>
        <v>534.04876658302408</v>
      </c>
      <c r="M30" s="14">
        <f t="shared" si="31"/>
        <v>3848.6434926025572</v>
      </c>
      <c r="N30" s="14">
        <f t="shared" si="32"/>
        <v>564.79855028855741</v>
      </c>
      <c r="O30" s="14">
        <f t="shared" si="33"/>
        <v>47.423039446399834</v>
      </c>
      <c r="P30" s="14">
        <f t="shared" si="34"/>
        <v>257.20304307025219</v>
      </c>
      <c r="Q30" s="14">
        <f t="shared" si="35"/>
        <v>322.45553478580683</v>
      </c>
      <c r="R30" s="14">
        <f t="shared" si="36"/>
        <v>288.63570802071649</v>
      </c>
      <c r="S30" s="14">
        <f t="shared" si="37"/>
        <v>2567.9188698049165</v>
      </c>
      <c r="T30" s="14">
        <f t="shared" si="38"/>
        <v>242.73691454458762</v>
      </c>
      <c r="U30" s="14">
        <f t="shared" si="39"/>
        <v>628.87724811478859</v>
      </c>
      <c r="V30" s="14">
        <f t="shared" si="40"/>
        <v>136.6845549819792</v>
      </c>
      <c r="W30" s="14">
        <f t="shared" si="41"/>
        <v>15.88072954709388</v>
      </c>
      <c r="X30" s="14">
        <f t="shared" si="42"/>
        <v>1117.1875795352894</v>
      </c>
      <c r="Y30" s="14">
        <f t="shared" si="43"/>
        <v>51.40460031451304</v>
      </c>
      <c r="Z30" s="14">
        <f t="shared" si="44"/>
        <v>126.78067193448415</v>
      </c>
      <c r="AA30" s="14">
        <f t="shared" si="45"/>
        <v>25.98164277752959</v>
      </c>
      <c r="AB30" s="14">
        <f t="shared" si="46"/>
        <v>77.981029563871346</v>
      </c>
      <c r="AC30" s="14">
        <f t="shared" si="47"/>
        <v>16.743883067525559</v>
      </c>
      <c r="AD30" s="14">
        <f t="shared" si="48"/>
        <v>46.203779648246126</v>
      </c>
      <c r="AE30" s="14">
        <f t="shared" si="49"/>
        <v>1.4580757972322269</v>
      </c>
      <c r="AF30" s="14">
        <f t="shared" si="50"/>
        <v>280.79915059792995</v>
      </c>
      <c r="AG30" s="14">
        <f t="shared" si="51"/>
        <v>187.96651361703869</v>
      </c>
      <c r="AH30" s="14">
        <f t="shared" si="52"/>
        <v>1311.8104126162052</v>
      </c>
      <c r="AI30" s="14">
        <f t="shared" si="53"/>
        <v>119.43542755407691</v>
      </c>
      <c r="AJ30" s="14">
        <f t="shared" si="54"/>
        <v>778.0570239568541</v>
      </c>
      <c r="AK30" s="14">
        <f t="shared" si="55"/>
        <v>258.02321558574027</v>
      </c>
      <c r="AL30" s="14">
        <f t="shared" si="56"/>
        <v>663.34352051941426</v>
      </c>
      <c r="AM30" s="14">
        <f t="shared" si="57"/>
        <v>94.640781459661383</v>
      </c>
      <c r="AN30" s="14">
        <f t="shared" si="58"/>
        <v>217.27788826962913</v>
      </c>
      <c r="AO30" s="14">
        <f t="shared" si="59"/>
        <v>2305.9394787950964</v>
      </c>
    </row>
    <row r="31" spans="4:41">
      <c r="D31">
        <f t="shared" si="25"/>
        <v>2042</v>
      </c>
      <c r="E31" s="14">
        <f t="shared" si="26"/>
        <v>29.945650509757357</v>
      </c>
      <c r="F31" s="14">
        <f t="shared" si="60"/>
        <v>490.50055683670382</v>
      </c>
      <c r="G31" s="14">
        <f t="shared" si="61"/>
        <v>86.803182569743512</v>
      </c>
      <c r="H31" s="14">
        <f t="shared" si="62"/>
        <v>531.35931173452877</v>
      </c>
      <c r="I31" s="14">
        <f t="shared" si="27"/>
        <v>243.34461333071522</v>
      </c>
      <c r="J31" s="14">
        <f t="shared" si="28"/>
        <v>406.61585579678774</v>
      </c>
      <c r="K31" s="14">
        <f t="shared" si="29"/>
        <v>12.606017849933743</v>
      </c>
      <c r="L31" s="14">
        <f t="shared" si="30"/>
        <v>530.84928042242518</v>
      </c>
      <c r="M31" s="14">
        <f t="shared" si="31"/>
        <v>3825.5862694383754</v>
      </c>
      <c r="N31" s="14">
        <f t="shared" si="32"/>
        <v>561.41484217377865</v>
      </c>
      <c r="O31" s="14">
        <f t="shared" si="33"/>
        <v>47.138928017076452</v>
      </c>
      <c r="P31" s="14">
        <f t="shared" si="34"/>
        <v>255.66213963921831</v>
      </c>
      <c r="Q31" s="14">
        <f t="shared" si="35"/>
        <v>320.52370367690509</v>
      </c>
      <c r="R31" s="14">
        <f t="shared" si="36"/>
        <v>286.90649149396438</v>
      </c>
      <c r="S31" s="14">
        <f t="shared" si="37"/>
        <v>2552.5344678559154</v>
      </c>
      <c r="T31" s="14">
        <f t="shared" si="38"/>
        <v>241.28267768955101</v>
      </c>
      <c r="U31" s="14">
        <f t="shared" si="39"/>
        <v>625.10964452133294</v>
      </c>
      <c r="V31" s="14">
        <f t="shared" si="40"/>
        <v>135.86567781308216</v>
      </c>
      <c r="W31" s="14">
        <f t="shared" si="41"/>
        <v>15.785588096377241</v>
      </c>
      <c r="X31" s="14">
        <f t="shared" si="42"/>
        <v>1110.4945087462936</v>
      </c>
      <c r="Y31" s="14">
        <f t="shared" si="43"/>
        <v>51.096635354028791</v>
      </c>
      <c r="Z31" s="14">
        <f t="shared" si="44"/>
        <v>126.02112892892465</v>
      </c>
      <c r="AA31" s="14">
        <f t="shared" si="45"/>
        <v>25.82598675564941</v>
      </c>
      <c r="AB31" s="14">
        <f t="shared" si="46"/>
        <v>77.513845215754188</v>
      </c>
      <c r="AC31" s="14">
        <f t="shared" si="47"/>
        <v>16.643570464068013</v>
      </c>
      <c r="AD31" s="14">
        <f t="shared" si="48"/>
        <v>45.926972804373484</v>
      </c>
      <c r="AE31" s="14">
        <f t="shared" si="49"/>
        <v>1.4493404651310087</v>
      </c>
      <c r="AF31" s="14">
        <f t="shared" si="50"/>
        <v>279.11688288669774</v>
      </c>
      <c r="AG31" s="14">
        <f t="shared" si="51"/>
        <v>186.84040623395902</v>
      </c>
      <c r="AH31" s="14">
        <f t="shared" si="52"/>
        <v>1303.9513564342217</v>
      </c>
      <c r="AI31" s="14">
        <f t="shared" si="53"/>
        <v>118.71988990760043</v>
      </c>
      <c r="AJ31" s="14">
        <f t="shared" si="54"/>
        <v>773.39568432632859</v>
      </c>
      <c r="AK31" s="14">
        <f t="shared" si="55"/>
        <v>256.47739850116614</v>
      </c>
      <c r="AL31" s="14">
        <f t="shared" si="56"/>
        <v>659.36942948798242</v>
      </c>
      <c r="AM31" s="14">
        <f t="shared" si="57"/>
        <v>94.073788537936551</v>
      </c>
      <c r="AN31" s="14">
        <f t="shared" si="58"/>
        <v>215.97617644100578</v>
      </c>
      <c r="AO31" s="14">
        <f t="shared" si="59"/>
        <v>2292.1245953776352</v>
      </c>
    </row>
    <row r="32" spans="4:41">
      <c r="D32">
        <f t="shared" si="25"/>
        <v>2044</v>
      </c>
      <c r="E32" s="14">
        <f t="shared" si="26"/>
        <v>29.766246117553401</v>
      </c>
      <c r="F32" s="14">
        <f t="shared" si="60"/>
        <v>487.56196800069512</v>
      </c>
      <c r="G32" s="14">
        <f t="shared" si="61"/>
        <v>86.283144702968187</v>
      </c>
      <c r="H32" s="14">
        <f t="shared" si="62"/>
        <v>528.1759380979272</v>
      </c>
      <c r="I32" s="14">
        <f t="shared" si="27"/>
        <v>241.8867357522509</v>
      </c>
      <c r="J32" s="14">
        <f t="shared" si="28"/>
        <v>404.17982020470919</v>
      </c>
      <c r="K32" s="14">
        <f t="shared" si="29"/>
        <v>12.53049519699479</v>
      </c>
      <c r="L32" s="14">
        <f t="shared" si="30"/>
        <v>527.6689623834144</v>
      </c>
      <c r="M32" s="14">
        <f t="shared" si="31"/>
        <v>3802.6671820981701</v>
      </c>
      <c r="N32" s="14">
        <f t="shared" si="32"/>
        <v>558.05140585431559</v>
      </c>
      <c r="O32" s="14">
        <f t="shared" si="33"/>
        <v>46.856518699326152</v>
      </c>
      <c r="P32" s="14">
        <f t="shared" si="34"/>
        <v>254.13046776063976</v>
      </c>
      <c r="Q32" s="14">
        <f t="shared" si="35"/>
        <v>318.60344616817673</v>
      </c>
      <c r="R32" s="14">
        <f t="shared" si="36"/>
        <v>285.18763470342407</v>
      </c>
      <c r="S32" s="14">
        <f t="shared" si="37"/>
        <v>2537.2422338589909</v>
      </c>
      <c r="T32" s="14">
        <f t="shared" si="38"/>
        <v>239.83715316751292</v>
      </c>
      <c r="U32" s="14">
        <f t="shared" si="39"/>
        <v>621.36461264100569</v>
      </c>
      <c r="V32" s="14">
        <f t="shared" si="40"/>
        <v>135.051706537304</v>
      </c>
      <c r="W32" s="14">
        <f t="shared" si="41"/>
        <v>15.691016638091845</v>
      </c>
      <c r="X32" s="14">
        <f t="shared" si="42"/>
        <v>1103.8415361443947</v>
      </c>
      <c r="Y32" s="14">
        <f t="shared" si="43"/>
        <v>50.790515411622806</v>
      </c>
      <c r="Z32" s="14">
        <f t="shared" si="44"/>
        <v>125.26613634551147</v>
      </c>
      <c r="AA32" s="14">
        <f t="shared" si="45"/>
        <v>25.671263268996316</v>
      </c>
      <c r="AB32" s="14">
        <f t="shared" si="46"/>
        <v>77.049459769066601</v>
      </c>
      <c r="AC32" s="14">
        <f t="shared" si="47"/>
        <v>16.543858833417783</v>
      </c>
      <c r="AD32" s="14">
        <f t="shared" si="48"/>
        <v>45.651824310302487</v>
      </c>
      <c r="AE32" s="14">
        <f t="shared" si="49"/>
        <v>1.4406574664044089</v>
      </c>
      <c r="AF32" s="14">
        <f t="shared" si="50"/>
        <v>277.44469364132357</v>
      </c>
      <c r="AG32" s="14">
        <f t="shared" si="51"/>
        <v>185.72104536021138</v>
      </c>
      <c r="AH32" s="14">
        <f t="shared" si="52"/>
        <v>1296.1393838578242</v>
      </c>
      <c r="AI32" s="14">
        <f t="shared" si="53"/>
        <v>118.008639047164</v>
      </c>
      <c r="AJ32" s="14">
        <f t="shared" si="54"/>
        <v>768.76227078152954</v>
      </c>
      <c r="AK32" s="14">
        <f t="shared" si="55"/>
        <v>254.94084240674565</v>
      </c>
      <c r="AL32" s="14">
        <f t="shared" si="56"/>
        <v>655.41914723591992</v>
      </c>
      <c r="AM32" s="14">
        <f t="shared" si="57"/>
        <v>93.510192470805777</v>
      </c>
      <c r="AN32" s="14">
        <f t="shared" si="58"/>
        <v>214.68226316794772</v>
      </c>
      <c r="AO32" s="14">
        <f t="shared" si="59"/>
        <v>2278.3924769267278</v>
      </c>
    </row>
    <row r="33" spans="2:42">
      <c r="D33">
        <f t="shared" si="25"/>
        <v>2046</v>
      </c>
      <c r="E33" s="14">
        <f t="shared" si="26"/>
        <v>29.587916537063141</v>
      </c>
      <c r="F33" s="14">
        <f t="shared" si="60"/>
        <v>484.64098425040299</v>
      </c>
      <c r="G33" s="14">
        <f t="shared" si="61"/>
        <v>85.766222383052707</v>
      </c>
      <c r="H33" s="14">
        <f t="shared" si="62"/>
        <v>525.01163605278259</v>
      </c>
      <c r="I33" s="14">
        <f t="shared" si="27"/>
        <v>240.43759231835918</v>
      </c>
      <c r="J33" s="14">
        <f t="shared" si="28"/>
        <v>401.75837890186278</v>
      </c>
      <c r="K33" s="14">
        <f t="shared" si="29"/>
        <v>12.455425000269596</v>
      </c>
      <c r="L33" s="14">
        <f t="shared" si="30"/>
        <v>524.50769762977541</v>
      </c>
      <c r="M33" s="14">
        <f t="shared" si="31"/>
        <v>3779.8854030102202</v>
      </c>
      <c r="N33" s="14">
        <f t="shared" si="32"/>
        <v>554.70811988184244</v>
      </c>
      <c r="O33" s="14">
        <f t="shared" si="33"/>
        <v>46.575801295798492</v>
      </c>
      <c r="P33" s="14">
        <f t="shared" si="34"/>
        <v>252.60797212828578</v>
      </c>
      <c r="Q33" s="14">
        <f t="shared" si="35"/>
        <v>316.69469292218321</v>
      </c>
      <c r="R33" s="14">
        <f t="shared" si="36"/>
        <v>283.47907558391586</v>
      </c>
      <c r="S33" s="14">
        <f t="shared" si="37"/>
        <v>2522.0416156359415</v>
      </c>
      <c r="T33" s="14">
        <f t="shared" si="38"/>
        <v>238.40028878288635</v>
      </c>
      <c r="U33" s="14">
        <f t="shared" si="39"/>
        <v>617.64201724667339</v>
      </c>
      <c r="V33" s="14">
        <f t="shared" si="40"/>
        <v>134.24261176343902</v>
      </c>
      <c r="W33" s="14">
        <f t="shared" si="41"/>
        <v>15.597011757413037</v>
      </c>
      <c r="X33" s="14">
        <f t="shared" si="42"/>
        <v>1097.2284215013538</v>
      </c>
      <c r="Y33" s="14">
        <f t="shared" si="43"/>
        <v>50.486229433791777</v>
      </c>
      <c r="Z33" s="14">
        <f t="shared" si="44"/>
        <v>124.51566692266552</v>
      </c>
      <c r="AA33" s="14">
        <f t="shared" si="45"/>
        <v>25.51746673075176</v>
      </c>
      <c r="AB33" s="14">
        <f t="shared" si="46"/>
        <v>76.587856455590128</v>
      </c>
      <c r="AC33" s="14">
        <f t="shared" si="47"/>
        <v>16.444744575146778</v>
      </c>
      <c r="AD33" s="14">
        <f t="shared" si="48"/>
        <v>45.378324230859469</v>
      </c>
      <c r="AE33" s="14">
        <f t="shared" si="49"/>
        <v>1.4320264875231801</v>
      </c>
      <c r="AF33" s="14">
        <f t="shared" si="50"/>
        <v>275.78252248171839</v>
      </c>
      <c r="AG33" s="14">
        <f t="shared" si="51"/>
        <v>184.60839057745835</v>
      </c>
      <c r="AH33" s="14">
        <f t="shared" si="52"/>
        <v>1288.3742128091321</v>
      </c>
      <c r="AI33" s="14">
        <f t="shared" si="53"/>
        <v>117.30164929063244</v>
      </c>
      <c r="AJ33" s="14">
        <f t="shared" si="54"/>
        <v>764.15661601727743</v>
      </c>
      <c r="AK33" s="14">
        <f t="shared" si="55"/>
        <v>253.41349181988684</v>
      </c>
      <c r="AL33" s="14">
        <f t="shared" si="56"/>
        <v>651.4925311248295</v>
      </c>
      <c r="AM33" s="14">
        <f t="shared" si="57"/>
        <v>92.949972907713189</v>
      </c>
      <c r="AN33" s="14">
        <f t="shared" si="58"/>
        <v>213.39610172930855</v>
      </c>
      <c r="AO33" s="14">
        <f t="shared" si="59"/>
        <v>2264.7426275974599</v>
      </c>
    </row>
    <row r="34" spans="2:42">
      <c r="D34">
        <f t="shared" si="25"/>
        <v>2048</v>
      </c>
      <c r="E34" s="14">
        <f t="shared" si="26"/>
        <v>29.410655329089597</v>
      </c>
      <c r="F34" s="14">
        <f t="shared" si="60"/>
        <v>481.73750011375887</v>
      </c>
      <c r="G34" s="14">
        <f t="shared" si="61"/>
        <v>85.252396944755844</v>
      </c>
      <c r="H34" s="14">
        <f t="shared" si="62"/>
        <v>521.86629134119039</v>
      </c>
      <c r="I34" s="14">
        <f t="shared" si="27"/>
        <v>238.99713070277988</v>
      </c>
      <c r="J34" s="14">
        <f t="shared" si="28"/>
        <v>399.35144445386175</v>
      </c>
      <c r="K34" s="14">
        <f t="shared" si="29"/>
        <v>12.38080454909298</v>
      </c>
      <c r="L34" s="14">
        <f t="shared" si="30"/>
        <v>521.36537201327542</v>
      </c>
      <c r="M34" s="14">
        <f t="shared" si="31"/>
        <v>3757.2401095607861</v>
      </c>
      <c r="N34" s="14">
        <f t="shared" si="32"/>
        <v>551.3848635356303</v>
      </c>
      <c r="O34" s="14">
        <f t="shared" si="33"/>
        <v>46.296765670235366</v>
      </c>
      <c r="P34" s="14">
        <f t="shared" si="34"/>
        <v>251.09459776726524</v>
      </c>
      <c r="Q34" s="14">
        <f t="shared" si="35"/>
        <v>314.79737501688641</v>
      </c>
      <c r="R34" s="14">
        <f t="shared" si="36"/>
        <v>281.78075244209265</v>
      </c>
      <c r="S34" s="14">
        <f t="shared" si="37"/>
        <v>2506.9320643166666</v>
      </c>
      <c r="T34" s="14">
        <f t="shared" si="38"/>
        <v>236.97203265278807</v>
      </c>
      <c r="U34" s="14">
        <f t="shared" si="39"/>
        <v>613.94172392134863</v>
      </c>
      <c r="V34" s="14">
        <f t="shared" si="40"/>
        <v>133.43836427636427</v>
      </c>
      <c r="W34" s="14">
        <f t="shared" si="41"/>
        <v>15.503570059974376</v>
      </c>
      <c r="X34" s="14">
        <f t="shared" si="42"/>
        <v>1090.6549260281392</v>
      </c>
      <c r="Y34" s="14">
        <f t="shared" si="43"/>
        <v>50.183766433253929</v>
      </c>
      <c r="Z34" s="14">
        <f t="shared" si="44"/>
        <v>123.76969356213183</v>
      </c>
      <c r="AA34" s="14">
        <f t="shared" si="45"/>
        <v>25.364591587567826</v>
      </c>
      <c r="AB34" s="14">
        <f t="shared" si="46"/>
        <v>76.129018607564689</v>
      </c>
      <c r="AC34" s="14">
        <f t="shared" si="47"/>
        <v>16.346224110397074</v>
      </c>
      <c r="AD34" s="14">
        <f t="shared" si="48"/>
        <v>45.106462690392391</v>
      </c>
      <c r="AE34" s="14">
        <f t="shared" si="49"/>
        <v>1.4234472168364287</v>
      </c>
      <c r="AF34" s="14">
        <f t="shared" si="50"/>
        <v>274.1303093895304</v>
      </c>
      <c r="AG34" s="14">
        <f t="shared" si="51"/>
        <v>183.5024017095088</v>
      </c>
      <c r="AH34" s="14">
        <f t="shared" si="52"/>
        <v>1280.6555629001928</v>
      </c>
      <c r="AI34" s="14">
        <f t="shared" si="53"/>
        <v>116.59889510973227</v>
      </c>
      <c r="AJ34" s="14">
        <f t="shared" si="54"/>
        <v>759.578553730718</v>
      </c>
      <c r="AK34" s="14">
        <f t="shared" si="55"/>
        <v>251.8952915903939</v>
      </c>
      <c r="AL34" s="14">
        <f t="shared" si="56"/>
        <v>647.58943937086065</v>
      </c>
      <c r="AM34" s="14">
        <f t="shared" si="57"/>
        <v>92.393109620023083</v>
      </c>
      <c r="AN34" s="14">
        <f t="shared" si="58"/>
        <v>212.11764568384828</v>
      </c>
      <c r="AO34" s="14">
        <f t="shared" si="59"/>
        <v>2251.1745545155236</v>
      </c>
    </row>
    <row r="35" spans="2:42">
      <c r="D35">
        <f t="shared" si="25"/>
        <v>2050</v>
      </c>
      <c r="E35" s="14">
        <f t="shared" si="26"/>
        <v>29.234456093013023</v>
      </c>
      <c r="F35" s="14">
        <f t="shared" si="60"/>
        <v>478.85141075057737</v>
      </c>
      <c r="G35" s="14">
        <f t="shared" si="61"/>
        <v>84.74164983465981</v>
      </c>
      <c r="H35" s="14">
        <f t="shared" si="62"/>
        <v>518.73979038976529</v>
      </c>
      <c r="I35" s="14">
        <f t="shared" si="27"/>
        <v>237.56529889273955</v>
      </c>
      <c r="J35" s="14">
        <f t="shared" si="28"/>
        <v>396.95892995013867</v>
      </c>
      <c r="K35" s="14">
        <f t="shared" si="29"/>
        <v>12.306631149039365</v>
      </c>
      <c r="L35" s="14">
        <f t="shared" si="30"/>
        <v>518.24187206954389</v>
      </c>
      <c r="M35" s="14">
        <f t="shared" si="31"/>
        <v>3734.7304840644074</v>
      </c>
      <c r="N35" s="14">
        <f t="shared" si="32"/>
        <v>548.08151681818833</v>
      </c>
      <c r="O35" s="14">
        <f t="shared" si="33"/>
        <v>46.019401747104986</v>
      </c>
      <c r="P35" s="14">
        <f t="shared" si="34"/>
        <v>249.59029003204157</v>
      </c>
      <c r="Q35" s="14">
        <f t="shared" si="35"/>
        <v>312.91142394316023</v>
      </c>
      <c r="R35" s="14">
        <f t="shared" si="36"/>
        <v>280.09260395421205</v>
      </c>
      <c r="S35" s="14">
        <f t="shared" si="37"/>
        <v>2491.9130343193456</v>
      </c>
      <c r="T35" s="14">
        <f t="shared" si="38"/>
        <v>235.55233320516524</v>
      </c>
      <c r="U35" s="14">
        <f t="shared" si="39"/>
        <v>610.26359905333584</v>
      </c>
      <c r="V35" s="14">
        <f t="shared" si="40"/>
        <v>132.63893503598459</v>
      </c>
      <c r="W35" s="14">
        <f t="shared" si="41"/>
        <v>15.41068817174507</v>
      </c>
      <c r="X35" s="14">
        <f t="shared" si="42"/>
        <v>1084.1208123663048</v>
      </c>
      <c r="Y35" s="14">
        <f t="shared" si="43"/>
        <v>49.883115488552306</v>
      </c>
      <c r="Z35" s="14">
        <f t="shared" si="44"/>
        <v>123.0281893280011</v>
      </c>
      <c r="AA35" s="14">
        <f t="shared" si="45"/>
        <v>25.212632319366708</v>
      </c>
      <c r="AB35" s="14">
        <f t="shared" si="46"/>
        <v>75.672929657086769</v>
      </c>
      <c r="AC35" s="14">
        <f t="shared" si="47"/>
        <v>16.248293881751685</v>
      </c>
      <c r="AD35" s="14">
        <f t="shared" si="48"/>
        <v>44.836229872414251</v>
      </c>
      <c r="AE35" s="14">
        <f t="shared" si="49"/>
        <v>1.4149193445603616</v>
      </c>
      <c r="AF35" s="14">
        <f t="shared" si="50"/>
        <v>272.48799470597771</v>
      </c>
      <c r="AG35" s="14">
        <f t="shared" si="51"/>
        <v>182.40303882086715</v>
      </c>
      <c r="AH35" s="14">
        <f t="shared" si="52"/>
        <v>1272.9831554228576</v>
      </c>
      <c r="AI35" s="14">
        <f t="shared" si="53"/>
        <v>115.90035112912986</v>
      </c>
      <c r="AJ35" s="14">
        <f t="shared" si="54"/>
        <v>755.02791861531728</v>
      </c>
      <c r="AK35" s="14">
        <f t="shared" si="55"/>
        <v>250.38618689847584</v>
      </c>
      <c r="AL35" s="14">
        <f t="shared" si="56"/>
        <v>643.70973103958988</v>
      </c>
      <c r="AM35" s="14">
        <f t="shared" si="57"/>
        <v>91.839582500289524</v>
      </c>
      <c r="AN35" s="14">
        <f t="shared" si="58"/>
        <v>210.84684886855635</v>
      </c>
      <c r="AO35" s="14">
        <f t="shared" si="59"/>
        <v>2237.6877677594211</v>
      </c>
    </row>
    <row r="36" spans="2:42">
      <c r="D36">
        <f t="shared" si="25"/>
        <v>2052</v>
      </c>
      <c r="E36" s="14">
        <f t="shared" si="26"/>
        <v>29.059312466559781</v>
      </c>
      <c r="F36" s="14">
        <f t="shared" si="60"/>
        <v>475.98261194877068</v>
      </c>
      <c r="G36" s="14">
        <f t="shared" si="61"/>
        <v>84.23396261050037</v>
      </c>
      <c r="H36" s="14">
        <f t="shared" si="62"/>
        <v>515.63202030554021</v>
      </c>
      <c r="I36" s="14">
        <f t="shared" si="27"/>
        <v>236.14204518707317</v>
      </c>
      <c r="J36" s="14">
        <f t="shared" si="28"/>
        <v>394.58074900080737</v>
      </c>
      <c r="K36" s="14">
        <f t="shared" si="29"/>
        <v>12.23290212182547</v>
      </c>
      <c r="L36" s="14">
        <f t="shared" si="30"/>
        <v>515.13708501397525</v>
      </c>
      <c r="M36" s="14">
        <f t="shared" si="31"/>
        <v>3712.3557137343778</v>
      </c>
      <c r="N36" s="14">
        <f t="shared" si="32"/>
        <v>544.79796045093053</v>
      </c>
      <c r="O36" s="14">
        <f t="shared" si="33"/>
        <v>45.743699511238084</v>
      </c>
      <c r="P36" s="14">
        <f t="shared" si="34"/>
        <v>248.0949946044596</v>
      </c>
      <c r="Q36" s="14">
        <f t="shared" si="35"/>
        <v>311.03677160231678</v>
      </c>
      <c r="R36" s="14">
        <f t="shared" si="36"/>
        <v>278.41456916392235</v>
      </c>
      <c r="S36" s="14">
        <f t="shared" si="37"/>
        <v>2476.9839833307383</v>
      </c>
      <c r="T36" s="14">
        <f t="shared" si="38"/>
        <v>234.14113917693311</v>
      </c>
      <c r="U36" s="14">
        <f t="shared" si="39"/>
        <v>606.60750983140736</v>
      </c>
      <c r="V36" s="14">
        <f t="shared" si="40"/>
        <v>131.844295176184</v>
      </c>
      <c r="W36" s="14">
        <f t="shared" si="41"/>
        <v>15.318362738908146</v>
      </c>
      <c r="X36" s="14">
        <f t="shared" si="42"/>
        <v>1077.6258445794183</v>
      </c>
      <c r="Y36" s="14">
        <f t="shared" si="43"/>
        <v>49.584265743660389</v>
      </c>
      <c r="Z36" s="14">
        <f t="shared" si="44"/>
        <v>122.29112744573706</v>
      </c>
      <c r="AA36" s="14">
        <f t="shared" si="45"/>
        <v>25.061583439141383</v>
      </c>
      <c r="AB36" s="14">
        <f t="shared" si="46"/>
        <v>75.219573135511169</v>
      </c>
      <c r="AC36" s="14">
        <f t="shared" si="47"/>
        <v>16.150950353106111</v>
      </c>
      <c r="AD36" s="14">
        <f t="shared" si="48"/>
        <v>44.567616019248618</v>
      </c>
      <c r="AE36" s="14">
        <f t="shared" si="49"/>
        <v>1.4064425627671004</v>
      </c>
      <c r="AF36" s="14">
        <f t="shared" si="50"/>
        <v>270.85551912969419</v>
      </c>
      <c r="AG36" s="14">
        <f t="shared" si="51"/>
        <v>181.31026221529135</v>
      </c>
      <c r="AH36" s="14">
        <f t="shared" si="52"/>
        <v>1265.3567133387194</v>
      </c>
      <c r="AI36" s="14">
        <f t="shared" si="53"/>
        <v>115.20599212551525</v>
      </c>
      <c r="AJ36" s="14">
        <f t="shared" si="54"/>
        <v>750.50454635489291</v>
      </c>
      <c r="AK36" s="14">
        <f t="shared" si="55"/>
        <v>248.88612325276708</v>
      </c>
      <c r="AL36" s="14">
        <f t="shared" si="56"/>
        <v>639.85326604093177</v>
      </c>
      <c r="AM36" s="14">
        <f t="shared" si="57"/>
        <v>91.289371561530288</v>
      </c>
      <c r="AN36" s="14">
        <f t="shared" si="58"/>
        <v>209.58366539698483</v>
      </c>
      <c r="AO36" s="14">
        <f t="shared" si="59"/>
        <v>2224.2817803427747</v>
      </c>
    </row>
    <row r="37" spans="2:42">
      <c r="D37">
        <f t="shared" si="25"/>
        <v>2054</v>
      </c>
      <c r="E37" s="14">
        <f t="shared" si="26"/>
        <v>28.885218125572621</v>
      </c>
      <c r="F37" s="14">
        <f t="shared" si="60"/>
        <v>473.13100012058561</v>
      </c>
      <c r="G37" s="14">
        <f t="shared" si="61"/>
        <v>83.729316940500865</v>
      </c>
      <c r="H37" s="14">
        <f t="shared" si="62"/>
        <v>512.54286887188971</v>
      </c>
      <c r="I37" s="14">
        <f t="shared" si="27"/>
        <v>234.72731819435742</v>
      </c>
      <c r="J37" s="14">
        <f t="shared" si="28"/>
        <v>392.21681573354357</v>
      </c>
      <c r="K37" s="14">
        <f t="shared" si="29"/>
        <v>12.159614805213614</v>
      </c>
      <c r="L37" s="14">
        <f t="shared" si="30"/>
        <v>512.05089873765655</v>
      </c>
      <c r="M37" s="14">
        <f t="shared" si="31"/>
        <v>3690.1149906533951</v>
      </c>
      <c r="N37" s="14">
        <f t="shared" si="32"/>
        <v>541.53407586986907</v>
      </c>
      <c r="O37" s="14">
        <f t="shared" si="33"/>
        <v>45.469649007466259</v>
      </c>
      <c r="P37" s="14">
        <f t="shared" si="34"/>
        <v>246.6086574917843</v>
      </c>
      <c r="Q37" s="14">
        <f t="shared" si="35"/>
        <v>309.17335030364728</v>
      </c>
      <c r="R37" s="14">
        <f t="shared" si="36"/>
        <v>276.74658748006129</v>
      </c>
      <c r="S37" s="14">
        <f t="shared" si="37"/>
        <v>2462.1443722866038</v>
      </c>
      <c r="T37" s="14">
        <f t="shared" si="38"/>
        <v>232.73839961212411</v>
      </c>
      <c r="U37" s="14">
        <f t="shared" si="39"/>
        <v>602.9733242400074</v>
      </c>
      <c r="V37" s="14">
        <f t="shared" si="40"/>
        <v>131.0544160037835</v>
      </c>
      <c r="W37" s="14">
        <f t="shared" si="41"/>
        <v>15.226590427739348</v>
      </c>
      <c r="X37" s="14">
        <f t="shared" si="42"/>
        <v>1071.169788144543</v>
      </c>
      <c r="Y37" s="14">
        <f t="shared" si="43"/>
        <v>49.287206407590119</v>
      </c>
      <c r="Z37" s="14">
        <f t="shared" si="44"/>
        <v>121.55848130120965</v>
      </c>
      <c r="AA37" s="14">
        <f t="shared" si="45"/>
        <v>24.911439492757488</v>
      </c>
      <c r="AB37" s="14">
        <f t="shared" si="46"/>
        <v>74.768932672856323</v>
      </c>
      <c r="AC37" s="14">
        <f t="shared" si="47"/>
        <v>16.054190009540655</v>
      </c>
      <c r="AD37" s="14">
        <f t="shared" si="48"/>
        <v>44.300611431677304</v>
      </c>
      <c r="AE37" s="14">
        <f t="shared" si="49"/>
        <v>1.3980165653735628</v>
      </c>
      <c r="AF37" s="14">
        <f t="shared" si="50"/>
        <v>269.23282371458822</v>
      </c>
      <c r="AG37" s="14">
        <f t="shared" si="51"/>
        <v>180.22403243435954</v>
      </c>
      <c r="AH37" s="14">
        <f t="shared" si="52"/>
        <v>1257.7759612691073</v>
      </c>
      <c r="AI37" s="14">
        <f t="shared" si="53"/>
        <v>114.5157930266913</v>
      </c>
      <c r="AJ37" s="14">
        <f t="shared" si="54"/>
        <v>746.00827361768074</v>
      </c>
      <c r="AK37" s="14">
        <f t="shared" si="55"/>
        <v>247.39504648835975</v>
      </c>
      <c r="AL37" s="14">
        <f t="shared" si="56"/>
        <v>636.01990512408054</v>
      </c>
      <c r="AM37" s="14">
        <f t="shared" si="57"/>
        <v>90.742456936505164</v>
      </c>
      <c r="AN37" s="14">
        <f t="shared" si="58"/>
        <v>208.32804965759149</v>
      </c>
      <c r="AO37" s="14">
        <f t="shared" si="59"/>
        <v>2210.9561081967413</v>
      </c>
    </row>
    <row r="38" spans="2:42">
      <c r="D38">
        <f t="shared" si="25"/>
        <v>2056</v>
      </c>
      <c r="E38" s="14">
        <f t="shared" si="26"/>
        <v>28.712166783782315</v>
      </c>
      <c r="F38" s="14">
        <f t="shared" si="60"/>
        <v>470.29647229886319</v>
      </c>
      <c r="G38" s="14">
        <f t="shared" si="61"/>
        <v>83.227694602710329</v>
      </c>
      <c r="H38" s="14">
        <f t="shared" si="62"/>
        <v>509.47222454447825</v>
      </c>
      <c r="I38" s="14">
        <f t="shared" si="27"/>
        <v>233.32106683105505</v>
      </c>
      <c r="J38" s="14">
        <f t="shared" si="28"/>
        <v>389.86704479048393</v>
      </c>
      <c r="K38" s="14">
        <f t="shared" si="29"/>
        <v>12.086766552915581</v>
      </c>
      <c r="L38" s="14">
        <f t="shared" si="30"/>
        <v>508.98320180331928</v>
      </c>
      <c r="M38" s="14">
        <f t="shared" si="31"/>
        <v>3668.0075117443907</v>
      </c>
      <c r="N38" s="14">
        <f t="shared" si="32"/>
        <v>538.28974522133274</v>
      </c>
      <c r="O38" s="14">
        <f t="shared" si="33"/>
        <v>45.197240340262532</v>
      </c>
      <c r="P38" s="14">
        <f t="shared" si="34"/>
        <v>245.13122502475102</v>
      </c>
      <c r="Q38" s="14">
        <f t="shared" si="35"/>
        <v>307.32109276197815</v>
      </c>
      <c r="R38" s="14">
        <f t="shared" si="36"/>
        <v>275.08859867446824</v>
      </c>
      <c r="S38" s="14">
        <f t="shared" si="37"/>
        <v>2447.3936653522346</v>
      </c>
      <c r="T38" s="14">
        <f t="shared" si="38"/>
        <v>231.3440638600479</v>
      </c>
      <c r="U38" s="14">
        <f t="shared" si="39"/>
        <v>599.36091105448554</v>
      </c>
      <c r="V38" s="14">
        <f t="shared" si="40"/>
        <v>130.26926899750484</v>
      </c>
      <c r="W38" s="14">
        <f t="shared" si="41"/>
        <v>15.135367924486761</v>
      </c>
      <c r="X38" s="14">
        <f t="shared" si="42"/>
        <v>1064.752409943769</v>
      </c>
      <c r="Y38" s="14">
        <f t="shared" si="43"/>
        <v>48.99192675400225</v>
      </c>
      <c r="Z38" s="14">
        <f t="shared" si="44"/>
        <v>120.83022443973411</v>
      </c>
      <c r="AA38" s="14">
        <f t="shared" si="45"/>
        <v>24.762195058756379</v>
      </c>
      <c r="AB38" s="14">
        <f t="shared" si="46"/>
        <v>74.320991997213241</v>
      </c>
      <c r="AC38" s="14">
        <f t="shared" si="47"/>
        <v>15.958009357193497</v>
      </c>
      <c r="AD38" s="14">
        <f t="shared" si="48"/>
        <v>44.035206468590125</v>
      </c>
      <c r="AE38" s="14">
        <f t="shared" si="49"/>
        <v>1.3896410481304098</v>
      </c>
      <c r="AF38" s="14">
        <f t="shared" si="50"/>
        <v>267.61984986771415</v>
      </c>
      <c r="AG38" s="14">
        <f t="shared" si="51"/>
        <v>179.14431025604529</v>
      </c>
      <c r="AH38" s="14">
        <f t="shared" si="52"/>
        <v>1250.2406254851442</v>
      </c>
      <c r="AI38" s="14">
        <f t="shared" si="53"/>
        <v>113.82972891066839</v>
      </c>
      <c r="AJ38" s="14">
        <f t="shared" si="54"/>
        <v>741.5389380504372</v>
      </c>
      <c r="AK38" s="14">
        <f t="shared" si="55"/>
        <v>245.91290276484798</v>
      </c>
      <c r="AL38" s="14">
        <f t="shared" si="56"/>
        <v>632.20950987248216</v>
      </c>
      <c r="AM38" s="14">
        <f t="shared" si="57"/>
        <v>90.198818876998558</v>
      </c>
      <c r="AN38" s="14">
        <f t="shared" si="58"/>
        <v>207.07995631209286</v>
      </c>
      <c r="AO38" s="14">
        <f t="shared" si="59"/>
        <v>2197.7102701525346</v>
      </c>
    </row>
    <row r="39" spans="2:42">
      <c r="D39">
        <f t="shared" si="25"/>
        <v>2058</v>
      </c>
      <c r="E39" s="14">
        <f t="shared" si="26"/>
        <v>28.540152192580678</v>
      </c>
      <c r="F39" s="14">
        <f t="shared" si="60"/>
        <v>467.47892613332073</v>
      </c>
      <c r="G39" s="14">
        <f t="shared" si="61"/>
        <v>82.729077484345495</v>
      </c>
      <c r="H39" s="14">
        <f t="shared" si="62"/>
        <v>506.41997644723227</v>
      </c>
      <c r="I39" s="14">
        <f t="shared" si="27"/>
        <v>231.92324031967021</v>
      </c>
      <c r="J39" s="14">
        <f t="shared" si="28"/>
        <v>387.53135132514416</v>
      </c>
      <c r="K39" s="14">
        <f t="shared" si="29"/>
        <v>12.014354734497063</v>
      </c>
      <c r="L39" s="14">
        <f t="shared" si="30"/>
        <v>505.93388344131563</v>
      </c>
      <c r="M39" s="14">
        <f t="shared" si="31"/>
        <v>3646.0324787415302</v>
      </c>
      <c r="N39" s="14">
        <f t="shared" si="32"/>
        <v>535.06485135771175</v>
      </c>
      <c r="O39" s="14">
        <f t="shared" si="33"/>
        <v>44.926463673384021</v>
      </c>
      <c r="P39" s="14">
        <f t="shared" si="34"/>
        <v>243.66264385562775</v>
      </c>
      <c r="Q39" s="14">
        <f t="shared" si="35"/>
        <v>305.47993209524117</v>
      </c>
      <c r="R39" s="14">
        <f t="shared" si="36"/>
        <v>273.44054287980953</v>
      </c>
      <c r="S39" s="14">
        <f t="shared" si="37"/>
        <v>2432.7313299031093</v>
      </c>
      <c r="T39" s="14">
        <f t="shared" si="38"/>
        <v>229.95808157346235</v>
      </c>
      <c r="U39" s="14">
        <f t="shared" si="39"/>
        <v>595.77013983635811</v>
      </c>
      <c r="V39" s="14">
        <f t="shared" si="40"/>
        <v>129.48882580694078</v>
      </c>
      <c r="W39" s="14">
        <f t="shared" si="41"/>
        <v>15.044691935251162</v>
      </c>
      <c r="X39" s="14">
        <f t="shared" si="42"/>
        <v>1058.3734782557958</v>
      </c>
      <c r="Y39" s="14">
        <f t="shared" si="43"/>
        <v>48.698416120819026</v>
      </c>
      <c r="Z39" s="14">
        <f t="shared" si="44"/>
        <v>120.10633056511567</v>
      </c>
      <c r="AA39" s="14">
        <f t="shared" si="45"/>
        <v>24.613844748159369</v>
      </c>
      <c r="AB39" s="14">
        <f t="shared" si="46"/>
        <v>73.875734934157933</v>
      </c>
      <c r="AC39" s="14">
        <f t="shared" si="47"/>
        <v>15.862404923134552</v>
      </c>
      <c r="AD39" s="14">
        <f t="shared" si="48"/>
        <v>43.771391546636806</v>
      </c>
      <c r="AE39" s="14">
        <f t="shared" si="49"/>
        <v>1.3813157086110606</v>
      </c>
      <c r="AF39" s="14">
        <f t="shared" si="50"/>
        <v>266.01653934715671</v>
      </c>
      <c r="AG39" s="14">
        <f t="shared" si="51"/>
        <v>178.07105669330133</v>
      </c>
      <c r="AH39" s="14">
        <f t="shared" si="52"/>
        <v>1242.7504338978626</v>
      </c>
      <c r="AI39" s="14">
        <f t="shared" si="53"/>
        <v>113.14777500476458</v>
      </c>
      <c r="AJ39" s="14">
        <f t="shared" si="54"/>
        <v>737.096378272577</v>
      </c>
      <c r="AK39" s="14">
        <f t="shared" si="55"/>
        <v>244.43963856438378</v>
      </c>
      <c r="AL39" s="14">
        <f t="shared" si="56"/>
        <v>628.42194269883612</v>
      </c>
      <c r="AM39" s="14">
        <f t="shared" si="57"/>
        <v>89.658437753106469</v>
      </c>
      <c r="AN39" s="14">
        <f t="shared" si="58"/>
        <v>205.83934029382712</v>
      </c>
      <c r="AO39" s="14">
        <f t="shared" si="59"/>
        <v>2184.5437879240508</v>
      </c>
    </row>
    <row r="40" spans="2:42">
      <c r="D40">
        <f t="shared" si="25"/>
        <v>2060</v>
      </c>
      <c r="E40" s="14">
        <f>E39*(1-E$9)^2</f>
        <v>28.369168140794926</v>
      </c>
      <c r="F40" s="14">
        <f t="shared" si="60"/>
        <v>464.67825988685604</v>
      </c>
      <c r="G40" s="14">
        <f t="shared" si="61"/>
        <v>82.233447581136787</v>
      </c>
      <c r="H40" s="14">
        <f t="shared" si="62"/>
        <v>503.38601436833693</v>
      </c>
      <c r="I40" s="14">
        <f t="shared" si="27"/>
        <v>230.53378818691507</v>
      </c>
      <c r="J40" s="14">
        <f t="shared" si="28"/>
        <v>385.20965099935523</v>
      </c>
      <c r="K40" s="14">
        <f t="shared" si="29"/>
        <v>11.942376735282691</v>
      </c>
      <c r="L40" s="14">
        <f t="shared" si="30"/>
        <v>502.90283354561871</v>
      </c>
      <c r="M40" s="14">
        <f>M39*(1-M$9)^2</f>
        <v>3624.1890981613897</v>
      </c>
      <c r="N40" s="14">
        <f t="shared" si="32"/>
        <v>531.85927783322768</v>
      </c>
      <c r="O40" s="14">
        <f t="shared" si="33"/>
        <v>44.657309229516777</v>
      </c>
      <c r="P40" s="14">
        <f t="shared" si="34"/>
        <v>242.2028609562887</v>
      </c>
      <c r="Q40" s="14">
        <f t="shared" si="35"/>
        <v>303.64980182205858</v>
      </c>
      <c r="R40" s="14">
        <f t="shared" si="36"/>
        <v>271.80236058741662</v>
      </c>
      <c r="S40" s="14">
        <f t="shared" si="37"/>
        <v>2418.1568365056601</v>
      </c>
      <c r="T40" s="14">
        <f t="shared" si="38"/>
        <v>228.58040270675573</v>
      </c>
      <c r="U40" s="14">
        <f t="shared" si="39"/>
        <v>592.20088092859851</v>
      </c>
      <c r="V40" s="14">
        <f t="shared" si="40"/>
        <v>128.71305825153141</v>
      </c>
      <c r="W40" s="14">
        <f t="shared" si="41"/>
        <v>14.954559185867073</v>
      </c>
      <c r="X40" s="14">
        <f t="shared" si="42"/>
        <v>1052.0327627475654</v>
      </c>
      <c r="Y40" s="14">
        <f t="shared" si="43"/>
        <v>48.406663909839203</v>
      </c>
      <c r="Z40" s="14">
        <f t="shared" si="44"/>
        <v>119.38677353870007</v>
      </c>
      <c r="AA40" s="14">
        <f t="shared" si="45"/>
        <v>24.466383204273146</v>
      </c>
      <c r="AB40" s="14">
        <f t="shared" si="46"/>
        <v>73.433145406167398</v>
      </c>
      <c r="AC40" s="14">
        <f t="shared" si="47"/>
        <v>15.767373255240052</v>
      </c>
      <c r="AD40" s="14">
        <f t="shared" si="48"/>
        <v>43.509157139880905</v>
      </c>
      <c r="AE40" s="14">
        <f t="shared" si="49"/>
        <v>1.3730402462007718</v>
      </c>
      <c r="AF40" s="14">
        <f t="shared" si="50"/>
        <v>264.42283425992792</v>
      </c>
      <c r="AG40" s="14">
        <f t="shared" si="51"/>
        <v>177.00423299265177</v>
      </c>
      <c r="AH40" s="14">
        <f t="shared" si="52"/>
        <v>1235.3051160483806</v>
      </c>
      <c r="AI40" s="14">
        <f t="shared" si="53"/>
        <v>112.46990668471105</v>
      </c>
      <c r="AJ40" s="14">
        <f t="shared" si="54"/>
        <v>732.68043387034606</v>
      </c>
      <c r="AK40" s="14">
        <f t="shared" si="55"/>
        <v>242.97520068974458</v>
      </c>
      <c r="AL40" s="14">
        <f t="shared" si="56"/>
        <v>624.65706684012741</v>
      </c>
      <c r="AM40" s="14">
        <f t="shared" si="57"/>
        <v>89.121294052527617</v>
      </c>
      <c r="AN40" s="14">
        <f t="shared" si="58"/>
        <v>204.60615680612682</v>
      </c>
      <c r="AO40" s="14">
        <f t="shared" si="59"/>
        <v>2171.4561860905978</v>
      </c>
    </row>
    <row r="41" spans="2:42">
      <c r="D41">
        <f t="shared" si="25"/>
        <v>2062</v>
      </c>
      <c r="E41" s="14">
        <f t="shared" si="26"/>
        <v>28.199208454463424</v>
      </c>
      <c r="F41" s="14">
        <f t="shared" si="60"/>
        <v>461.89437243187388</v>
      </c>
      <c r="G41" s="14">
        <f t="shared" si="61"/>
        <v>81.740786996678196</v>
      </c>
      <c r="H41" s="14">
        <f t="shared" si="62"/>
        <v>500.37022875625627</v>
      </c>
      <c r="I41" s="14">
        <f t="shared" si="27"/>
        <v>229.15266026188726</v>
      </c>
      <c r="J41" s="14">
        <f t="shared" si="28"/>
        <v>382.90185998021809</v>
      </c>
      <c r="K41" s="14">
        <f t="shared" si="29"/>
        <v>11.870829956261613</v>
      </c>
      <c r="L41" s="14">
        <f t="shared" si="30"/>
        <v>499.8899426698469</v>
      </c>
      <c r="M41" s="14">
        <f t="shared" si="31"/>
        <v>3602.4765812743049</v>
      </c>
      <c r="N41" s="14">
        <f t="shared" si="32"/>
        <v>528.67290889972878</v>
      </c>
      <c r="O41" s="14">
        <f t="shared" si="33"/>
        <v>44.389767289922744</v>
      </c>
      <c r="P41" s="14">
        <f t="shared" si="34"/>
        <v>240.75182361629959</v>
      </c>
      <c r="Q41" s="14">
        <f t="shared" si="35"/>
        <v>301.83063585934264</v>
      </c>
      <c r="R41" s="14">
        <f t="shared" si="36"/>
        <v>270.17399264513739</v>
      </c>
      <c r="S41" s="14">
        <f t="shared" si="37"/>
        <v>2403.6696588981549</v>
      </c>
      <c r="T41" s="14">
        <f t="shared" si="38"/>
        <v>227.21097751413956</v>
      </c>
      <c r="U41" s="14">
        <f t="shared" si="39"/>
        <v>588.65300545095533</v>
      </c>
      <c r="V41" s="14">
        <f t="shared" si="40"/>
        <v>127.94193831954648</v>
      </c>
      <c r="W41" s="14">
        <f t="shared" si="41"/>
        <v>14.864966421784544</v>
      </c>
      <c r="X41" s="14">
        <f t="shared" si="42"/>
        <v>1045.7300344659448</v>
      </c>
      <c r="Y41" s="14">
        <f t="shared" si="43"/>
        <v>48.116659586355361</v>
      </c>
      <c r="Z41" s="14">
        <f t="shared" si="44"/>
        <v>118.67152737842972</v>
      </c>
      <c r="AA41" s="14">
        <f t="shared" si="45"/>
        <v>24.319805102496346</v>
      </c>
      <c r="AB41" s="14">
        <f t="shared" si="46"/>
        <v>72.993207432039057</v>
      </c>
      <c r="AC41" s="14">
        <f t="shared" si="47"/>
        <v>15.67291092206791</v>
      </c>
      <c r="AD41" s="14">
        <f t="shared" si="48"/>
        <v>43.248493779455877</v>
      </c>
      <c r="AE41" s="14">
        <f t="shared" si="49"/>
        <v>1.3648143620857831</v>
      </c>
      <c r="AF41" s="14">
        <f t="shared" si="50"/>
        <v>262.83867705987672</v>
      </c>
      <c r="AG41" s="14">
        <f t="shared" si="51"/>
        <v>175.9438006327928</v>
      </c>
      <c r="AH41" s="14">
        <f t="shared" si="52"/>
        <v>1227.9044030981347</v>
      </c>
      <c r="AI41" s="14">
        <f t="shared" si="53"/>
        <v>111.79609947376295</v>
      </c>
      <c r="AJ41" s="14">
        <f t="shared" si="54"/>
        <v>728.2909453910288</v>
      </c>
      <c r="AK41" s="14">
        <f t="shared" si="55"/>
        <v>241.51953626241232</v>
      </c>
      <c r="AL41" s="14">
        <f t="shared" si="56"/>
        <v>620.91474635268821</v>
      </c>
      <c r="AM41" s="14">
        <f t="shared" si="57"/>
        <v>88.58736837985893</v>
      </c>
      <c r="AN41" s="14">
        <f t="shared" si="58"/>
        <v>203.38036132070133</v>
      </c>
      <c r="AO41" s="14">
        <f t="shared" si="59"/>
        <v>2158.4469920797292</v>
      </c>
    </row>
    <row r="42" spans="2:42">
      <c r="D42">
        <f t="shared" si="25"/>
        <v>2064</v>
      </c>
      <c r="E42" s="14">
        <f t="shared" si="26"/>
        <v>28.030266996612735</v>
      </c>
      <c r="F42" s="14">
        <f t="shared" si="60"/>
        <v>459.12716324663455</v>
      </c>
      <c r="G42" s="14">
        <f t="shared" si="61"/>
        <v>81.251077941781105</v>
      </c>
      <c r="H42" s="14">
        <f t="shared" si="62"/>
        <v>497.37251071577754</v>
      </c>
      <c r="I42" s="14">
        <f t="shared" si="27"/>
        <v>227.77980667425831</v>
      </c>
      <c r="J42" s="14">
        <f t="shared" si="28"/>
        <v>380.60789493707659</v>
      </c>
      <c r="K42" s="14">
        <f t="shared" si="29"/>
        <v>11.79971181399365</v>
      </c>
      <c r="L42" s="14">
        <f t="shared" si="30"/>
        <v>496.89510202331189</v>
      </c>
      <c r="M42" s="14">
        <f t="shared" si="31"/>
        <v>3580.8941440758908</v>
      </c>
      <c r="N42" s="14">
        <f t="shared" si="32"/>
        <v>525.50562950251049</v>
      </c>
      <c r="O42" s="14">
        <f t="shared" si="33"/>
        <v>44.123828194088816</v>
      </c>
      <c r="P42" s="14">
        <f t="shared" si="34"/>
        <v>239.30947944101433</v>
      </c>
      <c r="Q42" s="14">
        <f t="shared" si="35"/>
        <v>300.02236851990932</v>
      </c>
      <c r="R42" s="14">
        <f t="shared" si="36"/>
        <v>268.55538025520036</v>
      </c>
      <c r="S42" s="14">
        <f t="shared" si="37"/>
        <v>2389.2692739716963</v>
      </c>
      <c r="T42" s="14">
        <f t="shared" si="38"/>
        <v>225.84975654785237</v>
      </c>
      <c r="U42" s="14">
        <f t="shared" si="39"/>
        <v>585.12638529529863</v>
      </c>
      <c r="V42" s="14">
        <f t="shared" si="40"/>
        <v>127.17543816707408</v>
      </c>
      <c r="W42" s="14">
        <f t="shared" si="41"/>
        <v>14.775910407951633</v>
      </c>
      <c r="X42" s="14">
        <f t="shared" si="42"/>
        <v>1039.4650658294593</v>
      </c>
      <c r="Y42" s="14">
        <f t="shared" si="43"/>
        <v>47.828392678773504</v>
      </c>
      <c r="Z42" s="14">
        <f t="shared" si="44"/>
        <v>117.96056625790554</v>
      </c>
      <c r="AA42" s="14">
        <f t="shared" si="45"/>
        <v>24.174105150127293</v>
      </c>
      <c r="AB42" s="14">
        <f t="shared" si="46"/>
        <v>72.555905126313718</v>
      </c>
      <c r="AC42" s="14">
        <f t="shared" si="47"/>
        <v>15.579014512733801</v>
      </c>
      <c r="AD42" s="14">
        <f t="shared" si="48"/>
        <v>42.989392053223156</v>
      </c>
      <c r="AE42" s="14">
        <f t="shared" si="49"/>
        <v>1.3566377592425272</v>
      </c>
      <c r="AF42" s="14">
        <f t="shared" si="50"/>
        <v>261.26401054561103</v>
      </c>
      <c r="AG42" s="14">
        <f t="shared" si="51"/>
        <v>174.88972132320174</v>
      </c>
      <c r="AH42" s="14">
        <f t="shared" si="52"/>
        <v>1220.5480278191737</v>
      </c>
      <c r="AI42" s="14">
        <f t="shared" si="53"/>
        <v>111.12632904181564</v>
      </c>
      <c r="AJ42" s="14">
        <f t="shared" si="54"/>
        <v>723.92775433719112</v>
      </c>
      <c r="AK42" s="14">
        <f t="shared" si="55"/>
        <v>240.0725927206642</v>
      </c>
      <c r="AL42" s="14">
        <f t="shared" si="56"/>
        <v>617.19484610728932</v>
      </c>
      <c r="AM42" s="14">
        <f t="shared" si="57"/>
        <v>88.056641455895203</v>
      </c>
      <c r="AN42" s="14">
        <f t="shared" si="58"/>
        <v>202.16190957602902</v>
      </c>
      <c r="AO42" s="14">
        <f t="shared" si="59"/>
        <v>2145.5157361501797</v>
      </c>
    </row>
    <row r="43" spans="2:42">
      <c r="D43">
        <f t="shared" si="25"/>
        <v>2066</v>
      </c>
      <c r="E43" s="14">
        <f t="shared" si="26"/>
        <v>27.86233766703603</v>
      </c>
      <c r="F43" s="14">
        <f t="shared" si="60"/>
        <v>456.376532411624</v>
      </c>
      <c r="G43" s="14">
        <f t="shared" si="61"/>
        <v>80.764302733831897</v>
      </c>
      <c r="H43" s="14">
        <f t="shared" si="62"/>
        <v>494.39275200407934</v>
      </c>
      <c r="I43" s="14">
        <f t="shared" si="27"/>
        <v>226.41517785247282</v>
      </c>
      <c r="J43" s="14">
        <f t="shared" si="28"/>
        <v>378.32767303850858</v>
      </c>
      <c r="K43" s="14">
        <f t="shared" si="29"/>
        <v>11.729019740516014</v>
      </c>
      <c r="L43" s="14">
        <f t="shared" si="30"/>
        <v>493.91820346709022</v>
      </c>
      <c r="M43" s="14">
        <f t="shared" si="31"/>
        <v>3559.4410072587325</v>
      </c>
      <c r="N43" s="14">
        <f t="shared" si="32"/>
        <v>522.35732527616096</v>
      </c>
      <c r="O43" s="14">
        <f t="shared" si="33"/>
        <v>43.859482339378033</v>
      </c>
      <c r="P43" s="14">
        <f t="shared" si="34"/>
        <v>237.87577634968324</v>
      </c>
      <c r="Q43" s="14">
        <f t="shared" si="35"/>
        <v>298.22493451010655</v>
      </c>
      <c r="R43" s="14">
        <f t="shared" si="36"/>
        <v>266.94646497209146</v>
      </c>
      <c r="S43" s="14">
        <f t="shared" si="37"/>
        <v>2374.9551617513321</v>
      </c>
      <c r="T43" s="14">
        <f t="shared" si="38"/>
        <v>224.4966906563742</v>
      </c>
      <c r="U43" s="14">
        <f t="shared" si="39"/>
        <v>581.62089312099454</v>
      </c>
      <c r="V43" s="14">
        <f t="shared" si="40"/>
        <v>126.41353011701514</v>
      </c>
      <c r="W43" s="14">
        <f t="shared" si="41"/>
        <v>14.687387928697595</v>
      </c>
      <c r="X43" s="14">
        <f t="shared" si="42"/>
        <v>1033.2376306200749</v>
      </c>
      <c r="Y43" s="14">
        <f t="shared" si="43"/>
        <v>47.541852778234976</v>
      </c>
      <c r="Z43" s="14">
        <f t="shared" si="44"/>
        <v>117.25386450545443</v>
      </c>
      <c r="AA43" s="14">
        <f t="shared" si="45"/>
        <v>24.02927808617288</v>
      </c>
      <c r="AB43" s="14">
        <f t="shared" si="46"/>
        <v>72.12122269870197</v>
      </c>
      <c r="AC43" s="14">
        <f t="shared" si="47"/>
        <v>15.485680636788013</v>
      </c>
      <c r="AD43" s="14">
        <f t="shared" si="48"/>
        <v>42.731842605432298</v>
      </c>
      <c r="AE43" s="14">
        <f t="shared" si="49"/>
        <v>1.3485101424269053</v>
      </c>
      <c r="AF43" s="14">
        <f t="shared" si="50"/>
        <v>259.69877785843227</v>
      </c>
      <c r="AG43" s="14">
        <f t="shared" si="51"/>
        <v>173.84195700275444</v>
      </c>
      <c r="AH43" s="14">
        <f t="shared" si="52"/>
        <v>1213.2357245845092</v>
      </c>
      <c r="AI43" s="14">
        <f t="shared" si="53"/>
        <v>110.46057120452612</v>
      </c>
      <c r="AJ43" s="14">
        <f t="shared" si="54"/>
        <v>719.59070316095699</v>
      </c>
      <c r="AK43" s="14">
        <f t="shared" si="55"/>
        <v>238.63431781767471</v>
      </c>
      <c r="AL43" s="14">
        <f t="shared" si="56"/>
        <v>613.49723178426052</v>
      </c>
      <c r="AM43" s="14">
        <f t="shared" si="57"/>
        <v>87.529094116932939</v>
      </c>
      <c r="AN43" s="14">
        <f t="shared" si="58"/>
        <v>200.95075757575904</v>
      </c>
      <c r="AO43" s="14">
        <f t="shared" si="59"/>
        <v>2132.6619513749042</v>
      </c>
    </row>
    <row r="44" spans="2:42">
      <c r="D44">
        <f t="shared" si="25"/>
        <v>2068</v>
      </c>
      <c r="E44" s="14">
        <f t="shared" si="26"/>
        <v>27.695414402072817</v>
      </c>
      <c r="F44" s="14">
        <f t="shared" si="60"/>
        <v>453.64238060594596</v>
      </c>
      <c r="G44" s="14">
        <f t="shared" si="61"/>
        <v>80.28044379615352</v>
      </c>
      <c r="H44" s="14">
        <f t="shared" si="62"/>
        <v>491.43084502682291</v>
      </c>
      <c r="I44" s="14">
        <f t="shared" si="27"/>
        <v>225.05872452195865</v>
      </c>
      <c r="J44" s="14">
        <f t="shared" si="28"/>
        <v>376.06111194933487</v>
      </c>
      <c r="K44" s="14">
        <f t="shared" si="29"/>
        <v>11.658751183250583</v>
      </c>
      <c r="L44" s="14">
        <f t="shared" si="30"/>
        <v>490.95913951011892</v>
      </c>
      <c r="M44" s="14">
        <f t="shared" si="31"/>
        <v>3538.1163961842453</v>
      </c>
      <c r="N44" s="14">
        <f t="shared" si="32"/>
        <v>519.22788254043155</v>
      </c>
      <c r="O44" s="14">
        <f t="shared" si="33"/>
        <v>43.596720180682823</v>
      </c>
      <c r="P44" s="14">
        <f t="shared" si="34"/>
        <v>236.45066257357229</v>
      </c>
      <c r="Q44" s="14">
        <f t="shared" si="35"/>
        <v>296.43826892745653</v>
      </c>
      <c r="R44" s="14">
        <f t="shared" si="36"/>
        <v>265.34718870044367</v>
      </c>
      <c r="S44" s="14">
        <f t="shared" si="37"/>
        <v>2360.72680537728</v>
      </c>
      <c r="T44" s="14">
        <f t="shared" si="38"/>
        <v>223.15173098265186</v>
      </c>
      <c r="U44" s="14">
        <f t="shared" si="39"/>
        <v>578.13640235030664</v>
      </c>
      <c r="V44" s="14">
        <f t="shared" si="40"/>
        <v>125.65618665808411</v>
      </c>
      <c r="W44" s="14">
        <f t="shared" si="41"/>
        <v>14.599395787616768</v>
      </c>
      <c r="X44" s="14">
        <f t="shared" si="42"/>
        <v>1027.0475039750302</v>
      </c>
      <c r="Y44" s="14">
        <f t="shared" si="43"/>
        <v>47.257029538240573</v>
      </c>
      <c r="Z44" s="14">
        <f t="shared" si="44"/>
        <v>116.55139660320226</v>
      </c>
      <c r="AA44" s="14">
        <f t="shared" si="45"/>
        <v>23.885318681158619</v>
      </c>
      <c r="AB44" s="14">
        <f t="shared" si="46"/>
        <v>71.689144453514047</v>
      </c>
      <c r="AC44" s="14">
        <f t="shared" si="47"/>
        <v>15.392905924093016</v>
      </c>
      <c r="AD44" s="14">
        <f t="shared" si="48"/>
        <v>42.475836136383158</v>
      </c>
      <c r="AE44" s="14">
        <f t="shared" si="49"/>
        <v>1.3404312181636258</v>
      </c>
      <c r="AF44" s="14">
        <f t="shared" si="50"/>
        <v>258.14292248028238</v>
      </c>
      <c r="AG44" s="14">
        <f t="shared" si="51"/>
        <v>172.80046983835095</v>
      </c>
      <c r="AH44" s="14">
        <f t="shared" si="52"/>
        <v>1205.9672293585234</v>
      </c>
      <c r="AI44" s="14">
        <f t="shared" si="53"/>
        <v>109.79880192243981</v>
      </c>
      <c r="AJ44" s="14">
        <f t="shared" si="54"/>
        <v>715.27963525831967</v>
      </c>
      <c r="AK44" s="14">
        <f t="shared" si="55"/>
        <v>237.20465961962904</v>
      </c>
      <c r="AL44" s="14">
        <f t="shared" si="56"/>
        <v>609.82176986864101</v>
      </c>
      <c r="AM44" s="14">
        <f t="shared" si="57"/>
        <v>87.004707314078402</v>
      </c>
      <c r="AN44" s="14">
        <f t="shared" si="58"/>
        <v>199.74686158712268</v>
      </c>
      <c r="AO44" s="14">
        <f t="shared" si="59"/>
        <v>2119.8851736242173</v>
      </c>
    </row>
    <row r="45" spans="2:42">
      <c r="D45">
        <f t="shared" si="25"/>
        <v>2070</v>
      </c>
      <c r="E45" s="14">
        <f t="shared" si="26"/>
        <v>27.529491174389999</v>
      </c>
      <c r="F45" s="14">
        <f t="shared" si="60"/>
        <v>450.92460910373575</v>
      </c>
      <c r="G45" s="14">
        <f t="shared" si="61"/>
        <v>79.799483657370772</v>
      </c>
      <c r="H45" s="14">
        <f t="shared" si="62"/>
        <v>488.48668283426724</v>
      </c>
      <c r="I45" s="14">
        <f t="shared" si="27"/>
        <v>223.71039770334761</v>
      </c>
      <c r="J45" s="14">
        <f t="shared" si="28"/>
        <v>373.80812982764644</v>
      </c>
      <c r="K45" s="14">
        <f t="shared" si="29"/>
        <v>11.58890360491173</v>
      </c>
      <c r="L45" s="14">
        <f t="shared" si="30"/>
        <v>488.01780330531381</v>
      </c>
      <c r="M45" s="14">
        <f t="shared" si="31"/>
        <v>3516.9195408547057</v>
      </c>
      <c r="N45" s="14">
        <f t="shared" si="32"/>
        <v>516.11718829613187</v>
      </c>
      <c r="O45" s="14">
        <f t="shared" si="33"/>
        <v>43.335532230080354</v>
      </c>
      <c r="P45" s="14">
        <f t="shared" si="34"/>
        <v>235.03408665409401</v>
      </c>
      <c r="Q45" s="14">
        <f t="shared" si="35"/>
        <v>294.66230725831213</v>
      </c>
      <c r="R45" s="14">
        <f t="shared" si="36"/>
        <v>263.75749369293931</v>
      </c>
      <c r="S45" s="14">
        <f t="shared" si="37"/>
        <v>2346.5836910862649</v>
      </c>
      <c r="T45" s="14">
        <f t="shared" si="38"/>
        <v>221.81482896233479</v>
      </c>
      <c r="U45" s="14">
        <f t="shared" si="39"/>
        <v>574.672787163826</v>
      </c>
      <c r="V45" s="14">
        <f t="shared" si="40"/>
        <v>124.90338044381554</v>
      </c>
      <c r="W45" s="14">
        <f t="shared" si="41"/>
        <v>14.511930807453156</v>
      </c>
      <c r="X45" s="14">
        <f t="shared" si="42"/>
        <v>1020.8944623787158</v>
      </c>
      <c r="Y45" s="14">
        <f t="shared" si="43"/>
        <v>46.973912674276974</v>
      </c>
      <c r="Z45" s="14">
        <f t="shared" si="44"/>
        <v>115.85313718615248</v>
      </c>
      <c r="AA45" s="14">
        <f t="shared" si="45"/>
        <v>23.742221736939797</v>
      </c>
      <c r="AB45" s="14">
        <f t="shared" si="46"/>
        <v>71.259654789093048</v>
      </c>
      <c r="AC45" s="14">
        <f t="shared" si="47"/>
        <v>15.300687024701775</v>
      </c>
      <c r="AD45" s="14">
        <f t="shared" si="48"/>
        <v>42.221363402090091</v>
      </c>
      <c r="AE45" s="14">
        <f t="shared" si="49"/>
        <v>1.3324006947356075</v>
      </c>
      <c r="AF45" s="14">
        <f t="shared" si="50"/>
        <v>256.59638823170303</v>
      </c>
      <c r="AG45" s="14">
        <f t="shared" si="51"/>
        <v>171.76522222354939</v>
      </c>
      <c r="AH45" s="14">
        <f t="shared" si="52"/>
        <v>1198.7422796874364</v>
      </c>
      <c r="AI45" s="14">
        <f t="shared" si="53"/>
        <v>109.14099730012248</v>
      </c>
      <c r="AJ45" s="14">
        <f t="shared" si="54"/>
        <v>710.99439496348714</v>
      </c>
      <c r="AK45" s="14">
        <f t="shared" si="55"/>
        <v>235.78356650384785</v>
      </c>
      <c r="AL45" s="14">
        <f t="shared" si="56"/>
        <v>606.16832764535798</v>
      </c>
      <c r="AM45" s="14">
        <f t="shared" si="57"/>
        <v>86.483462112559764</v>
      </c>
      <c r="AN45" s="14">
        <f t="shared" si="58"/>
        <v>198.55017813935424</v>
      </c>
      <c r="AO45" s="14">
        <f t="shared" si="59"/>
        <v>2107.1849415490346</v>
      </c>
    </row>
    <row r="46" spans="2:42"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</row>
    <row r="47" spans="2:42">
      <c r="D47" s="8" t="s">
        <v>261</v>
      </c>
    </row>
    <row r="48" spans="2:42" ht="15.75" thickBot="1">
      <c r="B48" s="6" t="s">
        <v>69</v>
      </c>
      <c r="C48" s="6" t="s">
        <v>67</v>
      </c>
      <c r="D48" s="6" t="s">
        <v>2</v>
      </c>
      <c r="E48" s="7" t="str">
        <f>E$1</f>
        <v>AL</v>
      </c>
      <c r="F48" s="7" t="str">
        <f t="shared" ref="F48:AO48" si="63">F$1</f>
        <v>AT</v>
      </c>
      <c r="G48" s="7" t="str">
        <f t="shared" si="63"/>
        <v>BA</v>
      </c>
      <c r="H48" s="7" t="str">
        <f t="shared" si="63"/>
        <v>BE</v>
      </c>
      <c r="I48" s="7" t="str">
        <f t="shared" si="63"/>
        <v>BG</v>
      </c>
      <c r="J48" s="7" t="str">
        <f t="shared" si="63"/>
        <v>CH</v>
      </c>
      <c r="K48" s="7" t="str">
        <f t="shared" si="63"/>
        <v>CY</v>
      </c>
      <c r="L48" s="7" t="str">
        <f t="shared" si="63"/>
        <v>CZ</v>
      </c>
      <c r="M48" s="7" t="str">
        <f t="shared" si="63"/>
        <v>DE</v>
      </c>
      <c r="N48" s="7" t="str">
        <f t="shared" si="63"/>
        <v>DK</v>
      </c>
      <c r="O48" s="7" t="str">
        <f t="shared" si="63"/>
        <v>EE</v>
      </c>
      <c r="P48" s="7" t="str">
        <f t="shared" si="63"/>
        <v>EL</v>
      </c>
      <c r="Q48" s="7" t="str">
        <f t="shared" si="63"/>
        <v>ES</v>
      </c>
      <c r="R48" s="7" t="str">
        <f t="shared" si="63"/>
        <v>FI</v>
      </c>
      <c r="S48" s="7" t="str">
        <f t="shared" si="63"/>
        <v>FR</v>
      </c>
      <c r="T48" s="7" t="str">
        <f t="shared" si="63"/>
        <v>HR</v>
      </c>
      <c r="U48" s="7" t="str">
        <f t="shared" si="63"/>
        <v>HU</v>
      </c>
      <c r="V48" s="7" t="str">
        <f t="shared" si="63"/>
        <v>IE</v>
      </c>
      <c r="W48" s="7" t="str">
        <f t="shared" si="63"/>
        <v>IS</v>
      </c>
      <c r="X48" s="7" t="str">
        <f t="shared" si="63"/>
        <v>IT</v>
      </c>
      <c r="Y48" s="7" t="str">
        <f t="shared" si="63"/>
        <v>KS</v>
      </c>
      <c r="Z48" s="7" t="str">
        <f t="shared" si="63"/>
        <v>LT</v>
      </c>
      <c r="AA48" s="7" t="str">
        <f t="shared" si="63"/>
        <v>LU</v>
      </c>
      <c r="AB48" s="7" t="str">
        <f t="shared" si="63"/>
        <v>LV</v>
      </c>
      <c r="AC48" s="7" t="str">
        <f t="shared" si="63"/>
        <v>ME</v>
      </c>
      <c r="AD48" s="7" t="str">
        <f t="shared" si="63"/>
        <v>MK</v>
      </c>
      <c r="AE48" s="7" t="str">
        <f t="shared" si="63"/>
        <v>MT</v>
      </c>
      <c r="AF48" s="7" t="str">
        <f t="shared" si="63"/>
        <v>NL</v>
      </c>
      <c r="AG48" s="7" t="str">
        <f t="shared" si="63"/>
        <v>NO</v>
      </c>
      <c r="AH48" s="7" t="str">
        <f t="shared" si="63"/>
        <v>PL</v>
      </c>
      <c r="AI48" s="7" t="str">
        <f t="shared" si="63"/>
        <v>PT</v>
      </c>
      <c r="AJ48" s="7" t="str">
        <f t="shared" si="63"/>
        <v>RO</v>
      </c>
      <c r="AK48" s="7" t="str">
        <f t="shared" si="63"/>
        <v>RS</v>
      </c>
      <c r="AL48" s="7" t="str">
        <f t="shared" si="63"/>
        <v>SE</v>
      </c>
      <c r="AM48" s="7" t="str">
        <f t="shared" si="63"/>
        <v>SI</v>
      </c>
      <c r="AN48" s="7" t="str">
        <f t="shared" si="63"/>
        <v>SK</v>
      </c>
      <c r="AO48" s="7" t="str">
        <f t="shared" si="63"/>
        <v>UK</v>
      </c>
      <c r="AP48" t="s">
        <v>68</v>
      </c>
    </row>
    <row r="49" spans="2:42" ht="15.75" thickTop="1">
      <c r="B49" t="str">
        <f>"UCR_OldStock-"&amp;MID(C49,5,20)</f>
        <v>UCR_OldStock-DetH-70</v>
      </c>
      <c r="C49" s="6" t="str">
        <f>D10</f>
        <v>Rdw_DetH-70</v>
      </c>
      <c r="D49">
        <v>2012</v>
      </c>
      <c r="E49" s="14">
        <f>E3*(1-E$10)^2</f>
        <v>52.293212393019296</v>
      </c>
      <c r="F49" s="14">
        <f t="shared" ref="F49:AO49" si="64">F3*(1-F$10)^2</f>
        <v>474.21105122816283</v>
      </c>
      <c r="G49" s="14">
        <f t="shared" si="64"/>
        <v>127.28283895223363</v>
      </c>
      <c r="H49" s="14">
        <f t="shared" si="64"/>
        <v>364.6737955706671</v>
      </c>
      <c r="I49" s="14">
        <f t="shared" si="64"/>
        <v>348.4120384830004</v>
      </c>
      <c r="J49" s="14">
        <f t="shared" si="64"/>
        <v>393.11215805128455</v>
      </c>
      <c r="K49" s="14">
        <f t="shared" si="64"/>
        <v>91.790059921200594</v>
      </c>
      <c r="L49" s="14">
        <f t="shared" si="64"/>
        <v>441.75208854146172</v>
      </c>
      <c r="M49" s="14">
        <f t="shared" si="64"/>
        <v>3514.9477118770674</v>
      </c>
      <c r="N49" s="14">
        <f t="shared" si="64"/>
        <v>378.55139930762988</v>
      </c>
      <c r="O49" s="14">
        <f t="shared" si="64"/>
        <v>59.652367016033622</v>
      </c>
      <c r="P49" s="14">
        <f t="shared" si="64"/>
        <v>446.45530624393024</v>
      </c>
      <c r="Q49" s="14">
        <f t="shared" si="64"/>
        <v>618.87472302092408</v>
      </c>
      <c r="R49" s="14">
        <f t="shared" si="64"/>
        <v>475.30893021369036</v>
      </c>
      <c r="S49" s="14">
        <f t="shared" si="64"/>
        <v>3481.7562623788676</v>
      </c>
      <c r="T49" s="14">
        <f t="shared" si="64"/>
        <v>369.71089924557515</v>
      </c>
      <c r="U49" s="14">
        <f t="shared" si="64"/>
        <v>846.7715825840279</v>
      </c>
      <c r="V49" s="14">
        <f t="shared" si="64"/>
        <v>315.28534252435225</v>
      </c>
      <c r="W49" s="14">
        <f t="shared" si="64"/>
        <v>26.151485634966374</v>
      </c>
      <c r="X49" s="14">
        <f t="shared" si="64"/>
        <v>887.466861513617</v>
      </c>
      <c r="Y49" s="14">
        <f t="shared" si="64"/>
        <v>74.924958005339462</v>
      </c>
      <c r="Z49" s="14">
        <f t="shared" si="64"/>
        <v>121.64347334216212</v>
      </c>
      <c r="AA49" s="14">
        <f t="shared" si="64"/>
        <v>23.831351505934567</v>
      </c>
      <c r="AB49" s="14">
        <f t="shared" si="64"/>
        <v>98.794599025064045</v>
      </c>
      <c r="AC49" s="14">
        <f t="shared" si="64"/>
        <v>24.405106313539026</v>
      </c>
      <c r="AD49" s="14">
        <f t="shared" si="64"/>
        <v>65.75658280291735</v>
      </c>
      <c r="AE49" s="14">
        <f t="shared" si="64"/>
        <v>1.9685746888778382</v>
      </c>
      <c r="AF49" s="14">
        <f t="shared" si="64"/>
        <v>327.84762389007375</v>
      </c>
      <c r="AG49" s="14">
        <f t="shared" si="64"/>
        <v>257.4009796259158</v>
      </c>
      <c r="AH49" s="14">
        <f t="shared" si="64"/>
        <v>1885.5474331928413</v>
      </c>
      <c r="AI49" s="14">
        <f t="shared" si="64"/>
        <v>278.55655750147167</v>
      </c>
      <c r="AJ49" s="14">
        <f t="shared" si="64"/>
        <v>1249.531854816187</v>
      </c>
      <c r="AK49" s="14">
        <f t="shared" si="64"/>
        <v>376.08265551879293</v>
      </c>
      <c r="AL49" s="14">
        <f t="shared" si="64"/>
        <v>451.91384244246888</v>
      </c>
      <c r="AM49" s="14">
        <f t="shared" si="64"/>
        <v>91.314338062607916</v>
      </c>
      <c r="AN49" s="14">
        <f t="shared" si="64"/>
        <v>193.34369888184409</v>
      </c>
      <c r="AO49" s="14">
        <f t="shared" si="64"/>
        <v>1284.9627561769439</v>
      </c>
      <c r="AP49">
        <v>1</v>
      </c>
    </row>
    <row r="50" spans="2:42">
      <c r="D50">
        <f>D49+2</f>
        <v>2014</v>
      </c>
      <c r="E50" s="14">
        <f>E49*(1-E$10)^2</f>
        <v>52.188678261445652</v>
      </c>
      <c r="F50" s="14">
        <f t="shared" ref="F50:AO57" si="65">F49*(1-F$10)^2</f>
        <v>473.26310333675775</v>
      </c>
      <c r="G50" s="14">
        <f t="shared" si="65"/>
        <v>127.02840055716813</v>
      </c>
      <c r="H50" s="14">
        <f t="shared" si="65"/>
        <v>363.94481265332132</v>
      </c>
      <c r="I50" s="14">
        <f t="shared" si="65"/>
        <v>347.7155628180729</v>
      </c>
      <c r="J50" s="14">
        <f t="shared" si="65"/>
        <v>392.32632684734006</v>
      </c>
      <c r="K50" s="14">
        <f t="shared" si="65"/>
        <v>91.606571591418117</v>
      </c>
      <c r="L50" s="14">
        <f t="shared" si="65"/>
        <v>440.86902611646735</v>
      </c>
      <c r="M50" s="14">
        <f t="shared" si="65"/>
        <v>3507.9213314010253</v>
      </c>
      <c r="N50" s="14">
        <f t="shared" si="65"/>
        <v>377.79467506041397</v>
      </c>
      <c r="O50" s="14">
        <f t="shared" si="65"/>
        <v>59.533121934368573</v>
      </c>
      <c r="P50" s="14">
        <f t="shared" si="65"/>
        <v>445.56284208674862</v>
      </c>
      <c r="Q50" s="14">
        <f t="shared" si="65"/>
        <v>617.63759244960522</v>
      </c>
      <c r="R50" s="14">
        <f t="shared" si="65"/>
        <v>474.35878766219321</v>
      </c>
      <c r="S50" s="14">
        <f t="shared" si="65"/>
        <v>3474.7962316103722</v>
      </c>
      <c r="T50" s="14">
        <f t="shared" si="65"/>
        <v>368.97184715798323</v>
      </c>
      <c r="U50" s="14">
        <f t="shared" si="65"/>
        <v>845.0788861904424</v>
      </c>
      <c r="V50" s="14">
        <f t="shared" si="65"/>
        <v>314.65508712464606</v>
      </c>
      <c r="W50" s="14">
        <f t="shared" si="65"/>
        <v>26.099208815182077</v>
      </c>
      <c r="X50" s="14">
        <f t="shared" si="65"/>
        <v>885.69281525745134</v>
      </c>
      <c r="Y50" s="14">
        <f t="shared" si="65"/>
        <v>74.775183014286796</v>
      </c>
      <c r="Z50" s="14">
        <f t="shared" si="65"/>
        <v>121.40030803895115</v>
      </c>
      <c r="AA50" s="14">
        <f t="shared" si="65"/>
        <v>23.783712634274206</v>
      </c>
      <c r="AB50" s="14">
        <f t="shared" si="65"/>
        <v>98.597108621612946</v>
      </c>
      <c r="AC50" s="14">
        <f t="shared" si="65"/>
        <v>24.35632050601826</v>
      </c>
      <c r="AD50" s="14">
        <f t="shared" si="65"/>
        <v>65.625135393894325</v>
      </c>
      <c r="AE50" s="14">
        <f t="shared" si="65"/>
        <v>1.9646395080747714</v>
      </c>
      <c r="AF50" s="14">
        <f t="shared" si="65"/>
        <v>327.1922564899175</v>
      </c>
      <c r="AG50" s="14">
        <f t="shared" si="65"/>
        <v>256.88643506764362</v>
      </c>
      <c r="AH50" s="14">
        <f t="shared" si="65"/>
        <v>1881.7782238738889</v>
      </c>
      <c r="AI50" s="14">
        <f t="shared" si="65"/>
        <v>277.99972294302626</v>
      </c>
      <c r="AJ50" s="14">
        <f t="shared" si="65"/>
        <v>1247.0340406384094</v>
      </c>
      <c r="AK50" s="14">
        <f t="shared" si="65"/>
        <v>375.33086629041088</v>
      </c>
      <c r="AL50" s="14">
        <f t="shared" si="65"/>
        <v>451.0104666714264</v>
      </c>
      <c r="AM50" s="14">
        <f t="shared" si="65"/>
        <v>91.131800700820762</v>
      </c>
      <c r="AN50" s="14">
        <f t="shared" si="65"/>
        <v>192.95720482777929</v>
      </c>
      <c r="AO50" s="14">
        <f t="shared" si="65"/>
        <v>1282.3941156273463</v>
      </c>
    </row>
    <row r="51" spans="2:42">
      <c r="D51">
        <f t="shared" ref="D51:D78" si="66">D50+2</f>
        <v>2016</v>
      </c>
      <c r="E51" s="14">
        <f t="shared" ref="E51:E78" si="67">E50*(1-E$10)^2</f>
        <v>52.084353093601024</v>
      </c>
      <c r="F51" s="14">
        <f t="shared" si="65"/>
        <v>472.31705039318757</v>
      </c>
      <c r="G51" s="14">
        <f t="shared" si="65"/>
        <v>126.77447078445435</v>
      </c>
      <c r="H51" s="14">
        <f t="shared" si="65"/>
        <v>363.21728697282737</v>
      </c>
      <c r="I51" s="14">
        <f t="shared" si="65"/>
        <v>347.02047940799957</v>
      </c>
      <c r="J51" s="14">
        <f t="shared" si="65"/>
        <v>391.54206651997225</v>
      </c>
      <c r="K51" s="14">
        <f t="shared" si="65"/>
        <v>91.423450054806878</v>
      </c>
      <c r="L51" s="14">
        <f t="shared" si="65"/>
        <v>439.98772893326054</v>
      </c>
      <c r="M51" s="14">
        <f t="shared" si="65"/>
        <v>3500.9089966595548</v>
      </c>
      <c r="N51" s="14">
        <f t="shared" si="65"/>
        <v>377.03946350496818</v>
      </c>
      <c r="O51" s="14">
        <f t="shared" si="65"/>
        <v>59.414115223621771</v>
      </c>
      <c r="P51" s="14">
        <f t="shared" si="65"/>
        <v>444.67216196541722</v>
      </c>
      <c r="Q51" s="14">
        <f t="shared" si="65"/>
        <v>616.40293490229851</v>
      </c>
      <c r="R51" s="14">
        <f t="shared" si="65"/>
        <v>473.41054444565651</v>
      </c>
      <c r="S51" s="14">
        <f t="shared" si="65"/>
        <v>3467.8501139433829</v>
      </c>
      <c r="T51" s="14">
        <f t="shared" si="65"/>
        <v>368.23427243551441</v>
      </c>
      <c r="U51" s="14">
        <f t="shared" si="65"/>
        <v>843.38957349694772</v>
      </c>
      <c r="V51" s="14">
        <f t="shared" si="65"/>
        <v>314.02609160548388</v>
      </c>
      <c r="W51" s="14">
        <f t="shared" si="65"/>
        <v>26.04703649676053</v>
      </c>
      <c r="X51" s="14">
        <f t="shared" si="65"/>
        <v>883.92231531975176</v>
      </c>
      <c r="Y51" s="14">
        <f t="shared" si="65"/>
        <v>74.625707423441241</v>
      </c>
      <c r="Z51" s="14">
        <f t="shared" si="65"/>
        <v>121.1576288231813</v>
      </c>
      <c r="AA51" s="14">
        <f t="shared" si="65"/>
        <v>23.736168992718291</v>
      </c>
      <c r="AB51" s="14">
        <f t="shared" si="65"/>
        <v>98.400013001478342</v>
      </c>
      <c r="AC51" s="14">
        <f t="shared" si="65"/>
        <v>24.307632221326731</v>
      </c>
      <c r="AD51" s="14">
        <f t="shared" si="65"/>
        <v>65.493950748241929</v>
      </c>
      <c r="AE51" s="14">
        <f t="shared" si="65"/>
        <v>1.96071219369813</v>
      </c>
      <c r="AF51" s="14">
        <f t="shared" si="65"/>
        <v>326.53819916919417</v>
      </c>
      <c r="AG51" s="14">
        <f t="shared" si="65"/>
        <v>256.37291908394343</v>
      </c>
      <c r="AH51" s="14">
        <f t="shared" si="65"/>
        <v>1878.016549204365</v>
      </c>
      <c r="AI51" s="14">
        <f t="shared" si="65"/>
        <v>277.44400149686317</v>
      </c>
      <c r="AJ51" s="14">
        <f t="shared" si="65"/>
        <v>1244.5412195911731</v>
      </c>
      <c r="AK51" s="14">
        <f t="shared" si="65"/>
        <v>374.58057988869638</v>
      </c>
      <c r="AL51" s="14">
        <f t="shared" si="65"/>
        <v>450.10889674855025</v>
      </c>
      <c r="AM51" s="14">
        <f t="shared" si="65"/>
        <v>90.949628231219819</v>
      </c>
      <c r="AN51" s="14">
        <f t="shared" si="65"/>
        <v>192.57148337532857</v>
      </c>
      <c r="AO51" s="14">
        <f t="shared" si="65"/>
        <v>1279.8306097902073</v>
      </c>
    </row>
    <row r="52" spans="2:42">
      <c r="D52">
        <f t="shared" si="66"/>
        <v>2018</v>
      </c>
      <c r="E52" s="14">
        <f t="shared" si="67"/>
        <v>51.980236471766915</v>
      </c>
      <c r="F52" s="14">
        <f t="shared" si="65"/>
        <v>471.37288860945159</v>
      </c>
      <c r="G52" s="14">
        <f t="shared" si="65"/>
        <v>126.52104861735623</v>
      </c>
      <c r="H52" s="14">
        <f t="shared" si="65"/>
        <v>362.49121561616869</v>
      </c>
      <c r="I52" s="14">
        <f t="shared" si="65"/>
        <v>346.32678546966298</v>
      </c>
      <c r="J52" s="14">
        <f t="shared" si="65"/>
        <v>390.75937392899885</v>
      </c>
      <c r="K52" s="14">
        <f t="shared" si="65"/>
        <v>91.240694578147327</v>
      </c>
      <c r="L52" s="14">
        <f t="shared" si="65"/>
        <v>439.10819346312297</v>
      </c>
      <c r="M52" s="14">
        <f t="shared" si="65"/>
        <v>3493.9106795752323</v>
      </c>
      <c r="N52" s="14">
        <f t="shared" si="65"/>
        <v>376.28576161742177</v>
      </c>
      <c r="O52" s="14">
        <f t="shared" si="65"/>
        <v>59.295346407289749</v>
      </c>
      <c r="P52" s="14">
        <f t="shared" si="65"/>
        <v>443.78326231364838</v>
      </c>
      <c r="Q52" s="14">
        <f t="shared" si="65"/>
        <v>615.17074543542878</v>
      </c>
      <c r="R52" s="14">
        <f t="shared" si="65"/>
        <v>472.46419676730966</v>
      </c>
      <c r="S52" s="14">
        <f t="shared" si="65"/>
        <v>3460.9178815656101</v>
      </c>
      <c r="T52" s="14">
        <f t="shared" si="65"/>
        <v>367.49817212491581</v>
      </c>
      <c r="U52" s="14">
        <f t="shared" si="65"/>
        <v>841.70363773952738</v>
      </c>
      <c r="V52" s="14">
        <f t="shared" si="65"/>
        <v>313.3983534483645</v>
      </c>
      <c r="W52" s="14">
        <f t="shared" si="65"/>
        <v>25.994968470803506</v>
      </c>
      <c r="X52" s="14">
        <f t="shared" si="65"/>
        <v>882.15535461142758</v>
      </c>
      <c r="Y52" s="14">
        <f t="shared" si="65"/>
        <v>74.476530634301781</v>
      </c>
      <c r="Z52" s="14">
        <f t="shared" si="65"/>
        <v>120.91543472316376</v>
      </c>
      <c r="AA52" s="14">
        <f t="shared" si="65"/>
        <v>23.688720390901846</v>
      </c>
      <c r="AB52" s="14">
        <f t="shared" si="65"/>
        <v>98.203311375488383</v>
      </c>
      <c r="AC52" s="14">
        <f t="shared" si="65"/>
        <v>24.259041264516298</v>
      </c>
      <c r="AD52" s="14">
        <f t="shared" si="65"/>
        <v>65.363028340696189</v>
      </c>
      <c r="AE52" s="14">
        <f t="shared" si="65"/>
        <v>1.9567927300229275</v>
      </c>
      <c r="AF52" s="14">
        <f t="shared" si="65"/>
        <v>325.88544930905493</v>
      </c>
      <c r="AG52" s="14">
        <f t="shared" si="65"/>
        <v>255.86042961869464</v>
      </c>
      <c r="AH52" s="14">
        <f t="shared" si="65"/>
        <v>1874.2623941225056</v>
      </c>
      <c r="AI52" s="14">
        <f t="shared" si="65"/>
        <v>276.88939093787093</v>
      </c>
      <c r="AJ52" s="14">
        <f t="shared" si="65"/>
        <v>1242.0533816932104</v>
      </c>
      <c r="AK52" s="14">
        <f t="shared" si="65"/>
        <v>373.83179330949889</v>
      </c>
      <c r="AL52" s="14">
        <f t="shared" si="65"/>
        <v>449.20912906394989</v>
      </c>
      <c r="AM52" s="14">
        <f t="shared" si="65"/>
        <v>90.76781992438562</v>
      </c>
      <c r="AN52" s="14">
        <f t="shared" si="65"/>
        <v>192.18653298006129</v>
      </c>
      <c r="AO52" s="14">
        <f t="shared" si="65"/>
        <v>1277.2722284012366</v>
      </c>
    </row>
    <row r="53" spans="2:42">
      <c r="D53">
        <f t="shared" si="66"/>
        <v>2020</v>
      </c>
      <c r="E53" s="14">
        <f t="shared" si="67"/>
        <v>51.876327979059852</v>
      </c>
      <c r="F53" s="14">
        <f t="shared" si="65"/>
        <v>470.43061420512129</v>
      </c>
      <c r="G53" s="14">
        <f t="shared" si="65"/>
        <v>126.26813304117013</v>
      </c>
      <c r="H53" s="14">
        <f t="shared" si="65"/>
        <v>361.76659567615195</v>
      </c>
      <c r="I53" s="14">
        <f t="shared" si="65"/>
        <v>345.63447822550916</v>
      </c>
      <c r="J53" s="14">
        <f t="shared" si="65"/>
        <v>389.9782459405148</v>
      </c>
      <c r="K53" s="14">
        <f t="shared" si="65"/>
        <v>91.058304429685606</v>
      </c>
      <c r="L53" s="14">
        <f t="shared" si="65"/>
        <v>438.23041618439021</v>
      </c>
      <c r="M53" s="14">
        <f t="shared" si="65"/>
        <v>3486.9263521267617</v>
      </c>
      <c r="N53" s="14">
        <f t="shared" si="65"/>
        <v>375.53356637994858</v>
      </c>
      <c r="O53" s="14">
        <f t="shared" si="65"/>
        <v>59.176815009821581</v>
      </c>
      <c r="P53" s="14">
        <f t="shared" si="65"/>
        <v>442.8961395722834</v>
      </c>
      <c r="Q53" s="14">
        <f t="shared" si="65"/>
        <v>613.94101911530333</v>
      </c>
      <c r="R53" s="14">
        <f t="shared" si="65"/>
        <v>471.51974083797182</v>
      </c>
      <c r="S53" s="14">
        <f t="shared" si="65"/>
        <v>3453.9995067203604</v>
      </c>
      <c r="T53" s="14">
        <f t="shared" si="65"/>
        <v>366.76354327883814</v>
      </c>
      <c r="U53" s="14">
        <f t="shared" si="65"/>
        <v>840.02107216768604</v>
      </c>
      <c r="V53" s="14">
        <f t="shared" si="65"/>
        <v>312.7718701398212</v>
      </c>
      <c r="W53" s="14">
        <f t="shared" si="65"/>
        <v>25.943004528830372</v>
      </c>
      <c r="X53" s="14">
        <f t="shared" si="65"/>
        <v>880.39192605755932</v>
      </c>
      <c r="Y53" s="14">
        <f t="shared" si="65"/>
        <v>74.32765204956381</v>
      </c>
      <c r="Z53" s="14">
        <f t="shared" si="65"/>
        <v>120.67372476915216</v>
      </c>
      <c r="AA53" s="14">
        <f t="shared" si="65"/>
        <v>23.641366638840434</v>
      </c>
      <c r="AB53" s="14">
        <f t="shared" si="65"/>
        <v>98.00700295604878</v>
      </c>
      <c r="AC53" s="14">
        <f t="shared" si="65"/>
        <v>24.210547441028531</v>
      </c>
      <c r="AD53" s="14">
        <f t="shared" si="65"/>
        <v>65.232367647043134</v>
      </c>
      <c r="AE53" s="14">
        <f t="shared" si="65"/>
        <v>1.9528811013556118</v>
      </c>
      <c r="AF53" s="14">
        <f t="shared" si="65"/>
        <v>325.23400429588617</v>
      </c>
      <c r="AG53" s="14">
        <f t="shared" si="65"/>
        <v>255.34896461988689</v>
      </c>
      <c r="AH53" s="14">
        <f t="shared" si="65"/>
        <v>1870.5157435966548</v>
      </c>
      <c r="AI53" s="14">
        <f t="shared" si="65"/>
        <v>276.33588904538612</v>
      </c>
      <c r="AJ53" s="14">
        <f t="shared" si="65"/>
        <v>1239.5705169832058</v>
      </c>
      <c r="AK53" s="14">
        <f t="shared" si="65"/>
        <v>373.08450355467323</v>
      </c>
      <c r="AL53" s="14">
        <f t="shared" si="65"/>
        <v>448.31116001495104</v>
      </c>
      <c r="AM53" s="14">
        <f t="shared" si="65"/>
        <v>90.586375052356772</v>
      </c>
      <c r="AN53" s="14">
        <f t="shared" si="65"/>
        <v>191.80235210063415</v>
      </c>
      <c r="AO53" s="14">
        <f t="shared" si="65"/>
        <v>1274.7189612166626</v>
      </c>
    </row>
    <row r="54" spans="2:42">
      <c r="D54">
        <f t="shared" si="66"/>
        <v>2022</v>
      </c>
      <c r="E54" s="14">
        <f t="shared" si="67"/>
        <v>51.772627199429714</v>
      </c>
      <c r="F54" s="14">
        <f t="shared" si="65"/>
        <v>469.49022340732529</v>
      </c>
      <c r="G54" s="14">
        <f t="shared" si="65"/>
        <v>126.01572304322083</v>
      </c>
      <c r="H54" s="14">
        <f t="shared" si="65"/>
        <v>361.04342425139532</v>
      </c>
      <c r="I54" s="14">
        <f t="shared" si="65"/>
        <v>344.94355490353638</v>
      </c>
      <c r="J54" s="14">
        <f t="shared" si="65"/>
        <v>389.19867942687972</v>
      </c>
      <c r="K54" s="14">
        <f t="shared" si="65"/>
        <v>90.876278879130666</v>
      </c>
      <c r="L54" s="14">
        <f t="shared" si="65"/>
        <v>437.35439358243764</v>
      </c>
      <c r="M54" s="14">
        <f t="shared" si="65"/>
        <v>3479.9559863488603</v>
      </c>
      <c r="N54" s="14">
        <f t="shared" si="65"/>
        <v>374.78287478075509</v>
      </c>
      <c r="O54" s="14">
        <f t="shared" si="65"/>
        <v>59.058520556616948</v>
      </c>
      <c r="P54" s="14">
        <f t="shared" si="65"/>
        <v>442.0107901892784</v>
      </c>
      <c r="Q54" s="14">
        <f t="shared" si="65"/>
        <v>612.7137510180919</v>
      </c>
      <c r="R54" s="14">
        <f t="shared" si="65"/>
        <v>470.57717287603674</v>
      </c>
      <c r="S54" s="14">
        <f t="shared" si="65"/>
        <v>3447.0949617064266</v>
      </c>
      <c r="T54" s="14">
        <f t="shared" si="65"/>
        <v>366.03038295582377</v>
      </c>
      <c r="U54" s="14">
        <f t="shared" si="65"/>
        <v>838.34187004442288</v>
      </c>
      <c r="V54" s="14">
        <f t="shared" si="65"/>
        <v>312.14663917141172</v>
      </c>
      <c r="W54" s="14">
        <f t="shared" si="65"/>
        <v>25.891144462777241</v>
      </c>
      <c r="X54" s="14">
        <f t="shared" si="65"/>
        <v>878.63202259737022</v>
      </c>
      <c r="Y54" s="14">
        <f t="shared" si="65"/>
        <v>74.179071073116731</v>
      </c>
      <c r="Z54" s="14">
        <f t="shared" si="65"/>
        <v>120.43249799333863</v>
      </c>
      <c r="AA54" s="14">
        <f t="shared" si="65"/>
        <v>23.594107546929393</v>
      </c>
      <c r="AB54" s="14">
        <f t="shared" si="65"/>
        <v>97.811086957139636</v>
      </c>
      <c r="AC54" s="14">
        <f t="shared" si="65"/>
        <v>24.162150556693916</v>
      </c>
      <c r="AD54" s="14">
        <f t="shared" si="65"/>
        <v>65.101968144116697</v>
      </c>
      <c r="AE54" s="14">
        <f t="shared" si="65"/>
        <v>1.9489772920340021</v>
      </c>
      <c r="AF54" s="14">
        <f t="shared" si="65"/>
        <v>324.58386152129867</v>
      </c>
      <c r="AG54" s="14">
        <f t="shared" si="65"/>
        <v>254.83852203961175</v>
      </c>
      <c r="AH54" s="14">
        <f t="shared" si="65"/>
        <v>1866.7765826252053</v>
      </c>
      <c r="AI54" s="14">
        <f t="shared" si="65"/>
        <v>275.78349360318441</v>
      </c>
      <c r="AJ54" s="14">
        <f t="shared" si="65"/>
        <v>1237.0926155197565</v>
      </c>
      <c r="AK54" s="14">
        <f t="shared" si="65"/>
        <v>372.33870763206744</v>
      </c>
      <c r="AL54" s="14">
        <f t="shared" si="65"/>
        <v>447.41498600608116</v>
      </c>
      <c r="AM54" s="14">
        <f t="shared" si="65"/>
        <v>90.405292888627116</v>
      </c>
      <c r="AN54" s="14">
        <f t="shared" si="65"/>
        <v>191.41893919878498</v>
      </c>
      <c r="AO54" s="14">
        <f t="shared" si="65"/>
        <v>1272.1707980131905</v>
      </c>
    </row>
    <row r="55" spans="2:42">
      <c r="D55">
        <f t="shared" si="66"/>
        <v>2024</v>
      </c>
      <c r="E55" s="14">
        <f t="shared" si="67"/>
        <v>51.669133717658056</v>
      </c>
      <c r="F55" s="14">
        <f t="shared" si="65"/>
        <v>468.55171245073404</v>
      </c>
      <c r="G55" s="14">
        <f t="shared" si="65"/>
        <v>125.76381761285744</v>
      </c>
      <c r="H55" s="14">
        <f t="shared" si="65"/>
        <v>360.32169844631682</v>
      </c>
      <c r="I55" s="14">
        <f t="shared" si="65"/>
        <v>344.2540127372842</v>
      </c>
      <c r="J55" s="14">
        <f t="shared" si="65"/>
        <v>388.42067126670543</v>
      </c>
      <c r="K55" s="14">
        <f t="shared" si="65"/>
        <v>90.694617197651283</v>
      </c>
      <c r="L55" s="14">
        <f t="shared" si="65"/>
        <v>436.48012214966633</v>
      </c>
      <c r="M55" s="14">
        <f t="shared" si="65"/>
        <v>3472.9995543321488</v>
      </c>
      <c r="N55" s="14">
        <f t="shared" si="65"/>
        <v>374.03368381406835</v>
      </c>
      <c r="O55" s="14">
        <f t="shared" si="65"/>
        <v>58.940462574024274</v>
      </c>
      <c r="P55" s="14">
        <f t="shared" si="65"/>
        <v>441.12721061969006</v>
      </c>
      <c r="Q55" s="14">
        <f t="shared" si="65"/>
        <v>611.48893622980677</v>
      </c>
      <c r="R55" s="14">
        <f t="shared" si="65"/>
        <v>469.63648910745758</v>
      </c>
      <c r="S55" s="14">
        <f t="shared" si="65"/>
        <v>3440.2042188779756</v>
      </c>
      <c r="T55" s="14">
        <f t="shared" si="65"/>
        <v>365.29868822029511</v>
      </c>
      <c r="U55" s="14">
        <f t="shared" si="65"/>
        <v>836.66602464620405</v>
      </c>
      <c r="V55" s="14">
        <f t="shared" si="65"/>
        <v>311.52265803970806</v>
      </c>
      <c r="W55" s="14">
        <f t="shared" si="65"/>
        <v>25.83938806499615</v>
      </c>
      <c r="X55" s="14">
        <f t="shared" si="65"/>
        <v>876.87563718419813</v>
      </c>
      <c r="Y55" s="14">
        <f t="shared" si="65"/>
        <v>74.030787110041572</v>
      </c>
      <c r="Z55" s="14">
        <f t="shared" si="65"/>
        <v>120.19175342984995</v>
      </c>
      <c r="AA55" s="14">
        <f t="shared" si="65"/>
        <v>23.546942925943082</v>
      </c>
      <c r="AB55" s="14">
        <f t="shared" si="65"/>
        <v>97.615562594312323</v>
      </c>
      <c r="AC55" s="14">
        <f t="shared" si="65"/>
        <v>24.113850417731086</v>
      </c>
      <c r="AD55" s="14">
        <f t="shared" si="65"/>
        <v>64.971829309796604</v>
      </c>
      <c r="AE55" s="14">
        <f t="shared" si="65"/>
        <v>1.9450812864272262</v>
      </c>
      <c r="AF55" s="14">
        <f t="shared" si="65"/>
        <v>323.93501838211762</v>
      </c>
      <c r="AG55" s="14">
        <f t="shared" si="65"/>
        <v>254.32909983405457</v>
      </c>
      <c r="AH55" s="14">
        <f t="shared" si="65"/>
        <v>1863.0448962365376</v>
      </c>
      <c r="AI55" s="14">
        <f t="shared" si="65"/>
        <v>275.23220239947165</v>
      </c>
      <c r="AJ55" s="14">
        <f t="shared" si="65"/>
        <v>1234.6196673813324</v>
      </c>
      <c r="AK55" s="14">
        <f t="shared" si="65"/>
        <v>371.59440255551095</v>
      </c>
      <c r="AL55" s="14">
        <f t="shared" si="65"/>
        <v>446.52060344905505</v>
      </c>
      <c r="AM55" s="14">
        <f t="shared" si="65"/>
        <v>90.224572708142759</v>
      </c>
      <c r="AN55" s="14">
        <f t="shared" si="65"/>
        <v>191.03629273932663</v>
      </c>
      <c r="AO55" s="14">
        <f t="shared" si="65"/>
        <v>1269.6277285879621</v>
      </c>
    </row>
    <row r="56" spans="2:42">
      <c r="D56">
        <f t="shared" si="66"/>
        <v>2026</v>
      </c>
      <c r="E56" s="14">
        <f t="shared" si="67"/>
        <v>51.565847119356462</v>
      </c>
      <c r="F56" s="14">
        <f t="shared" si="65"/>
        <v>467.61507757754504</v>
      </c>
      <c r="G56" s="14">
        <f t="shared" si="65"/>
        <v>125.51241574144935</v>
      </c>
      <c r="H56" s="14">
        <f t="shared" si="65"/>
        <v>359.60141537112264</v>
      </c>
      <c r="I56" s="14">
        <f t="shared" si="65"/>
        <v>343.5658489658224</v>
      </c>
      <c r="J56" s="14">
        <f t="shared" si="65"/>
        <v>387.6442183448433</v>
      </c>
      <c r="K56" s="14">
        <f t="shared" si="65"/>
        <v>90.513318657873185</v>
      </c>
      <c r="L56" s="14">
        <f t="shared" si="65"/>
        <v>435.60759838548915</v>
      </c>
      <c r="M56" s="14">
        <f t="shared" si="65"/>
        <v>3466.0570282230387</v>
      </c>
      <c r="N56" s="14">
        <f t="shared" si="65"/>
        <v>373.28599048012404</v>
      </c>
      <c r="O56" s="14">
        <f t="shared" si="65"/>
        <v>58.822640589338803</v>
      </c>
      <c r="P56" s="14">
        <f t="shared" si="65"/>
        <v>440.24539732566132</v>
      </c>
      <c r="Q56" s="14">
        <f t="shared" si="65"/>
        <v>610.26656984628335</v>
      </c>
      <c r="R56" s="14">
        <f t="shared" si="65"/>
        <v>468.69768576573176</v>
      </c>
      <c r="S56" s="14">
        <f t="shared" si="65"/>
        <v>3433.3272506444387</v>
      </c>
      <c r="T56" s="14">
        <f t="shared" si="65"/>
        <v>364.56845614254274</v>
      </c>
      <c r="U56" s="14">
        <f t="shared" si="65"/>
        <v>834.99352926293636</v>
      </c>
      <c r="V56" s="14">
        <f t="shared" si="65"/>
        <v>310.89992424628667</v>
      </c>
      <c r="W56" s="14">
        <f t="shared" si="65"/>
        <v>25.787735128254223</v>
      </c>
      <c r="X56" s="14">
        <f t="shared" si="65"/>
        <v>875.12276278546699</v>
      </c>
      <c r="Y56" s="14">
        <f t="shared" si="65"/>
        <v>73.882799566608597</v>
      </c>
      <c r="Z56" s="14">
        <f t="shared" si="65"/>
        <v>119.95149011474369</v>
      </c>
      <c r="AA56" s="14">
        <f t="shared" si="65"/>
        <v>23.499872587034123</v>
      </c>
      <c r="AB56" s="14">
        <f t="shared" si="65"/>
        <v>97.42042908468629</v>
      </c>
      <c r="AC56" s="14">
        <f t="shared" si="65"/>
        <v>24.065646830746044</v>
      </c>
      <c r="AD56" s="14">
        <f t="shared" si="65"/>
        <v>64.841950623006326</v>
      </c>
      <c r="AE56" s="14">
        <f t="shared" si="65"/>
        <v>1.9411930689356582</v>
      </c>
      <c r="AF56" s="14">
        <f t="shared" si="65"/>
        <v>323.28747228037179</v>
      </c>
      <c r="AG56" s="14">
        <f t="shared" si="65"/>
        <v>253.82069596348632</v>
      </c>
      <c r="AH56" s="14">
        <f t="shared" si="65"/>
        <v>1859.3206694889609</v>
      </c>
      <c r="AI56" s="14">
        <f t="shared" si="65"/>
        <v>274.68201322687509</v>
      </c>
      <c r="AJ56" s="14">
        <f t="shared" si="65"/>
        <v>1232.1516626662371</v>
      </c>
      <c r="AK56" s="14">
        <f t="shared" si="65"/>
        <v>370.85158534480252</v>
      </c>
      <c r="AL56" s="14">
        <f t="shared" si="65"/>
        <v>445.62800876276037</v>
      </c>
      <c r="AM56" s="14">
        <f t="shared" si="65"/>
        <v>90.044213787299185</v>
      </c>
      <c r="AN56" s="14">
        <f t="shared" si="65"/>
        <v>190.65441119014071</v>
      </c>
      <c r="AO56" s="14">
        <f t="shared" si="65"/>
        <v>1267.0897427585148</v>
      </c>
    </row>
    <row r="57" spans="2:42">
      <c r="D57">
        <f t="shared" si="66"/>
        <v>2028</v>
      </c>
      <c r="E57" s="14">
        <f t="shared" si="67"/>
        <v>51.462766990964873</v>
      </c>
      <c r="F57" s="14">
        <f t="shared" si="65"/>
        <v>466.68031503746755</v>
      </c>
      <c r="G57" s="14">
        <f t="shared" si="65"/>
        <v>125.26151642238219</v>
      </c>
      <c r="H57" s="14">
        <f t="shared" si="65"/>
        <v>358.88257214179578</v>
      </c>
      <c r="I57" s="14">
        <f t="shared" ref="I57:I78" si="68">I56*(1-I$10)^2</f>
        <v>342.87906083373974</v>
      </c>
      <c r="J57" s="14">
        <f t="shared" ref="J57:J78" si="69">J56*(1-J$10)^2</f>
        <v>386.86931755237197</v>
      </c>
      <c r="K57" s="14">
        <f t="shared" ref="K57:K78" si="70">K56*(1-K$10)^2</f>
        <v>90.3323825338761</v>
      </c>
      <c r="L57" s="14">
        <f t="shared" ref="L57:L78" si="71">L56*(1-L$10)^2</f>
        <v>434.73681879631658</v>
      </c>
      <c r="M57" s="14">
        <f t="shared" ref="M57:M78" si="72">M56*(1-M$10)^2</f>
        <v>3459.1283802236212</v>
      </c>
      <c r="N57" s="14">
        <f t="shared" ref="N57:N78" si="73">N56*(1-N$10)^2</f>
        <v>372.53979178515431</v>
      </c>
      <c r="O57" s="14">
        <f t="shared" ref="O57:O78" si="74">O56*(1-O$10)^2</f>
        <v>58.705054130800718</v>
      </c>
      <c r="P57" s="14">
        <f t="shared" ref="P57:P78" si="75">P56*(1-P$10)^2</f>
        <v>439.36534677640731</v>
      </c>
      <c r="Q57" s="14">
        <f t="shared" ref="Q57:Q78" si="76">Q56*(1-Q$10)^2</f>
        <v>609.04664697316059</v>
      </c>
      <c r="R57" s="14">
        <f t="shared" ref="R57:R78" si="77">R56*(1-R$10)^2</f>
        <v>467.76075909188609</v>
      </c>
      <c r="S57" s="14">
        <f t="shared" ref="S57:S78" si="78">S56*(1-S$10)^2</f>
        <v>3426.4640294704004</v>
      </c>
      <c r="T57" s="14">
        <f t="shared" ref="T57:T78" si="79">T56*(1-T$10)^2</f>
        <v>363.83968379871379</v>
      </c>
      <c r="U57" s="14">
        <f t="shared" ref="U57:U78" si="80">U56*(1-U$10)^2</f>
        <v>833.32437719793973</v>
      </c>
      <c r="V57" s="14">
        <f t="shared" ref="V57:V78" si="81">V56*(1-V$10)^2</f>
        <v>310.27843529771837</v>
      </c>
      <c r="W57" s="14">
        <f t="shared" ref="W57:W78" si="82">W56*(1-W$10)^2</f>
        <v>25.736185445732843</v>
      </c>
      <c r="X57" s="14">
        <f t="shared" ref="X57:X78" si="83">X56*(1-X$10)^2</f>
        <v>873.37339238265884</v>
      </c>
      <c r="Y57" s="14">
        <f t="shared" ref="Y57:Y78" si="84">Y56*(1-Y$10)^2</f>
        <v>73.735107850274943</v>
      </c>
      <c r="Z57" s="14">
        <f t="shared" ref="Z57:Z78" si="85">Z56*(1-Z$10)^2</f>
        <v>119.71170708600432</v>
      </c>
      <c r="AA57" s="14">
        <f t="shared" ref="AA57:AA78" si="86">AA56*(1-AA$10)^2</f>
        <v>23.452896341732643</v>
      </c>
      <c r="AB57" s="14">
        <f t="shared" ref="AB57:AB78" si="87">AB56*(1-AB$10)^2</f>
        <v>97.225685646946005</v>
      </c>
      <c r="AC57" s="14">
        <f t="shared" ref="AC57:AC78" si="88">AC56*(1-AC$10)^2</f>
        <v>24.017539602731382</v>
      </c>
      <c r="AD57" s="14">
        <f t="shared" ref="AD57:AD78" si="89">AD56*(1-AD$10)^2</f>
        <v>64.712331563710933</v>
      </c>
      <c r="AE57" s="14">
        <f t="shared" ref="AE57:AE78" si="90">AE56*(1-AE$10)^2</f>
        <v>1.937312623990856</v>
      </c>
      <c r="AF57" s="14">
        <f t="shared" ref="AF57:AF78" si="91">AF56*(1-AF$10)^2</f>
        <v>322.64122062328335</v>
      </c>
      <c r="AG57" s="14">
        <f t="shared" ref="AG57:AG78" si="92">AG56*(1-AG$10)^2</f>
        <v>253.31330839225532</v>
      </c>
      <c r="AH57" s="14">
        <f t="shared" ref="AH57:AH78" si="93">AH56*(1-AH$10)^2</f>
        <v>1855.6038874706526</v>
      </c>
      <c r="AI57" s="14">
        <f t="shared" ref="AI57:AI78" si="94">AI56*(1-AI$10)^2</f>
        <v>274.13292388243457</v>
      </c>
      <c r="AJ57" s="14">
        <f t="shared" ref="AJ57:AJ78" si="95">AJ56*(1-AJ$10)^2</f>
        <v>1229.6885914925674</v>
      </c>
      <c r="AK57" s="14">
        <f t="shared" ref="AK57:AK78" si="96">AK56*(1-AK$10)^2</f>
        <v>370.11025302569828</v>
      </c>
      <c r="AL57" s="14">
        <f t="shared" ref="AL57:AL78" si="97">AL56*(1-AL$10)^2</f>
        <v>444.73719837324364</v>
      </c>
      <c r="AM57" s="14">
        <f t="shared" ref="AM57:AM78" si="98">AM56*(1-AM$10)^2</f>
        <v>89.864215403938374</v>
      </c>
      <c r="AN57" s="14">
        <f t="shared" ref="AN57:AN78" si="99">AN56*(1-AN$10)^2</f>
        <v>190.27329302217163</v>
      </c>
      <c r="AO57" s="14">
        <f t="shared" ref="AO57:AO78" si="100">AO56*(1-AO$10)^2</f>
        <v>1264.5568303627406</v>
      </c>
    </row>
    <row r="58" spans="2:42">
      <c r="D58">
        <f t="shared" si="66"/>
        <v>2030</v>
      </c>
      <c r="E58" s="14">
        <f t="shared" si="67"/>
        <v>51.359892919749939</v>
      </c>
      <c r="F58" s="14">
        <f t="shared" ref="F58:F78" si="101">F57*(1-F$10)^2</f>
        <v>465.74742108770766</v>
      </c>
      <c r="G58" s="14">
        <f t="shared" ref="G58:G78" si="102">G57*(1-G$10)^2</f>
        <v>125.01111865105385</v>
      </c>
      <c r="H58" s="14">
        <f t="shared" ref="H58:H78" si="103">H57*(1-H$10)^2</f>
        <v>358.16516588008432</v>
      </c>
      <c r="I58" s="14">
        <f t="shared" si="68"/>
        <v>342.19364559113313</v>
      </c>
      <c r="J58" s="14">
        <f t="shared" si="69"/>
        <v>386.09596578658477</v>
      </c>
      <c r="K58" s="14">
        <f t="shared" si="70"/>
        <v>90.151808101190881</v>
      </c>
      <c r="L58" s="14">
        <f t="shared" si="71"/>
        <v>433.86777989554275</v>
      </c>
      <c r="M58" s="14">
        <f t="shared" si="72"/>
        <v>3452.2135825915543</v>
      </c>
      <c r="N58" s="14">
        <f t="shared" si="73"/>
        <v>371.79508474137577</v>
      </c>
      <c r="O58" s="14">
        <f t="shared" si="74"/>
        <v>58.587702727593246</v>
      </c>
      <c r="P58" s="14">
        <f t="shared" si="75"/>
        <v>438.48705544820126</v>
      </c>
      <c r="Q58" s="14">
        <f t="shared" si="76"/>
        <v>607.82916272586124</v>
      </c>
      <c r="R58" s="14">
        <f t="shared" si="77"/>
        <v>466.82570533446142</v>
      </c>
      <c r="S58" s="14">
        <f t="shared" si="78"/>
        <v>3419.6145278754893</v>
      </c>
      <c r="T58" s="14">
        <f t="shared" si="79"/>
        <v>363.11236827080018</v>
      </c>
      <c r="U58" s="14">
        <f t="shared" si="80"/>
        <v>831.65856176792101</v>
      </c>
      <c r="V58" s="14">
        <f t="shared" si="81"/>
        <v>309.65818870555825</v>
      </c>
      <c r="W58" s="14">
        <f t="shared" si="82"/>
        <v>25.684738811026826</v>
      </c>
      <c r="X58" s="14">
        <f t="shared" si="83"/>
        <v>871.62751897128589</v>
      </c>
      <c r="Y58" s="14">
        <f t="shared" si="84"/>
        <v>73.587711369682239</v>
      </c>
      <c r="Z58" s="14">
        <f t="shared" si="85"/>
        <v>119.4724033835394</v>
      </c>
      <c r="AA58" s="14">
        <f t="shared" si="86"/>
        <v>23.406014001945522</v>
      </c>
      <c r="AB58" s="14">
        <f t="shared" si="87"/>
        <v>97.03133150133776</v>
      </c>
      <c r="AC58" s="14">
        <f t="shared" si="88"/>
        <v>23.969528541065522</v>
      </c>
      <c r="AD58" s="14">
        <f t="shared" si="89"/>
        <v>64.582971612915074</v>
      </c>
      <c r="AE58" s="14">
        <f t="shared" si="90"/>
        <v>1.9334399360554984</v>
      </c>
      <c r="AF58" s="14">
        <f t="shared" si="91"/>
        <v>321.99626082325739</v>
      </c>
      <c r="AG58" s="14">
        <f t="shared" si="92"/>
        <v>252.8069350887792</v>
      </c>
      <c r="AH58" s="14">
        <f t="shared" si="93"/>
        <v>1851.8945352995988</v>
      </c>
      <c r="AI58" s="14">
        <f t="shared" si="94"/>
        <v>273.58493216759359</v>
      </c>
      <c r="AJ58" s="14">
        <f t="shared" si="95"/>
        <v>1227.2304439981738</v>
      </c>
      <c r="AK58" s="14">
        <f t="shared" si="96"/>
        <v>369.3704026298999</v>
      </c>
      <c r="AL58" s="14">
        <f t="shared" si="97"/>
        <v>443.84816871369554</v>
      </c>
      <c r="AM58" s="14">
        <f t="shared" si="98"/>
        <v>89.684576837345901</v>
      </c>
      <c r="AN58" s="14">
        <f t="shared" si="99"/>
        <v>189.89293670942033</v>
      </c>
      <c r="AO58" s="14">
        <f t="shared" si="100"/>
        <v>1262.0289812588455</v>
      </c>
    </row>
    <row r="59" spans="2:42">
      <c r="D59">
        <f t="shared" si="66"/>
        <v>2032</v>
      </c>
      <c r="E59" s="14">
        <f t="shared" si="67"/>
        <v>51.257224493803363</v>
      </c>
      <c r="F59" s="14">
        <f t="shared" si="101"/>
        <v>464.81639199295336</v>
      </c>
      <c r="G59" s="14">
        <f t="shared" si="102"/>
        <v>124.7612214248704</v>
      </c>
      <c r="H59" s="14">
        <f t="shared" si="103"/>
        <v>357.44919371349005</v>
      </c>
      <c r="I59" s="14">
        <f t="shared" si="68"/>
        <v>341.50960049359645</v>
      </c>
      <c r="J59" s="14">
        <f t="shared" si="69"/>
        <v>385.32415995097739</v>
      </c>
      <c r="K59" s="14">
        <f t="shared" si="70"/>
        <v>89.971594636796596</v>
      </c>
      <c r="L59" s="14">
        <f t="shared" si="71"/>
        <v>433.0004782035316</v>
      </c>
      <c r="M59" s="14">
        <f t="shared" si="72"/>
        <v>3445.312607639954</v>
      </c>
      <c r="N59" s="14">
        <f t="shared" si="73"/>
        <v>371.05186636697778</v>
      </c>
      <c r="O59" s="14">
        <f t="shared" si="74"/>
        <v>58.470585909840786</v>
      </c>
      <c r="P59" s="14">
        <f t="shared" si="75"/>
        <v>437.61051982436032</v>
      </c>
      <c r="Q59" s="14">
        <f t="shared" si="76"/>
        <v>606.61411222957224</v>
      </c>
      <c r="R59" s="14">
        <f t="shared" si="77"/>
        <v>465.89252074949786</v>
      </c>
      <c r="S59" s="14">
        <f t="shared" si="78"/>
        <v>3412.7787184342665</v>
      </c>
      <c r="T59" s="14">
        <f t="shared" si="79"/>
        <v>362.38650664662686</v>
      </c>
      <c r="U59" s="14">
        <f t="shared" si="80"/>
        <v>829.99607630294702</v>
      </c>
      <c r="V59" s="14">
        <f t="shared" si="81"/>
        <v>309.03918198633585</v>
      </c>
      <c r="W59" s="14">
        <f t="shared" si="82"/>
        <v>25.633395018143585</v>
      </c>
      <c r="X59" s="14">
        <f t="shared" si="83"/>
        <v>869.8851355608623</v>
      </c>
      <c r="Y59" s="14">
        <f t="shared" si="84"/>
        <v>73.440609534654243</v>
      </c>
      <c r="Z59" s="14">
        <f t="shared" si="85"/>
        <v>119.2335780491757</v>
      </c>
      <c r="AA59" s="14">
        <f t="shared" si="86"/>
        <v>23.359225379955632</v>
      </c>
      <c r="AB59" s="14">
        <f t="shared" si="87"/>
        <v>96.837365869666584</v>
      </c>
      <c r="AC59" s="14">
        <f t="shared" si="88"/>
        <v>23.921613453511931</v>
      </c>
      <c r="AD59" s="14">
        <f t="shared" si="89"/>
        <v>64.453870252660863</v>
      </c>
      <c r="AE59" s="14">
        <f t="shared" si="90"/>
        <v>1.9295749896233234</v>
      </c>
      <c r="AF59" s="14">
        <f t="shared" si="91"/>
        <v>321.3525902978717</v>
      </c>
      <c r="AG59" s="14">
        <f t="shared" si="92"/>
        <v>252.30157402553672</v>
      </c>
      <c r="AH59" s="14">
        <f t="shared" si="93"/>
        <v>1848.1925981235349</v>
      </c>
      <c r="AI59" s="14">
        <f t="shared" si="94"/>
        <v>273.03803588819056</v>
      </c>
      <c r="AJ59" s="14">
        <f t="shared" si="95"/>
        <v>1224.7772103406214</v>
      </c>
      <c r="AK59" s="14">
        <f t="shared" si="96"/>
        <v>368.63203119504271</v>
      </c>
      <c r="AL59" s="14">
        <f t="shared" si="97"/>
        <v>442.96091622443686</v>
      </c>
      <c r="AM59" s="14">
        <f t="shared" si="98"/>
        <v>89.505297368248051</v>
      </c>
      <c r="AN59" s="14">
        <f t="shared" si="99"/>
        <v>189.5133407289382</v>
      </c>
      <c r="AO59" s="14">
        <f t="shared" si="100"/>
        <v>1259.5061853253092</v>
      </c>
    </row>
    <row r="60" spans="2:42">
      <c r="D60">
        <f t="shared" si="66"/>
        <v>2034</v>
      </c>
      <c r="E60" s="14">
        <f t="shared" si="67"/>
        <v>51.154761302040249</v>
      </c>
      <c r="F60" s="14">
        <f t="shared" si="101"/>
        <v>463.88722402535944</v>
      </c>
      <c r="G60" s="14">
        <f t="shared" si="102"/>
        <v>124.51182374324209</v>
      </c>
      <c r="H60" s="14">
        <f t="shared" si="103"/>
        <v>356.73465277525679</v>
      </c>
      <c r="I60" s="14">
        <f t="shared" si="68"/>
        <v>340.82692280220976</v>
      </c>
      <c r="J60" s="14">
        <f t="shared" si="69"/>
        <v>384.55389695523542</v>
      </c>
      <c r="K60" s="14">
        <f t="shared" si="70"/>
        <v>89.791741419117642</v>
      </c>
      <c r="L60" s="14">
        <f t="shared" si="71"/>
        <v>432.13491024760276</v>
      </c>
      <c r="M60" s="14">
        <f t="shared" si="72"/>
        <v>3438.425427737282</v>
      </c>
      <c r="N60" s="14">
        <f t="shared" si="73"/>
        <v>370.31013368611019</v>
      </c>
      <c r="O60" s="14">
        <f t="shared" si="74"/>
        <v>58.353703208607016</v>
      </c>
      <c r="P60" s="14">
        <f t="shared" si="75"/>
        <v>436.73573639523141</v>
      </c>
      <c r="Q60" s="14">
        <f t="shared" si="76"/>
        <v>605.40149061922534</v>
      </c>
      <c r="R60" s="14">
        <f t="shared" si="77"/>
        <v>464.96120160051964</v>
      </c>
      <c r="S60" s="14">
        <f t="shared" si="78"/>
        <v>3405.9565737761163</v>
      </c>
      <c r="T60" s="14">
        <f t="shared" si="79"/>
        <v>361.66209601984025</v>
      </c>
      <c r="U60" s="14">
        <f t="shared" si="80"/>
        <v>828.33691414641748</v>
      </c>
      <c r="V60" s="14">
        <f t="shared" si="81"/>
        <v>308.42141266154516</v>
      </c>
      <c r="W60" s="14">
        <f t="shared" si="82"/>
        <v>25.582153861502317</v>
      </c>
      <c r="X60" s="14">
        <f t="shared" si="83"/>
        <v>868.14623517487621</v>
      </c>
      <c r="Y60" s="14">
        <f t="shared" si="84"/>
        <v>73.293801756194469</v>
      </c>
      <c r="Z60" s="14">
        <f t="shared" si="85"/>
        <v>118.9952301266554</v>
      </c>
      <c r="AA60" s="14">
        <f t="shared" si="86"/>
        <v>23.312530288421101</v>
      </c>
      <c r="AB60" s="14">
        <f t="shared" si="87"/>
        <v>96.643787975293122</v>
      </c>
      <c r="AC60" s="14">
        <f t="shared" si="88"/>
        <v>23.873794148218362</v>
      </c>
      <c r="AD60" s="14">
        <f t="shared" si="89"/>
        <v>64.325026966025803</v>
      </c>
      <c r="AE60" s="14">
        <f t="shared" si="90"/>
        <v>1.9257177692190663</v>
      </c>
      <c r="AF60" s="14">
        <f t="shared" si="91"/>
        <v>320.71020646986625</v>
      </c>
      <c r="AG60" s="14">
        <f t="shared" si="92"/>
        <v>251.79722317905967</v>
      </c>
      <c r="AH60" s="14">
        <f t="shared" si="93"/>
        <v>1844.498061119886</v>
      </c>
      <c r="AI60" s="14">
        <f t="shared" si="94"/>
        <v>272.49223285445009</v>
      </c>
      <c r="AJ60" s="14">
        <f t="shared" si="95"/>
        <v>1222.3288806971505</v>
      </c>
      <c r="AK60" s="14">
        <f t="shared" si="96"/>
        <v>367.89513576468386</v>
      </c>
      <c r="AL60" s="14">
        <f t="shared" si="97"/>
        <v>442.0754373529042</v>
      </c>
      <c r="AM60" s="14">
        <f t="shared" si="98"/>
        <v>89.326376278808922</v>
      </c>
      <c r="AN60" s="14">
        <f t="shared" si="99"/>
        <v>189.13450356082106</v>
      </c>
      <c r="AO60" s="14">
        <f t="shared" si="100"/>
        <v>1256.9884324608438</v>
      </c>
    </row>
    <row r="61" spans="2:42">
      <c r="D61">
        <f t="shared" si="66"/>
        <v>2036</v>
      </c>
      <c r="E61" s="14">
        <f t="shared" si="67"/>
        <v>51.05250293419747</v>
      </c>
      <c r="F61" s="14">
        <f t="shared" si="101"/>
        <v>462.95991346453275</v>
      </c>
      <c r="G61" s="14">
        <f t="shared" si="102"/>
        <v>124.26292460757935</v>
      </c>
      <c r="H61" s="14">
        <f t="shared" si="103"/>
        <v>356.02154020435904</v>
      </c>
      <c r="I61" s="14">
        <f t="shared" si="68"/>
        <v>340.14560978352813</v>
      </c>
      <c r="J61" s="14">
        <f t="shared" si="69"/>
        <v>383.7851737152219</v>
      </c>
      <c r="K61" s="14">
        <f t="shared" si="70"/>
        <v>89.612247728020833</v>
      </c>
      <c r="L61" s="14">
        <f t="shared" si="71"/>
        <v>431.27107256201782</v>
      </c>
      <c r="M61" s="14">
        <f t="shared" si="72"/>
        <v>3431.5520153072353</v>
      </c>
      <c r="N61" s="14">
        <f t="shared" si="73"/>
        <v>369.56988372887167</v>
      </c>
      <c r="O61" s="14">
        <f t="shared" si="74"/>
        <v>58.237054155893013</v>
      </c>
      <c r="P61" s="14">
        <f t="shared" si="75"/>
        <v>435.86270165817734</v>
      </c>
      <c r="Q61" s="14">
        <f t="shared" si="76"/>
        <v>604.1912930394775</v>
      </c>
      <c r="R61" s="14">
        <f t="shared" si="77"/>
        <v>464.03174415852021</v>
      </c>
      <c r="S61" s="14">
        <f t="shared" si="78"/>
        <v>3399.1480665851382</v>
      </c>
      <c r="T61" s="14">
        <f t="shared" si="79"/>
        <v>360.93913348989662</v>
      </c>
      <c r="U61" s="14">
        <f t="shared" si="80"/>
        <v>826.68106865503887</v>
      </c>
      <c r="V61" s="14">
        <f t="shared" si="81"/>
        <v>307.80487825763475</v>
      </c>
      <c r="W61" s="14">
        <f t="shared" si="82"/>
        <v>25.531015135933174</v>
      </c>
      <c r="X61" s="14">
        <f t="shared" si="83"/>
        <v>866.41081085076166</v>
      </c>
      <c r="Y61" s="14">
        <f t="shared" si="84"/>
        <v>73.147287446483844</v>
      </c>
      <c r="Z61" s="14">
        <f t="shared" si="85"/>
        <v>118.75735866163222</v>
      </c>
      <c r="AA61" s="14">
        <f t="shared" si="86"/>
        <v>23.265928540374549</v>
      </c>
      <c r="AB61" s="14">
        <f t="shared" si="87"/>
        <v>96.450597043130514</v>
      </c>
      <c r="AC61" s="14">
        <f t="shared" si="88"/>
        <v>23.826070433716076</v>
      </c>
      <c r="AD61" s="14">
        <f t="shared" si="89"/>
        <v>64.196441237120723</v>
      </c>
      <c r="AE61" s="14">
        <f t="shared" si="90"/>
        <v>1.9218682593983976</v>
      </c>
      <c r="AF61" s="14">
        <f t="shared" si="91"/>
        <v>320.06910676713301</v>
      </c>
      <c r="AG61" s="14">
        <f t="shared" si="92"/>
        <v>251.29388052992473</v>
      </c>
      <c r="AH61" s="14">
        <f t="shared" si="93"/>
        <v>1840.8109094957074</v>
      </c>
      <c r="AI61" s="14">
        <f t="shared" si="94"/>
        <v>271.94752088097408</v>
      </c>
      <c r="AJ61" s="14">
        <f t="shared" si="95"/>
        <v>1219.8854452646369</v>
      </c>
      <c r="AK61" s="14">
        <f t="shared" si="96"/>
        <v>367.15971338829024</v>
      </c>
      <c r="AL61" s="14">
        <f t="shared" si="97"/>
        <v>441.19172855363576</v>
      </c>
      <c r="AM61" s="14">
        <f t="shared" si="98"/>
        <v>89.147812852627581</v>
      </c>
      <c r="AN61" s="14">
        <f t="shared" si="99"/>
        <v>188.75642368820297</v>
      </c>
      <c r="AO61" s="14">
        <f t="shared" si="100"/>
        <v>1254.4757125843546</v>
      </c>
    </row>
    <row r="62" spans="2:42">
      <c r="D62">
        <f t="shared" si="66"/>
        <v>2038</v>
      </c>
      <c r="E62" s="14">
        <f t="shared" si="67"/>
        <v>50.950448980832007</v>
      </c>
      <c r="F62" s="14">
        <f t="shared" si="101"/>
        <v>462.03445659751713</v>
      </c>
      <c r="G62" s="14">
        <f t="shared" si="102"/>
        <v>124.01452302128881</v>
      </c>
      <c r="H62" s="14">
        <f t="shared" si="103"/>
        <v>355.30985314549054</v>
      </c>
      <c r="I62" s="14">
        <f t="shared" si="68"/>
        <v>339.46565870957085</v>
      </c>
      <c r="J62" s="14">
        <f t="shared" si="69"/>
        <v>383.01798715296519</v>
      </c>
      <c r="K62" s="14">
        <f t="shared" si="70"/>
        <v>89.433112844812527</v>
      </c>
      <c r="L62" s="14">
        <f t="shared" si="71"/>
        <v>430.40896168796638</v>
      </c>
      <c r="M62" s="14">
        <f t="shared" si="72"/>
        <v>3424.6923428286364</v>
      </c>
      <c r="N62" s="14">
        <f t="shared" si="73"/>
        <v>368.83111353129766</v>
      </c>
      <c r="O62" s="14">
        <f t="shared" si="74"/>
        <v>58.120638284635383</v>
      </c>
      <c r="P62" s="14">
        <f t="shared" si="75"/>
        <v>434.99141211756267</v>
      </c>
      <c r="Q62" s="14">
        <f t="shared" si="76"/>
        <v>602.98351464469158</v>
      </c>
      <c r="R62" s="14">
        <f t="shared" si="77"/>
        <v>463.10414470194735</v>
      </c>
      <c r="S62" s="14">
        <f t="shared" si="78"/>
        <v>3392.3531696000346</v>
      </c>
      <c r="T62" s="14">
        <f t="shared" si="79"/>
        <v>360.21761616205032</v>
      </c>
      <c r="U62" s="14">
        <f t="shared" si="80"/>
        <v>825.0285331987975</v>
      </c>
      <c r="V62" s="14">
        <f t="shared" si="81"/>
        <v>307.18957630599778</v>
      </c>
      <c r="W62" s="14">
        <f t="shared" si="82"/>
        <v>25.479978636676446</v>
      </c>
      <c r="X62" s="14">
        <f t="shared" si="83"/>
        <v>864.67885563987102</v>
      </c>
      <c r="Y62" s="14">
        <f t="shared" si="84"/>
        <v>73.001066018878319</v>
      </c>
      <c r="Z62" s="14">
        <f t="shared" si="85"/>
        <v>118.51996270166762</v>
      </c>
      <c r="AA62" s="14">
        <f t="shared" si="86"/>
        <v>23.219419949222342</v>
      </c>
      <c r="AB62" s="14">
        <f t="shared" si="87"/>
        <v>96.257792299641295</v>
      </c>
      <c r="AC62" s="14">
        <f t="shared" si="88"/>
        <v>23.778442118919077</v>
      </c>
      <c r="AD62" s="14">
        <f t="shared" si="89"/>
        <v>64.068112551087722</v>
      </c>
      <c r="AE62" s="14">
        <f t="shared" si="90"/>
        <v>1.9180264447478603</v>
      </c>
      <c r="AF62" s="14">
        <f t="shared" si="91"/>
        <v>319.42928862270554</v>
      </c>
      <c r="AG62" s="14">
        <f t="shared" si="92"/>
        <v>250.79154406274543</v>
      </c>
      <c r="AH62" s="14">
        <f t="shared" si="93"/>
        <v>1837.1311284876256</v>
      </c>
      <c r="AI62" s="14">
        <f t="shared" si="94"/>
        <v>271.40389778673301</v>
      </c>
      <c r="AJ62" s="14">
        <f t="shared" si="95"/>
        <v>1217.4468942595529</v>
      </c>
      <c r="AK62" s="14">
        <f t="shared" si="96"/>
        <v>366.42576112122708</v>
      </c>
      <c r="AL62" s="14">
        <f t="shared" si="97"/>
        <v>440.30978628825704</v>
      </c>
      <c r="AM62" s="14">
        <f t="shared" si="98"/>
        <v>88.969606374735179</v>
      </c>
      <c r="AN62" s="14">
        <f t="shared" si="99"/>
        <v>188.37909959725025</v>
      </c>
      <c r="AO62" s="14">
        <f t="shared" si="100"/>
        <v>1251.9680156348984</v>
      </c>
    </row>
    <row r="63" spans="2:42">
      <c r="D63">
        <f t="shared" si="66"/>
        <v>2040</v>
      </c>
      <c r="E63" s="14">
        <f t="shared" si="67"/>
        <v>50.848599033319324</v>
      </c>
      <c r="F63" s="14">
        <f t="shared" si="101"/>
        <v>461.1108497187787</v>
      </c>
      <c r="G63" s="14">
        <f t="shared" si="102"/>
        <v>123.76661798976926</v>
      </c>
      <c r="H63" s="14">
        <f t="shared" si="103"/>
        <v>354.59958874905271</v>
      </c>
      <c r="I63" s="14">
        <f t="shared" si="68"/>
        <v>338.78706685781043</v>
      </c>
      <c r="J63" s="14">
        <f t="shared" si="69"/>
        <v>382.25233419664642</v>
      </c>
      <c r="K63" s="14">
        <f t="shared" si="70"/>
        <v>89.254336052235743</v>
      </c>
      <c r="L63" s="14">
        <f t="shared" si="71"/>
        <v>429.54857417355214</v>
      </c>
      <c r="M63" s="14">
        <f t="shared" si="72"/>
        <v>3417.8463828353219</v>
      </c>
      <c r="N63" s="14">
        <f t="shared" si="73"/>
        <v>368.09382013534861</v>
      </c>
      <c r="O63" s="14">
        <f t="shared" si="74"/>
        <v>58.0044551287044</v>
      </c>
      <c r="P63" s="14">
        <f t="shared" si="75"/>
        <v>434.12186428473967</v>
      </c>
      <c r="Q63" s="14">
        <f t="shared" si="76"/>
        <v>601.77815059891691</v>
      </c>
      <c r="R63" s="14">
        <f t="shared" si="77"/>
        <v>462.17839951668816</v>
      </c>
      <c r="S63" s="14">
        <f t="shared" si="78"/>
        <v>3385.5718556140041</v>
      </c>
      <c r="T63" s="14">
        <f t="shared" si="79"/>
        <v>359.49754114734242</v>
      </c>
      <c r="U63" s="14">
        <f t="shared" si="80"/>
        <v>823.3793011609331</v>
      </c>
      <c r="V63" s="14">
        <f t="shared" si="81"/>
        <v>306.57550434296212</v>
      </c>
      <c r="W63" s="14">
        <f t="shared" si="82"/>
        <v>25.429044159381732</v>
      </c>
      <c r="X63" s="14">
        <f t="shared" si="83"/>
        <v>862.95036260744689</v>
      </c>
      <c r="Y63" s="14">
        <f t="shared" si="84"/>
        <v>72.855136887906582</v>
      </c>
      <c r="Z63" s="14">
        <f t="shared" si="85"/>
        <v>118.283041296227</v>
      </c>
      <c r="AA63" s="14">
        <f t="shared" si="86"/>
        <v>23.173004328743847</v>
      </c>
      <c r="AB63" s="14">
        <f t="shared" si="87"/>
        <v>96.065372972834311</v>
      </c>
      <c r="AC63" s="14">
        <f t="shared" si="88"/>
        <v>23.730909013123359</v>
      </c>
      <c r="AD63" s="14">
        <f t="shared" si="89"/>
        <v>63.940040394098098</v>
      </c>
      <c r="AE63" s="14">
        <f t="shared" si="90"/>
        <v>1.9141923098848095</v>
      </c>
      <c r="AF63" s="14">
        <f t="shared" si="91"/>
        <v>318.79074947474874</v>
      </c>
      <c r="AG63" s="14">
        <f t="shared" si="92"/>
        <v>250.29021176616402</v>
      </c>
      <c r="AH63" s="14">
        <f t="shared" si="93"/>
        <v>1833.4587033617788</v>
      </c>
      <c r="AI63" s="14">
        <f t="shared" si="94"/>
        <v>270.86136139505732</v>
      </c>
      <c r="AJ63" s="14">
        <f t="shared" si="95"/>
        <v>1215.0132179179282</v>
      </c>
      <c r="AK63" s="14">
        <f t="shared" si="96"/>
        <v>365.69327602474578</v>
      </c>
      <c r="AL63" s="14">
        <f t="shared" si="97"/>
        <v>439.42960702546685</v>
      </c>
      <c r="AM63" s="14">
        <f t="shared" si="98"/>
        <v>88.791756131592081</v>
      </c>
      <c r="AN63" s="14">
        <f t="shared" si="99"/>
        <v>188.00252977715536</v>
      </c>
      <c r="AO63" s="14">
        <f t="shared" si="100"/>
        <v>1249.4653315716444</v>
      </c>
    </row>
    <row r="64" spans="2:42">
      <c r="D64">
        <f t="shared" si="66"/>
        <v>2042</v>
      </c>
      <c r="E64" s="14">
        <f t="shared" si="67"/>
        <v>50.746952683851717</v>
      </c>
      <c r="F64" s="14">
        <f t="shared" si="101"/>
        <v>460.18908913019089</v>
      </c>
      <c r="G64" s="14">
        <f t="shared" si="102"/>
        <v>123.51920852040772</v>
      </c>
      <c r="H64" s="14">
        <f t="shared" si="103"/>
        <v>353.89074417114335</v>
      </c>
      <c r="I64" s="14">
        <f t="shared" si="68"/>
        <v>338.1098315111617</v>
      </c>
      <c r="J64" s="14">
        <f t="shared" si="69"/>
        <v>381.48821178058733</v>
      </c>
      <c r="K64" s="14">
        <f t="shared" si="70"/>
        <v>89.075916634467333</v>
      </c>
      <c r="L64" s="14">
        <f t="shared" si="71"/>
        <v>428.68990657377924</v>
      </c>
      <c r="M64" s="14">
        <f t="shared" si="72"/>
        <v>3411.0141079160344</v>
      </c>
      <c r="N64" s="14">
        <f t="shared" si="73"/>
        <v>367.35800058889805</v>
      </c>
      <c r="O64" s="14">
        <f t="shared" si="74"/>
        <v>57.888504222902121</v>
      </c>
      <c r="P64" s="14">
        <f t="shared" si="75"/>
        <v>433.25405467803449</v>
      </c>
      <c r="Q64" s="14">
        <f t="shared" si="76"/>
        <v>600.57519607586971</v>
      </c>
      <c r="R64" s="14">
        <f t="shared" si="77"/>
        <v>461.2545048960543</v>
      </c>
      <c r="S64" s="14">
        <f t="shared" si="78"/>
        <v>3378.8040974746318</v>
      </c>
      <c r="T64" s="14">
        <f t="shared" si="79"/>
        <v>358.77890556258888</v>
      </c>
      <c r="U64" s="14">
        <f t="shared" si="80"/>
        <v>821.73336593791237</v>
      </c>
      <c r="V64" s="14">
        <f t="shared" si="81"/>
        <v>305.96265990978054</v>
      </c>
      <c r="W64" s="14">
        <f t="shared" si="82"/>
        <v>25.378211500107128</v>
      </c>
      <c r="X64" s="14">
        <f t="shared" si="83"/>
        <v>861.22532483259465</v>
      </c>
      <c r="Y64" s="14">
        <f t="shared" si="84"/>
        <v>72.709499469267655</v>
      </c>
      <c r="Z64" s="14">
        <f t="shared" si="85"/>
        <v>118.04659349667584</v>
      </c>
      <c r="AA64" s="14">
        <f t="shared" si="86"/>
        <v>23.12668149309069</v>
      </c>
      <c r="AB64" s="14">
        <f t="shared" si="87"/>
        <v>95.873338292261622</v>
      </c>
      <c r="AC64" s="14">
        <f t="shared" si="88"/>
        <v>23.683470926006127</v>
      </c>
      <c r="AD64" s="14">
        <f t="shared" si="89"/>
        <v>63.812224253350294</v>
      </c>
      <c r="AE64" s="14">
        <f t="shared" si="90"/>
        <v>1.9103658394573497</v>
      </c>
      <c r="AF64" s="14">
        <f t="shared" si="91"/>
        <v>318.15348676654872</v>
      </c>
      <c r="AG64" s="14">
        <f t="shared" si="92"/>
        <v>249.78988163284347</v>
      </c>
      <c r="AH64" s="14">
        <f t="shared" si="93"/>
        <v>1829.7936194137587</v>
      </c>
      <c r="AI64" s="14">
        <f t="shared" si="94"/>
        <v>270.31990953362862</v>
      </c>
      <c r="AJ64" s="14">
        <f t="shared" si="95"/>
        <v>1212.5844064953103</v>
      </c>
      <c r="AK64" s="14">
        <f t="shared" si="96"/>
        <v>364.96225516597235</v>
      </c>
      <c r="AL64" s="14">
        <f t="shared" si="97"/>
        <v>438.55118724102294</v>
      </c>
      <c r="AM64" s="14">
        <f t="shared" si="98"/>
        <v>88.614261411085025</v>
      </c>
      <c r="AN64" s="14">
        <f t="shared" si="99"/>
        <v>187.62671272013083</v>
      </c>
      <c r="AO64" s="14">
        <f t="shared" si="100"/>
        <v>1246.9676503738326</v>
      </c>
    </row>
    <row r="65" spans="4:41">
      <c r="D65">
        <f t="shared" si="66"/>
        <v>2044</v>
      </c>
      <c r="E65" s="14">
        <f t="shared" si="67"/>
        <v>50.645509525436701</v>
      </c>
      <c r="F65" s="14">
        <f t="shared" si="101"/>
        <v>459.26917114101963</v>
      </c>
      <c r="G65" s="14">
        <f t="shared" si="102"/>
        <v>123.27229362257542</v>
      </c>
      <c r="H65" s="14">
        <f t="shared" si="103"/>
        <v>353.18331657354526</v>
      </c>
      <c r="I65" s="14">
        <f t="shared" si="68"/>
        <v>337.43394995797092</v>
      </c>
      <c r="J65" s="14">
        <f t="shared" si="69"/>
        <v>380.72561684523794</v>
      </c>
      <c r="K65" s="14">
        <f t="shared" si="70"/>
        <v>88.89785387711504</v>
      </c>
      <c r="L65" s="14">
        <f t="shared" si="71"/>
        <v>427.83295545053829</v>
      </c>
      <c r="M65" s="14">
        <f t="shared" si="72"/>
        <v>3404.1954907143104</v>
      </c>
      <c r="N65" s="14">
        <f t="shared" si="73"/>
        <v>366.62365194572084</v>
      </c>
      <c r="O65" s="14">
        <f t="shared" si="74"/>
        <v>57.77278510296054</v>
      </c>
      <c r="P65" s="14">
        <f t="shared" si="75"/>
        <v>432.38797982273309</v>
      </c>
      <c r="Q65" s="14">
        <f t="shared" si="76"/>
        <v>599.37464625891403</v>
      </c>
      <c r="R65" s="14">
        <f t="shared" si="77"/>
        <v>460.33245714076708</v>
      </c>
      <c r="S65" s="14">
        <f t="shared" si="78"/>
        <v>3372.04986808378</v>
      </c>
      <c r="T65" s="14">
        <f t="shared" si="79"/>
        <v>358.06170653036929</v>
      </c>
      <c r="U65" s="14">
        <f t="shared" si="80"/>
        <v>820.09072093940256</v>
      </c>
      <c r="V65" s="14">
        <f t="shared" si="81"/>
        <v>305.35104055262087</v>
      </c>
      <c r="W65" s="14">
        <f t="shared" si="82"/>
        <v>25.327480455318415</v>
      </c>
      <c r="X65" s="14">
        <f t="shared" si="83"/>
        <v>859.50373540825433</v>
      </c>
      <c r="Y65" s="14">
        <f t="shared" si="84"/>
        <v>72.564153179828594</v>
      </c>
      <c r="Z65" s="14">
        <f t="shared" si="85"/>
        <v>117.81061835627598</v>
      </c>
      <c r="AA65" s="14">
        <f t="shared" si="86"/>
        <v>23.080451256786002</v>
      </c>
      <c r="AB65" s="14">
        <f t="shared" si="87"/>
        <v>95.681687489015388</v>
      </c>
      <c r="AC65" s="14">
        <f t="shared" si="88"/>
        <v>23.63612766762504</v>
      </c>
      <c r="AD65" s="14">
        <f t="shared" si="89"/>
        <v>63.684663617067848</v>
      </c>
      <c r="AE65" s="14">
        <f t="shared" si="90"/>
        <v>1.9065470181442745</v>
      </c>
      <c r="AF65" s="14">
        <f t="shared" si="91"/>
        <v>317.51749794650237</v>
      </c>
      <c r="AG65" s="14">
        <f t="shared" si="92"/>
        <v>249.29055165945942</v>
      </c>
      <c r="AH65" s="14">
        <f t="shared" si="93"/>
        <v>1826.1358619685507</v>
      </c>
      <c r="AI65" s="14">
        <f t="shared" si="94"/>
        <v>269.77954003447093</v>
      </c>
      <c r="AJ65" s="14">
        <f t="shared" si="95"/>
        <v>1210.1604502667262</v>
      </c>
      <c r="AK65" s="14">
        <f t="shared" si="96"/>
        <v>364.23269561789556</v>
      </c>
      <c r="AL65" s="14">
        <f t="shared" si="97"/>
        <v>437.67452341772815</v>
      </c>
      <c r="AM65" s="14">
        <f t="shared" si="98"/>
        <v>88.437121502524263</v>
      </c>
      <c r="AN65" s="14">
        <f t="shared" si="99"/>
        <v>187.25164692140328</v>
      </c>
      <c r="AO65" s="14">
        <f t="shared" si="100"/>
        <v>1244.4749620407354</v>
      </c>
    </row>
    <row r="66" spans="4:41">
      <c r="D66">
        <f t="shared" si="66"/>
        <v>2046</v>
      </c>
      <c r="E66" s="14">
        <f t="shared" si="67"/>
        <v>50.544269151895357</v>
      </c>
      <c r="F66" s="14">
        <f t="shared" si="101"/>
        <v>458.35109206790872</v>
      </c>
      <c r="G66" s="14">
        <f t="shared" si="102"/>
        <v>123.0258723076239</v>
      </c>
      <c r="H66" s="14">
        <f t="shared" si="103"/>
        <v>352.47730312371476</v>
      </c>
      <c r="I66" s="14">
        <f t="shared" si="68"/>
        <v>336.75941949200495</v>
      </c>
      <c r="J66" s="14">
        <f t="shared" si="69"/>
        <v>379.96454633716434</v>
      </c>
      <c r="K66" s="14">
        <f t="shared" si="70"/>
        <v>88.720147067214683</v>
      </c>
      <c r="L66" s="14">
        <f t="shared" si="71"/>
        <v>426.97771737259268</v>
      </c>
      <c r="M66" s="14">
        <f t="shared" si="72"/>
        <v>3397.3905039283727</v>
      </c>
      <c r="N66" s="14">
        <f t="shared" si="73"/>
        <v>365.89077126548136</v>
      </c>
      <c r="O66" s="14">
        <f t="shared" si="74"/>
        <v>57.657297305539721</v>
      </c>
      <c r="P66" s="14">
        <f t="shared" si="75"/>
        <v>431.52363625106744</v>
      </c>
      <c r="Q66" s="14">
        <f t="shared" si="76"/>
        <v>598.17649634104248</v>
      </c>
      <c r="R66" s="14">
        <f t="shared" si="77"/>
        <v>459.41225255894267</v>
      </c>
      <c r="S66" s="14">
        <f t="shared" si="78"/>
        <v>3365.3091403974804</v>
      </c>
      <c r="T66" s="14">
        <f t="shared" si="79"/>
        <v>357.34594117901509</v>
      </c>
      <c r="U66" s="14">
        <f t="shared" si="80"/>
        <v>818.45135958824471</v>
      </c>
      <c r="V66" s="14">
        <f t="shared" si="81"/>
        <v>304.74064382255619</v>
      </c>
      <c r="W66" s="14">
        <f t="shared" si="82"/>
        <v>25.276850821888235</v>
      </c>
      <c r="X66" s="14">
        <f t="shared" si="83"/>
        <v>857.78558744117322</v>
      </c>
      <c r="Y66" s="14">
        <f t="shared" si="84"/>
        <v>72.419097437622113</v>
      </c>
      <c r="Z66" s="14">
        <f t="shared" si="85"/>
        <v>117.57511493018178</v>
      </c>
      <c r="AA66" s="14">
        <f t="shared" si="86"/>
        <v>23.034313434723689</v>
      </c>
      <c r="AB66" s="14">
        <f t="shared" si="87"/>
        <v>95.490419795724847</v>
      </c>
      <c r="AC66" s="14">
        <f t="shared" si="88"/>
        <v>23.588879048417457</v>
      </c>
      <c r="AD66" s="14">
        <f t="shared" si="89"/>
        <v>63.557357974497329</v>
      </c>
      <c r="AE66" s="14">
        <f t="shared" si="90"/>
        <v>1.9027358306550042</v>
      </c>
      <c r="AF66" s="14">
        <f t="shared" si="91"/>
        <v>316.88278046810734</v>
      </c>
      <c r="AG66" s="14">
        <f t="shared" si="92"/>
        <v>248.79221984669218</v>
      </c>
      <c r="AH66" s="14">
        <f t="shared" si="93"/>
        <v>1822.4854163804755</v>
      </c>
      <c r="AI66" s="14">
        <f t="shared" si="94"/>
        <v>269.24025073394205</v>
      </c>
      <c r="AJ66" s="14">
        <f t="shared" si="95"/>
        <v>1207.7413395266431</v>
      </c>
      <c r="AK66" s="14">
        <f t="shared" si="96"/>
        <v>363.50459445935542</v>
      </c>
      <c r="AL66" s="14">
        <f t="shared" si="97"/>
        <v>436.79961204541615</v>
      </c>
      <c r="AM66" s="14">
        <f t="shared" si="98"/>
        <v>88.260335696640723</v>
      </c>
      <c r="AN66" s="14">
        <f t="shared" si="99"/>
        <v>186.87733087920739</v>
      </c>
      <c r="AO66" s="14">
        <f t="shared" si="100"/>
        <v>1241.987256591616</v>
      </c>
    </row>
    <row r="67" spans="4:41">
      <c r="D67">
        <f t="shared" si="66"/>
        <v>2048</v>
      </c>
      <c r="E67" s="14">
        <f t="shared" si="67"/>
        <v>50.443231157860723</v>
      </c>
      <c r="F67" s="14">
        <f t="shared" si="101"/>
        <v>457.434848234865</v>
      </c>
      <c r="G67" s="14">
        <f t="shared" si="102"/>
        <v>122.77994358888097</v>
      </c>
      <c r="H67" s="14">
        <f t="shared" si="103"/>
        <v>351.77270099477045</v>
      </c>
      <c r="I67" s="14">
        <f t="shared" si="68"/>
        <v>336.08623741244043</v>
      </c>
      <c r="J67" s="14">
        <f t="shared" si="69"/>
        <v>379.20499720903638</v>
      </c>
      <c r="K67" s="14">
        <f t="shared" si="70"/>
        <v>88.542795493227317</v>
      </c>
      <c r="L67" s="14">
        <f t="shared" si="71"/>
        <v>426.1241889155649</v>
      </c>
      <c r="M67" s="14">
        <f t="shared" si="72"/>
        <v>3390.5991203110198</v>
      </c>
      <c r="N67" s="14">
        <f t="shared" si="73"/>
        <v>365.15935561372169</v>
      </c>
      <c r="O67" s="14">
        <f t="shared" si="74"/>
        <v>57.542040368225948</v>
      </c>
      <c r="P67" s="14">
        <f t="shared" si="75"/>
        <v>430.66102050220155</v>
      </c>
      <c r="Q67" s="14">
        <f t="shared" si="76"/>
        <v>596.98074152485674</v>
      </c>
      <c r="R67" s="14">
        <f t="shared" si="77"/>
        <v>458.49388746607735</v>
      </c>
      <c r="S67" s="14">
        <f t="shared" si="78"/>
        <v>3358.5818874258262</v>
      </c>
      <c r="T67" s="14">
        <f t="shared" si="79"/>
        <v>356.63160664259823</v>
      </c>
      <c r="U67" s="14">
        <f t="shared" si="80"/>
        <v>816.81527532042787</v>
      </c>
      <c r="V67" s="14">
        <f t="shared" si="81"/>
        <v>304.13146727555494</v>
      </c>
      <c r="W67" s="14">
        <f t="shared" si="82"/>
        <v>25.226322397095281</v>
      </c>
      <c r="X67" s="14">
        <f t="shared" si="83"/>
        <v>856.07087405187838</v>
      </c>
      <c r="Y67" s="14">
        <f t="shared" si="84"/>
        <v>72.274331661844315</v>
      </c>
      <c r="Z67" s="14">
        <f t="shared" si="85"/>
        <v>117.34008227543636</v>
      </c>
      <c r="AA67" s="14">
        <f t="shared" si="86"/>
        <v>22.988267842167676</v>
      </c>
      <c r="AB67" s="14">
        <f t="shared" si="87"/>
        <v>95.299534446553196</v>
      </c>
      <c r="AC67" s="14">
        <f t="shared" si="88"/>
        <v>23.54172487919967</v>
      </c>
      <c r="AD67" s="14">
        <f t="shared" si="89"/>
        <v>63.430306815906313</v>
      </c>
      <c r="AE67" s="14">
        <f t="shared" si="90"/>
        <v>1.8989322617295248</v>
      </c>
      <c r="AF67" s="14">
        <f t="shared" si="91"/>
        <v>316.24933178995161</v>
      </c>
      <c r="AG67" s="14">
        <f t="shared" si="92"/>
        <v>248.29488419921864</v>
      </c>
      <c r="AH67" s="14">
        <f t="shared" si="93"/>
        <v>1818.8422680331309</v>
      </c>
      <c r="AI67" s="14">
        <f t="shared" si="94"/>
        <v>268.70203947272489</v>
      </c>
      <c r="AJ67" s="14">
        <f t="shared" si="95"/>
        <v>1205.3270645889293</v>
      </c>
      <c r="AK67" s="14">
        <f t="shared" si="96"/>
        <v>362.77794877503118</v>
      </c>
      <c r="AL67" s="14">
        <f t="shared" si="97"/>
        <v>435.92644962093738</v>
      </c>
      <c r="AM67" s="14">
        <f t="shared" si="98"/>
        <v>88.083903285583148</v>
      </c>
      <c r="AN67" s="14">
        <f t="shared" si="99"/>
        <v>186.50376309477986</v>
      </c>
      <c r="AO67" s="14">
        <f t="shared" si="100"/>
        <v>1239.5045240656893</v>
      </c>
    </row>
    <row r="68" spans="4:41">
      <c r="D68">
        <f t="shared" si="66"/>
        <v>2050</v>
      </c>
      <c r="E68" s="14">
        <f t="shared" si="67"/>
        <v>50.342395138776162</v>
      </c>
      <c r="F68" s="14">
        <f t="shared" si="101"/>
        <v>456.52043597324354</v>
      </c>
      <c r="G68" s="14">
        <f t="shared" si="102"/>
        <v>122.5345064816468</v>
      </c>
      <c r="H68" s="14">
        <f t="shared" si="103"/>
        <v>351.06950736548191</v>
      </c>
      <c r="I68" s="14">
        <f t="shared" si="68"/>
        <v>335.41440102385297</v>
      </c>
      <c r="J68" s="14">
        <f t="shared" si="69"/>
        <v>378.44696641961553</v>
      </c>
      <c r="K68" s="14">
        <f t="shared" si="70"/>
        <v>88.365798445036361</v>
      </c>
      <c r="L68" s="14">
        <f t="shared" si="71"/>
        <v>425.27236666192272</v>
      </c>
      <c r="M68" s="14">
        <f t="shared" si="72"/>
        <v>3383.8213126695182</v>
      </c>
      <c r="N68" s="14">
        <f t="shared" si="73"/>
        <v>364.42940206184988</v>
      </c>
      <c r="O68" s="14">
        <f t="shared" si="74"/>
        <v>57.427013829529862</v>
      </c>
      <c r="P68" s="14">
        <f t="shared" si="75"/>
        <v>429.80012912221764</v>
      </c>
      <c r="Q68" s="14">
        <f t="shared" si="76"/>
        <v>595.78737702254853</v>
      </c>
      <c r="R68" s="14">
        <f t="shared" si="77"/>
        <v>457.57735818503267</v>
      </c>
      <c r="S68" s="14">
        <f t="shared" si="78"/>
        <v>3351.868082232862</v>
      </c>
      <c r="T68" s="14">
        <f t="shared" si="79"/>
        <v>355.91870006091966</v>
      </c>
      <c r="U68" s="14">
        <f t="shared" si="80"/>
        <v>815.18246158506236</v>
      </c>
      <c r="V68" s="14">
        <f t="shared" si="81"/>
        <v>303.52350847247112</v>
      </c>
      <c r="W68" s="14">
        <f t="shared" si="82"/>
        <v>25.175894978623489</v>
      </c>
      <c r="X68" s="14">
        <f t="shared" si="83"/>
        <v>854.35958837464875</v>
      </c>
      <c r="Y68" s="14">
        <f t="shared" si="84"/>
        <v>72.129855272852296</v>
      </c>
      <c r="Z68" s="14">
        <f t="shared" si="85"/>
        <v>117.10551945096776</v>
      </c>
      <c r="AA68" s="14">
        <f t="shared" si="86"/>
        <v>22.942314294751185</v>
      </c>
      <c r="AB68" s="14">
        <f t="shared" si="87"/>
        <v>95.109030677194539</v>
      </c>
      <c r="AC68" s="14">
        <f t="shared" si="88"/>
        <v>23.494664971166149</v>
      </c>
      <c r="AD68" s="14">
        <f t="shared" si="89"/>
        <v>63.303509632581317</v>
      </c>
      <c r="AE68" s="14">
        <f t="shared" si="90"/>
        <v>1.8951362961383276</v>
      </c>
      <c r="AF68" s="14">
        <f t="shared" si="91"/>
        <v>315.61714937570349</v>
      </c>
      <c r="AG68" s="14">
        <f t="shared" si="92"/>
        <v>247.79854272570441</v>
      </c>
      <c r="AH68" s="14">
        <f t="shared" si="93"/>
        <v>1815.2064023393327</v>
      </c>
      <c r="AI68" s="14">
        <f t="shared" si="94"/>
        <v>268.16490409581894</v>
      </c>
      <c r="AJ68" s="14">
        <f t="shared" si="95"/>
        <v>1202.917615786816</v>
      </c>
      <c r="AK68" s="14">
        <f t="shared" si="96"/>
        <v>362.05275565542991</v>
      </c>
      <c r="AL68" s="14">
        <f t="shared" si="97"/>
        <v>435.05503264814513</v>
      </c>
      <c r="AM68" s="14">
        <f t="shared" si="98"/>
        <v>87.907823562915269</v>
      </c>
      <c r="AN68" s="14">
        <f t="shared" si="99"/>
        <v>186.13094207235341</v>
      </c>
      <c r="AO68" s="14">
        <f t="shared" si="100"/>
        <v>1237.026754522082</v>
      </c>
    </row>
    <row r="69" spans="4:41">
      <c r="D69">
        <f t="shared" si="66"/>
        <v>2052</v>
      </c>
      <c r="E69" s="14">
        <f t="shared" si="67"/>
        <v>50.241760690893749</v>
      </c>
      <c r="F69" s="14">
        <f t="shared" si="101"/>
        <v>455.60785162173306</v>
      </c>
      <c r="G69" s="14">
        <f t="shared" si="102"/>
        <v>122.28956000318999</v>
      </c>
      <c r="H69" s="14">
        <f t="shared" si="103"/>
        <v>350.36771942025831</v>
      </c>
      <c r="I69" s="14">
        <f t="shared" si="68"/>
        <v>334.7439076362063</v>
      </c>
      <c r="J69" s="14">
        <f t="shared" si="69"/>
        <v>377.69045093374274</v>
      </c>
      <c r="K69" s="14">
        <f t="shared" si="70"/>
        <v>88.18915521394473</v>
      </c>
      <c r="L69" s="14">
        <f t="shared" si="71"/>
        <v>424.42224720096556</v>
      </c>
      <c r="M69" s="14">
        <f t="shared" si="72"/>
        <v>3377.057053865492</v>
      </c>
      <c r="N69" s="14">
        <f t="shared" si="73"/>
        <v>363.70090768712828</v>
      </c>
      <c r="O69" s="14">
        <f t="shared" si="74"/>
        <v>57.312217228884634</v>
      </c>
      <c r="P69" s="14">
        <f t="shared" si="75"/>
        <v>428.94095866410231</v>
      </c>
      <c r="Q69" s="14">
        <f t="shared" si="76"/>
        <v>594.59639805588051</v>
      </c>
      <c r="R69" s="14">
        <f t="shared" si="77"/>
        <v>456.66266104602079</v>
      </c>
      <c r="S69" s="14">
        <f t="shared" si="78"/>
        <v>3345.1676979364784</v>
      </c>
      <c r="T69" s="14">
        <f t="shared" si="79"/>
        <v>355.20721857949792</v>
      </c>
      <c r="U69" s="14">
        <f t="shared" si="80"/>
        <v>813.55291184435384</v>
      </c>
      <c r="V69" s="14">
        <f t="shared" si="81"/>
        <v>302.91676497903467</v>
      </c>
      <c r="W69" s="14">
        <f t="shared" si="82"/>
        <v>25.125568364561222</v>
      </c>
      <c r="X69" s="14">
        <f t="shared" si="83"/>
        <v>852.6517235574878</v>
      </c>
      <c r="Y69" s="14">
        <f t="shared" si="84"/>
        <v>71.985667692161869</v>
      </c>
      <c r="Z69" s="14">
        <f t="shared" si="85"/>
        <v>116.87142551758528</v>
      </c>
      <c r="AA69" s="14">
        <f t="shared" si="86"/>
        <v>22.896452608475979</v>
      </c>
      <c r="AB69" s="14">
        <f t="shared" si="87"/>
        <v>94.918907724870834</v>
      </c>
      <c r="AC69" s="14">
        <f t="shared" si="88"/>
        <v>23.447699135888787</v>
      </c>
      <c r="AD69" s="14">
        <f t="shared" si="89"/>
        <v>63.176965916825786</v>
      </c>
      <c r="AE69" s="14">
        <f t="shared" si="90"/>
        <v>1.8913479186823472</v>
      </c>
      <c r="AF69" s="14">
        <f t="shared" si="91"/>
        <v>314.98623069410149</v>
      </c>
      <c r="AG69" s="14">
        <f t="shared" si="92"/>
        <v>247.30319343879574</v>
      </c>
      <c r="AH69" s="14">
        <f t="shared" si="93"/>
        <v>1811.5778047410565</v>
      </c>
      <c r="AI69" s="14">
        <f t="shared" si="94"/>
        <v>267.62884245253139</v>
      </c>
      <c r="AJ69" s="14">
        <f t="shared" si="95"/>
        <v>1200.5129834728582</v>
      </c>
      <c r="AK69" s="14">
        <f t="shared" si="96"/>
        <v>361.32901219687471</v>
      </c>
      <c r="AL69" s="14">
        <f t="shared" si="97"/>
        <v>434.18535763788151</v>
      </c>
      <c r="AM69" s="14">
        <f t="shared" si="98"/>
        <v>87.732095823613008</v>
      </c>
      <c r="AN69" s="14">
        <f t="shared" si="99"/>
        <v>185.75886631915077</v>
      </c>
      <c r="AO69" s="14">
        <f t="shared" si="100"/>
        <v>1234.5539380397925</v>
      </c>
    </row>
    <row r="70" spans="4:41">
      <c r="D70">
        <f t="shared" si="66"/>
        <v>2054</v>
      </c>
      <c r="E70" s="14">
        <f t="shared" si="67"/>
        <v>50.141327411272655</v>
      </c>
      <c r="F70" s="14">
        <f t="shared" si="101"/>
        <v>454.69709152634124</v>
      </c>
      <c r="G70" s="14">
        <f t="shared" si="102"/>
        <v>122.04510317274362</v>
      </c>
      <c r="H70" s="14">
        <f t="shared" si="103"/>
        <v>349.66733434913721</v>
      </c>
      <c r="I70" s="14">
        <f t="shared" si="68"/>
        <v>334.07475456484156</v>
      </c>
      <c r="J70" s="14">
        <f t="shared" si="69"/>
        <v>376.93544772232622</v>
      </c>
      <c r="K70" s="14">
        <f t="shared" si="70"/>
        <v>88.012865092672058</v>
      </c>
      <c r="L70" s="14">
        <f t="shared" si="71"/>
        <v>423.57382712881082</v>
      </c>
      <c r="M70" s="14">
        <f t="shared" si="72"/>
        <v>3370.3063168148151</v>
      </c>
      <c r="N70" s="14">
        <f t="shared" si="73"/>
        <v>362.97386957266173</v>
      </c>
      <c r="O70" s="14">
        <f t="shared" si="74"/>
        <v>57.197650106644097</v>
      </c>
      <c r="P70" s="14">
        <f t="shared" si="75"/>
        <v>428.08350568773278</v>
      </c>
      <c r="Q70" s="14">
        <f t="shared" si="76"/>
        <v>593.40779985616678</v>
      </c>
      <c r="R70" s="14">
        <f t="shared" si="77"/>
        <v>455.74979238658983</v>
      </c>
      <c r="S70" s="14">
        <f t="shared" si="78"/>
        <v>3338.4807077083033</v>
      </c>
      <c r="T70" s="14">
        <f t="shared" si="79"/>
        <v>354.49715934955753</v>
      </c>
      <c r="U70" s="14">
        <f t="shared" si="80"/>
        <v>811.926619573577</v>
      </c>
      <c r="V70" s="14">
        <f t="shared" si="81"/>
        <v>302.31123436584159</v>
      </c>
      <c r="W70" s="14">
        <f t="shared" si="82"/>
        <v>25.075342353400465</v>
      </c>
      <c r="X70" s="14">
        <f t="shared" si="83"/>
        <v>850.94727276209642</v>
      </c>
      <c r="Y70" s="14">
        <f t="shared" si="84"/>
        <v>71.841768342445235</v>
      </c>
      <c r="Z70" s="14">
        <f t="shared" si="85"/>
        <v>116.63779953797562</v>
      </c>
      <c r="AA70" s="14">
        <f t="shared" si="86"/>
        <v>22.850682599711636</v>
      </c>
      <c r="AB70" s="14">
        <f t="shared" si="87"/>
        <v>94.72916482832882</v>
      </c>
      <c r="AC70" s="14">
        <f t="shared" si="88"/>
        <v>23.400827185316146</v>
      </c>
      <c r="AD70" s="14">
        <f t="shared" si="89"/>
        <v>63.050675161958054</v>
      </c>
      <c r="AE70" s="14">
        <f t="shared" si="90"/>
        <v>1.8875671141929011</v>
      </c>
      <c r="AF70" s="14">
        <f t="shared" si="91"/>
        <v>314.35657321894399</v>
      </c>
      <c r="AG70" s="14">
        <f t="shared" si="92"/>
        <v>246.8088343551116</v>
      </c>
      <c r="AH70" s="14">
        <f t="shared" si="93"/>
        <v>1807.9564607093791</v>
      </c>
      <c r="AI70" s="14">
        <f t="shared" si="94"/>
        <v>267.09385239646878</v>
      </c>
      <c r="AJ70" s="14">
        <f t="shared" si="95"/>
        <v>1198.113158018896</v>
      </c>
      <c r="AK70" s="14">
        <f t="shared" si="96"/>
        <v>360.60671550149317</v>
      </c>
      <c r="AL70" s="14">
        <f t="shared" si="97"/>
        <v>433.31742110796341</v>
      </c>
      <c r="AM70" s="14">
        <f t="shared" si="98"/>
        <v>87.556719364061607</v>
      </c>
      <c r="AN70" s="14">
        <f t="shared" si="99"/>
        <v>185.38753434537878</v>
      </c>
      <c r="AO70" s="14">
        <f t="shared" si="100"/>
        <v>1232.086064717651</v>
      </c>
    </row>
    <row r="71" spans="4:41">
      <c r="D71">
        <f t="shared" si="66"/>
        <v>2056</v>
      </c>
      <c r="E71" s="14">
        <f t="shared" si="67"/>
        <v>50.041094897777526</v>
      </c>
      <c r="F71" s="14">
        <f t="shared" si="101"/>
        <v>453.78815204038011</v>
      </c>
      <c r="G71" s="14">
        <f t="shared" si="102"/>
        <v>121.80113501150132</v>
      </c>
      <c r="H71" s="14">
        <f t="shared" si="103"/>
        <v>348.96834934777331</v>
      </c>
      <c r="I71" s="14">
        <f t="shared" si="68"/>
        <v>333.40693913046647</v>
      </c>
      <c r="J71" s="14">
        <f t="shared" si="69"/>
        <v>376.18195376232927</v>
      </c>
      <c r="K71" s="14">
        <f t="shared" si="70"/>
        <v>87.836927375351806</v>
      </c>
      <c r="L71" s="14">
        <f t="shared" si="71"/>
        <v>422.72710304838034</v>
      </c>
      <c r="M71" s="14">
        <f t="shared" si="72"/>
        <v>3363.5690744875023</v>
      </c>
      <c r="N71" s="14">
        <f t="shared" si="73"/>
        <v>362.24828480738597</v>
      </c>
      <c r="O71" s="14">
        <f t="shared" si="74"/>
        <v>57.083312004080916</v>
      </c>
      <c r="P71" s="14">
        <f t="shared" si="75"/>
        <v>427.22776675986302</v>
      </c>
      <c r="Q71" s="14">
        <f t="shared" si="76"/>
        <v>592.22157766425437</v>
      </c>
      <c r="R71" s="14">
        <f t="shared" si="77"/>
        <v>454.83874855160906</v>
      </c>
      <c r="S71" s="14">
        <f t="shared" si="78"/>
        <v>3331.8070847735944</v>
      </c>
      <c r="T71" s="14">
        <f t="shared" si="79"/>
        <v>353.78851952801779</v>
      </c>
      <c r="U71" s="14">
        <f t="shared" si="80"/>
        <v>810.30357826104944</v>
      </c>
      <c r="V71" s="14">
        <f t="shared" si="81"/>
        <v>301.7069142083443</v>
      </c>
      <c r="W71" s="14">
        <f t="shared" si="82"/>
        <v>25.025216744036019</v>
      </c>
      <c r="X71" s="14">
        <f t="shared" si="83"/>
        <v>849.24622916384499</v>
      </c>
      <c r="Y71" s="14">
        <f t="shared" si="84"/>
        <v>71.698156647528691</v>
      </c>
      <c r="Z71" s="14">
        <f t="shared" si="85"/>
        <v>116.40464057669921</v>
      </c>
      <c r="AA71" s="14">
        <f t="shared" si="86"/>
        <v>22.805004085194813</v>
      </c>
      <c r="AB71" s="14">
        <f t="shared" si="87"/>
        <v>94.539801227836989</v>
      </c>
      <c r="AC71" s="14">
        <f t="shared" si="88"/>
        <v>23.354048931772699</v>
      </c>
      <c r="AD71" s="14">
        <f t="shared" si="89"/>
        <v>62.924636862309299</v>
      </c>
      <c r="AE71" s="14">
        <f t="shared" si="90"/>
        <v>1.8837938675316295</v>
      </c>
      <c r="AF71" s="14">
        <f t="shared" si="91"/>
        <v>313.72817442907933</v>
      </c>
      <c r="AG71" s="14">
        <f t="shared" si="92"/>
        <v>246.31546349523575</v>
      </c>
      <c r="AH71" s="14">
        <f t="shared" si="93"/>
        <v>1804.3423557444212</v>
      </c>
      <c r="AI71" s="14">
        <f t="shared" si="94"/>
        <v>266.55993178552825</v>
      </c>
      <c r="AJ71" s="14">
        <f t="shared" si="95"/>
        <v>1195.7181298160162</v>
      </c>
      <c r="AK71" s="14">
        <f t="shared" si="96"/>
        <v>359.88586267720569</v>
      </c>
      <c r="AL71" s="14">
        <f t="shared" si="97"/>
        <v>432.45121958316861</v>
      </c>
      <c r="AM71" s="14">
        <f t="shared" si="98"/>
        <v>87.381693482052853</v>
      </c>
      <c r="AN71" s="14">
        <f t="shared" si="99"/>
        <v>185.01694466422236</v>
      </c>
      <c r="AO71" s="14">
        <f t="shared" si="100"/>
        <v>1229.6231246742805</v>
      </c>
    </row>
    <row r="72" spans="4:41">
      <c r="D72">
        <f t="shared" si="66"/>
        <v>2058</v>
      </c>
      <c r="E72" s="14">
        <f t="shared" si="67"/>
        <v>49.94106274907687</v>
      </c>
      <c r="F72" s="14">
        <f t="shared" si="101"/>
        <v>452.88102952445138</v>
      </c>
      <c r="G72" s="14">
        <f t="shared" si="102"/>
        <v>121.55765454261334</v>
      </c>
      <c r="H72" s="14">
        <f t="shared" si="103"/>
        <v>348.27076161742713</v>
      </c>
      <c r="I72" s="14">
        <f t="shared" si="68"/>
        <v>332.74045865914468</v>
      </c>
      <c r="J72" s="14">
        <f t="shared" si="69"/>
        <v>375.4299660367584</v>
      </c>
      <c r="K72" s="14">
        <f t="shared" si="70"/>
        <v>87.661341357528485</v>
      </c>
      <c r="L72" s="14">
        <f t="shared" si="71"/>
        <v>421.88207156938665</v>
      </c>
      <c r="M72" s="14">
        <f t="shared" si="72"/>
        <v>3356.8452999076021</v>
      </c>
      <c r="N72" s="14">
        <f t="shared" si="73"/>
        <v>361.52415048605604</v>
      </c>
      <c r="O72" s="14">
        <f t="shared" si="74"/>
        <v>56.969202463384761</v>
      </c>
      <c r="P72" s="14">
        <f t="shared" si="75"/>
        <v>426.37373845411008</v>
      </c>
      <c r="Q72" s="14">
        <f t="shared" si="76"/>
        <v>591.03772673050355</v>
      </c>
      <c r="R72" s="14">
        <f t="shared" si="77"/>
        <v>453.92952589325438</v>
      </c>
      <c r="S72" s="14">
        <f t="shared" si="78"/>
        <v>3325.1468024111323</v>
      </c>
      <c r="T72" s="14">
        <f t="shared" si="79"/>
        <v>353.08129627748127</v>
      </c>
      <c r="U72" s="14">
        <f t="shared" si="80"/>
        <v>808.68378140810557</v>
      </c>
      <c r="V72" s="14">
        <f t="shared" si="81"/>
        <v>301.10380208684182</v>
      </c>
      <c r="W72" s="14">
        <f t="shared" si="82"/>
        <v>24.975191335764691</v>
      </c>
      <c r="X72" s="14">
        <f t="shared" si="83"/>
        <v>847.54858595174653</v>
      </c>
      <c r="Y72" s="14">
        <f t="shared" si="84"/>
        <v>71.55483203239028</v>
      </c>
      <c r="Z72" s="14">
        <f t="shared" si="85"/>
        <v>116.17194770018639</v>
      </c>
      <c r="AA72" s="14">
        <f t="shared" si="86"/>
        <v>22.759416882028511</v>
      </c>
      <c r="AB72" s="14">
        <f t="shared" si="87"/>
        <v>94.35081616518255</v>
      </c>
      <c r="AC72" s="14">
        <f t="shared" si="88"/>
        <v>23.307364187958086</v>
      </c>
      <c r="AD72" s="14">
        <f t="shared" si="89"/>
        <v>62.798850513221545</v>
      </c>
      <c r="AE72" s="14">
        <f t="shared" si="90"/>
        <v>1.8800281635904339</v>
      </c>
      <c r="AF72" s="14">
        <f t="shared" si="91"/>
        <v>313.10103180839559</v>
      </c>
      <c r="AG72" s="14">
        <f t="shared" si="92"/>
        <v>245.82307888370877</v>
      </c>
      <c r="AH72" s="14">
        <f t="shared" si="93"/>
        <v>1800.7354753752882</v>
      </c>
      <c r="AI72" s="14">
        <f t="shared" si="94"/>
        <v>266.02707848188896</v>
      </c>
      <c r="AJ72" s="14">
        <f t="shared" si="95"/>
        <v>1193.3278892745141</v>
      </c>
      <c r="AK72" s="14">
        <f t="shared" si="96"/>
        <v>359.16645083771397</v>
      </c>
      <c r="AL72" s="14">
        <f t="shared" si="97"/>
        <v>431.58674959522187</v>
      </c>
      <c r="AM72" s="14">
        <f t="shared" si="98"/>
        <v>87.207017476782227</v>
      </c>
      <c r="AN72" s="14">
        <f t="shared" si="99"/>
        <v>184.64709579183858</v>
      </c>
      <c r="AO72" s="14">
        <f t="shared" si="100"/>
        <v>1227.1651080480567</v>
      </c>
    </row>
    <row r="73" spans="4:41">
      <c r="D73">
        <f t="shared" si="66"/>
        <v>2060</v>
      </c>
      <c r="E73" s="14">
        <f t="shared" si="67"/>
        <v>49.841230564641464</v>
      </c>
      <c r="F73" s="14">
        <f t="shared" si="101"/>
        <v>451.97572034643201</v>
      </c>
      <c r="G73" s="14">
        <f t="shared" si="102"/>
        <v>121.31466079118266</v>
      </c>
      <c r="H73" s="14">
        <f t="shared" si="103"/>
        <v>347.5745683649539</v>
      </c>
      <c r="I73" s="14">
        <f t="shared" si="68"/>
        <v>332.07531048228503</v>
      </c>
      <c r="J73" s="14">
        <f t="shared" si="69"/>
        <v>374.6794815346509</v>
      </c>
      <c r="K73" s="14">
        <f t="shared" si="70"/>
        <v>87.486106336154791</v>
      </c>
      <c r="L73" s="14">
        <f t="shared" si="71"/>
        <v>421.03872930831949</v>
      </c>
      <c r="M73" s="14">
        <f t="shared" si="72"/>
        <v>3350.1349661530867</v>
      </c>
      <c r="N73" s="14">
        <f t="shared" si="73"/>
        <v>360.80146370923444</v>
      </c>
      <c r="O73" s="14">
        <f t="shared" si="74"/>
        <v>56.855321027660459</v>
      </c>
      <c r="P73" s="14">
        <f t="shared" si="75"/>
        <v>425.52141735094034</v>
      </c>
      <c r="Q73" s="14">
        <f t="shared" si="76"/>
        <v>589.85624231476925</v>
      </c>
      <c r="R73" s="14">
        <f t="shared" si="77"/>
        <v>453.02212077099375</v>
      </c>
      <c r="S73" s="14">
        <f t="shared" si="78"/>
        <v>3318.4998339531126</v>
      </c>
      <c r="T73" s="14">
        <f t="shared" si="79"/>
        <v>352.37548676622259</v>
      </c>
      <c r="U73" s="14">
        <f t="shared" si="80"/>
        <v>807.06722252907082</v>
      </c>
      <c r="V73" s="14">
        <f t="shared" si="81"/>
        <v>300.50189558647025</v>
      </c>
      <c r="W73" s="14">
        <f t="shared" si="82"/>
        <v>24.925265928284499</v>
      </c>
      <c r="X73" s="14">
        <f t="shared" si="83"/>
        <v>845.85433632842899</v>
      </c>
      <c r="Y73" s="14">
        <f t="shared" si="84"/>
        <v>71.411793923157532</v>
      </c>
      <c r="Z73" s="14">
        <f t="shared" si="85"/>
        <v>115.93971997673373</v>
      </c>
      <c r="AA73" s="14">
        <f t="shared" si="86"/>
        <v>22.713920807681337</v>
      </c>
      <c r="AB73" s="14">
        <f t="shared" si="87"/>
        <v>94.162208883668356</v>
      </c>
      <c r="AC73" s="14">
        <f t="shared" si="88"/>
        <v>23.26077276694636</v>
      </c>
      <c r="AD73" s="14">
        <f t="shared" si="89"/>
        <v>62.673315611045616</v>
      </c>
      <c r="AE73" s="14">
        <f t="shared" si="90"/>
        <v>1.8762699872914166</v>
      </c>
      <c r="AF73" s="14">
        <f t="shared" si="91"/>
        <v>312.47514284581064</v>
      </c>
      <c r="AG73" s="14">
        <f t="shared" si="92"/>
        <v>245.33167854902024</v>
      </c>
      <c r="AH73" s="14">
        <f t="shared" si="93"/>
        <v>1797.135805160013</v>
      </c>
      <c r="AI73" s="14">
        <f t="shared" si="94"/>
        <v>265.49529035200368</v>
      </c>
      <c r="AJ73" s="14">
        <f t="shared" si="95"/>
        <v>1190.9424268238542</v>
      </c>
      <c r="AK73" s="14">
        <f t="shared" si="96"/>
        <v>358.44847710248939</v>
      </c>
      <c r="AL73" s="14">
        <f t="shared" si="97"/>
        <v>430.72400768278106</v>
      </c>
      <c r="AM73" s="14">
        <f t="shared" si="98"/>
        <v>87.032690648846142</v>
      </c>
      <c r="AN73" s="14">
        <f t="shared" si="99"/>
        <v>184.2779862473507</v>
      </c>
      <c r="AO73" s="14">
        <f t="shared" si="100"/>
        <v>1224.7120049970688</v>
      </c>
    </row>
    <row r="74" spans="4:41">
      <c r="D74">
        <f t="shared" si="66"/>
        <v>2062</v>
      </c>
      <c r="E74" s="14">
        <f t="shared" si="67"/>
        <v>49.74159794474275</v>
      </c>
      <c r="F74" s="14">
        <f t="shared" si="101"/>
        <v>451.07222088145949</v>
      </c>
      <c r="G74" s="14">
        <f t="shared" si="102"/>
        <v>121.07215278426109</v>
      </c>
      <c r="H74" s="14">
        <f t="shared" si="103"/>
        <v>346.87976680279235</v>
      </c>
      <c r="I74" s="14">
        <f t="shared" si="68"/>
        <v>331.41149193663097</v>
      </c>
      <c r="J74" s="14">
        <f t="shared" si="69"/>
        <v>373.93049725106317</v>
      </c>
      <c r="K74" s="14">
        <f t="shared" si="70"/>
        <v>87.311221609588813</v>
      </c>
      <c r="L74" s="14">
        <f t="shared" si="71"/>
        <v>420.19707288843216</v>
      </c>
      <c r="M74" s="14">
        <f t="shared" si="72"/>
        <v>3343.4380463557468</v>
      </c>
      <c r="N74" s="14">
        <f t="shared" si="73"/>
        <v>360.08022158327969</v>
      </c>
      <c r="O74" s="14">
        <f t="shared" si="74"/>
        <v>56.741667240926169</v>
      </c>
      <c r="P74" s="14">
        <f t="shared" si="75"/>
        <v>424.67080003765579</v>
      </c>
      <c r="Q74" s="14">
        <f t="shared" si="76"/>
        <v>588.67711968638207</v>
      </c>
      <c r="R74" s="14">
        <f t="shared" si="77"/>
        <v>452.11652955157257</v>
      </c>
      <c r="S74" s="14">
        <f t="shared" si="78"/>
        <v>3311.8661527850404</v>
      </c>
      <c r="T74" s="14">
        <f t="shared" si="79"/>
        <v>351.67108816817694</v>
      </c>
      <c r="U74" s="14">
        <f t="shared" si="80"/>
        <v>805.4538951512352</v>
      </c>
      <c r="V74" s="14">
        <f t="shared" si="81"/>
        <v>299.90119229719289</v>
      </c>
      <c r="W74" s="14">
        <f t="shared" si="82"/>
        <v>24.875440321693858</v>
      </c>
      <c r="X74" s="14">
        <f t="shared" si="83"/>
        <v>844.16347351010847</v>
      </c>
      <c r="Y74" s="14">
        <f t="shared" si="84"/>
        <v>71.269041747105149</v>
      </c>
      <c r="Z74" s="14">
        <f t="shared" si="85"/>
        <v>115.70795647650024</v>
      </c>
      <c r="AA74" s="14">
        <f t="shared" si="86"/>
        <v>22.668515679986783</v>
      </c>
      <c r="AB74" s="14">
        <f t="shared" si="87"/>
        <v>93.973978628109904</v>
      </c>
      <c r="AC74" s="14">
        <f t="shared" si="88"/>
        <v>23.214274482185235</v>
      </c>
      <c r="AD74" s="14">
        <f t="shared" si="89"/>
        <v>62.548031653139141</v>
      </c>
      <c r="AE74" s="14">
        <f t="shared" si="90"/>
        <v>1.8725193235868212</v>
      </c>
      <c r="AF74" s="14">
        <f t="shared" si="91"/>
        <v>311.85050503526185</v>
      </c>
      <c r="AG74" s="14">
        <f t="shared" si="92"/>
        <v>244.84126052360077</v>
      </c>
      <c r="AH74" s="14">
        <f t="shared" si="93"/>
        <v>1793.5433306854982</v>
      </c>
      <c r="AI74" s="14">
        <f t="shared" si="94"/>
        <v>264.96456526659006</v>
      </c>
      <c r="AJ74" s="14">
        <f t="shared" si="95"/>
        <v>1188.5617329126335</v>
      </c>
      <c r="AK74" s="14">
        <f t="shared" si="96"/>
        <v>357.73193859676155</v>
      </c>
      <c r="AL74" s="14">
        <f t="shared" si="97"/>
        <v>429.86299039142318</v>
      </c>
      <c r="AM74" s="14">
        <f t="shared" si="98"/>
        <v>86.858712300239105</v>
      </c>
      <c r="AN74" s="14">
        <f t="shared" si="99"/>
        <v>183.90961455284224</v>
      </c>
      <c r="AO74" s="14">
        <f t="shared" si="100"/>
        <v>1222.2638056990797</v>
      </c>
    </row>
    <row r="75" spans="4:41">
      <c r="D75">
        <f t="shared" si="66"/>
        <v>2064</v>
      </c>
      <c r="E75" s="14">
        <f t="shared" si="67"/>
        <v>49.642164490451208</v>
      </c>
      <c r="F75" s="14">
        <f t="shared" si="101"/>
        <v>450.17052751191744</v>
      </c>
      <c r="G75" s="14">
        <f t="shared" si="102"/>
        <v>120.83012955084536</v>
      </c>
      <c r="H75" s="14">
        <f t="shared" si="103"/>
        <v>346.18635414895357</v>
      </c>
      <c r="I75" s="14">
        <f t="shared" si="68"/>
        <v>330.74900036424964</v>
      </c>
      <c r="J75" s="14">
        <f t="shared" si="69"/>
        <v>373.1830101870583</v>
      </c>
      <c r="K75" s="14">
        <f t="shared" si="70"/>
        <v>87.13668647759124</v>
      </c>
      <c r="L75" s="14">
        <f t="shared" si="71"/>
        <v>419.35709893972819</v>
      </c>
      <c r="M75" s="14">
        <f t="shared" si="72"/>
        <v>3336.7545137010816</v>
      </c>
      <c r="N75" s="14">
        <f t="shared" si="73"/>
        <v>359.36042122033473</v>
      </c>
      <c r="O75" s="14">
        <f t="shared" si="74"/>
        <v>56.628240648111557</v>
      </c>
      <c r="P75" s="14">
        <f t="shared" si="75"/>
        <v>423.82188310838052</v>
      </c>
      <c r="Q75" s="14">
        <f t="shared" si="76"/>
        <v>587.50035412412899</v>
      </c>
      <c r="R75" s="14">
        <f t="shared" si="77"/>
        <v>451.21274860899899</v>
      </c>
      <c r="S75" s="14">
        <f t="shared" si="78"/>
        <v>3305.2457323456233</v>
      </c>
      <c r="T75" s="14">
        <f t="shared" si="79"/>
        <v>350.96809766292876</v>
      </c>
      <c r="U75" s="14">
        <f t="shared" si="80"/>
        <v>803.84379281482791</v>
      </c>
      <c r="V75" s="14">
        <f t="shared" si="81"/>
        <v>299.3016898137908</v>
      </c>
      <c r="W75" s="14">
        <f t="shared" si="82"/>
        <v>24.825714316490792</v>
      </c>
      <c r="X75" s="14">
        <f t="shared" si="83"/>
        <v>842.4759907265618</v>
      </c>
      <c r="Y75" s="14">
        <f t="shared" si="84"/>
        <v>71.126574932652687</v>
      </c>
      <c r="Z75" s="14">
        <f t="shared" si="85"/>
        <v>115.47665627150373</v>
      </c>
      <c r="AA75" s="14">
        <f t="shared" si="86"/>
        <v>22.623201317142488</v>
      </c>
      <c r="AB75" s="14">
        <f t="shared" si="87"/>
        <v>93.786124644832313</v>
      </c>
      <c r="AC75" s="14">
        <f t="shared" si="88"/>
        <v>23.167869147495349</v>
      </c>
      <c r="AD75" s="14">
        <f t="shared" si="89"/>
        <v>62.422998137864518</v>
      </c>
      <c r="AE75" s="14">
        <f t="shared" si="90"/>
        <v>1.8687761574589712</v>
      </c>
      <c r="AF75" s="14">
        <f t="shared" si="91"/>
        <v>311.22711587569637</v>
      </c>
      <c r="AG75" s="14">
        <f t="shared" si="92"/>
        <v>244.35182284381409</v>
      </c>
      <c r="AH75" s="14">
        <f t="shared" si="93"/>
        <v>1789.9580375674579</v>
      </c>
      <c r="AI75" s="14">
        <f t="shared" si="94"/>
        <v>264.43490110062214</v>
      </c>
      <c r="AJ75" s="14">
        <f t="shared" si="95"/>
        <v>1186.1857980085413</v>
      </c>
      <c r="AK75" s="14">
        <f t="shared" si="96"/>
        <v>357.01683245150662</v>
      </c>
      <c r="AL75" s="14">
        <f t="shared" si="97"/>
        <v>429.00369427363074</v>
      </c>
      <c r="AM75" s="14">
        <f t="shared" si="98"/>
        <v>86.685081734350931</v>
      </c>
      <c r="AN75" s="14">
        <f t="shared" si="99"/>
        <v>183.54197923335113</v>
      </c>
      <c r="AO75" s="14">
        <f t="shared" si="100"/>
        <v>1219.8205003514872</v>
      </c>
    </row>
    <row r="76" spans="4:41">
      <c r="D76">
        <f t="shared" si="66"/>
        <v>2066</v>
      </c>
      <c r="E76" s="14">
        <f t="shared" si="67"/>
        <v>49.542929803634799</v>
      </c>
      <c r="F76" s="14">
        <f t="shared" si="101"/>
        <v>449.27063662742114</v>
      </c>
      <c r="G76" s="14">
        <f t="shared" si="102"/>
        <v>120.58859012187322</v>
      </c>
      <c r="H76" s="14">
        <f t="shared" si="103"/>
        <v>345.4943276270098</v>
      </c>
      <c r="I76" s="14">
        <f t="shared" si="68"/>
        <v>330.08783311252154</v>
      </c>
      <c r="J76" s="14">
        <f t="shared" si="69"/>
        <v>372.43701734969437</v>
      </c>
      <c r="K76" s="14">
        <f t="shared" si="70"/>
        <v>86.962500241322545</v>
      </c>
      <c r="L76" s="14">
        <f t="shared" si="71"/>
        <v>418.51880409894767</v>
      </c>
      <c r="M76" s="14">
        <f t="shared" si="72"/>
        <v>3330.0843414281931</v>
      </c>
      <c r="N76" s="14">
        <f t="shared" si="73"/>
        <v>358.64205973831531</v>
      </c>
      <c r="O76" s="14">
        <f t="shared" si="74"/>
        <v>56.515040795055981</v>
      </c>
      <c r="P76" s="14">
        <f t="shared" si="75"/>
        <v>422.97466316404689</v>
      </c>
      <c r="Q76" s="14">
        <f t="shared" si="76"/>
        <v>586.32594091623491</v>
      </c>
      <c r="R76" s="14">
        <f t="shared" si="77"/>
        <v>450.31077432452963</v>
      </c>
      <c r="S76" s="14">
        <f t="shared" si="78"/>
        <v>3298.6385461266646</v>
      </c>
      <c r="T76" s="14">
        <f t="shared" si="79"/>
        <v>350.26651243570058</v>
      </c>
      <c r="U76" s="14">
        <f t="shared" si="80"/>
        <v>802.23690907299112</v>
      </c>
      <c r="V76" s="14">
        <f t="shared" si="81"/>
        <v>298.70338573585303</v>
      </c>
      <c r="W76" s="14">
        <f t="shared" si="82"/>
        <v>24.776087713572128</v>
      </c>
      <c r="X76" s="14">
        <f t="shared" si="83"/>
        <v>840.7918812210994</v>
      </c>
      <c r="Y76" s="14">
        <f t="shared" si="84"/>
        <v>70.984392909362313</v>
      </c>
      <c r="Z76" s="14">
        <f t="shared" si="85"/>
        <v>115.245818435617</v>
      </c>
      <c r="AA76" s="14">
        <f t="shared" si="86"/>
        <v>22.577977537709522</v>
      </c>
      <c r="AB76" s="14">
        <f t="shared" si="87"/>
        <v>93.598646181667291</v>
      </c>
      <c r="AC76" s="14">
        <f t="shared" si="88"/>
        <v>23.121556577069505</v>
      </c>
      <c r="AD76" s="14">
        <f t="shared" si="89"/>
        <v>62.298214564586928</v>
      </c>
      <c r="AE76" s="14">
        <f t="shared" si="90"/>
        <v>1.8650404739202107</v>
      </c>
      <c r="AF76" s="14">
        <f t="shared" si="91"/>
        <v>310.60497287106085</v>
      </c>
      <c r="AG76" s="14">
        <f t="shared" si="92"/>
        <v>243.86336354994933</v>
      </c>
      <c r="AH76" s="14">
        <f t="shared" si="93"/>
        <v>1786.3799114503606</v>
      </c>
      <c r="AI76" s="14">
        <f t="shared" si="94"/>
        <v>263.906295733322</v>
      </c>
      <c r="AJ76" s="14">
        <f t="shared" si="95"/>
        <v>1183.8146125983221</v>
      </c>
      <c r="AK76" s="14">
        <f t="shared" si="96"/>
        <v>356.30315580343608</v>
      </c>
      <c r="AL76" s="14">
        <f t="shared" si="97"/>
        <v>428.14611588877779</v>
      </c>
      <c r="AM76" s="14">
        <f t="shared" si="98"/>
        <v>86.511798255963967</v>
      </c>
      <c r="AN76" s="14">
        <f t="shared" si="99"/>
        <v>183.17507881686367</v>
      </c>
      <c r="AO76" s="14">
        <f t="shared" si="100"/>
        <v>1217.3820791712847</v>
      </c>
    </row>
    <row r="77" spans="4:41">
      <c r="D77">
        <f t="shared" si="66"/>
        <v>2068</v>
      </c>
      <c r="E77" s="14">
        <f t="shared" si="67"/>
        <v>49.443893486957336</v>
      </c>
      <c r="F77" s="14">
        <f t="shared" si="101"/>
        <v>448.37254462480291</v>
      </c>
      <c r="G77" s="14">
        <f t="shared" si="102"/>
        <v>120.34753353021961</v>
      </c>
      <c r="H77" s="14">
        <f t="shared" si="103"/>
        <v>344.80368446608344</v>
      </c>
      <c r="I77" s="14">
        <f t="shared" si="68"/>
        <v>329.42798753412961</v>
      </c>
      <c r="J77" s="14">
        <f t="shared" si="69"/>
        <v>371.69251575201235</v>
      </c>
      <c r="K77" s="14">
        <f t="shared" si="70"/>
        <v>86.788662203340138</v>
      </c>
      <c r="L77" s="14">
        <f t="shared" si="71"/>
        <v>417.6821850095539</v>
      </c>
      <c r="M77" s="14">
        <f t="shared" si="72"/>
        <v>3323.4275028296784</v>
      </c>
      <c r="N77" s="14">
        <f t="shared" si="73"/>
        <v>357.9251342608984</v>
      </c>
      <c r="O77" s="14">
        <f t="shared" si="74"/>
        <v>56.402067228506667</v>
      </c>
      <c r="P77" s="14">
        <f t="shared" si="75"/>
        <v>422.12913681238194</v>
      </c>
      <c r="Q77" s="14">
        <f t="shared" si="76"/>
        <v>585.15387536034336</v>
      </c>
      <c r="R77" s="14">
        <f t="shared" si="77"/>
        <v>449.41060308665493</v>
      </c>
      <c r="S77" s="14">
        <f t="shared" si="78"/>
        <v>3292.0445676729573</v>
      </c>
      <c r="T77" s="14">
        <f t="shared" si="79"/>
        <v>349.56632967734163</v>
      </c>
      <c r="U77" s="14">
        <f t="shared" si="80"/>
        <v>800.63323749175424</v>
      </c>
      <c r="V77" s="14">
        <f t="shared" si="81"/>
        <v>298.10627766776707</v>
      </c>
      <c r="W77" s="14">
        <f t="shared" si="82"/>
        <v>24.7265603142327</v>
      </c>
      <c r="X77" s="14">
        <f t="shared" si="83"/>
        <v>839.11113825053849</v>
      </c>
      <c r="Y77" s="14">
        <f t="shared" si="84"/>
        <v>70.8424951079365</v>
      </c>
      <c r="Z77" s="14">
        <f t="shared" si="85"/>
        <v>115.0154420445642</v>
      </c>
      <c r="AA77" s="14">
        <f t="shared" si="86"/>
        <v>22.532844160611642</v>
      </c>
      <c r="AB77" s="14">
        <f t="shared" si="87"/>
        <v>93.411542487950143</v>
      </c>
      <c r="AC77" s="14">
        <f t="shared" si="88"/>
        <v>23.075336585471945</v>
      </c>
      <c r="AD77" s="14">
        <f t="shared" si="89"/>
        <v>62.173680433672324</v>
      </c>
      <c r="AE77" s="14">
        <f t="shared" si="90"/>
        <v>1.8613122580128443</v>
      </c>
      <c r="AF77" s="14">
        <f t="shared" si="91"/>
        <v>309.9840735302916</v>
      </c>
      <c r="AG77" s="14">
        <f t="shared" si="92"/>
        <v>243.37588068621298</v>
      </c>
      <c r="AH77" s="14">
        <f t="shared" si="93"/>
        <v>1782.8089380073714</v>
      </c>
      <c r="AI77" s="14">
        <f t="shared" si="94"/>
        <v>263.37874704815107</v>
      </c>
      <c r="AJ77" s="14">
        <f t="shared" si="95"/>
        <v>1181.4481671877381</v>
      </c>
      <c r="AK77" s="14">
        <f t="shared" si="96"/>
        <v>355.59090579498502</v>
      </c>
      <c r="AL77" s="14">
        <f t="shared" si="97"/>
        <v>427.29025180311612</v>
      </c>
      <c r="AM77" s="14">
        <f t="shared" si="98"/>
        <v>86.338861171250301</v>
      </c>
      <c r="AN77" s="14">
        <f t="shared" si="99"/>
        <v>182.80891183430876</v>
      </c>
      <c r="AO77" s="14">
        <f t="shared" si="100"/>
        <v>1214.9485323950214</v>
      </c>
    </row>
    <row r="78" spans="4:41">
      <c r="D78">
        <f t="shared" si="66"/>
        <v>2070</v>
      </c>
      <c r="E78" s="14">
        <f t="shared" si="67"/>
        <v>49.345055143876912</v>
      </c>
      <c r="F78" s="14">
        <f t="shared" si="101"/>
        <v>447.47624790809795</v>
      </c>
      <c r="G78" s="14">
        <f t="shared" si="102"/>
        <v>120.1069588106927</v>
      </c>
      <c r="H78" s="14">
        <f t="shared" si="103"/>
        <v>344.11442190083574</v>
      </c>
      <c r="I78" s="14">
        <f t="shared" si="68"/>
        <v>328.76946098704889</v>
      </c>
      <c r="J78" s="14">
        <f t="shared" si="69"/>
        <v>370.94950241302411</v>
      </c>
      <c r="K78" s="14">
        <f t="shared" si="70"/>
        <v>86.615171667595661</v>
      </c>
      <c r="L78" s="14">
        <f t="shared" si="71"/>
        <v>416.84723832171983</v>
      </c>
      <c r="M78" s="14">
        <f t="shared" si="72"/>
        <v>3316.783971251522</v>
      </c>
      <c r="N78" s="14">
        <f t="shared" si="73"/>
        <v>357.20964191751085</v>
      </c>
      <c r="O78" s="14">
        <f t="shared" si="74"/>
        <v>56.289319496116882</v>
      </c>
      <c r="P78" s="14">
        <f t="shared" si="75"/>
        <v>421.28530066789398</v>
      </c>
      <c r="Q78" s="14">
        <f t="shared" si="76"/>
        <v>583.98415276349806</v>
      </c>
      <c r="R78" s="14">
        <f t="shared" si="77"/>
        <v>448.51223129108473</v>
      </c>
      <c r="S78" s="14">
        <f t="shared" si="78"/>
        <v>3285.4637705821792</v>
      </c>
      <c r="T78" s="14">
        <f t="shared" si="79"/>
        <v>348.86754658431664</v>
      </c>
      <c r="U78" s="14">
        <f t="shared" si="80"/>
        <v>799.03277165000827</v>
      </c>
      <c r="V78" s="14">
        <f t="shared" si="81"/>
        <v>297.51036321870919</v>
      </c>
      <c r="W78" s="14">
        <f t="shared" si="82"/>
        <v>24.677131920164548</v>
      </c>
      <c r="X78" s="14">
        <f t="shared" si="83"/>
        <v>837.43375508517568</v>
      </c>
      <c r="Y78" s="14">
        <f t="shared" si="84"/>
        <v>70.700880960215741</v>
      </c>
      <c r="Z78" s="14">
        <f t="shared" si="85"/>
        <v>114.78552617591711</v>
      </c>
      <c r="AA78" s="14">
        <f t="shared" si="86"/>
        <v>22.487801005134578</v>
      </c>
      <c r="AB78" s="14">
        <f t="shared" si="87"/>
        <v>93.224812814516739</v>
      </c>
      <c r="AC78" s="14">
        <f t="shared" si="88"/>
        <v>23.029208987637588</v>
      </c>
      <c r="AD78" s="14">
        <f t="shared" si="89"/>
        <v>62.049395246485417</v>
      </c>
      <c r="AE78" s="14">
        <f t="shared" si="90"/>
        <v>1.8575914948090766</v>
      </c>
      <c r="AF78" s="14">
        <f t="shared" si="91"/>
        <v>309.36441536730456</v>
      </c>
      <c r="AG78" s="14">
        <f t="shared" si="92"/>
        <v>242.88937230072125</v>
      </c>
      <c r="AH78" s="14">
        <f t="shared" si="93"/>
        <v>1779.2451029402946</v>
      </c>
      <c r="AI78" s="14">
        <f t="shared" si="94"/>
        <v>262.85225293280183</v>
      </c>
      <c r="AJ78" s="14">
        <f t="shared" si="95"/>
        <v>1179.0864523015298</v>
      </c>
      <c r="AK78" s="14">
        <f t="shared" si="96"/>
        <v>354.88007957430085</v>
      </c>
      <c r="AL78" s="14">
        <f t="shared" si="97"/>
        <v>426.43609858976168</v>
      </c>
      <c r="AM78" s="14">
        <f t="shared" si="98"/>
        <v>86.166269787768968</v>
      </c>
      <c r="AN78" s="14">
        <f t="shared" si="99"/>
        <v>182.44347681955199</v>
      </c>
      <c r="AO78" s="14">
        <f t="shared" si="100"/>
        <v>1212.5198502787639</v>
      </c>
    </row>
    <row r="80" spans="4:41">
      <c r="D80" s="8" t="s">
        <v>261</v>
      </c>
    </row>
    <row r="81" spans="2:42" ht="15.75" thickBot="1">
      <c r="B81" t="s">
        <v>69</v>
      </c>
      <c r="C81" t="s">
        <v>67</v>
      </c>
      <c r="D81" t="s">
        <v>2</v>
      </c>
      <c r="E81" s="7" t="str">
        <f>E$1</f>
        <v>AL</v>
      </c>
      <c r="F81" s="7" t="str">
        <f t="shared" ref="F81:AO81" si="104">F$1</f>
        <v>AT</v>
      </c>
      <c r="G81" s="7" t="str">
        <f t="shared" si="104"/>
        <v>BA</v>
      </c>
      <c r="H81" s="7" t="str">
        <f t="shared" si="104"/>
        <v>BE</v>
      </c>
      <c r="I81" s="7" t="str">
        <f t="shared" si="104"/>
        <v>BG</v>
      </c>
      <c r="J81" s="7" t="str">
        <f t="shared" si="104"/>
        <v>CH</v>
      </c>
      <c r="K81" s="7" t="str">
        <f t="shared" si="104"/>
        <v>CY</v>
      </c>
      <c r="L81" s="7" t="str">
        <f t="shared" si="104"/>
        <v>CZ</v>
      </c>
      <c r="M81" s="7" t="str">
        <f t="shared" si="104"/>
        <v>DE</v>
      </c>
      <c r="N81" s="7" t="str">
        <f t="shared" si="104"/>
        <v>DK</v>
      </c>
      <c r="O81" s="7" t="str">
        <f t="shared" si="104"/>
        <v>EE</v>
      </c>
      <c r="P81" s="7" t="str">
        <f t="shared" si="104"/>
        <v>EL</v>
      </c>
      <c r="Q81" s="7" t="str">
        <f t="shared" si="104"/>
        <v>ES</v>
      </c>
      <c r="R81" s="7" t="str">
        <f t="shared" si="104"/>
        <v>FI</v>
      </c>
      <c r="S81" s="7" t="str">
        <f t="shared" si="104"/>
        <v>FR</v>
      </c>
      <c r="T81" s="7" t="str">
        <f t="shared" si="104"/>
        <v>HR</v>
      </c>
      <c r="U81" s="7" t="str">
        <f t="shared" si="104"/>
        <v>HU</v>
      </c>
      <c r="V81" s="7" t="str">
        <f t="shared" si="104"/>
        <v>IE</v>
      </c>
      <c r="W81" s="7" t="str">
        <f t="shared" si="104"/>
        <v>IS</v>
      </c>
      <c r="X81" s="7" t="str">
        <f t="shared" si="104"/>
        <v>IT</v>
      </c>
      <c r="Y81" s="7" t="str">
        <f t="shared" si="104"/>
        <v>KS</v>
      </c>
      <c r="Z81" s="7" t="str">
        <f t="shared" si="104"/>
        <v>LT</v>
      </c>
      <c r="AA81" s="7" t="str">
        <f t="shared" si="104"/>
        <v>LU</v>
      </c>
      <c r="AB81" s="7" t="str">
        <f t="shared" si="104"/>
        <v>LV</v>
      </c>
      <c r="AC81" s="7" t="str">
        <f t="shared" si="104"/>
        <v>ME</v>
      </c>
      <c r="AD81" s="7" t="str">
        <f t="shared" si="104"/>
        <v>MK</v>
      </c>
      <c r="AE81" s="7" t="str">
        <f t="shared" si="104"/>
        <v>MT</v>
      </c>
      <c r="AF81" s="7" t="str">
        <f t="shared" si="104"/>
        <v>NL</v>
      </c>
      <c r="AG81" s="7" t="str">
        <f t="shared" si="104"/>
        <v>NO</v>
      </c>
      <c r="AH81" s="7" t="str">
        <f t="shared" si="104"/>
        <v>PL</v>
      </c>
      <c r="AI81" s="7" t="str">
        <f t="shared" si="104"/>
        <v>PT</v>
      </c>
      <c r="AJ81" s="7" t="str">
        <f t="shared" si="104"/>
        <v>RO</v>
      </c>
      <c r="AK81" s="7" t="str">
        <f t="shared" si="104"/>
        <v>RS</v>
      </c>
      <c r="AL81" s="7" t="str">
        <f t="shared" si="104"/>
        <v>SE</v>
      </c>
      <c r="AM81" s="7" t="str">
        <f t="shared" si="104"/>
        <v>SI</v>
      </c>
      <c r="AN81" s="7" t="str">
        <f t="shared" si="104"/>
        <v>SK</v>
      </c>
      <c r="AO81" s="7" t="str">
        <f t="shared" si="104"/>
        <v>UK</v>
      </c>
      <c r="AP81" t="s">
        <v>68</v>
      </c>
    </row>
    <row r="82" spans="2:42" ht="15.75" thickTop="1">
      <c r="B82" t="str">
        <f>"UCR_OldStock-"&amp;MID(C82,5,20)</f>
        <v>UCR_OldStock-Flat</v>
      </c>
      <c r="C82" s="6" t="str">
        <f>D11</f>
        <v>Rdw_Flat</v>
      </c>
      <c r="D82">
        <v>2012</v>
      </c>
      <c r="E82" s="14">
        <f>E4*(1-E$11)^2</f>
        <v>195.88383202406692</v>
      </c>
      <c r="F82" s="14">
        <f t="shared" ref="F82:AO82" si="105">F4*(1-F$11)^2</f>
        <v>1462.3262446851813</v>
      </c>
      <c r="G82" s="14">
        <f t="shared" si="105"/>
        <v>270.10373650912055</v>
      </c>
      <c r="H82" s="14">
        <f t="shared" si="105"/>
        <v>901.00105885877269</v>
      </c>
      <c r="I82" s="14">
        <f t="shared" si="105"/>
        <v>774.1119440605903</v>
      </c>
      <c r="J82" s="14">
        <f t="shared" si="105"/>
        <v>1641.6986638246919</v>
      </c>
      <c r="K82" s="14">
        <f t="shared" si="105"/>
        <v>83.211028377552552</v>
      </c>
      <c r="L82" s="14">
        <f t="shared" si="105"/>
        <v>2199.207921293601</v>
      </c>
      <c r="M82" s="14">
        <f t="shared" si="105"/>
        <v>18433.523048919065</v>
      </c>
      <c r="N82" s="14">
        <f t="shared" si="105"/>
        <v>1062.4138134233126</v>
      </c>
      <c r="O82" s="14">
        <f t="shared" si="105"/>
        <v>486.1957458212774</v>
      </c>
      <c r="P82" s="14">
        <f t="shared" si="105"/>
        <v>1672.3657280273269</v>
      </c>
      <c r="Q82" s="14">
        <f t="shared" si="105"/>
        <v>7401.9225348540031</v>
      </c>
      <c r="R82" s="14">
        <f t="shared" si="105"/>
        <v>1103.7440586590451</v>
      </c>
      <c r="S82" s="14">
        <f t="shared" si="105"/>
        <v>9158.6080687952053</v>
      </c>
      <c r="T82" s="14">
        <f t="shared" si="105"/>
        <v>503.00664805011769</v>
      </c>
      <c r="U82" s="14">
        <f t="shared" si="105"/>
        <v>1309.5483552934056</v>
      </c>
      <c r="V82" s="14">
        <f t="shared" si="105"/>
        <v>144.2922267827814</v>
      </c>
      <c r="W82" s="14">
        <f t="shared" si="105"/>
        <v>66.893754746465461</v>
      </c>
      <c r="X82" s="14">
        <f t="shared" si="105"/>
        <v>16979.760809838866</v>
      </c>
      <c r="Y82" s="14">
        <f t="shared" si="105"/>
        <v>158.9963838143635</v>
      </c>
      <c r="Z82" s="14">
        <f t="shared" si="105"/>
        <v>722.6441943580661</v>
      </c>
      <c r="AA82" s="14">
        <f t="shared" si="105"/>
        <v>67.728271639743198</v>
      </c>
      <c r="AB82" s="14">
        <f t="shared" si="105"/>
        <v>573.85783757095965</v>
      </c>
      <c r="AC82" s="14">
        <f t="shared" si="105"/>
        <v>98.15845058467778</v>
      </c>
      <c r="AD82" s="14">
        <f t="shared" si="105"/>
        <v>160.25414131082718</v>
      </c>
      <c r="AE82" s="14">
        <f t="shared" si="105"/>
        <v>16.270185966536349</v>
      </c>
      <c r="AF82" s="14">
        <f t="shared" si="105"/>
        <v>1721.7926801668302</v>
      </c>
      <c r="AG82" s="14">
        <f t="shared" si="105"/>
        <v>1147.060766649573</v>
      </c>
      <c r="AH82" s="14">
        <f t="shared" si="105"/>
        <v>6707.2295642299814</v>
      </c>
      <c r="AI82" s="14">
        <f t="shared" si="105"/>
        <v>512.62908112048001</v>
      </c>
      <c r="AJ82" s="14">
        <f t="shared" si="105"/>
        <v>2042.7119175347693</v>
      </c>
      <c r="AK82" s="14">
        <f t="shared" si="105"/>
        <v>798.07561905513091</v>
      </c>
      <c r="AL82" s="14">
        <f t="shared" si="105"/>
        <v>2420.960711220619</v>
      </c>
      <c r="AM82" s="14">
        <f t="shared" si="105"/>
        <v>459.57508141870483</v>
      </c>
      <c r="AN82" s="14">
        <f t="shared" si="105"/>
        <v>578.04163045943562</v>
      </c>
      <c r="AO82" s="14">
        <f t="shared" si="105"/>
        <v>3893.5000807940569</v>
      </c>
      <c r="AP82">
        <v>1</v>
      </c>
    </row>
    <row r="83" spans="2:42">
      <c r="D83">
        <f>D82+2</f>
        <v>2014</v>
      </c>
      <c r="E83" s="14">
        <f>E82*(1-E$11)^2</f>
        <v>195.10108023129874</v>
      </c>
      <c r="F83" s="14">
        <f t="shared" ref="F83:AO90" si="106">F82*(1-F$11)^2</f>
        <v>1456.4827890114193</v>
      </c>
      <c r="G83" s="14">
        <f t="shared" si="106"/>
        <v>269.02440197803008</v>
      </c>
      <c r="H83" s="14">
        <f t="shared" si="106"/>
        <v>896.50168482109677</v>
      </c>
      <c r="I83" s="14">
        <f t="shared" si="106"/>
        <v>771.01859273212415</v>
      </c>
      <c r="J83" s="14">
        <f t="shared" si="106"/>
        <v>1635.1384359640485</v>
      </c>
      <c r="K83" s="14">
        <f t="shared" si="106"/>
        <v>82.878517108155847</v>
      </c>
      <c r="L83" s="14">
        <f t="shared" si="106"/>
        <v>2190.4198864401119</v>
      </c>
      <c r="M83" s="14">
        <f t="shared" si="106"/>
        <v>18359.862690815586</v>
      </c>
      <c r="N83" s="14">
        <f t="shared" si="106"/>
        <v>1058.1684078248732</v>
      </c>
      <c r="O83" s="14">
        <f t="shared" si="106"/>
        <v>484.25290762097558</v>
      </c>
      <c r="P83" s="14">
        <f t="shared" si="106"/>
        <v>1665.6829545781297</v>
      </c>
      <c r="Q83" s="14">
        <f t="shared" si="106"/>
        <v>7370.8671026859947</v>
      </c>
      <c r="R83" s="14">
        <f t="shared" si="106"/>
        <v>1099.3334974006436</v>
      </c>
      <c r="S83" s="14">
        <f t="shared" si="106"/>
        <v>9122.0102709522998</v>
      </c>
      <c r="T83" s="14">
        <f t="shared" si="106"/>
        <v>500.9966334845094</v>
      </c>
      <c r="U83" s="14">
        <f t="shared" si="106"/>
        <v>1304.3154000656532</v>
      </c>
      <c r="V83" s="14">
        <f t="shared" si="106"/>
        <v>140.56501427275538</v>
      </c>
      <c r="W83" s="14">
        <f t="shared" si="106"/>
        <v>66.62644730249859</v>
      </c>
      <c r="X83" s="14">
        <f t="shared" si="106"/>
        <v>16911.90968564275</v>
      </c>
      <c r="Y83" s="14">
        <f t="shared" si="106"/>
        <v>158.36103426464129</v>
      </c>
      <c r="Z83" s="14">
        <f t="shared" si="106"/>
        <v>719.7565081574113</v>
      </c>
      <c r="AA83" s="14">
        <f t="shared" si="106"/>
        <v>67.457629466270788</v>
      </c>
      <c r="AB83" s="14">
        <f t="shared" si="106"/>
        <v>571.56470165202609</v>
      </c>
      <c r="AC83" s="14">
        <f t="shared" si="106"/>
        <v>97.766209416141407</v>
      </c>
      <c r="AD83" s="14">
        <f t="shared" si="106"/>
        <v>159.61376576214911</v>
      </c>
      <c r="AE83" s="14">
        <f t="shared" si="106"/>
        <v>16.205170303414071</v>
      </c>
      <c r="AF83" s="14">
        <f t="shared" si="106"/>
        <v>1714.9123966168836</v>
      </c>
      <c r="AG83" s="14">
        <f t="shared" si="106"/>
        <v>1142.4771118260412</v>
      </c>
      <c r="AH83" s="14">
        <f t="shared" si="106"/>
        <v>6680.4274748913185</v>
      </c>
      <c r="AI83" s="14">
        <f t="shared" si="106"/>
        <v>510.58061531232255</v>
      </c>
      <c r="AJ83" s="14">
        <f t="shared" si="106"/>
        <v>2034.5492407123004</v>
      </c>
      <c r="AK83" s="14">
        <f t="shared" si="106"/>
        <v>794.88650888138659</v>
      </c>
      <c r="AL83" s="14">
        <f t="shared" si="106"/>
        <v>2415.153891697114</v>
      </c>
      <c r="AM83" s="14">
        <f t="shared" si="106"/>
        <v>457.73861939335569</v>
      </c>
      <c r="AN83" s="14">
        <f t="shared" si="106"/>
        <v>575.73177610411972</v>
      </c>
      <c r="AO83" s="14">
        <f t="shared" si="106"/>
        <v>3859.0800796279568</v>
      </c>
    </row>
    <row r="84" spans="2:42">
      <c r="D84">
        <f t="shared" ref="D84:D111" si="107">D83+2</f>
        <v>2016</v>
      </c>
      <c r="E84" s="14">
        <f t="shared" ref="E84:E111" si="108">E83*(1-E$11)^2</f>
        <v>194.32145631469447</v>
      </c>
      <c r="F84" s="14">
        <f t="shared" si="106"/>
        <v>1450.6626837865297</v>
      </c>
      <c r="G84" s="14">
        <f t="shared" si="106"/>
        <v>267.94938046772586</v>
      </c>
      <c r="H84" s="14">
        <f t="shared" si="106"/>
        <v>892.02477953252151</v>
      </c>
      <c r="I84" s="14">
        <f t="shared" si="106"/>
        <v>767.93760243556653</v>
      </c>
      <c r="J84" s="14">
        <f t="shared" si="106"/>
        <v>1628.6044227739362</v>
      </c>
      <c r="K84" s="14">
        <f t="shared" si="106"/>
        <v>82.547334553791657</v>
      </c>
      <c r="L84" s="14">
        <f t="shared" si="106"/>
        <v>2181.6669685738971</v>
      </c>
      <c r="M84" s="14">
        <f t="shared" si="106"/>
        <v>18286.496679503085</v>
      </c>
      <c r="N84" s="14">
        <f t="shared" si="106"/>
        <v>1053.9399668672049</v>
      </c>
      <c r="O84" s="14">
        <f t="shared" si="106"/>
        <v>482.31783300212214</v>
      </c>
      <c r="P84" s="14">
        <f t="shared" si="106"/>
        <v>1659.0268854916355</v>
      </c>
      <c r="Q84" s="14">
        <f t="shared" si="106"/>
        <v>7339.9419663786366</v>
      </c>
      <c r="R84" s="14">
        <f t="shared" si="106"/>
        <v>1094.9405607450306</v>
      </c>
      <c r="S84" s="14">
        <f t="shared" si="106"/>
        <v>9085.5587179095746</v>
      </c>
      <c r="T84" s="14">
        <f t="shared" si="106"/>
        <v>498.99465093710529</v>
      </c>
      <c r="U84" s="14">
        <f t="shared" si="106"/>
        <v>1299.1033557269909</v>
      </c>
      <c r="V84" s="14">
        <f t="shared" si="106"/>
        <v>136.93407938907583</v>
      </c>
      <c r="W84" s="14">
        <f t="shared" si="106"/>
        <v>66.360208019077803</v>
      </c>
      <c r="X84" s="14">
        <f t="shared" si="106"/>
        <v>16844.329694538923</v>
      </c>
      <c r="Y84" s="14">
        <f t="shared" si="106"/>
        <v>157.72822357171978</v>
      </c>
      <c r="Z84" s="14">
        <f t="shared" si="106"/>
        <v>716.88036115081434</v>
      </c>
      <c r="AA84" s="14">
        <f t="shared" si="106"/>
        <v>67.188068778923565</v>
      </c>
      <c r="AB84" s="14">
        <f t="shared" si="106"/>
        <v>569.28072910422463</v>
      </c>
      <c r="AC84" s="14">
        <f t="shared" si="106"/>
        <v>97.375535643314507</v>
      </c>
      <c r="AD84" s="14">
        <f t="shared" si="106"/>
        <v>158.97594915416357</v>
      </c>
      <c r="AE84" s="14">
        <f t="shared" si="106"/>
        <v>16.140414442881628</v>
      </c>
      <c r="AF84" s="14">
        <f t="shared" si="106"/>
        <v>1708.0596066800026</v>
      </c>
      <c r="AG84" s="14">
        <f t="shared" si="106"/>
        <v>1137.9117732871844</v>
      </c>
      <c r="AH84" s="14">
        <f t="shared" si="106"/>
        <v>6653.7324867016532</v>
      </c>
      <c r="AI84" s="14">
        <f t="shared" si="106"/>
        <v>508.54033517353452</v>
      </c>
      <c r="AJ84" s="14">
        <f t="shared" si="106"/>
        <v>2026.419181946414</v>
      </c>
      <c r="AK84" s="14">
        <f t="shared" si="106"/>
        <v>791.71014239189662</v>
      </c>
      <c r="AL84" s="14">
        <f t="shared" si="106"/>
        <v>2409.3610001786451</v>
      </c>
      <c r="AM84" s="14">
        <f t="shared" si="106"/>
        <v>455.90949587025983</v>
      </c>
      <c r="AN84" s="14">
        <f t="shared" si="106"/>
        <v>573.43115192680762</v>
      </c>
      <c r="AO84" s="14">
        <f t="shared" si="106"/>
        <v>3824.9643641831071</v>
      </c>
    </row>
    <row r="85" spans="2:42">
      <c r="D85">
        <f t="shared" si="107"/>
        <v>2018</v>
      </c>
      <c r="E85" s="14">
        <f t="shared" si="108"/>
        <v>193.54494777526097</v>
      </c>
      <c r="F85" s="14">
        <f t="shared" si="106"/>
        <v>1444.8658357021186</v>
      </c>
      <c r="G85" s="14">
        <f t="shared" si="106"/>
        <v>266.87865474337684</v>
      </c>
      <c r="H85" s="14">
        <f t="shared" si="106"/>
        <v>887.57023078973111</v>
      </c>
      <c r="I85" s="14">
        <f t="shared" si="106"/>
        <v>764.86892377623406</v>
      </c>
      <c r="J85" s="14">
        <f t="shared" si="106"/>
        <v>1622.0965195005315</v>
      </c>
      <c r="K85" s="14">
        <f t="shared" si="106"/>
        <v>82.217475404914708</v>
      </c>
      <c r="L85" s="14">
        <f t="shared" si="106"/>
        <v>2172.949027367476</v>
      </c>
      <c r="M85" s="14">
        <f t="shared" si="106"/>
        <v>18213.423838771792</v>
      </c>
      <c r="N85" s="14">
        <f t="shared" si="106"/>
        <v>1049.7284227596035</v>
      </c>
      <c r="O85" s="14">
        <f t="shared" si="106"/>
        <v>480.39049094144565</v>
      </c>
      <c r="P85" s="14">
        <f t="shared" si="106"/>
        <v>1652.3974140572109</v>
      </c>
      <c r="Q85" s="14">
        <f t="shared" si="106"/>
        <v>7309.1465792639183</v>
      </c>
      <c r="R85" s="14">
        <f t="shared" si="106"/>
        <v>1090.5651782642933</v>
      </c>
      <c r="S85" s="14">
        <f t="shared" si="106"/>
        <v>9049.252825272808</v>
      </c>
      <c r="T85" s="14">
        <f t="shared" si="106"/>
        <v>497.00066831196062</v>
      </c>
      <c r="U85" s="14">
        <f t="shared" si="106"/>
        <v>1293.912138717506</v>
      </c>
      <c r="V85" s="14">
        <f t="shared" si="106"/>
        <v>133.39693518437662</v>
      </c>
      <c r="W85" s="14">
        <f t="shared" si="106"/>
        <v>66.095032627833561</v>
      </c>
      <c r="X85" s="14">
        <f t="shared" si="106"/>
        <v>16777.019753079545</v>
      </c>
      <c r="Y85" s="14">
        <f t="shared" si="106"/>
        <v>157.0979415903272</v>
      </c>
      <c r="Z85" s="14">
        <f t="shared" si="106"/>
        <v>714.01570722765564</v>
      </c>
      <c r="AA85" s="14">
        <f t="shared" si="106"/>
        <v>66.919585256082982</v>
      </c>
      <c r="AB85" s="14">
        <f t="shared" si="106"/>
        <v>567.00588331072413</v>
      </c>
      <c r="AC85" s="14">
        <f t="shared" si="106"/>
        <v>96.986423002883825</v>
      </c>
      <c r="AD85" s="14">
        <f t="shared" si="106"/>
        <v>158.34068126134355</v>
      </c>
      <c r="AE85" s="14">
        <f t="shared" si="106"/>
        <v>16.075917346767874</v>
      </c>
      <c r="AF85" s="14">
        <f t="shared" si="106"/>
        <v>1701.2342004917093</v>
      </c>
      <c r="AG85" s="14">
        <f t="shared" si="106"/>
        <v>1133.3646778411287</v>
      </c>
      <c r="AH85" s="14">
        <f t="shared" si="106"/>
        <v>6627.144171684793</v>
      </c>
      <c r="AI85" s="14">
        <f t="shared" si="106"/>
        <v>506.50820799418108</v>
      </c>
      <c r="AJ85" s="14">
        <f t="shared" si="106"/>
        <v>2018.3216108953561</v>
      </c>
      <c r="AK85" s="14">
        <f t="shared" si="106"/>
        <v>788.54646866289863</v>
      </c>
      <c r="AL85" s="14">
        <f t="shared" si="106"/>
        <v>2403.5820032580568</v>
      </c>
      <c r="AM85" s="14">
        <f t="shared" si="106"/>
        <v>454.08768152476227</v>
      </c>
      <c r="AN85" s="14">
        <f t="shared" si="106"/>
        <v>571.13972104370805</v>
      </c>
      <c r="AO85" s="14">
        <f t="shared" si="106"/>
        <v>3791.1502444595949</v>
      </c>
    </row>
    <row r="86" spans="2:42">
      <c r="D86">
        <f t="shared" si="107"/>
        <v>2020</v>
      </c>
      <c r="E86" s="14">
        <f t="shared" si="108"/>
        <v>192.77154216395101</v>
      </c>
      <c r="F86" s="14">
        <f t="shared" si="106"/>
        <v>1439.092151822653</v>
      </c>
      <c r="G86" s="14">
        <f t="shared" si="106"/>
        <v>265.81220763902229</v>
      </c>
      <c r="H86" s="14">
        <f t="shared" si="106"/>
        <v>883.13792694972494</v>
      </c>
      <c r="I86" s="14">
        <f t="shared" si="106"/>
        <v>761.81250755682424</v>
      </c>
      <c r="J86" s="14">
        <f t="shared" si="106"/>
        <v>1615.6146218086074</v>
      </c>
      <c r="K86" s="14">
        <f t="shared" si="106"/>
        <v>81.888934373196676</v>
      </c>
      <c r="L86" s="14">
        <f t="shared" si="106"/>
        <v>2164.2659230541158</v>
      </c>
      <c r="M86" s="14">
        <f t="shared" si="106"/>
        <v>18140.64299711206</v>
      </c>
      <c r="N86" s="14">
        <f t="shared" si="106"/>
        <v>1045.5337079822561</v>
      </c>
      <c r="O86" s="14">
        <f t="shared" si="106"/>
        <v>478.47085053964361</v>
      </c>
      <c r="P86" s="14">
        <f t="shared" si="106"/>
        <v>1645.7944339906383</v>
      </c>
      <c r="Q86" s="14">
        <f t="shared" si="106"/>
        <v>7278.480396967424</v>
      </c>
      <c r="R86" s="14">
        <f t="shared" si="106"/>
        <v>1086.2072798119491</v>
      </c>
      <c r="S86" s="14">
        <f t="shared" si="106"/>
        <v>9013.0920109830186</v>
      </c>
      <c r="T86" s="14">
        <f t="shared" si="106"/>
        <v>495.01465364138602</v>
      </c>
      <c r="U86" s="14">
        <f t="shared" si="106"/>
        <v>1288.7416658111908</v>
      </c>
      <c r="V86" s="14">
        <f t="shared" si="106"/>
        <v>129.95115895162897</v>
      </c>
      <c r="W86" s="14">
        <f t="shared" si="106"/>
        <v>65.830916877452736</v>
      </c>
      <c r="X86" s="14">
        <f t="shared" si="106"/>
        <v>16709.978782146238</v>
      </c>
      <c r="Y86" s="14">
        <f t="shared" si="106"/>
        <v>156.47017821573226</v>
      </c>
      <c r="Z86" s="14">
        <f t="shared" si="106"/>
        <v>711.16250046157393</v>
      </c>
      <c r="AA86" s="14">
        <f t="shared" si="106"/>
        <v>66.652174593399678</v>
      </c>
      <c r="AB86" s="14">
        <f t="shared" si="106"/>
        <v>564.74012780101452</v>
      </c>
      <c r="AC86" s="14">
        <f t="shared" si="106"/>
        <v>96.598865256564295</v>
      </c>
      <c r="AD86" s="14">
        <f t="shared" si="106"/>
        <v>157.70795189902321</v>
      </c>
      <c r="AE86" s="14">
        <f t="shared" si="106"/>
        <v>16.011677981050187</v>
      </c>
      <c r="AF86" s="14">
        <f t="shared" si="106"/>
        <v>1694.4360686265445</v>
      </c>
      <c r="AG86" s="14">
        <f t="shared" si="106"/>
        <v>1128.8357525884755</v>
      </c>
      <c r="AH86" s="14">
        <f t="shared" si="106"/>
        <v>6600.6621035747403</v>
      </c>
      <c r="AI86" s="14">
        <f t="shared" si="106"/>
        <v>504.48420119503635</v>
      </c>
      <c r="AJ86" s="14">
        <f t="shared" si="106"/>
        <v>2010.2563977382183</v>
      </c>
      <c r="AK86" s="14">
        <f t="shared" si="106"/>
        <v>785.39543697412171</v>
      </c>
      <c r="AL86" s="14">
        <f t="shared" si="106"/>
        <v>2397.8168676083224</v>
      </c>
      <c r="AM86" s="14">
        <f t="shared" si="106"/>
        <v>452.27314714938933</v>
      </c>
      <c r="AN86" s="14">
        <f t="shared" si="106"/>
        <v>568.85744671841735</v>
      </c>
      <c r="AO86" s="14">
        <f t="shared" si="106"/>
        <v>3757.6350542381147</v>
      </c>
    </row>
    <row r="87" spans="2:42">
      <c r="D87">
        <f t="shared" si="107"/>
        <v>2022</v>
      </c>
      <c r="E87" s="14">
        <f t="shared" si="108"/>
        <v>192.00122708146387</v>
      </c>
      <c r="F87" s="14">
        <f t="shared" si="106"/>
        <v>1433.3415395839697</v>
      </c>
      <c r="G87" s="14">
        <f t="shared" si="106"/>
        <v>264.75002205729675</v>
      </c>
      <c r="H87" s="14">
        <f t="shared" si="106"/>
        <v>878.72775692701987</v>
      </c>
      <c r="I87" s="14">
        <f t="shared" si="106"/>
        <v>758.76830477662713</v>
      </c>
      <c r="J87" s="14">
        <f t="shared" si="106"/>
        <v>1609.1586257798601</v>
      </c>
      <c r="K87" s="14">
        <f t="shared" si="106"/>
        <v>81.561706191441388</v>
      </c>
      <c r="L87" s="14">
        <f t="shared" si="106"/>
        <v>2155.6175164255915</v>
      </c>
      <c r="M87" s="14">
        <f t="shared" si="106"/>
        <v>18068.152987695601</v>
      </c>
      <c r="N87" s="14">
        <f t="shared" si="106"/>
        <v>1041.3557552851591</v>
      </c>
      <c r="O87" s="14">
        <f t="shared" si="106"/>
        <v>476.55888102088721</v>
      </c>
      <c r="P87" s="14">
        <f t="shared" si="106"/>
        <v>1639.2178394324117</v>
      </c>
      <c r="Q87" s="14">
        <f t="shared" si="106"/>
        <v>7247.9428773987111</v>
      </c>
      <c r="R87" s="14">
        <f t="shared" si="106"/>
        <v>1081.8667955218204</v>
      </c>
      <c r="S87" s="14">
        <f t="shared" si="106"/>
        <v>8977.0756953071304</v>
      </c>
      <c r="T87" s="14">
        <f t="shared" si="106"/>
        <v>493.03657508543506</v>
      </c>
      <c r="U87" s="14">
        <f t="shared" si="106"/>
        <v>1283.5918541146093</v>
      </c>
      <c r="V87" s="14">
        <f t="shared" si="106"/>
        <v>126.59439056474943</v>
      </c>
      <c r="W87" s="14">
        <f t="shared" si="106"/>
        <v>65.567856533610438</v>
      </c>
      <c r="X87" s="14">
        <f t="shared" si="106"/>
        <v>16643.205706932782</v>
      </c>
      <c r="Y87" s="14">
        <f t="shared" si="106"/>
        <v>155.8449233835822</v>
      </c>
      <c r="Z87" s="14">
        <f t="shared" si="106"/>
        <v>708.32069510972951</v>
      </c>
      <c r="AA87" s="14">
        <f t="shared" si="106"/>
        <v>66.385832503724458</v>
      </c>
      <c r="AB87" s="14">
        <f t="shared" si="106"/>
        <v>562.48342625032171</v>
      </c>
      <c r="AC87" s="14">
        <f t="shared" si="106"/>
        <v>96.212856190999062</v>
      </c>
      <c r="AD87" s="14">
        <f t="shared" si="106"/>
        <v>157.07775092323473</v>
      </c>
      <c r="AE87" s="14">
        <f t="shared" si="106"/>
        <v>15.947695315837912</v>
      </c>
      <c r="AF87" s="14">
        <f t="shared" si="106"/>
        <v>1687.6651020963129</v>
      </c>
      <c r="AG87" s="14">
        <f t="shared" si="106"/>
        <v>1124.3249249211319</v>
      </c>
      <c r="AH87" s="14">
        <f t="shared" si="106"/>
        <v>6574.2858578088553</v>
      </c>
      <c r="AI87" s="14">
        <f t="shared" si="106"/>
        <v>502.46828232706099</v>
      </c>
      <c r="AJ87" s="14">
        <f t="shared" si="106"/>
        <v>2002.2234131728565</v>
      </c>
      <c r="AK87" s="14">
        <f t="shared" si="106"/>
        <v>782.25699680797311</v>
      </c>
      <c r="AL87" s="14">
        <f t="shared" si="106"/>
        <v>2392.0655599823517</v>
      </c>
      <c r="AM87" s="14">
        <f t="shared" si="106"/>
        <v>450.46586365338038</v>
      </c>
      <c r="AN87" s="14">
        <f t="shared" si="106"/>
        <v>566.58429236133054</v>
      </c>
      <c r="AO87" s="14">
        <f t="shared" si="106"/>
        <v>3724.4161508697402</v>
      </c>
    </row>
    <row r="88" spans="2:42">
      <c r="D88">
        <f t="shared" si="107"/>
        <v>2024</v>
      </c>
      <c r="E88" s="14">
        <f t="shared" si="108"/>
        <v>191.23399017804633</v>
      </c>
      <c r="F88" s="14">
        <f t="shared" si="106"/>
        <v>1427.6139067917923</v>
      </c>
      <c r="G88" s="14">
        <f t="shared" si="106"/>
        <v>263.69208096915577</v>
      </c>
      <c r="H88" s="14">
        <f t="shared" si="106"/>
        <v>874.33961019086564</v>
      </c>
      <c r="I88" s="14">
        <f t="shared" si="106"/>
        <v>755.73626663073969</v>
      </c>
      <c r="J88" s="14">
        <f t="shared" si="106"/>
        <v>1602.7284279112439</v>
      </c>
      <c r="K88" s="14">
        <f t="shared" si="106"/>
        <v>81.235785613500383</v>
      </c>
      <c r="L88" s="14">
        <f t="shared" si="106"/>
        <v>2147.0036688299547</v>
      </c>
      <c r="M88" s="14">
        <f t="shared" si="106"/>
        <v>17995.952648356768</v>
      </c>
      <c r="N88" s="14">
        <f t="shared" si="106"/>
        <v>1037.1944976870398</v>
      </c>
      <c r="O88" s="14">
        <f t="shared" si="106"/>
        <v>474.65455173232777</v>
      </c>
      <c r="P88" s="14">
        <f t="shared" si="106"/>
        <v>1632.6675249460397</v>
      </c>
      <c r="Q88" s="14">
        <f t="shared" si="106"/>
        <v>7217.5334807417257</v>
      </c>
      <c r="R88" s="14">
        <f t="shared" si="106"/>
        <v>1077.5436558069152</v>
      </c>
      <c r="S88" s="14">
        <f t="shared" si="106"/>
        <v>8941.2033008286835</v>
      </c>
      <c r="T88" s="14">
        <f t="shared" si="106"/>
        <v>491.06640093139367</v>
      </c>
      <c r="U88" s="14">
        <f t="shared" si="106"/>
        <v>1278.4626210655674</v>
      </c>
      <c r="V88" s="14">
        <f t="shared" si="106"/>
        <v>123.32433086207138</v>
      </c>
      <c r="W88" s="14">
        <f t="shared" si="106"/>
        <v>65.305847378902129</v>
      </c>
      <c r="X88" s="14">
        <f t="shared" si="106"/>
        <v>16576.69945692788</v>
      </c>
      <c r="Y88" s="14">
        <f t="shared" si="106"/>
        <v>155.2221670697414</v>
      </c>
      <c r="Z88" s="14">
        <f t="shared" si="106"/>
        <v>705.49024561207102</v>
      </c>
      <c r="AA88" s="14">
        <f t="shared" si="106"/>
        <v>66.120554717039582</v>
      </c>
      <c r="AB88" s="14">
        <f t="shared" si="106"/>
        <v>560.23574247902548</v>
      </c>
      <c r="AC88" s="14">
        <f t="shared" si="106"/>
        <v>95.828389617659823</v>
      </c>
      <c r="AD88" s="14">
        <f t="shared" si="106"/>
        <v>156.4500682305455</v>
      </c>
      <c r="AE88" s="14">
        <f t="shared" si="106"/>
        <v>15.883968325355823</v>
      </c>
      <c r="AF88" s="14">
        <f t="shared" si="106"/>
        <v>1680.921192348336</v>
      </c>
      <c r="AG88" s="14">
        <f t="shared" si="106"/>
        <v>1119.8321225211471</v>
      </c>
      <c r="AH88" s="14">
        <f t="shared" si="106"/>
        <v>6548.0150115210508</v>
      </c>
      <c r="AI88" s="14">
        <f t="shared" si="106"/>
        <v>500.46041907088204</v>
      </c>
      <c r="AJ88" s="14">
        <f t="shared" si="106"/>
        <v>1994.2225284138178</v>
      </c>
      <c r="AK88" s="14">
        <f t="shared" si="106"/>
        <v>779.13109784872847</v>
      </c>
      <c r="AL88" s="14">
        <f t="shared" si="106"/>
        <v>2386.3280472128008</v>
      </c>
      <c r="AM88" s="14">
        <f t="shared" si="106"/>
        <v>448.66580206222147</v>
      </c>
      <c r="AN88" s="14">
        <f t="shared" si="106"/>
        <v>564.32022152905472</v>
      </c>
      <c r="AO88" s="14">
        <f t="shared" si="106"/>
        <v>3691.490915067553</v>
      </c>
    </row>
    <row r="89" spans="2:42">
      <c r="D89">
        <f t="shared" si="107"/>
        <v>2026</v>
      </c>
      <c r="E89" s="14">
        <f t="shared" si="108"/>
        <v>190.46981915329485</v>
      </c>
      <c r="F89" s="14">
        <f t="shared" si="106"/>
        <v>1421.9091616202522</v>
      </c>
      <c r="G89" s="14">
        <f t="shared" si="106"/>
        <v>262.63836741360302</v>
      </c>
      <c r="H89" s="14">
        <f t="shared" si="106"/>
        <v>869.97337676247514</v>
      </c>
      <c r="I89" s="14">
        <f t="shared" si="106"/>
        <v>752.7163445092832</v>
      </c>
      <c r="J89" s="14">
        <f t="shared" si="106"/>
        <v>1596.3239251133107</v>
      </c>
      <c r="K89" s="14">
        <f t="shared" si="106"/>
        <v>80.911167414188839</v>
      </c>
      <c r="L89" s="14">
        <f t="shared" si="106"/>
        <v>2138.4242421693102</v>
      </c>
      <c r="M89" s="14">
        <f t="shared" si="106"/>
        <v>17924.040821573933</v>
      </c>
      <c r="N89" s="14">
        <f t="shared" si="106"/>
        <v>1033.0498684742824</v>
      </c>
      <c r="O89" s="14">
        <f t="shared" si="106"/>
        <v>472.75783214360541</v>
      </c>
      <c r="P89" s="14">
        <f t="shared" si="106"/>
        <v>1626.1433855163555</v>
      </c>
      <c r="Q89" s="14">
        <f t="shared" si="106"/>
        <v>7187.2516694452606</v>
      </c>
      <c r="R89" s="14">
        <f t="shared" si="106"/>
        <v>1073.2377913583109</v>
      </c>
      <c r="S89" s="14">
        <f t="shared" si="106"/>
        <v>8905.4742524385729</v>
      </c>
      <c r="T89" s="14">
        <f t="shared" si="106"/>
        <v>489.10409959327183</v>
      </c>
      <c r="U89" s="14">
        <f t="shared" si="106"/>
        <v>1273.3538844317893</v>
      </c>
      <c r="V89" s="14">
        <f t="shared" si="106"/>
        <v>120.13874007157321</v>
      </c>
      <c r="W89" s="14">
        <f t="shared" si="106"/>
        <v>65.044885212776038</v>
      </c>
      <c r="X89" s="14">
        <f t="shared" si="106"/>
        <v>16510.458965897997</v>
      </c>
      <c r="Y89" s="14">
        <f t="shared" si="106"/>
        <v>154.60189929013072</v>
      </c>
      <c r="Z89" s="14">
        <f t="shared" si="106"/>
        <v>702.67110659060518</v>
      </c>
      <c r="AA89" s="14">
        <f t="shared" si="106"/>
        <v>65.856336980390296</v>
      </c>
      <c r="AB89" s="14">
        <f t="shared" si="106"/>
        <v>557.99704045207932</v>
      </c>
      <c r="AC89" s="14">
        <f t="shared" si="106"/>
        <v>95.445459372747649</v>
      </c>
      <c r="AD89" s="14">
        <f t="shared" si="106"/>
        <v>155.82489375789623</v>
      </c>
      <c r="AE89" s="14">
        <f t="shared" si="106"/>
        <v>15.820495987927702</v>
      </c>
      <c r="AF89" s="14">
        <f t="shared" si="106"/>
        <v>1674.204231263712</v>
      </c>
      <c r="AG89" s="14">
        <f t="shared" si="106"/>
        <v>1115.3572733595527</v>
      </c>
      <c r="AH89" s="14">
        <f t="shared" si="106"/>
        <v>6521.8491435350124</v>
      </c>
      <c r="AI89" s="14">
        <f t="shared" si="106"/>
        <v>498.46057923627478</v>
      </c>
      <c r="AJ89" s="14">
        <f t="shared" si="106"/>
        <v>1986.2536151902762</v>
      </c>
      <c r="AK89" s="14">
        <f t="shared" si="106"/>
        <v>776.01768998172497</v>
      </c>
      <c r="AL89" s="14">
        <f t="shared" si="106"/>
        <v>2380.6042962118781</v>
      </c>
      <c r="AM89" s="14">
        <f t="shared" si="106"/>
        <v>446.87293351718085</v>
      </c>
      <c r="AN89" s="14">
        <f t="shared" si="106"/>
        <v>562.0651979238246</v>
      </c>
      <c r="AO89" s="14">
        <f t="shared" si="106"/>
        <v>3658.856750700113</v>
      </c>
    </row>
    <row r="90" spans="2:42">
      <c r="D90">
        <f t="shared" si="107"/>
        <v>2028</v>
      </c>
      <c r="E90" s="14">
        <f t="shared" si="108"/>
        <v>189.70870175595829</v>
      </c>
      <c r="F90" s="14">
        <f t="shared" si="106"/>
        <v>1416.2272126104176</v>
      </c>
      <c r="G90" s="14">
        <f t="shared" si="106"/>
        <v>261.58886449741829</v>
      </c>
      <c r="H90" s="14">
        <f t="shared" si="106"/>
        <v>865.62894721226758</v>
      </c>
      <c r="I90" s="14">
        <f t="shared" ref="I90:I111" si="109">I89*(1-I$11)^2</f>
        <v>749.70848999662405</v>
      </c>
      <c r="J90" s="14">
        <f t="shared" ref="J90:J111" si="110">J89*(1-J$11)^2</f>
        <v>1589.9450147085579</v>
      </c>
      <c r="K90" s="14">
        <f t="shared" ref="K90:K111" si="111">K89*(1-K$11)^2</f>
        <v>80.587846389201744</v>
      </c>
      <c r="L90" s="14">
        <f t="shared" ref="L90:L111" si="112">L89*(1-L$11)^2</f>
        <v>2129.8790988976016</v>
      </c>
      <c r="M90" s="14">
        <f t="shared" ref="M90:M111" si="113">M89*(1-M$11)^2</f>
        <v>17852.416354450925</v>
      </c>
      <c r="N90" s="14">
        <f t="shared" ref="N90:N111" si="114">N89*(1-N$11)^2</f>
        <v>1028.9218011998591</v>
      </c>
      <c r="O90" s="14">
        <f t="shared" ref="O90:O111" si="115">O89*(1-O$11)^2</f>
        <v>470.86869184635958</v>
      </c>
      <c r="P90" s="14">
        <f t="shared" ref="P90:P111" si="116">P89*(1-P$11)^2</f>
        <v>1619.6453165478322</v>
      </c>
      <c r="Q90" s="14">
        <f t="shared" ref="Q90:Q111" si="117">Q89*(1-Q$11)^2</f>
        <v>7157.0969082134525</v>
      </c>
      <c r="R90" s="14">
        <f t="shared" ref="R90:R111" si="118">R89*(1-R$11)^2</f>
        <v>1068.9491331440431</v>
      </c>
      <c r="S90" s="14">
        <f t="shared" ref="S90:S111" si="119">S89*(1-S$11)^2</f>
        <v>8869.8879773258286</v>
      </c>
      <c r="T90" s="14">
        <f t="shared" ref="T90:T111" si="120">T89*(1-T$11)^2</f>
        <v>487.14963961129712</v>
      </c>
      <c r="U90" s="14">
        <f t="shared" ref="U90:U111" si="121">U89*(1-U$11)^2</f>
        <v>1268.2655623095998</v>
      </c>
      <c r="V90" s="14">
        <f t="shared" ref="V90:V111" si="122">V89*(1-V$11)^2</f>
        <v>117.0354362767844</v>
      </c>
      <c r="W90" s="14">
        <f t="shared" ref="W90:W111" si="123">W89*(1-W$11)^2</f>
        <v>64.784965851465785</v>
      </c>
      <c r="X90" s="14">
        <f t="shared" ref="X90:X111" si="124">X89*(1-X$11)^2</f>
        <v>16444.48317187027</v>
      </c>
      <c r="Y90" s="14">
        <f t="shared" ref="Y90:Y111" si="125">Y89*(1-Y$11)^2</f>
        <v>153.98411010056736</v>
      </c>
      <c r="Z90" s="14">
        <f t="shared" ref="Z90:Z111" si="126">Z89*(1-Z$11)^2</f>
        <v>699.8632328486691</v>
      </c>
      <c r="AA90" s="14">
        <f t="shared" ref="AA90:AA111" si="127">AA89*(1-AA$11)^2</f>
        <v>65.593175057816651</v>
      </c>
      <c r="AB90" s="14">
        <f t="shared" ref="AB90:AB111" si="128">AB89*(1-AB$11)^2</f>
        <v>555.76728427843284</v>
      </c>
      <c r="AC90" s="14">
        <f t="shared" ref="AC90:AC111" si="129">AC89*(1-AC$11)^2</f>
        <v>95.064059317094149</v>
      </c>
      <c r="AD90" s="14">
        <f t="shared" ref="AD90:AD111" si="130">AD89*(1-AD$11)^2</f>
        <v>155.20221748243969</v>
      </c>
      <c r="AE90" s="14">
        <f t="shared" ref="AE90:AE111" si="131">AE89*(1-AE$11)^2</f>
        <v>15.757277285959942</v>
      </c>
      <c r="AF90" s="14">
        <f t="shared" ref="AF90:AF111" si="132">AF89*(1-AF$11)^2</f>
        <v>1667.5141111555822</v>
      </c>
      <c r="AG90" s="14">
        <f t="shared" ref="AG90:AG111" si="133">AG89*(1-AG$11)^2</f>
        <v>1110.9003056952079</v>
      </c>
      <c r="AH90" s="14">
        <f t="shared" ref="AH90:AH111" si="134">AH89*(1-AH$11)^2</f>
        <v>6495.7878343574466</v>
      </c>
      <c r="AI90" s="14">
        <f t="shared" ref="AI90:AI111" si="135">AI89*(1-AI$11)^2</f>
        <v>496.46873076164661</v>
      </c>
      <c r="AJ90" s="14">
        <f t="shared" ref="AJ90:AJ111" si="136">AJ89*(1-AJ$11)^2</f>
        <v>1978.3165457439759</v>
      </c>
      <c r="AK90" s="14">
        <f t="shared" ref="AK90:AK111" si="137">AK89*(1-AK$11)^2</f>
        <v>772.916723292558</v>
      </c>
      <c r="AL90" s="14">
        <f t="shared" ref="AL90:AL111" si="138">AL89*(1-AL$11)^2</f>
        <v>2374.8942739711565</v>
      </c>
      <c r="AM90" s="14">
        <f t="shared" ref="AM90:AM111" si="139">AM89*(1-AM$11)^2</f>
        <v>445.08722927484621</v>
      </c>
      <c r="AN90" s="14">
        <f t="shared" ref="AN90:AN111" si="140">AN89*(1-AN$11)^2</f>
        <v>559.81918539292099</v>
      </c>
      <c r="AO90" s="14">
        <f t="shared" ref="AO90:AO111" si="141">AO89*(1-AO$11)^2</f>
        <v>3626.5110845867562</v>
      </c>
    </row>
    <row r="91" spans="2:42">
      <c r="D91">
        <f t="shared" si="107"/>
        <v>2030</v>
      </c>
      <c r="E91" s="14">
        <f t="shared" si="108"/>
        <v>188.95062578374149</v>
      </c>
      <c r="F91" s="14">
        <f t="shared" ref="F91:F111" si="142">F90*(1-F$11)^2</f>
        <v>1410.5679686688263</v>
      </c>
      <c r="G91" s="14">
        <f t="shared" ref="G91:G111" si="143">G90*(1-G$11)^2</f>
        <v>260.5435553948866</v>
      </c>
      <c r="H91" s="14">
        <f t="shared" ref="H91:H111" si="144">H90*(1-H$11)^2</f>
        <v>861.30621265712637</v>
      </c>
      <c r="I91" s="14">
        <f t="shared" si="109"/>
        <v>746.71265487059759</v>
      </c>
      <c r="J91" s="14">
        <f t="shared" si="110"/>
        <v>1583.5915944297824</v>
      </c>
      <c r="K91" s="14">
        <f t="shared" si="111"/>
        <v>80.265817355030492</v>
      </c>
      <c r="L91" s="14">
        <f t="shared" si="112"/>
        <v>2121.3681020184067</v>
      </c>
      <c r="M91" s="14">
        <f t="shared" si="113"/>
        <v>17781.078098698537</v>
      </c>
      <c r="N91" s="14">
        <f t="shared" si="114"/>
        <v>1024.8102296822644</v>
      </c>
      <c r="O91" s="14">
        <f t="shared" si="115"/>
        <v>468.98710055374153</v>
      </c>
      <c r="P91" s="14">
        <f t="shared" si="116"/>
        <v>1613.173213862907</v>
      </c>
      <c r="Q91" s="14">
        <f t="shared" si="117"/>
        <v>7127.0686639963214</v>
      </c>
      <c r="R91" s="14">
        <f t="shared" si="118"/>
        <v>1064.6776124079995</v>
      </c>
      <c r="S91" s="14">
        <f t="shared" si="119"/>
        <v>8834.4439049684352</v>
      </c>
      <c r="T91" s="14">
        <f t="shared" si="120"/>
        <v>485.20298965141035</v>
      </c>
      <c r="U91" s="14">
        <f t="shared" si="121"/>
        <v>1263.1975731226107</v>
      </c>
      <c r="V91" s="14">
        <f t="shared" si="122"/>
        <v>114.01229392231878</v>
      </c>
      <c r="W91" s="14">
        <f t="shared" si="123"/>
        <v>64.526085127923324</v>
      </c>
      <c r="X91" s="14">
        <f t="shared" si="124"/>
        <v>16378.771017115476</v>
      </c>
      <c r="Y91" s="14">
        <f t="shared" si="125"/>
        <v>153.3687895966055</v>
      </c>
      <c r="Z91" s="14">
        <f t="shared" si="126"/>
        <v>697.06657937020577</v>
      </c>
      <c r="AA91" s="14">
        <f t="shared" si="127"/>
        <v>65.331064730285618</v>
      </c>
      <c r="AB91" s="14">
        <f t="shared" si="128"/>
        <v>553.54643821045624</v>
      </c>
      <c r="AC91" s="14">
        <f t="shared" si="129"/>
        <v>94.684183336063043</v>
      </c>
      <c r="AD91" s="14">
        <f t="shared" si="130"/>
        <v>154.58202942137987</v>
      </c>
      <c r="AE91" s="14">
        <f t="shared" si="131"/>
        <v>15.694311205925246</v>
      </c>
      <c r="AF91" s="14">
        <f t="shared" si="132"/>
        <v>1660.8507247674045</v>
      </c>
      <c r="AG91" s="14">
        <f t="shared" si="133"/>
        <v>1106.4611480736498</v>
      </c>
      <c r="AH91" s="14">
        <f t="shared" si="134"/>
        <v>6469.8306661713541</v>
      </c>
      <c r="AI91" s="14">
        <f t="shared" si="135"/>
        <v>494.48484171352305</v>
      </c>
      <c r="AJ91" s="14">
        <f t="shared" si="136"/>
        <v>1970.411192827183</v>
      </c>
      <c r="AK91" s="14">
        <f t="shared" si="137"/>
        <v>769.82814806628096</v>
      </c>
      <c r="AL91" s="14">
        <f t="shared" si="138"/>
        <v>2369.1979475613803</v>
      </c>
      <c r="AM91" s="14">
        <f t="shared" si="139"/>
        <v>443.30866070666394</v>
      </c>
      <c r="AN91" s="14">
        <f t="shared" si="140"/>
        <v>557.58214792809088</v>
      </c>
      <c r="AO91" s="14">
        <f t="shared" si="141"/>
        <v>3594.4513662947011</v>
      </c>
    </row>
    <row r="92" spans="2:42">
      <c r="D92">
        <f t="shared" si="107"/>
        <v>2032</v>
      </c>
      <c r="E92" s="14">
        <f t="shared" si="108"/>
        <v>188.19557908310966</v>
      </c>
      <c r="F92" s="14">
        <f t="shared" si="142"/>
        <v>1404.9313390660257</v>
      </c>
      <c r="G92" s="14">
        <f t="shared" si="143"/>
        <v>259.50242334752863</v>
      </c>
      <c r="H92" s="14">
        <f t="shared" si="144"/>
        <v>857.00506475766997</v>
      </c>
      <c r="I92" s="14">
        <f t="shared" si="109"/>
        <v>743.72879110173471</v>
      </c>
      <c r="J92" s="14">
        <f t="shared" si="110"/>
        <v>1577.2635624184409</v>
      </c>
      <c r="K92" s="14">
        <f t="shared" si="111"/>
        <v>79.945075148879795</v>
      </c>
      <c r="L92" s="14">
        <f t="shared" si="112"/>
        <v>2112.8911150827412</v>
      </c>
      <c r="M92" s="14">
        <f t="shared" si="113"/>
        <v>17710.024910616139</v>
      </c>
      <c r="N92" s="14">
        <f t="shared" si="114"/>
        <v>1020.7150880044541</v>
      </c>
      <c r="O92" s="14">
        <f t="shared" si="115"/>
        <v>467.11302809992878</v>
      </c>
      <c r="P92" s="14">
        <f t="shared" si="116"/>
        <v>1606.7269737003107</v>
      </c>
      <c r="Q92" s="14">
        <f t="shared" si="117"/>
        <v>7097.1664059803452</v>
      </c>
      <c r="R92" s="14">
        <f t="shared" si="118"/>
        <v>1060.4231606688172</v>
      </c>
      <c r="S92" s="14">
        <f t="shared" si="119"/>
        <v>8799.1414671241819</v>
      </c>
      <c r="T92" s="14">
        <f t="shared" si="120"/>
        <v>483.2641185047633</v>
      </c>
      <c r="U92" s="14">
        <f t="shared" si="121"/>
        <v>1258.1498356204127</v>
      </c>
      <c r="V92" s="14">
        <f t="shared" si="122"/>
        <v>111.06724235801136</v>
      </c>
      <c r="W92" s="14">
        <f t="shared" si="123"/>
        <v>64.268238891752148</v>
      </c>
      <c r="X92" s="14">
        <f t="shared" si="124"/>
        <v>16313.321448131082</v>
      </c>
      <c r="Y92" s="14">
        <f t="shared" si="125"/>
        <v>152.75592791337746</v>
      </c>
      <c r="Z92" s="14">
        <f t="shared" si="126"/>
        <v>694.28110131904248</v>
      </c>
      <c r="AA92" s="14">
        <f t="shared" si="127"/>
        <v>65.070001795623398</v>
      </c>
      <c r="AB92" s="14">
        <f t="shared" si="128"/>
        <v>551.33446664336725</v>
      </c>
      <c r="AC92" s="14">
        <f t="shared" si="129"/>
        <v>94.305825339452142</v>
      </c>
      <c r="AD92" s="14">
        <f t="shared" si="130"/>
        <v>153.96431963181203</v>
      </c>
      <c r="AE92" s="14">
        <f t="shared" si="131"/>
        <v>15.631596738346369</v>
      </c>
      <c r="AF92" s="14">
        <f t="shared" si="132"/>
        <v>1654.213965271234</v>
      </c>
      <c r="AG92" s="14">
        <f t="shared" si="133"/>
        <v>1102.0397293259475</v>
      </c>
      <c r="AH92" s="14">
        <f t="shared" si="134"/>
        <v>6443.9772228293332</v>
      </c>
      <c r="AI92" s="14">
        <f t="shared" si="135"/>
        <v>492.50888028603583</v>
      </c>
      <c r="AJ92" s="14">
        <f t="shared" si="136"/>
        <v>1962.5374297006456</v>
      </c>
      <c r="AK92" s="14">
        <f t="shared" si="137"/>
        <v>766.75191478660815</v>
      </c>
      <c r="AL92" s="14">
        <f t="shared" si="138"/>
        <v>2363.5152841322774</v>
      </c>
      <c r="AM92" s="14">
        <f t="shared" si="139"/>
        <v>441.53719929848012</v>
      </c>
      <c r="AN92" s="14">
        <f t="shared" si="140"/>
        <v>555.35404966497026</v>
      </c>
      <c r="AO92" s="14">
        <f t="shared" si="141"/>
        <v>3562.6750679379479</v>
      </c>
    </row>
    <row r="93" spans="2:42">
      <c r="D93">
        <f t="shared" si="107"/>
        <v>2034</v>
      </c>
      <c r="E93" s="14">
        <f t="shared" si="108"/>
        <v>187.44354954909355</v>
      </c>
      <c r="F93" s="14">
        <f t="shared" si="142"/>
        <v>1399.3172334351177</v>
      </c>
      <c r="G93" s="14">
        <f t="shared" si="143"/>
        <v>258.46545166383191</v>
      </c>
      <c r="H93" s="14">
        <f t="shared" si="144"/>
        <v>852.72539571553648</v>
      </c>
      <c r="I93" s="14">
        <f t="shared" si="109"/>
        <v>740.75685085249222</v>
      </c>
      <c r="J93" s="14">
        <f t="shared" si="110"/>
        <v>1570.9608172230169</v>
      </c>
      <c r="K93" s="14">
        <f t="shared" si="111"/>
        <v>79.62561462858487</v>
      </c>
      <c r="L93" s="14">
        <f t="shared" si="112"/>
        <v>2104.4480021868703</v>
      </c>
      <c r="M93" s="14">
        <f t="shared" si="113"/>
        <v>17639.255651073316</v>
      </c>
      <c r="N93" s="14">
        <f t="shared" si="114"/>
        <v>1016.6363105127882</v>
      </c>
      <c r="O93" s="14">
        <f t="shared" si="115"/>
        <v>465.24644443964149</v>
      </c>
      <c r="P93" s="14">
        <f t="shared" si="116"/>
        <v>1600.3064927134044</v>
      </c>
      <c r="Q93" s="14">
        <f t="shared" si="117"/>
        <v>7067.3896055790783</v>
      </c>
      <c r="R93" s="14">
        <f t="shared" si="118"/>
        <v>1056.1857097187847</v>
      </c>
      <c r="S93" s="14">
        <f t="shared" si="119"/>
        <v>8763.9800978215535</v>
      </c>
      <c r="T93" s="14">
        <f t="shared" si="120"/>
        <v>481.33299508721825</v>
      </c>
      <c r="U93" s="14">
        <f t="shared" si="121"/>
        <v>1253.1222688772734</v>
      </c>
      <c r="V93" s="14">
        <f t="shared" si="122"/>
        <v>108.19826442066156</v>
      </c>
      <c r="W93" s="14">
        <f t="shared" si="123"/>
        <v>64.011423009140699</v>
      </c>
      <c r="X93" s="14">
        <f t="shared" si="124"/>
        <v>16248.13341562435</v>
      </c>
      <c r="Y93" s="14">
        <f t="shared" si="125"/>
        <v>152.14551522543562</v>
      </c>
      <c r="Z93" s="14">
        <f t="shared" si="126"/>
        <v>691.50675403817161</v>
      </c>
      <c r="AA93" s="14">
        <f t="shared" si="127"/>
        <v>64.809982068448093</v>
      </c>
      <c r="AB93" s="14">
        <f t="shared" si="128"/>
        <v>549.13133411466038</v>
      </c>
      <c r="AC93" s="14">
        <f t="shared" si="129"/>
        <v>93.928979261395696</v>
      </c>
      <c r="AD93" s="14">
        <f t="shared" si="130"/>
        <v>153.34907821056331</v>
      </c>
      <c r="AE93" s="14">
        <f t="shared" si="131"/>
        <v>15.569132877779937</v>
      </c>
      <c r="AF93" s="14">
        <f t="shared" si="132"/>
        <v>1647.6037262660102</v>
      </c>
      <c r="AG93" s="14">
        <f t="shared" si="133"/>
        <v>1097.6359785675611</v>
      </c>
      <c r="AH93" s="14">
        <f t="shared" si="134"/>
        <v>6418.2270898469069</v>
      </c>
      <c r="AI93" s="14">
        <f t="shared" si="135"/>
        <v>490.54081480041282</v>
      </c>
      <c r="AJ93" s="14">
        <f t="shared" si="136"/>
        <v>1954.6951301315619</v>
      </c>
      <c r="AK93" s="14">
        <f t="shared" si="137"/>
        <v>763.68797413512084</v>
      </c>
      <c r="AL93" s="14">
        <f t="shared" si="138"/>
        <v>2357.8462509123692</v>
      </c>
      <c r="AM93" s="14">
        <f t="shared" si="139"/>
        <v>439.77281665008337</v>
      </c>
      <c r="AN93" s="14">
        <f t="shared" si="140"/>
        <v>553.13485488250899</v>
      </c>
      <c r="AO93" s="14">
        <f t="shared" si="141"/>
        <v>3531.1796839779581</v>
      </c>
    </row>
    <row r="94" spans="2:42">
      <c r="D94">
        <f t="shared" si="107"/>
        <v>2036</v>
      </c>
      <c r="E94" s="14">
        <f t="shared" si="108"/>
        <v>186.69452512509537</v>
      </c>
      <c r="F94" s="14">
        <f t="shared" si="142"/>
        <v>1393.7255617703111</v>
      </c>
      <c r="G94" s="14">
        <f t="shared" si="143"/>
        <v>257.43262371898322</v>
      </c>
      <c r="H94" s="14">
        <f t="shared" si="144"/>
        <v>848.46709827068207</v>
      </c>
      <c r="I94" s="14">
        <f t="shared" si="109"/>
        <v>737.79678647648564</v>
      </c>
      <c r="J94" s="14">
        <f t="shared" si="110"/>
        <v>1564.6832577973937</v>
      </c>
      <c r="K94" s="14">
        <f t="shared" si="111"/>
        <v>79.307430672529051</v>
      </c>
      <c r="L94" s="14">
        <f t="shared" si="112"/>
        <v>2096.0386279701315</v>
      </c>
      <c r="M94" s="14">
        <f t="shared" si="113"/>
        <v>17568.769185491627</v>
      </c>
      <c r="N94" s="14">
        <f t="shared" si="114"/>
        <v>1012.5738318159791</v>
      </c>
      <c r="O94" s="14">
        <f t="shared" si="115"/>
        <v>463.38731964766066</v>
      </c>
      <c r="P94" s="14">
        <f t="shared" si="116"/>
        <v>1593.9116679685217</v>
      </c>
      <c r="Q94" s="14">
        <f t="shared" si="117"/>
        <v>7037.7377364238064</v>
      </c>
      <c r="R94" s="14">
        <f t="shared" si="118"/>
        <v>1051.9651916227483</v>
      </c>
      <c r="S94" s="14">
        <f t="shared" si="119"/>
        <v>8728.9592333506589</v>
      </c>
      <c r="T94" s="14">
        <f t="shared" si="120"/>
        <v>479.40958843884971</v>
      </c>
      <c r="U94" s="14">
        <f t="shared" si="121"/>
        <v>1248.1147922908399</v>
      </c>
      <c r="V94" s="14">
        <f t="shared" si="122"/>
        <v>105.40339505241144</v>
      </c>
      <c r="W94" s="14">
        <f t="shared" si="123"/>
        <v>63.755633362796175</v>
      </c>
      <c r="X94" s="14">
        <f t="shared" si="124"/>
        <v>16183.205874495516</v>
      </c>
      <c r="Y94" s="14">
        <f t="shared" si="125"/>
        <v>151.53754174659477</v>
      </c>
      <c r="Z94" s="14">
        <f t="shared" si="126"/>
        <v>688.74349304903512</v>
      </c>
      <c r="AA94" s="14">
        <f t="shared" si="127"/>
        <v>64.551001380102576</v>
      </c>
      <c r="AB94" s="14">
        <f t="shared" si="128"/>
        <v>546.93700530353817</v>
      </c>
      <c r="AC94" s="14">
        <f t="shared" si="129"/>
        <v>93.553639060267159</v>
      </c>
      <c r="AD94" s="14">
        <f t="shared" si="130"/>
        <v>152.73629529403391</v>
      </c>
      <c r="AE94" s="14">
        <f t="shared" si="131"/>
        <v>15.506918622800329</v>
      </c>
      <c r="AF94" s="14">
        <f t="shared" si="132"/>
        <v>1641.0199017758512</v>
      </c>
      <c r="AG94" s="14">
        <f t="shared" si="133"/>
        <v>1093.2498251972052</v>
      </c>
      <c r="AH94" s="14">
        <f t="shared" si="134"/>
        <v>6392.579854395879</v>
      </c>
      <c r="AI94" s="14">
        <f t="shared" si="135"/>
        <v>488.58061370447035</v>
      </c>
      <c r="AJ94" s="14">
        <f t="shared" si="136"/>
        <v>1946.8841683915562</v>
      </c>
      <c r="AK94" s="14">
        <f t="shared" si="137"/>
        <v>760.63627699047686</v>
      </c>
      <c r="AL94" s="14">
        <f t="shared" si="138"/>
        <v>2352.1908152087808</v>
      </c>
      <c r="AM94" s="14">
        <f t="shared" si="139"/>
        <v>438.01548447474966</v>
      </c>
      <c r="AN94" s="14">
        <f t="shared" si="140"/>
        <v>550.92452800239846</v>
      </c>
      <c r="AO94" s="14">
        <f t="shared" si="141"/>
        <v>3499.962731026093</v>
      </c>
    </row>
    <row r="95" spans="2:42">
      <c r="D95">
        <f t="shared" si="107"/>
        <v>2038</v>
      </c>
      <c r="E95" s="14">
        <f t="shared" si="108"/>
        <v>185.94849380269548</v>
      </c>
      <c r="F95" s="14">
        <f t="shared" si="142"/>
        <v>1388.1562344254769</v>
      </c>
      <c r="G95" s="14">
        <f t="shared" si="143"/>
        <v>256.40392295460219</v>
      </c>
      <c r="H95" s="14">
        <f t="shared" si="144"/>
        <v>844.2300656986929</v>
      </c>
      <c r="I95" s="14">
        <f t="shared" si="109"/>
        <v>734.84855051772558</v>
      </c>
      <c r="J95" s="14">
        <f t="shared" si="110"/>
        <v>1558.4307834992353</v>
      </c>
      <c r="K95" s="14">
        <f t="shared" si="111"/>
        <v>78.990518179561619</v>
      </c>
      <c r="L95" s="14">
        <f t="shared" si="112"/>
        <v>2087.6628576127628</v>
      </c>
      <c r="M95" s="14">
        <f t="shared" si="113"/>
        <v>17498.5643838264</v>
      </c>
      <c r="N95" s="14">
        <f t="shared" si="114"/>
        <v>1008.5275867840425</v>
      </c>
      <c r="O95" s="14">
        <f t="shared" si="115"/>
        <v>461.53562391834862</v>
      </c>
      <c r="P95" s="14">
        <f t="shared" si="116"/>
        <v>1587.5423969433195</v>
      </c>
      <c r="Q95" s="14">
        <f t="shared" si="117"/>
        <v>7008.2102743542437</v>
      </c>
      <c r="R95" s="14">
        <f t="shared" si="118"/>
        <v>1047.7615387170238</v>
      </c>
      <c r="S95" s="14">
        <f t="shared" si="119"/>
        <v>8694.0783122541889</v>
      </c>
      <c r="T95" s="14">
        <f t="shared" si="120"/>
        <v>477.49386772344809</v>
      </c>
      <c r="U95" s="14">
        <f t="shared" si="121"/>
        <v>1243.1273255808458</v>
      </c>
      <c r="V95" s="14">
        <f t="shared" si="122"/>
        <v>102.6807199548126</v>
      </c>
      <c r="W95" s="14">
        <f t="shared" si="123"/>
        <v>63.500865851878444</v>
      </c>
      <c r="X95" s="14">
        <f t="shared" si="124"/>
        <v>16118.537783821032</v>
      </c>
      <c r="Y95" s="14">
        <f t="shared" si="125"/>
        <v>150.93199772977539</v>
      </c>
      <c r="Z95" s="14">
        <f t="shared" si="126"/>
        <v>685.99127405081117</v>
      </c>
      <c r="AA95" s="14">
        <f t="shared" si="127"/>
        <v>64.293055578587683</v>
      </c>
      <c r="AB95" s="14">
        <f t="shared" si="128"/>
        <v>544.75144503034528</v>
      </c>
      <c r="AC95" s="14">
        <f t="shared" si="129"/>
        <v>93.179798718582333</v>
      </c>
      <c r="AD95" s="14">
        <f t="shared" si="130"/>
        <v>152.12596105803894</v>
      </c>
      <c r="AE95" s="14">
        <f t="shared" si="131"/>
        <v>15.44495297598362</v>
      </c>
      <c r="AF95" s="14">
        <f t="shared" si="132"/>
        <v>1634.462386248355</v>
      </c>
      <c r="AG95" s="14">
        <f t="shared" si="133"/>
        <v>1088.881198895717</v>
      </c>
      <c r="AH95" s="14">
        <f t="shared" si="134"/>
        <v>6367.035105297713</v>
      </c>
      <c r="AI95" s="14">
        <f t="shared" si="135"/>
        <v>486.62824557210729</v>
      </c>
      <c r="AJ95" s="14">
        <f t="shared" si="136"/>
        <v>1939.1044192546635</v>
      </c>
      <c r="AK95" s="14">
        <f t="shared" si="137"/>
        <v>757.5967744276229</v>
      </c>
      <c r="AL95" s="14">
        <f t="shared" si="138"/>
        <v>2346.5489444070536</v>
      </c>
      <c r="AM95" s="14">
        <f t="shared" si="139"/>
        <v>436.26517459878858</v>
      </c>
      <c r="AN95" s="14">
        <f t="shared" si="140"/>
        <v>548.72303358850093</v>
      </c>
      <c r="AO95" s="14">
        <f t="shared" si="141"/>
        <v>3469.0217476478015</v>
      </c>
    </row>
    <row r="96" spans="2:42">
      <c r="D96">
        <f t="shared" si="107"/>
        <v>2040</v>
      </c>
      <c r="E96" s="14">
        <f t="shared" si="108"/>
        <v>185.20544362145992</v>
      </c>
      <c r="F96" s="14">
        <f t="shared" si="142"/>
        <v>1382.6091621127127</v>
      </c>
      <c r="G96" s="14">
        <f t="shared" si="143"/>
        <v>255.37933287847559</v>
      </c>
      <c r="H96" s="14">
        <f t="shared" si="144"/>
        <v>840.01419180811013</v>
      </c>
      <c r="I96" s="14">
        <f t="shared" si="109"/>
        <v>731.91209570985677</v>
      </c>
      <c r="J96" s="14">
        <f t="shared" si="110"/>
        <v>1552.2032940883723</v>
      </c>
      <c r="K96" s="14">
        <f t="shared" si="111"/>
        <v>78.674872068916088</v>
      </c>
      <c r="L96" s="14">
        <f t="shared" si="112"/>
        <v>2079.3205568337421</v>
      </c>
      <c r="M96" s="14">
        <f t="shared" si="113"/>
        <v>17428.640120548629</v>
      </c>
      <c r="N96" s="14">
        <f t="shared" si="114"/>
        <v>1004.4975105472535</v>
      </c>
      <c r="O96" s="14">
        <f t="shared" si="115"/>
        <v>459.69132756517092</v>
      </c>
      <c r="P96" s="14">
        <f t="shared" si="116"/>
        <v>1581.1985775251339</v>
      </c>
      <c r="Q96" s="14">
        <f t="shared" si="117"/>
        <v>6978.8066974092653</v>
      </c>
      <c r="R96" s="14">
        <f t="shared" si="118"/>
        <v>1043.5746836083106</v>
      </c>
      <c r="S96" s="14">
        <f t="shared" si="119"/>
        <v>8659.3367753184211</v>
      </c>
      <c r="T96" s="14">
        <f t="shared" si="120"/>
        <v>475.58580222802522</v>
      </c>
      <c r="U96" s="14">
        <f t="shared" si="121"/>
        <v>1238.1597887878247</v>
      </c>
      <c r="V96" s="14">
        <f t="shared" si="122"/>
        <v>100.02837427765984</v>
      </c>
      <c r="W96" s="14">
        <f t="shared" si="123"/>
        <v>63.247116391934341</v>
      </c>
      <c r="X96" s="14">
        <f t="shared" si="124"/>
        <v>16054.128106836883</v>
      </c>
      <c r="Y96" s="14">
        <f t="shared" si="125"/>
        <v>150.3288734668472</v>
      </c>
      <c r="Z96" s="14">
        <f t="shared" si="126"/>
        <v>683.2500529197041</v>
      </c>
      <c r="AA96" s="14">
        <f t="shared" si="127"/>
        <v>64.03614052849565</v>
      </c>
      <c r="AB96" s="14">
        <f t="shared" si="128"/>
        <v>542.57461825600399</v>
      </c>
      <c r="AC96" s="14">
        <f t="shared" si="129"/>
        <v>92.807452242902883</v>
      </c>
      <c r="AD96" s="14">
        <f t="shared" si="130"/>
        <v>151.51806571765101</v>
      </c>
      <c r="AE96" s="14">
        <f t="shared" si="131"/>
        <v>15.383234943891589</v>
      </c>
      <c r="AF96" s="14">
        <f t="shared" si="132"/>
        <v>1627.9310745529065</v>
      </c>
      <c r="AG96" s="14">
        <f t="shared" si="133"/>
        <v>1084.5300296249297</v>
      </c>
      <c r="AH96" s="14">
        <f t="shared" si="134"/>
        <v>6341.5924330169437</v>
      </c>
      <c r="AI96" s="14">
        <f t="shared" si="135"/>
        <v>484.68367910280114</v>
      </c>
      <c r="AJ96" s="14">
        <f t="shared" si="136"/>
        <v>1931.3557579953219</v>
      </c>
      <c r="AK96" s="14">
        <f t="shared" si="137"/>
        <v>754.56941771701008</v>
      </c>
      <c r="AL96" s="14">
        <f t="shared" si="138"/>
        <v>2340.9206059709568</v>
      </c>
      <c r="AM96" s="14">
        <f t="shared" si="139"/>
        <v>434.52185896109182</v>
      </c>
      <c r="AN96" s="14">
        <f t="shared" si="140"/>
        <v>546.53033634628127</v>
      </c>
      <c r="AO96" s="14">
        <f t="shared" si="141"/>
        <v>3438.3542941685369</v>
      </c>
    </row>
    <row r="97" spans="4:41">
      <c r="D97">
        <f t="shared" si="107"/>
        <v>2042</v>
      </c>
      <c r="E97" s="14">
        <f t="shared" si="108"/>
        <v>184.46536266874855</v>
      </c>
      <c r="F97" s="14">
        <f t="shared" si="142"/>
        <v>1377.0842559009104</v>
      </c>
      <c r="G97" s="14">
        <f t="shared" si="143"/>
        <v>254.3588370642932</v>
      </c>
      <c r="H97" s="14">
        <f t="shared" si="144"/>
        <v>835.81937093776844</v>
      </c>
      <c r="I97" s="14">
        <f t="shared" si="109"/>
        <v>728.98737497540014</v>
      </c>
      <c r="J97" s="14">
        <f t="shared" si="110"/>
        <v>1546.0006897251951</v>
      </c>
      <c r="K97" s="14">
        <f t="shared" si="111"/>
        <v>78.360487280128694</v>
      </c>
      <c r="L97" s="14">
        <f t="shared" si="112"/>
        <v>2071.0115918886345</v>
      </c>
      <c r="M97" s="14">
        <f t="shared" si="113"/>
        <v>17358.995274626915</v>
      </c>
      <c r="N97" s="14">
        <f t="shared" si="114"/>
        <v>1000.4835384951066</v>
      </c>
      <c r="O97" s="14">
        <f t="shared" si="115"/>
        <v>457.85440102022051</v>
      </c>
      <c r="P97" s="14">
        <f t="shared" si="116"/>
        <v>1574.8801080093435</v>
      </c>
      <c r="Q97" s="14">
        <f t="shared" si="117"/>
        <v>6949.5264858176815</v>
      </c>
      <c r="R97" s="14">
        <f t="shared" si="118"/>
        <v>1039.4045591726117</v>
      </c>
      <c r="S97" s="14">
        <f t="shared" si="119"/>
        <v>8624.7340655642492</v>
      </c>
      <c r="T97" s="14">
        <f t="shared" si="120"/>
        <v>473.68536136232206</v>
      </c>
      <c r="U97" s="14">
        <f t="shared" si="121"/>
        <v>1233.2121022718286</v>
      </c>
      <c r="V97" s="14">
        <f t="shared" si="122"/>
        <v>97.444541341693593</v>
      </c>
      <c r="W97" s="14">
        <f t="shared" si="123"/>
        <v>62.994380914832171</v>
      </c>
      <c r="X97" s="14">
        <f t="shared" si="124"/>
        <v>15989.975810921962</v>
      </c>
      <c r="Y97" s="14">
        <f t="shared" si="125"/>
        <v>149.72815928847368</v>
      </c>
      <c r="Z97" s="14">
        <f t="shared" si="126"/>
        <v>680.51978570823701</v>
      </c>
      <c r="AA97" s="14">
        <f t="shared" si="127"/>
        <v>63.780252110943785</v>
      </c>
      <c r="AB97" s="14">
        <f t="shared" si="128"/>
        <v>540.40649008145294</v>
      </c>
      <c r="AC97" s="14">
        <f t="shared" si="129"/>
        <v>92.43659366374024</v>
      </c>
      <c r="AD97" s="14">
        <f t="shared" si="130"/>
        <v>150.91259952704328</v>
      </c>
      <c r="AE97" s="14">
        <f t="shared" si="131"/>
        <v>15.321763537055798</v>
      </c>
      <c r="AF97" s="14">
        <f t="shared" si="132"/>
        <v>1621.425861978993</v>
      </c>
      <c r="AG97" s="14">
        <f t="shared" si="133"/>
        <v>1080.1962476265485</v>
      </c>
      <c r="AH97" s="14">
        <f t="shared" si="134"/>
        <v>6316.2514296546078</v>
      </c>
      <c r="AI97" s="14">
        <f t="shared" si="135"/>
        <v>482.74688312110635</v>
      </c>
      <c r="AJ97" s="14">
        <f t="shared" si="136"/>
        <v>1923.6380603863727</v>
      </c>
      <c r="AK97" s="14">
        <f t="shared" si="137"/>
        <v>751.55415832381289</v>
      </c>
      <c r="AL97" s="14">
        <f t="shared" si="138"/>
        <v>2335.3057674422994</v>
      </c>
      <c r="AM97" s="14">
        <f t="shared" si="139"/>
        <v>432.78550961268331</v>
      </c>
      <c r="AN97" s="14">
        <f t="shared" si="140"/>
        <v>544.34640112224156</v>
      </c>
      <c r="AO97" s="14">
        <f t="shared" si="141"/>
        <v>3407.9579524813907</v>
      </c>
    </row>
    <row r="98" spans="4:41">
      <c r="D98">
        <f t="shared" si="107"/>
        <v>2044</v>
      </c>
      <c r="E98" s="14">
        <f t="shared" si="108"/>
        <v>183.72823907952423</v>
      </c>
      <c r="F98" s="14">
        <f t="shared" si="142"/>
        <v>1371.5814272143305</v>
      </c>
      <c r="G98" s="14">
        <f t="shared" si="143"/>
        <v>253.34241915138429</v>
      </c>
      <c r="H98" s="14">
        <f t="shared" si="144"/>
        <v>831.64549795414803</v>
      </c>
      <c r="I98" s="14">
        <f t="shared" si="109"/>
        <v>726.07434142499847</v>
      </c>
      <c r="J98" s="14">
        <f t="shared" si="110"/>
        <v>1539.8228709690532</v>
      </c>
      <c r="K98" s="14">
        <f t="shared" si="111"/>
        <v>78.047358772957296</v>
      </c>
      <c r="L98" s="14">
        <f t="shared" si="112"/>
        <v>2062.7358295674476</v>
      </c>
      <c r="M98" s="14">
        <f t="shared" si="113"/>
        <v>17289.628729509506</v>
      </c>
      <c r="N98" s="14">
        <f t="shared" si="114"/>
        <v>996.48560627528013</v>
      </c>
      <c r="O98" s="14">
        <f t="shared" si="115"/>
        <v>456.02481483374373</v>
      </c>
      <c r="P98" s="14">
        <f t="shared" si="116"/>
        <v>1568.5868870977381</v>
      </c>
      <c r="Q98" s="14">
        <f t="shared" si="117"/>
        <v>6920.3691219890497</v>
      </c>
      <c r="R98" s="14">
        <f t="shared" si="118"/>
        <v>1035.251098554158</v>
      </c>
      <c r="S98" s="14">
        <f t="shared" si="119"/>
        <v>8590.2696282382549</v>
      </c>
      <c r="T98" s="14">
        <f t="shared" si="120"/>
        <v>471.79251465831823</v>
      </c>
      <c r="U98" s="14">
        <f t="shared" si="121"/>
        <v>1228.2841867111504</v>
      </c>
      <c r="V98" s="14">
        <f t="shared" si="122"/>
        <v>94.927451394296298</v>
      </c>
      <c r="W98" s="14">
        <f t="shared" si="123"/>
        <v>62.742655368696504</v>
      </c>
      <c r="X98" s="14">
        <f t="shared" si="124"/>
        <v>15926.079867581519</v>
      </c>
      <c r="Y98" s="14">
        <f t="shared" si="125"/>
        <v>149.12984556395693</v>
      </c>
      <c r="Z98" s="14">
        <f t="shared" si="126"/>
        <v>677.80042864454686</v>
      </c>
      <c r="AA98" s="14">
        <f t="shared" si="127"/>
        <v>63.525386223508455</v>
      </c>
      <c r="AB98" s="14">
        <f t="shared" si="128"/>
        <v>538.24702574708749</v>
      </c>
      <c r="AC98" s="14">
        <f t="shared" si="129"/>
        <v>92.067217035459933</v>
      </c>
      <c r="AD98" s="14">
        <f t="shared" si="130"/>
        <v>150.30955277933322</v>
      </c>
      <c r="AE98" s="14">
        <f t="shared" si="131"/>
        <v>15.260537769961722</v>
      </c>
      <c r="AF98" s="14">
        <f t="shared" si="132"/>
        <v>1614.9466442345249</v>
      </c>
      <c r="AG98" s="14">
        <f t="shared" si="133"/>
        <v>1075.8797834210327</v>
      </c>
      <c r="AH98" s="14">
        <f t="shared" si="134"/>
        <v>6291.0116889417077</v>
      </c>
      <c r="AI98" s="14">
        <f t="shared" si="135"/>
        <v>480.8178265761544</v>
      </c>
      <c r="AJ98" s="14">
        <f t="shared" si="136"/>
        <v>1915.9512026970688</v>
      </c>
      <c r="AK98" s="14">
        <f t="shared" si="137"/>
        <v>748.55094790715088</v>
      </c>
      <c r="AL98" s="14">
        <f t="shared" si="138"/>
        <v>2329.704396440743</v>
      </c>
      <c r="AM98" s="14">
        <f t="shared" si="139"/>
        <v>431.05609871627104</v>
      </c>
      <c r="AN98" s="14">
        <f t="shared" si="140"/>
        <v>542.17119290335711</v>
      </c>
      <c r="AO98" s="14">
        <f t="shared" si="141"/>
        <v>3377.830325856427</v>
      </c>
    </row>
    <row r="99" spans="4:41">
      <c r="D99">
        <f t="shared" si="107"/>
        <v>2046</v>
      </c>
      <c r="E99" s="14">
        <f t="shared" si="108"/>
        <v>182.99406103616246</v>
      </c>
      <c r="F99" s="14">
        <f t="shared" si="142"/>
        <v>1366.1005878311819</v>
      </c>
      <c r="G99" s="14">
        <f t="shared" si="143"/>
        <v>252.33006284445537</v>
      </c>
      <c r="H99" s="14">
        <f t="shared" si="144"/>
        <v>827.49246824873956</v>
      </c>
      <c r="I99" s="14">
        <f t="shared" si="109"/>
        <v>723.17294835666416</v>
      </c>
      <c r="J99" s="14">
        <f t="shared" si="110"/>
        <v>1533.6697387766608</v>
      </c>
      <c r="K99" s="14">
        <f t="shared" si="111"/>
        <v>77.735481527300564</v>
      </c>
      <c r="L99" s="14">
        <f t="shared" si="112"/>
        <v>2054.4931371924959</v>
      </c>
      <c r="M99" s="14">
        <f t="shared" si="113"/>
        <v>17220.539373106385</v>
      </c>
      <c r="N99" s="14">
        <f t="shared" si="114"/>
        <v>992.50364979260416</v>
      </c>
      <c r="O99" s="14">
        <f t="shared" si="115"/>
        <v>454.20253967366807</v>
      </c>
      <c r="P99" s="14">
        <f t="shared" si="116"/>
        <v>1562.3188138968956</v>
      </c>
      <c r="Q99" s="14">
        <f t="shared" si="117"/>
        <v>6891.3340905045234</v>
      </c>
      <c r="R99" s="14">
        <f t="shared" si="118"/>
        <v>1031.1142351643357</v>
      </c>
      <c r="S99" s="14">
        <f t="shared" si="119"/>
        <v>8555.9429108038148</v>
      </c>
      <c r="T99" s="14">
        <f t="shared" si="120"/>
        <v>469.90723176974359</v>
      </c>
      <c r="U99" s="14">
        <f t="shared" si="121"/>
        <v>1223.3759631010525</v>
      </c>
      <c r="V99" s="14">
        <f t="shared" si="122"/>
        <v>92.475380397330227</v>
      </c>
      <c r="W99" s="14">
        <f t="shared" si="123"/>
        <v>62.491935717843191</v>
      </c>
      <c r="X99" s="14">
        <f t="shared" si="124"/>
        <v>15862.439252430662</v>
      </c>
      <c r="Y99" s="14">
        <f t="shared" si="125"/>
        <v>148.53392270108336</v>
      </c>
      <c r="Z99" s="14">
        <f t="shared" si="126"/>
        <v>675.09193813168326</v>
      </c>
      <c r="AA99" s="14">
        <f t="shared" si="127"/>
        <v>63.271538780159318</v>
      </c>
      <c r="AB99" s="14">
        <f t="shared" si="128"/>
        <v>536.09619063220214</v>
      </c>
      <c r="AC99" s="14">
        <f t="shared" si="129"/>
        <v>91.699316436186237</v>
      </c>
      <c r="AD99" s="14">
        <f t="shared" si="130"/>
        <v>149.708915806427</v>
      </c>
      <c r="AE99" s="14">
        <f t="shared" si="131"/>
        <v>15.199556661032956</v>
      </c>
      <c r="AF99" s="14">
        <f t="shared" si="132"/>
        <v>1608.4933174441637</v>
      </c>
      <c r="AG99" s="14">
        <f t="shared" si="133"/>
        <v>1071.5805678064823</v>
      </c>
      <c r="AH99" s="14">
        <f t="shared" si="134"/>
        <v>6265.8728062326963</v>
      </c>
      <c r="AI99" s="14">
        <f t="shared" si="135"/>
        <v>478.89647854115611</v>
      </c>
      <c r="AJ99" s="14">
        <f t="shared" si="136"/>
        <v>1908.2950616910912</v>
      </c>
      <c r="AK99" s="14">
        <f t="shared" si="137"/>
        <v>745.55973831931396</v>
      </c>
      <c r="AL99" s="14">
        <f t="shared" si="138"/>
        <v>2324.1164606636162</v>
      </c>
      <c r="AM99" s="14">
        <f t="shared" si="139"/>
        <v>429.33359854580084</v>
      </c>
      <c r="AN99" s="14">
        <f t="shared" si="140"/>
        <v>540.00467681651526</v>
      </c>
      <c r="AO99" s="14">
        <f t="shared" si="141"/>
        <v>3347.9690387517003</v>
      </c>
    </row>
    <row r="100" spans="4:41">
      <c r="D100">
        <f t="shared" si="107"/>
        <v>2048</v>
      </c>
      <c r="E100" s="14">
        <f t="shared" si="108"/>
        <v>182.26281676826196</v>
      </c>
      <c r="F100" s="14">
        <f t="shared" si="142"/>
        <v>1360.6416498822084</v>
      </c>
      <c r="G100" s="14">
        <f t="shared" si="143"/>
        <v>251.32175191332894</v>
      </c>
      <c r="H100" s="14">
        <f t="shared" si="144"/>
        <v>823.36017773542244</v>
      </c>
      <c r="I100" s="14">
        <f t="shared" si="109"/>
        <v>720.28314925503093</v>
      </c>
      <c r="J100" s="14">
        <f t="shared" si="110"/>
        <v>1527.5411945005092</v>
      </c>
      <c r="K100" s="14">
        <f t="shared" si="111"/>
        <v>77.424850543117472</v>
      </c>
      <c r="L100" s="14">
        <f t="shared" si="112"/>
        <v>2046.2833826162746</v>
      </c>
      <c r="M100" s="14">
        <f t="shared" si="113"/>
        <v>17151.72609777145</v>
      </c>
      <c r="N100" s="14">
        <f t="shared" si="114"/>
        <v>988.53760520803291</v>
      </c>
      <c r="O100" s="14">
        <f t="shared" si="115"/>
        <v>452.38754632513212</v>
      </c>
      <c r="P100" s="14">
        <f t="shared" si="116"/>
        <v>1556.0757879165635</v>
      </c>
      <c r="Q100" s="14">
        <f t="shared" si="117"/>
        <v>6862.4208781077432</v>
      </c>
      <c r="R100" s="14">
        <f t="shared" si="118"/>
        <v>1026.9939026806189</v>
      </c>
      <c r="S100" s="14">
        <f t="shared" si="119"/>
        <v>8521.7533629322425</v>
      </c>
      <c r="T100" s="14">
        <f t="shared" si="120"/>
        <v>468.02948247159168</v>
      </c>
      <c r="U100" s="14">
        <f t="shared" si="121"/>
        <v>1218.4873527525008</v>
      </c>
      <c r="V100" s="14">
        <f t="shared" si="122"/>
        <v>90.086648846286792</v>
      </c>
      <c r="W100" s="14">
        <f t="shared" si="123"/>
        <v>62.242217942714689</v>
      </c>
      <c r="X100" s="14">
        <f t="shared" si="124"/>
        <v>15799.052945177949</v>
      </c>
      <c r="Y100" s="14">
        <f t="shared" si="125"/>
        <v>147.94038114596984</v>
      </c>
      <c r="Z100" s="14">
        <f t="shared" si="126"/>
        <v>672.39427074690911</v>
      </c>
      <c r="AA100" s="14">
        <f t="shared" si="127"/>
        <v>63.018705711193803</v>
      </c>
      <c r="AB100" s="14">
        <f t="shared" si="128"/>
        <v>533.95395025443588</v>
      </c>
      <c r="AC100" s="14">
        <f t="shared" si="129"/>
        <v>91.332885967707242</v>
      </c>
      <c r="AD100" s="14">
        <f t="shared" si="130"/>
        <v>149.11067897886451</v>
      </c>
      <c r="AE100" s="14">
        <f t="shared" si="131"/>
        <v>15.138819232615468</v>
      </c>
      <c r="AF100" s="14">
        <f t="shared" si="132"/>
        <v>1602.0657781476568</v>
      </c>
      <c r="AG100" s="14">
        <f t="shared" si="133"/>
        <v>1067.2985318575277</v>
      </c>
      <c r="AH100" s="14">
        <f t="shared" si="134"/>
        <v>6240.8343784989902</v>
      </c>
      <c r="AI100" s="14">
        <f t="shared" si="135"/>
        <v>476.98280821290564</v>
      </c>
      <c r="AJ100" s="14">
        <f t="shared" si="136"/>
        <v>1900.6695146245736</v>
      </c>
      <c r="AK100" s="14">
        <f t="shared" si="137"/>
        <v>742.58048160499004</v>
      </c>
      <c r="AL100" s="14">
        <f t="shared" si="138"/>
        <v>2318.5419278857271</v>
      </c>
      <c r="AM100" s="14">
        <f t="shared" si="139"/>
        <v>427.61798148601184</v>
      </c>
      <c r="AN100" s="14">
        <f t="shared" si="140"/>
        <v>537.84681812795645</v>
      </c>
      <c r="AO100" s="14">
        <f t="shared" si="141"/>
        <v>3318.3717366259484</v>
      </c>
    </row>
    <row r="101" spans="4:41">
      <c r="D101">
        <f t="shared" si="107"/>
        <v>2050</v>
      </c>
      <c r="E101" s="14">
        <f t="shared" si="108"/>
        <v>181.53449455245598</v>
      </c>
      <c r="F101" s="14">
        <f t="shared" si="142"/>
        <v>1355.2045258492792</v>
      </c>
      <c r="G101" s="14">
        <f t="shared" si="143"/>
        <v>250.31747019268329</v>
      </c>
      <c r="H101" s="14">
        <f t="shared" si="144"/>
        <v>819.24852284785629</v>
      </c>
      <c r="I101" s="14">
        <f t="shared" si="109"/>
        <v>717.40489779060783</v>
      </c>
      <c r="J101" s="14">
        <f t="shared" si="110"/>
        <v>1521.4371398872852</v>
      </c>
      <c r="K101" s="14">
        <f t="shared" si="111"/>
        <v>77.115460840347168</v>
      </c>
      <c r="L101" s="14">
        <f t="shared" si="112"/>
        <v>2038.1064342193399</v>
      </c>
      <c r="M101" s="14">
        <f t="shared" si="113"/>
        <v>17083.187800284755</v>
      </c>
      <c r="N101" s="14">
        <f t="shared" si="114"/>
        <v>984.5874089376216</v>
      </c>
      <c r="O101" s="14">
        <f t="shared" si="115"/>
        <v>450.57980569001688</v>
      </c>
      <c r="P101" s="14">
        <f t="shared" si="116"/>
        <v>1549.857709068049</v>
      </c>
      <c r="Q101" s="14">
        <f t="shared" si="117"/>
        <v>6833.6289736957633</v>
      </c>
      <c r="R101" s="14">
        <f t="shared" si="118"/>
        <v>1022.8900350455071</v>
      </c>
      <c r="S101" s="14">
        <f t="shared" si="119"/>
        <v>8487.7004364939658</v>
      </c>
      <c r="T101" s="14">
        <f t="shared" si="120"/>
        <v>466.15923665963521</v>
      </c>
      <c r="U101" s="14">
        <f t="shared" si="121"/>
        <v>1213.6182772909017</v>
      </c>
      <c r="V101" s="14">
        <f t="shared" si="122"/>
        <v>87.75962061993836</v>
      </c>
      <c r="W101" s="14">
        <f t="shared" si="123"/>
        <v>61.993498039815599</v>
      </c>
      <c r="X101" s="14">
        <f t="shared" si="124"/>
        <v>15735.919929609019</v>
      </c>
      <c r="Y101" s="14">
        <f t="shared" si="125"/>
        <v>147.34921138291054</v>
      </c>
      <c r="Z101" s="14">
        <f t="shared" si="126"/>
        <v>669.70738324100444</v>
      </c>
      <c r="AA101" s="14">
        <f t="shared" si="127"/>
        <v>62.766882963171874</v>
      </c>
      <c r="AB101" s="14">
        <f t="shared" si="128"/>
        <v>531.82027026921912</v>
      </c>
      <c r="AC101" s="14">
        <f t="shared" si="129"/>
        <v>90.967919755380279</v>
      </c>
      <c r="AD101" s="14">
        <f t="shared" si="130"/>
        <v>148.51483270566496</v>
      </c>
      <c r="AE101" s="14">
        <f t="shared" si="131"/>
        <v>15.078324510961936</v>
      </c>
      <c r="AF101" s="14">
        <f t="shared" si="132"/>
        <v>1595.6639232981788</v>
      </c>
      <c r="AG101" s="14">
        <f t="shared" si="133"/>
        <v>1063.0336069242251</v>
      </c>
      <c r="AH101" s="14">
        <f t="shared" si="134"/>
        <v>6215.8960043225079</v>
      </c>
      <c r="AI101" s="14">
        <f t="shared" si="135"/>
        <v>475.07678491128689</v>
      </c>
      <c r="AJ101" s="14">
        <f t="shared" si="136"/>
        <v>1893.0744392441338</v>
      </c>
      <c r="AK101" s="14">
        <f t="shared" si="137"/>
        <v>739.61313000049654</v>
      </c>
      <c r="AL101" s="14">
        <f t="shared" si="138"/>
        <v>2312.9807659591775</v>
      </c>
      <c r="AM101" s="14">
        <f t="shared" si="139"/>
        <v>425.90922003199375</v>
      </c>
      <c r="AN101" s="14">
        <f t="shared" si="140"/>
        <v>535.69758224271709</v>
      </c>
      <c r="AO101" s="14">
        <f t="shared" si="141"/>
        <v>3289.0360857529363</v>
      </c>
    </row>
    <row r="102" spans="4:41">
      <c r="D102">
        <f t="shared" si="107"/>
        <v>2052</v>
      </c>
      <c r="E102" s="14">
        <f t="shared" si="108"/>
        <v>180.80908271222438</v>
      </c>
      <c r="F102" s="14">
        <f t="shared" si="142"/>
        <v>1349.7891285639855</v>
      </c>
      <c r="G102" s="14">
        <f t="shared" si="143"/>
        <v>249.31720158179331</v>
      </c>
      <c r="H102" s="14">
        <f t="shared" si="144"/>
        <v>815.15740053688489</v>
      </c>
      <c r="I102" s="14">
        <f t="shared" si="109"/>
        <v>714.53814781903657</v>
      </c>
      <c r="J102" s="14">
        <f t="shared" si="110"/>
        <v>1515.3574770762955</v>
      </c>
      <c r="K102" s="14">
        <f t="shared" si="111"/>
        <v>76.807307458829143</v>
      </c>
      <c r="L102" s="14">
        <f t="shared" si="112"/>
        <v>2029.9621609081994</v>
      </c>
      <c r="M102" s="14">
        <f t="shared" si="113"/>
        <v>17014.923381834818</v>
      </c>
      <c r="N102" s="14">
        <f t="shared" si="114"/>
        <v>980.65299765150689</v>
      </c>
      <c r="O102" s="14">
        <f t="shared" si="115"/>
        <v>448.77928878647958</v>
      </c>
      <c r="P102" s="14">
        <f t="shared" si="116"/>
        <v>1543.6644776626131</v>
      </c>
      <c r="Q102" s="14">
        <f t="shared" si="117"/>
        <v>6804.9578683100153</v>
      </c>
      <c r="R102" s="14">
        <f t="shared" si="118"/>
        <v>1018.8025664654652</v>
      </c>
      <c r="S102" s="14">
        <f t="shared" si="119"/>
        <v>8453.783585549736</v>
      </c>
      <c r="T102" s="14">
        <f t="shared" si="120"/>
        <v>464.29646434994334</v>
      </c>
      <c r="U102" s="14">
        <f t="shared" si="121"/>
        <v>1208.7686586548473</v>
      </c>
      <c r="V102" s="14">
        <f t="shared" si="122"/>
        <v>85.492701859704724</v>
      </c>
      <c r="W102" s="14">
        <f t="shared" si="123"/>
        <v>61.745772021648499</v>
      </c>
      <c r="X102" s="14">
        <f t="shared" si="124"/>
        <v>15673.039193570301</v>
      </c>
      <c r="Y102" s="14">
        <f t="shared" si="125"/>
        <v>146.76040393422443</v>
      </c>
      <c r="Z102" s="14">
        <f t="shared" si="126"/>
        <v>667.03123253757337</v>
      </c>
      <c r="AA102" s="14">
        <f t="shared" si="127"/>
        <v>62.516066498851039</v>
      </c>
      <c r="AB102" s="14">
        <f t="shared" si="128"/>
        <v>529.69511646922331</v>
      </c>
      <c r="AC102" s="14">
        <f t="shared" si="129"/>
        <v>90.604411948037779</v>
      </c>
      <c r="AD102" s="14">
        <f t="shared" si="130"/>
        <v>147.92136743417313</v>
      </c>
      <c r="AE102" s="14">
        <f t="shared" si="131"/>
        <v>15.018071526216133</v>
      </c>
      <c r="AF102" s="14">
        <f t="shared" si="132"/>
        <v>1589.2876502606794</v>
      </c>
      <c r="AG102" s="14">
        <f t="shared" si="133"/>
        <v>1058.7857246309559</v>
      </c>
      <c r="AH102" s="14">
        <f t="shared" si="134"/>
        <v>6191.0572838892349</v>
      </c>
      <c r="AI102" s="14">
        <f t="shared" si="135"/>
        <v>473.17837807878141</v>
      </c>
      <c r="AJ102" s="14">
        <f t="shared" si="136"/>
        <v>1885.5097137849143</v>
      </c>
      <c r="AK102" s="14">
        <f t="shared" si="137"/>
        <v>736.6576359330146</v>
      </c>
      <c r="AL102" s="14">
        <f t="shared" si="138"/>
        <v>2307.4329428131787</v>
      </c>
      <c r="AM102" s="14">
        <f t="shared" si="139"/>
        <v>424.20728678874593</v>
      </c>
      <c r="AN102" s="14">
        <f t="shared" si="140"/>
        <v>533.55693470407516</v>
      </c>
      <c r="AO102" s="14">
        <f t="shared" si="141"/>
        <v>3259.9597730374439</v>
      </c>
    </row>
    <row r="103" spans="4:41">
      <c r="D103">
        <f t="shared" si="107"/>
        <v>2054</v>
      </c>
      <c r="E103" s="14">
        <f t="shared" si="108"/>
        <v>180.08656961770635</v>
      </c>
      <c r="F103" s="14">
        <f t="shared" si="142"/>
        <v>1344.3953712062439</v>
      </c>
      <c r="G103" s="14">
        <f t="shared" si="143"/>
        <v>248.32093004427247</v>
      </c>
      <c r="H103" s="14">
        <f t="shared" si="144"/>
        <v>811.0867082679539</v>
      </c>
      <c r="I103" s="14">
        <f t="shared" si="109"/>
        <v>711.68285338035173</v>
      </c>
      <c r="J103" s="14">
        <f t="shared" si="110"/>
        <v>1509.3021085978985</v>
      </c>
      <c r="K103" s="14">
        <f t="shared" si="111"/>
        <v>76.500385458223661</v>
      </c>
      <c r="L103" s="14">
        <f t="shared" si="112"/>
        <v>2021.8504321132102</v>
      </c>
      <c r="M103" s="14">
        <f t="shared" si="113"/>
        <v>16946.931748001007</v>
      </c>
      <c r="N103" s="14">
        <f t="shared" si="114"/>
        <v>976.73430827289144</v>
      </c>
      <c r="O103" s="14">
        <f t="shared" si="115"/>
        <v>446.98596674848881</v>
      </c>
      <c r="P103" s="14">
        <f t="shared" si="116"/>
        <v>1537.4959944098732</v>
      </c>
      <c r="Q103" s="14">
        <f t="shared" si="117"/>
        <v>6776.4070551273126</v>
      </c>
      <c r="R103" s="14">
        <f t="shared" si="118"/>
        <v>1014.7314314098693</v>
      </c>
      <c r="S103" s="14">
        <f t="shared" si="119"/>
        <v>8420.0022663418786</v>
      </c>
      <c r="T103" s="14">
        <f t="shared" si="120"/>
        <v>462.44113567840094</v>
      </c>
      <c r="U103" s="14">
        <f t="shared" si="121"/>
        <v>1203.9384190948624</v>
      </c>
      <c r="V103" s="14">
        <f t="shared" si="122"/>
        <v>83.284339877966687</v>
      </c>
      <c r="W103" s="14">
        <f t="shared" si="123"/>
        <v>61.499035916649994</v>
      </c>
      <c r="X103" s="14">
        <f t="shared" si="124"/>
        <v>15610.409728952794</v>
      </c>
      <c r="Y103" s="14">
        <f t="shared" si="125"/>
        <v>146.17394936010328</v>
      </c>
      <c r="Z103" s="14">
        <f t="shared" si="126"/>
        <v>664.3657757323532</v>
      </c>
      <c r="AA103" s="14">
        <f t="shared" si="127"/>
        <v>62.266252297121632</v>
      </c>
      <c r="AB103" s="14">
        <f t="shared" si="128"/>
        <v>527.57845478381228</v>
      </c>
      <c r="AC103" s="14">
        <f t="shared" si="129"/>
        <v>90.242356717893415</v>
      </c>
      <c r="AD103" s="14">
        <f t="shared" si="130"/>
        <v>147.33027364990619</v>
      </c>
      <c r="AE103" s="14">
        <f t="shared" si="131"/>
        <v>14.958059312397372</v>
      </c>
      <c r="AF103" s="14">
        <f t="shared" si="132"/>
        <v>1582.9368568102377</v>
      </c>
      <c r="AG103" s="14">
        <f t="shared" si="133"/>
        <v>1054.5548168753305</v>
      </c>
      <c r="AH103" s="14">
        <f t="shared" si="134"/>
        <v>6166.3178189828132</v>
      </c>
      <c r="AI103" s="14">
        <f t="shared" si="135"/>
        <v>471.28755727997861</v>
      </c>
      <c r="AJ103" s="14">
        <f t="shared" si="136"/>
        <v>1877.9752169686299</v>
      </c>
      <c r="AK103" s="14">
        <f t="shared" si="137"/>
        <v>733.71395201982625</v>
      </c>
      <c r="AL103" s="14">
        <f t="shared" si="138"/>
        <v>2301.8984264538649</v>
      </c>
      <c r="AM103" s="14">
        <f t="shared" si="139"/>
        <v>422.5121544707381</v>
      </c>
      <c r="AN103" s="14">
        <f t="shared" si="140"/>
        <v>531.42484119299763</v>
      </c>
      <c r="AO103" s="14">
        <f t="shared" si="141"/>
        <v>3231.1405058328814</v>
      </c>
    </row>
    <row r="104" spans="4:41">
      <c r="D104">
        <f t="shared" si="107"/>
        <v>2056</v>
      </c>
      <c r="E104" s="14">
        <f t="shared" si="108"/>
        <v>179.366943685514</v>
      </c>
      <c r="F104" s="14">
        <f t="shared" si="142"/>
        <v>1339.0231673029039</v>
      </c>
      <c r="G104" s="14">
        <f t="shared" si="143"/>
        <v>247.32863960781555</v>
      </c>
      <c r="H104" s="14">
        <f t="shared" si="144"/>
        <v>807.03634401854083</v>
      </c>
      <c r="I104" s="14">
        <f t="shared" si="109"/>
        <v>708.83896869824389</v>
      </c>
      <c r="J104" s="14">
        <f t="shared" si="110"/>
        <v>1503.2709373719413</v>
      </c>
      <c r="K104" s="14">
        <f t="shared" si="111"/>
        <v>76.194689917932607</v>
      </c>
      <c r="L104" s="14">
        <f t="shared" si="112"/>
        <v>2013.7711177864858</v>
      </c>
      <c r="M104" s="14">
        <f t="shared" si="113"/>
        <v>16879.211808735996</v>
      </c>
      <c r="N104" s="14">
        <f t="shared" si="114"/>
        <v>972.83127797703298</v>
      </c>
      <c r="O104" s="14">
        <f t="shared" si="115"/>
        <v>445.19981082536185</v>
      </c>
      <c r="P104" s="14">
        <f t="shared" si="116"/>
        <v>1531.3521604162113</v>
      </c>
      <c r="Q104" s="14">
        <f t="shared" si="117"/>
        <v>6747.9760294508906</v>
      </c>
      <c r="R104" s="14">
        <f t="shared" si="118"/>
        <v>1010.6765646099554</v>
      </c>
      <c r="S104" s="14">
        <f t="shared" si="119"/>
        <v>8386.3559372855761</v>
      </c>
      <c r="T104" s="14">
        <f t="shared" si="120"/>
        <v>460.59322090023005</v>
      </c>
      <c r="U104" s="14">
        <f t="shared" si="121"/>
        <v>1199.1274811721594</v>
      </c>
      <c r="V104" s="14">
        <f t="shared" si="122"/>
        <v>81.133022094578919</v>
      </c>
      <c r="W104" s="14">
        <f t="shared" si="123"/>
        <v>61.253285769127061</v>
      </c>
      <c r="X104" s="14">
        <f t="shared" si="124"/>
        <v>15548.030531675899</v>
      </c>
      <c r="Y104" s="14">
        <f t="shared" si="125"/>
        <v>145.5898382584603</v>
      </c>
      <c r="Z104" s="14">
        <f t="shared" si="126"/>
        <v>661.71097009252674</v>
      </c>
      <c r="AA104" s="14">
        <f t="shared" si="127"/>
        <v>62.017436352942333</v>
      </c>
      <c r="AB104" s="14">
        <f t="shared" si="128"/>
        <v>525.47025127849611</v>
      </c>
      <c r="AC104" s="14">
        <f t="shared" si="129"/>
        <v>89.881748260448717</v>
      </c>
      <c r="AD104" s="14">
        <f t="shared" si="130"/>
        <v>146.74154187640116</v>
      </c>
      <c r="AE104" s="14">
        <f t="shared" si="131"/>
        <v>14.898286907385032</v>
      </c>
      <c r="AF104" s="14">
        <f t="shared" si="132"/>
        <v>1576.6114411304241</v>
      </c>
      <c r="AG104" s="14">
        <f t="shared" si="133"/>
        <v>1050.3408158270968</v>
      </c>
      <c r="AH104" s="14">
        <f t="shared" si="134"/>
        <v>6141.6772129781575</v>
      </c>
      <c r="AI104" s="14">
        <f t="shared" si="135"/>
        <v>469.4042922010878</v>
      </c>
      <c r="AJ104" s="14">
        <f t="shared" si="136"/>
        <v>1870.4708280016232</v>
      </c>
      <c r="AK104" s="14">
        <f t="shared" si="137"/>
        <v>730.78203106755507</v>
      </c>
      <c r="AL104" s="14">
        <f t="shared" si="138"/>
        <v>2296.3771849641098</v>
      </c>
      <c r="AM104" s="14">
        <f t="shared" si="139"/>
        <v>420.82379590147303</v>
      </c>
      <c r="AN104" s="14">
        <f t="shared" si="140"/>
        <v>529.30126752759043</v>
      </c>
      <c r="AO104" s="14">
        <f t="shared" si="141"/>
        <v>3202.5760117605146</v>
      </c>
    </row>
    <row r="105" spans="4:41">
      <c r="D105">
        <f t="shared" si="107"/>
        <v>2058</v>
      </c>
      <c r="E105" s="14">
        <f t="shared" si="108"/>
        <v>178.65019337854667</v>
      </c>
      <c r="F105" s="14">
        <f t="shared" si="142"/>
        <v>1333.6724307263614</v>
      </c>
      <c r="G105" s="14">
        <f t="shared" si="143"/>
        <v>246.34031436394272</v>
      </c>
      <c r="H105" s="14">
        <f t="shared" si="144"/>
        <v>803.00620627559829</v>
      </c>
      <c r="I105" s="14">
        <f t="shared" si="109"/>
        <v>706.00644817932573</v>
      </c>
      <c r="J105" s="14">
        <f t="shared" si="110"/>
        <v>1497.2638667062031</v>
      </c>
      <c r="K105" s="14">
        <f t="shared" si="111"/>
        <v>75.890215937020542</v>
      </c>
      <c r="L105" s="14">
        <f t="shared" si="112"/>
        <v>2005.7240883998111</v>
      </c>
      <c r="M105" s="14">
        <f t="shared" si="113"/>
        <v>16811.762478348286</v>
      </c>
      <c r="N105" s="14">
        <f t="shared" si="114"/>
        <v>968.94384419023675</v>
      </c>
      <c r="O105" s="14">
        <f t="shared" si="115"/>
        <v>443.42079238130373</v>
      </c>
      <c r="P105" s="14">
        <f t="shared" si="116"/>
        <v>1525.2328771831881</v>
      </c>
      <c r="Q105" s="14">
        <f t="shared" si="117"/>
        <v>6719.6642887014868</v>
      </c>
      <c r="R105" s="14">
        <f t="shared" si="118"/>
        <v>1006.6379010577741</v>
      </c>
      <c r="S105" s="14">
        <f t="shared" si="119"/>
        <v>8352.8440589601832</v>
      </c>
      <c r="T105" s="14">
        <f t="shared" si="120"/>
        <v>458.75269038951274</v>
      </c>
      <c r="U105" s="14">
        <f t="shared" si="121"/>
        <v>1194.3357677573954</v>
      </c>
      <c r="V105" s="14">
        <f t="shared" si="122"/>
        <v>79.037275000853853</v>
      </c>
      <c r="W105" s="14">
        <f t="shared" si="123"/>
        <v>61.008517639193627</v>
      </c>
      <c r="X105" s="14">
        <f t="shared" si="124"/>
        <v>15485.900601671321</v>
      </c>
      <c r="Y105" s="14">
        <f t="shared" si="125"/>
        <v>145.00806126477949</v>
      </c>
      <c r="Z105" s="14">
        <f t="shared" si="126"/>
        <v>659.06677305603705</v>
      </c>
      <c r="AA105" s="14">
        <f t="shared" si="127"/>
        <v>61.769614677275975</v>
      </c>
      <c r="AB105" s="14">
        <f t="shared" si="128"/>
        <v>523.37047215438724</v>
      </c>
      <c r="AC105" s="14">
        <f t="shared" si="129"/>
        <v>89.522580794399957</v>
      </c>
      <c r="AD105" s="14">
        <f t="shared" si="130"/>
        <v>146.15516267506305</v>
      </c>
      <c r="AE105" s="14">
        <f t="shared" si="131"/>
        <v>14.838753352903121</v>
      </c>
      <c r="AF105" s="14">
        <f t="shared" si="132"/>
        <v>1570.3113018116669</v>
      </c>
      <c r="AG105" s="14">
        <f t="shared" si="133"/>
        <v>1046.1436539270517</v>
      </c>
      <c r="AH105" s="14">
        <f t="shared" si="134"/>
        <v>6117.1350708350965</v>
      </c>
      <c r="AI105" s="14">
        <f t="shared" si="135"/>
        <v>467.52855264945225</v>
      </c>
      <c r="AJ105" s="14">
        <f t="shared" si="136"/>
        <v>1862.9964265729286</v>
      </c>
      <c r="AK105" s="14">
        <f t="shared" si="137"/>
        <v>727.86182607140915</v>
      </c>
      <c r="AL105" s="14">
        <f t="shared" si="138"/>
        <v>2290.8691865033425</v>
      </c>
      <c r="AM105" s="14">
        <f t="shared" si="139"/>
        <v>419.14218401305072</v>
      </c>
      <c r="AN105" s="14">
        <f t="shared" si="140"/>
        <v>527.18617966255022</v>
      </c>
      <c r="AO105" s="14">
        <f t="shared" si="141"/>
        <v>3174.2640385302893</v>
      </c>
    </row>
    <row r="106" spans="4:41">
      <c r="D106">
        <f t="shared" si="107"/>
        <v>2060</v>
      </c>
      <c r="E106" s="14">
        <f t="shared" si="108"/>
        <v>177.936307205806</v>
      </c>
      <c r="F106" s="14">
        <f t="shared" si="142"/>
        <v>1328.3430756931789</v>
      </c>
      <c r="G106" s="14">
        <f t="shared" si="143"/>
        <v>245.35593846774441</v>
      </c>
      <c r="H106" s="14">
        <f t="shared" si="144"/>
        <v>798.9961940330096</v>
      </c>
      <c r="I106" s="14">
        <f t="shared" si="109"/>
        <v>703.18524641240117</v>
      </c>
      <c r="J106" s="14">
        <f t="shared" si="110"/>
        <v>1491.280800294845</v>
      </c>
      <c r="K106" s="14">
        <f t="shared" si="111"/>
        <v>75.586958634136209</v>
      </c>
      <c r="L106" s="14">
        <f t="shared" si="112"/>
        <v>1997.7092149425655</v>
      </c>
      <c r="M106" s="14">
        <f t="shared" si="113"/>
        <v>16744.582675484806</v>
      </c>
      <c r="N106" s="14">
        <f t="shared" si="114"/>
        <v>965.0719445888526</v>
      </c>
      <c r="O106" s="14">
        <f t="shared" si="115"/>
        <v>441.64888289494803</v>
      </c>
      <c r="P106" s="14">
        <f t="shared" si="116"/>
        <v>1519.1380466059641</v>
      </c>
      <c r="Q106" s="14">
        <f t="shared" si="117"/>
        <v>6691.4713324084532</v>
      </c>
      <c r="R106" s="14">
        <f t="shared" si="118"/>
        <v>1002.6153760051473</v>
      </c>
      <c r="S106" s="14">
        <f t="shared" si="119"/>
        <v>8319.4660941005786</v>
      </c>
      <c r="T106" s="14">
        <f t="shared" si="120"/>
        <v>456.91951463871624</v>
      </c>
      <c r="U106" s="14">
        <f t="shared" si="121"/>
        <v>1189.5632020294368</v>
      </c>
      <c r="V106" s="14">
        <f t="shared" si="122"/>
        <v>76.995663150306797</v>
      </c>
      <c r="W106" s="14">
        <f t="shared" si="123"/>
        <v>60.76472760270741</v>
      </c>
      <c r="X106" s="14">
        <f t="shared" si="124"/>
        <v>15424.018942867042</v>
      </c>
      <c r="Y106" s="14">
        <f t="shared" si="125"/>
        <v>144.42860905196542</v>
      </c>
      <c r="Z106" s="14">
        <f t="shared" si="126"/>
        <v>656.4331422309051</v>
      </c>
      <c r="AA106" s="14">
        <f t="shared" si="127"/>
        <v>61.522783297025583</v>
      </c>
      <c r="AB106" s="14">
        <f t="shared" si="128"/>
        <v>521.27908374765832</v>
      </c>
      <c r="AC106" s="14">
        <f t="shared" si="129"/>
        <v>89.16484856154554</v>
      </c>
      <c r="AD106" s="14">
        <f t="shared" si="130"/>
        <v>145.57112664501349</v>
      </c>
      <c r="AE106" s="14">
        <f t="shared" si="131"/>
        <v>14.77945769450492</v>
      </c>
      <c r="AF106" s="14">
        <f t="shared" si="132"/>
        <v>1564.0363378496274</v>
      </c>
      <c r="AG106" s="14">
        <f t="shared" si="133"/>
        <v>1041.9632638859591</v>
      </c>
      <c r="AH106" s="14">
        <f t="shared" si="134"/>
        <v>6092.6909990920394</v>
      </c>
      <c r="AI106" s="14">
        <f t="shared" si="135"/>
        <v>465.66030855306502</v>
      </c>
      <c r="AJ106" s="14">
        <f t="shared" si="136"/>
        <v>1855.5518928523431</v>
      </c>
      <c r="AK106" s="14">
        <f t="shared" si="137"/>
        <v>724.95329021442785</v>
      </c>
      <c r="AL106" s="14">
        <f t="shared" si="138"/>
        <v>2285.3743993073631</v>
      </c>
      <c r="AM106" s="14">
        <f t="shared" si="139"/>
        <v>417.46729184573456</v>
      </c>
      <c r="AN106" s="14">
        <f t="shared" si="140"/>
        <v>525.07954368861863</v>
      </c>
      <c r="AO106" s="14">
        <f t="shared" si="141"/>
        <v>3146.2023537632404</v>
      </c>
    </row>
    <row r="107" spans="4:41">
      <c r="D107">
        <f t="shared" si="107"/>
        <v>2062</v>
      </c>
      <c r="E107" s="14">
        <f t="shared" si="108"/>
        <v>177.2252737222116</v>
      </c>
      <c r="F107" s="14">
        <f t="shared" si="142"/>
        <v>1323.0350167627089</v>
      </c>
      <c r="G107" s="14">
        <f t="shared" si="143"/>
        <v>244.37549613762729</v>
      </c>
      <c r="H107" s="14">
        <f t="shared" si="144"/>
        <v>795.00620678905739</v>
      </c>
      <c r="I107" s="14">
        <f t="shared" si="109"/>
        <v>700.37531816773719</v>
      </c>
      <c r="J107" s="14">
        <f t="shared" si="110"/>
        <v>1485.3216422168668</v>
      </c>
      <c r="K107" s="14">
        <f t="shared" si="111"/>
        <v>75.284913147434196</v>
      </c>
      <c r="L107" s="14">
        <f t="shared" si="112"/>
        <v>1989.726368919655</v>
      </c>
      <c r="M107" s="14">
        <f t="shared" si="113"/>
        <v>16677.671323113569</v>
      </c>
      <c r="N107" s="14">
        <f t="shared" si="114"/>
        <v>961.21551709827554</v>
      </c>
      <c r="O107" s="14">
        <f t="shared" si="115"/>
        <v>439.88405395889981</v>
      </c>
      <c r="P107" s="14">
        <f t="shared" si="116"/>
        <v>1513.0675709717266</v>
      </c>
      <c r="Q107" s="14">
        <f t="shared" si="117"/>
        <v>6663.3966622009139</v>
      </c>
      <c r="R107" s="14">
        <f t="shared" si="118"/>
        <v>998.60892496263068</v>
      </c>
      <c r="S107" s="14">
        <f t="shared" si="119"/>
        <v>8286.2215075885524</v>
      </c>
      <c r="T107" s="14">
        <f t="shared" si="120"/>
        <v>455.09366425821992</v>
      </c>
      <c r="U107" s="14">
        <f t="shared" si="121"/>
        <v>1184.8097074741272</v>
      </c>
      <c r="V107" s="14">
        <f t="shared" si="122"/>
        <v>75.006788175471215</v>
      </c>
      <c r="W107" s="14">
        <f t="shared" si="123"/>
        <v>60.521911751206993</v>
      </c>
      <c r="X107" s="14">
        <f t="shared" si="124"/>
        <v>15362.384563171345</v>
      </c>
      <c r="Y107" s="14">
        <f t="shared" si="125"/>
        <v>143.85147233019376</v>
      </c>
      <c r="Z107" s="14">
        <f t="shared" si="126"/>
        <v>653.81003539455037</v>
      </c>
      <c r="AA107" s="14">
        <f t="shared" si="127"/>
        <v>61.276938254970666</v>
      </c>
      <c r="AB107" s="14">
        <f t="shared" si="128"/>
        <v>519.19605252900271</v>
      </c>
      <c r="AC107" s="14">
        <f t="shared" si="129"/>
        <v>88.808545826693603</v>
      </c>
      <c r="AD107" s="14">
        <f t="shared" si="130"/>
        <v>144.98942442294003</v>
      </c>
      <c r="AE107" s="14">
        <f t="shared" si="131"/>
        <v>14.720398981557679</v>
      </c>
      <c r="AF107" s="14">
        <f t="shared" si="132"/>
        <v>1557.7864486435803</v>
      </c>
      <c r="AG107" s="14">
        <f t="shared" si="133"/>
        <v>1037.7995786834708</v>
      </c>
      <c r="AH107" s="14">
        <f t="shared" si="134"/>
        <v>6068.3446058596674</v>
      </c>
      <c r="AI107" s="14">
        <f t="shared" si="135"/>
        <v>463.799529960087</v>
      </c>
      <c r="AJ107" s="14">
        <f t="shared" si="136"/>
        <v>1848.1371074885051</v>
      </c>
      <c r="AK107" s="14">
        <f t="shared" si="137"/>
        <v>722.05637686673094</v>
      </c>
      <c r="AL107" s="14">
        <f t="shared" si="138"/>
        <v>2279.8927916881607</v>
      </c>
      <c r="AM107" s="14">
        <f t="shared" si="139"/>
        <v>415.79909254751902</v>
      </c>
      <c r="AN107" s="14">
        <f t="shared" si="140"/>
        <v>522.98132583203892</v>
      </c>
      <c r="AO107" s="14">
        <f t="shared" si="141"/>
        <v>3118.3887448154701</v>
      </c>
    </row>
    <row r="108" spans="4:41" ht="9.9499999999999993" customHeight="1">
      <c r="D108">
        <f t="shared" si="107"/>
        <v>2064</v>
      </c>
      <c r="E108" s="14">
        <f t="shared" si="108"/>
        <v>176.51708152841763</v>
      </c>
      <c r="F108" s="14">
        <f t="shared" si="142"/>
        <v>1317.7481688357252</v>
      </c>
      <c r="G108" s="14">
        <f t="shared" si="143"/>
        <v>243.39897165506133</v>
      </c>
      <c r="H108" s="14">
        <f t="shared" si="144"/>
        <v>791.03614454390458</v>
      </c>
      <c r="I108" s="14">
        <f t="shared" si="109"/>
        <v>697.57661839633886</v>
      </c>
      <c r="J108" s="14">
        <f t="shared" si="110"/>
        <v>1479.3862969345682</v>
      </c>
      <c r="K108" s="14">
        <f t="shared" si="111"/>
        <v>74.984074634497048</v>
      </c>
      <c r="L108" s="14">
        <f t="shared" si="112"/>
        <v>1981.7754223494521</v>
      </c>
      <c r="M108" s="14">
        <f t="shared" si="113"/>
        <v>16611.027348506406</v>
      </c>
      <c r="N108" s="14">
        <f t="shared" si="114"/>
        <v>957.37449989195079</v>
      </c>
      <c r="O108" s="14">
        <f t="shared" si="115"/>
        <v>438.12627727928003</v>
      </c>
      <c r="P108" s="14">
        <f t="shared" si="116"/>
        <v>1507.0213529581235</v>
      </c>
      <c r="Q108" s="14">
        <f t="shared" si="117"/>
        <v>6635.4397817989502</v>
      </c>
      <c r="R108" s="14">
        <f t="shared" si="118"/>
        <v>994.61848369847996</v>
      </c>
      <c r="S108" s="14">
        <f t="shared" si="119"/>
        <v>8253.1097664442277</v>
      </c>
      <c r="T108" s="14">
        <f t="shared" si="120"/>
        <v>453.27510997584409</v>
      </c>
      <c r="U108" s="14">
        <f t="shared" si="121"/>
        <v>1180.0752078830606</v>
      </c>
      <c r="V108" s="14">
        <f t="shared" si="122"/>
        <v>73.069287830110611</v>
      </c>
      <c r="W108" s="14">
        <f t="shared" si="123"/>
        <v>60.280066191849173</v>
      </c>
      <c r="X108" s="14">
        <f t="shared" si="124"/>
        <v>15300.996474456912</v>
      </c>
      <c r="Y108" s="14">
        <f t="shared" si="125"/>
        <v>143.27664184676232</v>
      </c>
      <c r="Z108" s="14">
        <f t="shared" si="126"/>
        <v>651.19741049311369</v>
      </c>
      <c r="AA108" s="14">
        <f t="shared" si="127"/>
        <v>61.032075609703803</v>
      </c>
      <c r="AB108" s="14">
        <f t="shared" si="128"/>
        <v>517.12134510309681</v>
      </c>
      <c r="AC108" s="14">
        <f t="shared" si="129"/>
        <v>88.453666877570129</v>
      </c>
      <c r="AD108" s="14">
        <f t="shared" si="130"/>
        <v>144.41004668294596</v>
      </c>
      <c r="AE108" s="14">
        <f t="shared" si="131"/>
        <v>14.661576267227375</v>
      </c>
      <c r="AF108" s="14">
        <f t="shared" si="132"/>
        <v>1551.5615339948006</v>
      </c>
      <c r="AG108" s="14">
        <f t="shared" si="133"/>
        <v>1033.6525315670517</v>
      </c>
      <c r="AH108" s="14">
        <f t="shared" si="134"/>
        <v>6044.095500814652</v>
      </c>
      <c r="AI108" s="14">
        <f t="shared" si="135"/>
        <v>461.94618703836647</v>
      </c>
      <c r="AJ108" s="14">
        <f t="shared" si="136"/>
        <v>1840.751951606981</v>
      </c>
      <c r="AK108" s="14">
        <f t="shared" si="137"/>
        <v>719.17103958477151</v>
      </c>
      <c r="AL108" s="14">
        <f t="shared" si="138"/>
        <v>2274.4243320337291</v>
      </c>
      <c r="AM108" s="14">
        <f t="shared" si="139"/>
        <v>414.13755937369916</v>
      </c>
      <c r="AN108" s="14">
        <f t="shared" si="140"/>
        <v>520.89149245401404</v>
      </c>
      <c r="AO108" s="14">
        <f t="shared" si="141"/>
        <v>3090.8210186036827</v>
      </c>
    </row>
    <row r="109" spans="4:41">
      <c r="D109">
        <f t="shared" si="107"/>
        <v>2066</v>
      </c>
      <c r="E109" s="14">
        <f t="shared" si="108"/>
        <v>175.81171927063008</v>
      </c>
      <c r="F109" s="14">
        <f t="shared" si="142"/>
        <v>1312.4824471530576</v>
      </c>
      <c r="G109" s="14">
        <f t="shared" si="143"/>
        <v>242.42634936432771</v>
      </c>
      <c r="H109" s="14">
        <f t="shared" si="144"/>
        <v>787.08590779708857</v>
      </c>
      <c r="I109" s="14">
        <f t="shared" si="109"/>
        <v>694.78910222922707</v>
      </c>
      <c r="J109" s="14">
        <f t="shared" si="110"/>
        <v>1473.4746692920178</v>
      </c>
      <c r="K109" s="14">
        <f t="shared" si="111"/>
        <v>74.684438272257594</v>
      </c>
      <c r="L109" s="14">
        <f t="shared" si="112"/>
        <v>1973.8562477617438</v>
      </c>
      <c r="M109" s="14">
        <f t="shared" si="113"/>
        <v>16544.649683221774</v>
      </c>
      <c r="N109" s="14">
        <f t="shared" si="114"/>
        <v>953.54883139038259</v>
      </c>
      <c r="O109" s="14">
        <f t="shared" si="115"/>
        <v>436.375524675272</v>
      </c>
      <c r="P109" s="14">
        <f t="shared" si="116"/>
        <v>1500.9992956317028</v>
      </c>
      <c r="Q109" s="14">
        <f t="shared" si="117"/>
        <v>6607.6001970048319</v>
      </c>
      <c r="R109" s="14">
        <f t="shared" si="118"/>
        <v>990.64398823762087</v>
      </c>
      <c r="S109" s="14">
        <f t="shared" si="119"/>
        <v>8220.1303398175169</v>
      </c>
      <c r="T109" s="14">
        <f t="shared" si="120"/>
        <v>451.4638226363806</v>
      </c>
      <c r="U109" s="14">
        <f t="shared" si="121"/>
        <v>1175.3596273523599</v>
      </c>
      <c r="V109" s="14">
        <f t="shared" si="122"/>
        <v>71.181835056171025</v>
      </c>
      <c r="W109" s="14">
        <f t="shared" si="123"/>
        <v>60.039187047346545</v>
      </c>
      <c r="X109" s="14">
        <f t="shared" si="124"/>
        <v>15239.853692544983</v>
      </c>
      <c r="Y109" s="14">
        <f t="shared" si="125"/>
        <v>142.70410838594265</v>
      </c>
      <c r="Z109" s="14">
        <f t="shared" si="126"/>
        <v>648.59522564078316</v>
      </c>
      <c r="AA109" s="14">
        <f t="shared" si="127"/>
        <v>60.788191435567427</v>
      </c>
      <c r="AB109" s="14">
        <f t="shared" si="128"/>
        <v>515.05492820806489</v>
      </c>
      <c r="AC109" s="14">
        <f t="shared" si="129"/>
        <v>88.100206024727356</v>
      </c>
      <c r="AD109" s="14">
        <f t="shared" si="130"/>
        <v>143.83298413640091</v>
      </c>
      <c r="AE109" s="14">
        <f t="shared" si="131"/>
        <v>14.602988608463534</v>
      </c>
      <c r="AF109" s="14">
        <f t="shared" si="132"/>
        <v>1545.3614941049573</v>
      </c>
      <c r="AG109" s="14">
        <f t="shared" si="133"/>
        <v>1029.5220560509097</v>
      </c>
      <c r="AH109" s="14">
        <f t="shared" si="134"/>
        <v>6019.9432951933968</v>
      </c>
      <c r="AI109" s="14">
        <f t="shared" si="135"/>
        <v>460.10025007496114</v>
      </c>
      <c r="AJ109" s="14">
        <f t="shared" si="136"/>
        <v>1833.3963068083594</v>
      </c>
      <c r="AK109" s="14">
        <f t="shared" si="137"/>
        <v>716.29723211059081</v>
      </c>
      <c r="AL109" s="14">
        <f t="shared" si="138"/>
        <v>2268.9689888078865</v>
      </c>
      <c r="AM109" s="14">
        <f t="shared" si="139"/>
        <v>412.48266568644186</v>
      </c>
      <c r="AN109" s="14">
        <f t="shared" si="140"/>
        <v>518.81001005016776</v>
      </c>
      <c r="AO109" s="14">
        <f t="shared" si="141"/>
        <v>3063.4970014322616</v>
      </c>
    </row>
    <row r="110" spans="4:41">
      <c r="D110">
        <f t="shared" si="107"/>
        <v>2068</v>
      </c>
      <c r="E110" s="14">
        <f t="shared" si="108"/>
        <v>175.10917564042464</v>
      </c>
      <c r="F110" s="14">
        <f t="shared" si="142"/>
        <v>1307.2377672942339</v>
      </c>
      <c r="G110" s="14">
        <f t="shared" si="143"/>
        <v>241.45761367226785</v>
      </c>
      <c r="H110" s="14">
        <f t="shared" si="144"/>
        <v>783.15539754502697</v>
      </c>
      <c r="I110" s="14">
        <f t="shared" si="109"/>
        <v>692.01272497671903</v>
      </c>
      <c r="J110" s="14">
        <f t="shared" si="110"/>
        <v>1467.5866645135268</v>
      </c>
      <c r="K110" s="14">
        <f t="shared" si="111"/>
        <v>74.38599925692165</v>
      </c>
      <c r="L110" s="14">
        <f t="shared" si="112"/>
        <v>1965.9687181956879</v>
      </c>
      <c r="M110" s="14">
        <f t="shared" si="113"/>
        <v>16478.537263087619</v>
      </c>
      <c r="N110" s="14">
        <f t="shared" si="114"/>
        <v>949.73845026014658</v>
      </c>
      <c r="O110" s="14">
        <f t="shared" si="115"/>
        <v>434.63176807866961</v>
      </c>
      <c r="P110" s="14">
        <f t="shared" si="116"/>
        <v>1495.0013024463585</v>
      </c>
      <c r="Q110" s="14">
        <f t="shared" si="117"/>
        <v>6579.87741569428</v>
      </c>
      <c r="R110" s="14">
        <f t="shared" si="118"/>
        <v>986.68537486062337</v>
      </c>
      <c r="S110" s="14">
        <f t="shared" si="119"/>
        <v>8187.2826989796058</v>
      </c>
      <c r="T110" s="14">
        <f t="shared" si="120"/>
        <v>449.65977320112563</v>
      </c>
      <c r="U110" s="14">
        <f t="shared" si="121"/>
        <v>1170.6628902814598</v>
      </c>
      <c r="V110" s="14">
        <f t="shared" si="122"/>
        <v>69.34313707483507</v>
      </c>
      <c r="W110" s="14">
        <f t="shared" si="123"/>
        <v>59.799270455905351</v>
      </c>
      <c r="X110" s="14">
        <f t="shared" si="124"/>
        <v>15178.955237189573</v>
      </c>
      <c r="Y110" s="14">
        <f t="shared" si="125"/>
        <v>142.13386276883242</v>
      </c>
      <c r="Z110" s="14">
        <f t="shared" si="126"/>
        <v>646.00343911912262</v>
      </c>
      <c r="AA110" s="14">
        <f t="shared" si="127"/>
        <v>60.545281822590901</v>
      </c>
      <c r="AB110" s="14">
        <f t="shared" si="128"/>
        <v>512.99676871494546</v>
      </c>
      <c r="AC110" s="14">
        <f t="shared" si="129"/>
        <v>87.748157601452547</v>
      </c>
      <c r="AD110" s="14">
        <f t="shared" si="130"/>
        <v>143.25822753179185</v>
      </c>
      <c r="AE110" s="14">
        <f t="shared" si="131"/>
        <v>14.544635065984114</v>
      </c>
      <c r="AF110" s="14">
        <f t="shared" si="132"/>
        <v>1539.1862295745138</v>
      </c>
      <c r="AG110" s="14">
        <f t="shared" si="133"/>
        <v>1025.4080859149303</v>
      </c>
      <c r="AH110" s="14">
        <f t="shared" si="134"/>
        <v>5995.8876017858038</v>
      </c>
      <c r="AI110" s="14">
        <f t="shared" si="135"/>
        <v>458.26168947566157</v>
      </c>
      <c r="AJ110" s="14">
        <f t="shared" si="136"/>
        <v>1826.0700551663533</v>
      </c>
      <c r="AK110" s="14">
        <f t="shared" si="137"/>
        <v>713.43490837107686</v>
      </c>
      <c r="AL110" s="14">
        <f t="shared" si="138"/>
        <v>2263.5267305500915</v>
      </c>
      <c r="AM110" s="14">
        <f t="shared" si="139"/>
        <v>410.83438495435882</v>
      </c>
      <c r="AN110" s="14">
        <f t="shared" si="140"/>
        <v>516.73684525000726</v>
      </c>
      <c r="AO110" s="14">
        <f t="shared" si="141"/>
        <v>3036.4145388218749</v>
      </c>
    </row>
    <row r="111" spans="4:41">
      <c r="D111">
        <f t="shared" si="107"/>
        <v>2070</v>
      </c>
      <c r="E111" s="14">
        <f t="shared" si="108"/>
        <v>174.40943937456549</v>
      </c>
      <c r="F111" s="14">
        <f t="shared" si="142"/>
        <v>1302.014045176126</v>
      </c>
      <c r="G111" s="14">
        <f t="shared" si="143"/>
        <v>240.49274904803346</v>
      </c>
      <c r="H111" s="14">
        <f t="shared" si="144"/>
        <v>779.2445152785366</v>
      </c>
      <c r="I111" s="14">
        <f t="shared" si="109"/>
        <v>689.24744212771202</v>
      </c>
      <c r="J111" s="14">
        <f t="shared" si="110"/>
        <v>1461.7221882021308</v>
      </c>
      <c r="K111" s="14">
        <f t="shared" si="111"/>
        <v>74.088752803890998</v>
      </c>
      <c r="L111" s="14">
        <f t="shared" si="112"/>
        <v>1958.1127071977778</v>
      </c>
      <c r="M111" s="14">
        <f t="shared" si="113"/>
        <v>16412.689028184323</v>
      </c>
      <c r="N111" s="14">
        <f t="shared" si="114"/>
        <v>945.94329541290699</v>
      </c>
      <c r="O111" s="14">
        <f t="shared" si="115"/>
        <v>432.89497953342726</v>
      </c>
      <c r="P111" s="14">
        <f t="shared" si="116"/>
        <v>1489.0272772417829</v>
      </c>
      <c r="Q111" s="14">
        <f t="shared" si="117"/>
        <v>6552.2709478077668</v>
      </c>
      <c r="R111" s="14">
        <f t="shared" si="118"/>
        <v>982.74258010268034</v>
      </c>
      <c r="S111" s="14">
        <f t="shared" si="119"/>
        <v>8154.5663173144831</v>
      </c>
      <c r="T111" s="14">
        <f t="shared" si="120"/>
        <v>447.86293274741394</v>
      </c>
      <c r="U111" s="14">
        <f t="shared" si="121"/>
        <v>1165.9849213718951</v>
      </c>
      <c r="V111" s="14">
        <f t="shared" si="122"/>
        <v>67.551934501055001</v>
      </c>
      <c r="W111" s="14">
        <f t="shared" si="123"/>
        <v>59.56031257116355</v>
      </c>
      <c r="X111" s="14">
        <f t="shared" si="124"/>
        <v>15118.300132061764</v>
      </c>
      <c r="Y111" s="14">
        <f t="shared" si="125"/>
        <v>141.56589585320816</v>
      </c>
      <c r="Z111" s="14">
        <f t="shared" si="126"/>
        <v>643.42200937640257</v>
      </c>
      <c r="AA111" s="14">
        <f t="shared" si="127"/>
        <v>60.303342876427827</v>
      </c>
      <c r="AB111" s="14">
        <f t="shared" si="128"/>
        <v>510.94683362716052</v>
      </c>
      <c r="AC111" s="14">
        <f t="shared" si="129"/>
        <v>87.397515963677137</v>
      </c>
      <c r="AD111" s="14">
        <f t="shared" si="130"/>
        <v>142.68576765457482</v>
      </c>
      <c r="AE111" s="14">
        <f t="shared" si="131"/>
        <v>14.486514704260442</v>
      </c>
      <c r="AF111" s="14">
        <f t="shared" si="132"/>
        <v>1533.0356414011342</v>
      </c>
      <c r="AG111" s="14">
        <f t="shared" si="133"/>
        <v>1021.3105552036143</v>
      </c>
      <c r="AH111" s="14">
        <f t="shared" si="134"/>
        <v>5971.9280349290675</v>
      </c>
      <c r="AI111" s="14">
        <f t="shared" si="135"/>
        <v>456.43047576451681</v>
      </c>
      <c r="AJ111" s="14">
        <f t="shared" si="136"/>
        <v>1818.7730792259085</v>
      </c>
      <c r="AK111" s="14">
        <f t="shared" si="137"/>
        <v>710.58402247722609</v>
      </c>
      <c r="AL111" s="14">
        <f t="shared" si="138"/>
        <v>2258.0975258752633</v>
      </c>
      <c r="AM111" s="14">
        <f t="shared" si="139"/>
        <v>409.19269075208121</v>
      </c>
      <c r="AN111" s="14">
        <f t="shared" si="140"/>
        <v>514.67196481638825</v>
      </c>
      <c r="AO111" s="14">
        <f t="shared" si="141"/>
        <v>3009.5714953395955</v>
      </c>
    </row>
    <row r="113" spans="2:42">
      <c r="D113" s="8" t="s">
        <v>261</v>
      </c>
    </row>
    <row r="114" spans="2:42" ht="15.75" thickBot="1">
      <c r="B114" t="s">
        <v>69</v>
      </c>
      <c r="C114" t="s">
        <v>67</v>
      </c>
      <c r="D114" t="s">
        <v>2</v>
      </c>
      <c r="E114" s="7" t="str">
        <f>E$1</f>
        <v>AL</v>
      </c>
      <c r="F114" s="7" t="str">
        <f t="shared" ref="F114:AO114" si="145">F$1</f>
        <v>AT</v>
      </c>
      <c r="G114" s="7" t="str">
        <f t="shared" si="145"/>
        <v>BA</v>
      </c>
      <c r="H114" s="7" t="str">
        <f t="shared" si="145"/>
        <v>BE</v>
      </c>
      <c r="I114" s="7" t="str">
        <f t="shared" si="145"/>
        <v>BG</v>
      </c>
      <c r="J114" s="7" t="str">
        <f t="shared" si="145"/>
        <v>CH</v>
      </c>
      <c r="K114" s="7" t="str">
        <f t="shared" si="145"/>
        <v>CY</v>
      </c>
      <c r="L114" s="7" t="str">
        <f t="shared" si="145"/>
        <v>CZ</v>
      </c>
      <c r="M114" s="7" t="str">
        <f t="shared" si="145"/>
        <v>DE</v>
      </c>
      <c r="N114" s="7" t="str">
        <f t="shared" si="145"/>
        <v>DK</v>
      </c>
      <c r="O114" s="7" t="str">
        <f t="shared" si="145"/>
        <v>EE</v>
      </c>
      <c r="P114" s="7" t="str">
        <f t="shared" si="145"/>
        <v>EL</v>
      </c>
      <c r="Q114" s="7" t="str">
        <f t="shared" si="145"/>
        <v>ES</v>
      </c>
      <c r="R114" s="7" t="str">
        <f t="shared" si="145"/>
        <v>FI</v>
      </c>
      <c r="S114" s="7" t="str">
        <f t="shared" si="145"/>
        <v>FR</v>
      </c>
      <c r="T114" s="7" t="str">
        <f t="shared" si="145"/>
        <v>HR</v>
      </c>
      <c r="U114" s="7" t="str">
        <f t="shared" si="145"/>
        <v>HU</v>
      </c>
      <c r="V114" s="7" t="str">
        <f t="shared" si="145"/>
        <v>IE</v>
      </c>
      <c r="W114" s="7" t="str">
        <f t="shared" si="145"/>
        <v>IS</v>
      </c>
      <c r="X114" s="7" t="str">
        <f t="shared" si="145"/>
        <v>IT</v>
      </c>
      <c r="Y114" s="7" t="str">
        <f t="shared" si="145"/>
        <v>KS</v>
      </c>
      <c r="Z114" s="7" t="str">
        <f t="shared" si="145"/>
        <v>LT</v>
      </c>
      <c r="AA114" s="7" t="str">
        <f t="shared" si="145"/>
        <v>LU</v>
      </c>
      <c r="AB114" s="7" t="str">
        <f t="shared" si="145"/>
        <v>LV</v>
      </c>
      <c r="AC114" s="7" t="str">
        <f t="shared" si="145"/>
        <v>ME</v>
      </c>
      <c r="AD114" s="7" t="str">
        <f t="shared" si="145"/>
        <v>MK</v>
      </c>
      <c r="AE114" s="7" t="str">
        <f t="shared" si="145"/>
        <v>MT</v>
      </c>
      <c r="AF114" s="7" t="str">
        <f t="shared" si="145"/>
        <v>NL</v>
      </c>
      <c r="AG114" s="7" t="str">
        <f t="shared" si="145"/>
        <v>NO</v>
      </c>
      <c r="AH114" s="7" t="str">
        <f t="shared" si="145"/>
        <v>PL</v>
      </c>
      <c r="AI114" s="7" t="str">
        <f t="shared" si="145"/>
        <v>PT</v>
      </c>
      <c r="AJ114" s="7" t="str">
        <f t="shared" si="145"/>
        <v>RO</v>
      </c>
      <c r="AK114" s="7" t="str">
        <f t="shared" si="145"/>
        <v>RS</v>
      </c>
      <c r="AL114" s="7" t="str">
        <f t="shared" si="145"/>
        <v>SE</v>
      </c>
      <c r="AM114" s="7" t="str">
        <f t="shared" si="145"/>
        <v>SI</v>
      </c>
      <c r="AN114" s="7" t="str">
        <f t="shared" si="145"/>
        <v>SK</v>
      </c>
      <c r="AO114" s="7" t="str">
        <f t="shared" si="145"/>
        <v>UK</v>
      </c>
      <c r="AP114" t="s">
        <v>68</v>
      </c>
    </row>
    <row r="115" spans="2:42" ht="15.75" thickTop="1">
      <c r="B115" t="str">
        <f>"UCR_OldStock-"&amp;MID(C115,5,20)</f>
        <v>UCR_OldStock-SDetH</v>
      </c>
      <c r="C115" s="6" t="str">
        <f>D12</f>
        <v>Rdw_SDetH</v>
      </c>
      <c r="D115">
        <v>2012</v>
      </c>
      <c r="E115" s="14">
        <f>E5*(1-E$12)^2</f>
        <v>48.07462166086269</v>
      </c>
      <c r="F115" s="14">
        <f t="shared" ref="F115:AO115" si="146">F5*(1-F$12)^2</f>
        <v>468.5609258332484</v>
      </c>
      <c r="G115" s="14">
        <f t="shared" si="146"/>
        <v>79.523588565990849</v>
      </c>
      <c r="H115" s="14">
        <f t="shared" si="146"/>
        <v>1577.7679678142422</v>
      </c>
      <c r="I115" s="14">
        <f t="shared" si="146"/>
        <v>333.99280930961123</v>
      </c>
      <c r="J115" s="14">
        <f t="shared" si="146"/>
        <v>940.31948220057848</v>
      </c>
      <c r="K115" s="14">
        <f t="shared" si="146"/>
        <v>107.6722942890447</v>
      </c>
      <c r="L115" s="14">
        <f t="shared" si="146"/>
        <v>606.34789434708944</v>
      </c>
      <c r="M115" s="14">
        <f t="shared" si="146"/>
        <v>8052.8655219511329</v>
      </c>
      <c r="N115" s="14">
        <f t="shared" si="146"/>
        <v>528.88320359264173</v>
      </c>
      <c r="O115" s="14">
        <f t="shared" si="146"/>
        <v>51.598665045429065</v>
      </c>
      <c r="P115" s="14">
        <f t="shared" si="146"/>
        <v>410.43892608568558</v>
      </c>
      <c r="Q115" s="14">
        <f t="shared" si="146"/>
        <v>2147.9710642329442</v>
      </c>
      <c r="R115" s="14">
        <f t="shared" si="146"/>
        <v>596.31378599865525</v>
      </c>
      <c r="S115" s="14">
        <f t="shared" si="146"/>
        <v>5578.1912100362806</v>
      </c>
      <c r="T115" s="14">
        <f t="shared" si="146"/>
        <v>226.72994956127465</v>
      </c>
      <c r="U115" s="14">
        <f t="shared" si="146"/>
        <v>565.26305116611582</v>
      </c>
      <c r="V115" s="14">
        <f t="shared" si="146"/>
        <v>682.09332461484212</v>
      </c>
      <c r="W115" s="14">
        <f t="shared" si="146"/>
        <v>40.547625941661458</v>
      </c>
      <c r="X115" s="14">
        <f t="shared" si="146"/>
        <v>3740.6504848625914</v>
      </c>
      <c r="Y115" s="14">
        <f t="shared" si="146"/>
        <v>46.811507213291954</v>
      </c>
      <c r="Z115" s="14">
        <f t="shared" si="146"/>
        <v>131.26720287695503</v>
      </c>
      <c r="AA115" s="14">
        <f t="shared" si="146"/>
        <v>67.418138659356885</v>
      </c>
      <c r="AB115" s="14">
        <f t="shared" si="146"/>
        <v>73.321447851981915</v>
      </c>
      <c r="AC115" s="14">
        <f t="shared" si="146"/>
        <v>24.090453642417419</v>
      </c>
      <c r="AD115" s="14">
        <f t="shared" si="146"/>
        <v>63.035209450772172</v>
      </c>
      <c r="AE115" s="14">
        <f t="shared" si="146"/>
        <v>45.41048953965899</v>
      </c>
      <c r="AF115" s="14">
        <f t="shared" si="146"/>
        <v>3344.0991422004563</v>
      </c>
      <c r="AG115" s="14">
        <f t="shared" si="146"/>
        <v>362.67551210496742</v>
      </c>
      <c r="AH115" s="14">
        <f t="shared" si="146"/>
        <v>1242.6895488896439</v>
      </c>
      <c r="AI115" s="14">
        <f t="shared" si="146"/>
        <v>329.50801338625666</v>
      </c>
      <c r="AJ115" s="14">
        <f t="shared" si="146"/>
        <v>601.68456748739266</v>
      </c>
      <c r="AK115" s="14">
        <f t="shared" si="146"/>
        <v>234.96837916622363</v>
      </c>
      <c r="AL115" s="14">
        <f t="shared" si="146"/>
        <v>564.13151322041665</v>
      </c>
      <c r="AM115" s="14">
        <f t="shared" si="146"/>
        <v>64.615900255718643</v>
      </c>
      <c r="AN115" s="14">
        <f t="shared" si="146"/>
        <v>127.9000800677766</v>
      </c>
      <c r="AO115" s="14">
        <f t="shared" si="146"/>
        <v>13113.824052031639</v>
      </c>
      <c r="AP115">
        <v>1</v>
      </c>
    </row>
    <row r="116" spans="2:42">
      <c r="D116">
        <f>D115+2</f>
        <v>2014</v>
      </c>
      <c r="E116" s="14">
        <f>E115*(1-E$12)^2</f>
        <v>47.882515472705883</v>
      </c>
      <c r="F116" s="14">
        <f t="shared" ref="F116:AO123" si="147">F115*(1-F$12)^2</f>
        <v>466.68855637361872</v>
      </c>
      <c r="G116" s="14">
        <f t="shared" si="147"/>
        <v>79.205812306081143</v>
      </c>
      <c r="H116" s="14">
        <f t="shared" si="147"/>
        <v>1569.88898902497</v>
      </c>
      <c r="I116" s="14">
        <f t="shared" si="147"/>
        <v>332.65817404361002</v>
      </c>
      <c r="J116" s="14">
        <f t="shared" si="147"/>
        <v>936.56196554970495</v>
      </c>
      <c r="K116" s="14">
        <f t="shared" si="147"/>
        <v>107.24203580106568</v>
      </c>
      <c r="L116" s="14">
        <f t="shared" si="147"/>
        <v>603.92492816127844</v>
      </c>
      <c r="M116" s="14">
        <f t="shared" si="147"/>
        <v>8020.6862713254159</v>
      </c>
      <c r="N116" s="14">
        <f t="shared" si="147"/>
        <v>526.76978631108557</v>
      </c>
      <c r="O116" s="14">
        <f t="shared" si="147"/>
        <v>51.392476779907533</v>
      </c>
      <c r="P116" s="14">
        <f t="shared" si="147"/>
        <v>408.79881213704721</v>
      </c>
      <c r="Q116" s="14">
        <f t="shared" si="147"/>
        <v>2138.9590583155591</v>
      </c>
      <c r="R116" s="14">
        <f t="shared" si="147"/>
        <v>593.93091610980457</v>
      </c>
      <c r="S116" s="14">
        <f t="shared" si="147"/>
        <v>5555.9007579609761</v>
      </c>
      <c r="T116" s="14">
        <f t="shared" si="147"/>
        <v>225.82393668282779</v>
      </c>
      <c r="U116" s="14">
        <f t="shared" si="147"/>
        <v>563.00426001365599</v>
      </c>
      <c r="V116" s="14">
        <f t="shared" si="147"/>
        <v>664.47417194671607</v>
      </c>
      <c r="W116" s="14">
        <f t="shared" si="147"/>
        <v>40.385597628398578</v>
      </c>
      <c r="X116" s="14">
        <f t="shared" si="147"/>
        <v>3725.7028455250806</v>
      </c>
      <c r="Y116" s="14">
        <f t="shared" si="147"/>
        <v>46.624448430467638</v>
      </c>
      <c r="Z116" s="14">
        <f t="shared" si="147"/>
        <v>130.7426591342587</v>
      </c>
      <c r="AA116" s="14">
        <f t="shared" si="147"/>
        <v>67.148735777274098</v>
      </c>
      <c r="AB116" s="14">
        <f t="shared" si="147"/>
        <v>73.028455346365391</v>
      </c>
      <c r="AC116" s="14">
        <f t="shared" si="147"/>
        <v>23.994188189662317</v>
      </c>
      <c r="AD116" s="14">
        <f t="shared" si="147"/>
        <v>62.783320753806883</v>
      </c>
      <c r="AE116" s="14">
        <f t="shared" si="147"/>
        <v>45.229029223458511</v>
      </c>
      <c r="AF116" s="14">
        <f t="shared" si="147"/>
        <v>3330.7361220282232</v>
      </c>
      <c r="AG116" s="14">
        <f t="shared" si="147"/>
        <v>361.22626075859597</v>
      </c>
      <c r="AH116" s="14">
        <f t="shared" si="147"/>
        <v>1237.723761452281</v>
      </c>
      <c r="AI116" s="14">
        <f t="shared" si="147"/>
        <v>328.1912993647652</v>
      </c>
      <c r="AJ116" s="14">
        <f t="shared" si="147"/>
        <v>599.28023595571301</v>
      </c>
      <c r="AK116" s="14">
        <f t="shared" si="147"/>
        <v>234.0294455230754</v>
      </c>
      <c r="AL116" s="14">
        <f t="shared" si="147"/>
        <v>562.77840993806672</v>
      </c>
      <c r="AM116" s="14">
        <f t="shared" si="147"/>
        <v>64.357695118296789</v>
      </c>
      <c r="AN116" s="14">
        <f t="shared" si="147"/>
        <v>127.38899134782577</v>
      </c>
      <c r="AO116" s="14">
        <f t="shared" si="147"/>
        <v>12997.892928416277</v>
      </c>
    </row>
    <row r="117" spans="2:42">
      <c r="D117">
        <f t="shared" ref="D117:D144" si="148">D116+2</f>
        <v>2016</v>
      </c>
      <c r="E117" s="14">
        <f t="shared" ref="E117:E144" si="149">E116*(1-E$12)^2</f>
        <v>47.69117694087695</v>
      </c>
      <c r="F117" s="14">
        <f t="shared" si="147"/>
        <v>464.82366890234977</v>
      </c>
      <c r="G117" s="14">
        <f t="shared" si="147"/>
        <v>78.889305880106036</v>
      </c>
      <c r="H117" s="14">
        <f t="shared" si="147"/>
        <v>1562.0493558860267</v>
      </c>
      <c r="I117" s="14">
        <f t="shared" si="147"/>
        <v>331.32887198013174</v>
      </c>
      <c r="J117" s="14">
        <f t="shared" si="147"/>
        <v>932.81946393536828</v>
      </c>
      <c r="K117" s="14">
        <f t="shared" si="147"/>
        <v>106.81349662600462</v>
      </c>
      <c r="L117" s="14">
        <f t="shared" si="147"/>
        <v>601.51164414834602</v>
      </c>
      <c r="M117" s="14">
        <f t="shared" si="147"/>
        <v>7988.6356089851997</v>
      </c>
      <c r="N117" s="14">
        <f t="shared" si="147"/>
        <v>524.66481424498647</v>
      </c>
      <c r="O117" s="14">
        <f t="shared" si="147"/>
        <v>51.187112442695025</v>
      </c>
      <c r="P117" s="14">
        <f t="shared" si="147"/>
        <v>407.16525208374759</v>
      </c>
      <c r="Q117" s="14">
        <f t="shared" si="147"/>
        <v>2129.9848630800807</v>
      </c>
      <c r="R117" s="14">
        <f t="shared" si="147"/>
        <v>591.55756816902976</v>
      </c>
      <c r="S117" s="14">
        <f t="shared" si="147"/>
        <v>5533.6993785321638</v>
      </c>
      <c r="T117" s="14">
        <f t="shared" si="147"/>
        <v>224.9215442318432</v>
      </c>
      <c r="U117" s="14">
        <f t="shared" si="147"/>
        <v>560.75449499064143</v>
      </c>
      <c r="V117" s="14">
        <f t="shared" si="147"/>
        <v>647.31013961116037</v>
      </c>
      <c r="W117" s="14">
        <f t="shared" si="147"/>
        <v>40.224216780275498</v>
      </c>
      <c r="X117" s="14">
        <f t="shared" si="147"/>
        <v>3710.8149369543626</v>
      </c>
      <c r="Y117" s="14">
        <f t="shared" si="147"/>
        <v>46.438137134539488</v>
      </c>
      <c r="Z117" s="14">
        <f t="shared" si="147"/>
        <v>130.2202114683582</v>
      </c>
      <c r="AA117" s="14">
        <f t="shared" si="147"/>
        <v>66.880409429108113</v>
      </c>
      <c r="AB117" s="14">
        <f t="shared" si="147"/>
        <v>72.736633638801308</v>
      </c>
      <c r="AC117" s="14">
        <f t="shared" si="147"/>
        <v>23.898307413656426</v>
      </c>
      <c r="AD117" s="14">
        <f t="shared" si="147"/>
        <v>62.53243860407467</v>
      </c>
      <c r="AE117" s="14">
        <f t="shared" si="147"/>
        <v>45.048294022681574</v>
      </c>
      <c r="AF117" s="14">
        <f t="shared" si="147"/>
        <v>3317.4265004845984</v>
      </c>
      <c r="AG117" s="14">
        <f t="shared" si="147"/>
        <v>359.78280062060463</v>
      </c>
      <c r="AH117" s="14">
        <f t="shared" si="147"/>
        <v>1232.7778173015176</v>
      </c>
      <c r="AI117" s="14">
        <f t="shared" si="147"/>
        <v>326.8798469325036</v>
      </c>
      <c r="AJ117" s="14">
        <f t="shared" si="147"/>
        <v>596.88551213283404</v>
      </c>
      <c r="AK117" s="14">
        <f t="shared" si="147"/>
        <v>233.09426385876517</v>
      </c>
      <c r="AL117" s="14">
        <f t="shared" si="147"/>
        <v>561.42855215512566</v>
      </c>
      <c r="AM117" s="14">
        <f t="shared" si="147"/>
        <v>64.100521768604068</v>
      </c>
      <c r="AN117" s="14">
        <f t="shared" si="147"/>
        <v>126.87994493839986</v>
      </c>
      <c r="AO117" s="14">
        <f t="shared" si="147"/>
        <v>12882.986679419439</v>
      </c>
    </row>
    <row r="118" spans="2:42">
      <c r="D118">
        <f t="shared" si="148"/>
        <v>2018</v>
      </c>
      <c r="E118" s="14">
        <f t="shared" si="149"/>
        <v>47.500602997821204</v>
      </c>
      <c r="F118" s="14">
        <f t="shared" si="147"/>
        <v>462.96623352141597</v>
      </c>
      <c r="G118" s="14">
        <f t="shared" si="147"/>
        <v>78.574064213809137</v>
      </c>
      <c r="H118" s="14">
        <f t="shared" si="147"/>
        <v>1554.248871915071</v>
      </c>
      <c r="I118" s="14">
        <f t="shared" si="147"/>
        <v>330.00488180769912</v>
      </c>
      <c r="J118" s="14">
        <f t="shared" si="147"/>
        <v>929.09191735748254</v>
      </c>
      <c r="K118" s="14">
        <f t="shared" si="147"/>
        <v>106.38666989348711</v>
      </c>
      <c r="L118" s="14">
        <f t="shared" si="147"/>
        <v>599.10800361832923</v>
      </c>
      <c r="M118" s="14">
        <f t="shared" si="147"/>
        <v>7956.7130210916948</v>
      </c>
      <c r="N118" s="14">
        <f t="shared" si="147"/>
        <v>522.56825364726353</v>
      </c>
      <c r="O118" s="14">
        <f t="shared" si="147"/>
        <v>50.982568741374017</v>
      </c>
      <c r="P118" s="14">
        <f t="shared" si="147"/>
        <v>405.53821973642096</v>
      </c>
      <c r="Q118" s="14">
        <f t="shared" si="147"/>
        <v>2121.0483198883903</v>
      </c>
      <c r="R118" s="14">
        <f t="shared" si="147"/>
        <v>589.19370412662636</v>
      </c>
      <c r="S118" s="14">
        <f t="shared" si="147"/>
        <v>5511.5867158155488</v>
      </c>
      <c r="T118" s="14">
        <f t="shared" si="147"/>
        <v>224.02275774109276</v>
      </c>
      <c r="U118" s="14">
        <f t="shared" si="147"/>
        <v>558.51372002865878</v>
      </c>
      <c r="V118" s="14">
        <f t="shared" si="147"/>
        <v>630.5894713948644</v>
      </c>
      <c r="W118" s="14">
        <f t="shared" si="147"/>
        <v>40.063480810021517</v>
      </c>
      <c r="X118" s="14">
        <f t="shared" si="147"/>
        <v>3695.9865204662929</v>
      </c>
      <c r="Y118" s="14">
        <f t="shared" si="147"/>
        <v>46.252570338549866</v>
      </c>
      <c r="Z118" s="14">
        <f t="shared" si="147"/>
        <v>129.69985150333065</v>
      </c>
      <c r="AA118" s="14">
        <f t="shared" si="147"/>
        <v>66.613155313029395</v>
      </c>
      <c r="AB118" s="14">
        <f t="shared" si="147"/>
        <v>72.445978050780653</v>
      </c>
      <c r="AC118" s="14">
        <f t="shared" si="147"/>
        <v>23.802809777231456</v>
      </c>
      <c r="AD118" s="14">
        <f t="shared" si="147"/>
        <v>62.282558979412791</v>
      </c>
      <c r="AE118" s="14">
        <f t="shared" si="147"/>
        <v>44.868281039766941</v>
      </c>
      <c r="AF118" s="14">
        <f t="shared" si="147"/>
        <v>3304.1700641886619</v>
      </c>
      <c r="AG118" s="14">
        <f t="shared" si="147"/>
        <v>358.34510854932472</v>
      </c>
      <c r="AH118" s="14">
        <f t="shared" si="147"/>
        <v>1227.8516371435808</v>
      </c>
      <c r="AI118" s="14">
        <f t="shared" si="147"/>
        <v>325.57363506416129</v>
      </c>
      <c r="AJ118" s="14">
        <f t="shared" si="147"/>
        <v>594.50035762635127</v>
      </c>
      <c r="AK118" s="14">
        <f t="shared" si="147"/>
        <v>232.16281918038555</v>
      </c>
      <c r="AL118" s="14">
        <f t="shared" si="147"/>
        <v>560.08193208706848</v>
      </c>
      <c r="AM118" s="14">
        <f t="shared" si="147"/>
        <v>63.844376083616723</v>
      </c>
      <c r="AN118" s="14">
        <f t="shared" si="147"/>
        <v>126.37293267842601</v>
      </c>
      <c r="AO118" s="14">
        <f t="shared" si="147"/>
        <v>12769.096244765065</v>
      </c>
    </row>
    <row r="119" spans="2:42">
      <c r="D119">
        <f t="shared" si="148"/>
        <v>2020</v>
      </c>
      <c r="E119" s="14">
        <f t="shared" si="149"/>
        <v>47.310790588241908</v>
      </c>
      <c r="F119" s="14">
        <f t="shared" si="147"/>
        <v>461.11622045226437</v>
      </c>
      <c r="G119" s="14">
        <f t="shared" si="147"/>
        <v>78.260082253210754</v>
      </c>
      <c r="H119" s="14">
        <f t="shared" si="147"/>
        <v>1546.4873416109454</v>
      </c>
      <c r="I119" s="14">
        <f t="shared" si="147"/>
        <v>328.68618229999555</v>
      </c>
      <c r="J119" s="14">
        <f t="shared" si="147"/>
        <v>925.37926605572204</v>
      </c>
      <c r="K119" s="14">
        <f t="shared" si="147"/>
        <v>105.96154876059273</v>
      </c>
      <c r="L119" s="14">
        <f t="shared" si="147"/>
        <v>596.71396803587038</v>
      </c>
      <c r="M119" s="14">
        <f t="shared" si="147"/>
        <v>7924.9179958594123</v>
      </c>
      <c r="N119" s="14">
        <f t="shared" si="147"/>
        <v>520.4800709056891</v>
      </c>
      <c r="O119" s="14">
        <f t="shared" si="147"/>
        <v>50.778842396683487</v>
      </c>
      <c r="P119" s="14">
        <f t="shared" si="147"/>
        <v>403.9176890103542</v>
      </c>
      <c r="Q119" s="14">
        <f t="shared" si="147"/>
        <v>2112.1492707679499</v>
      </c>
      <c r="R119" s="14">
        <f t="shared" si="147"/>
        <v>586.83928608493636</v>
      </c>
      <c r="S119" s="14">
        <f t="shared" si="147"/>
        <v>5489.5624152991495</v>
      </c>
      <c r="T119" s="14">
        <f t="shared" si="147"/>
        <v>223.12756280115934</v>
      </c>
      <c r="U119" s="14">
        <f t="shared" si="147"/>
        <v>556.28189920342425</v>
      </c>
      <c r="V119" s="14">
        <f t="shared" si="147"/>
        <v>614.30071475926366</v>
      </c>
      <c r="W119" s="14">
        <f t="shared" si="147"/>
        <v>39.903387140704673</v>
      </c>
      <c r="X119" s="14">
        <f t="shared" si="147"/>
        <v>3681.2173583305093</v>
      </c>
      <c r="Y119" s="14">
        <f t="shared" si="147"/>
        <v>46.06774506747702</v>
      </c>
      <c r="Z119" s="14">
        <f t="shared" si="147"/>
        <v>129.18157089672334</v>
      </c>
      <c r="AA119" s="14">
        <f t="shared" si="147"/>
        <v>66.346969144398528</v>
      </c>
      <c r="AB119" s="14">
        <f t="shared" si="147"/>
        <v>72.156483922489727</v>
      </c>
      <c r="AC119" s="14">
        <f t="shared" si="147"/>
        <v>23.707693749361638</v>
      </c>
      <c r="AD119" s="14">
        <f t="shared" si="147"/>
        <v>62.033677873731058</v>
      </c>
      <c r="AE119" s="14">
        <f t="shared" si="147"/>
        <v>44.688987388732031</v>
      </c>
      <c r="AF119" s="14">
        <f t="shared" si="147"/>
        <v>3290.9666006121638</v>
      </c>
      <c r="AG119" s="14">
        <f t="shared" si="147"/>
        <v>356.91316149556161</v>
      </c>
      <c r="AH119" s="14">
        <f t="shared" si="147"/>
        <v>1222.945142001555</v>
      </c>
      <c r="AI119" s="14">
        <f t="shared" si="147"/>
        <v>324.27264281844492</v>
      </c>
      <c r="AJ119" s="14">
        <f t="shared" si="147"/>
        <v>592.12473419727633</v>
      </c>
      <c r="AK119" s="14">
        <f t="shared" si="147"/>
        <v>231.23509655494072</v>
      </c>
      <c r="AL119" s="14">
        <f t="shared" si="147"/>
        <v>558.73854196804177</v>
      </c>
      <c r="AM119" s="14">
        <f t="shared" si="147"/>
        <v>63.589253956786592</v>
      </c>
      <c r="AN119" s="14">
        <f t="shared" si="147"/>
        <v>125.86794643944302</v>
      </c>
      <c r="AO119" s="14">
        <f t="shared" si="147"/>
        <v>12656.212644273339</v>
      </c>
    </row>
    <row r="120" spans="2:42">
      <c r="D120">
        <f t="shared" si="148"/>
        <v>2022</v>
      </c>
      <c r="E120" s="14">
        <f t="shared" si="149"/>
        <v>47.121736669051295</v>
      </c>
      <c r="F120" s="14">
        <f t="shared" si="147"/>
        <v>459.2736000353371</v>
      </c>
      <c r="G120" s="14">
        <f t="shared" si="147"/>
        <v>77.947354964526923</v>
      </c>
      <c r="H120" s="14">
        <f t="shared" si="147"/>
        <v>1538.7645704487759</v>
      </c>
      <c r="I120" s="14">
        <f t="shared" si="147"/>
        <v>327.37275231552479</v>
      </c>
      <c r="J120" s="14">
        <f t="shared" si="147"/>
        <v>921.68145050856333</v>
      </c>
      <c r="K120" s="14">
        <f t="shared" si="147"/>
        <v>105.53812641174541</v>
      </c>
      <c r="L120" s="14">
        <f t="shared" si="147"/>
        <v>594.3294990195991</v>
      </c>
      <c r="M120" s="14">
        <f t="shared" si="147"/>
        <v>7893.2500235479583</v>
      </c>
      <c r="N120" s="14">
        <f t="shared" si="147"/>
        <v>518.40023254234995</v>
      </c>
      <c r="O120" s="14">
        <f t="shared" si="147"/>
        <v>50.575930142466341</v>
      </c>
      <c r="P120" s="14">
        <f t="shared" si="147"/>
        <v>402.30363392506882</v>
      </c>
      <c r="Q120" s="14">
        <f t="shared" si="147"/>
        <v>2103.2875584090084</v>
      </c>
      <c r="R120" s="14">
        <f t="shared" si="147"/>
        <v>584.49427629774095</v>
      </c>
      <c r="S120" s="14">
        <f t="shared" si="147"/>
        <v>5467.6261238876141</v>
      </c>
      <c r="T120" s="14">
        <f t="shared" si="147"/>
        <v>222.23594506020592</v>
      </c>
      <c r="U120" s="14">
        <f t="shared" si="147"/>
        <v>554.05899673420731</v>
      </c>
      <c r="V120" s="14">
        <f t="shared" si="147"/>
        <v>598.43271299631704</v>
      </c>
      <c r="W120" s="14">
        <f t="shared" si="147"/>
        <v>39.743933205690418</v>
      </c>
      <c r="X120" s="14">
        <f t="shared" si="147"/>
        <v>3666.5072137666207</v>
      </c>
      <c r="Y120" s="14">
        <f t="shared" si="147"/>
        <v>45.883658358187382</v>
      </c>
      <c r="Z120" s="14">
        <f t="shared" si="147"/>
        <v>128.66536133942003</v>
      </c>
      <c r="AA120" s="14">
        <f t="shared" si="147"/>
        <v>66.081846655697518</v>
      </c>
      <c r="AB120" s="14">
        <f t="shared" si="147"/>
        <v>71.868146612735458</v>
      </c>
      <c r="AC120" s="14">
        <f t="shared" si="147"/>
        <v>23.612957805139189</v>
      </c>
      <c r="AD120" s="14">
        <f t="shared" si="147"/>
        <v>61.785791296947629</v>
      </c>
      <c r="AE120" s="14">
        <f t="shared" si="147"/>
        <v>44.51041019512666</v>
      </c>
      <c r="AF120" s="14">
        <f t="shared" si="147"/>
        <v>3277.8158980761177</v>
      </c>
      <c r="AG120" s="14">
        <f t="shared" si="147"/>
        <v>355.48693650222532</v>
      </c>
      <c r="AH120" s="14">
        <f t="shared" si="147"/>
        <v>1218.0582532141168</v>
      </c>
      <c r="AI120" s="14">
        <f t="shared" si="147"/>
        <v>322.97684933774241</v>
      </c>
      <c r="AJ120" s="14">
        <f t="shared" si="147"/>
        <v>589.75860375942398</v>
      </c>
      <c r="AK120" s="14">
        <f t="shared" si="147"/>
        <v>230.31108110910719</v>
      </c>
      <c r="AL120" s="14">
        <f t="shared" si="147"/>
        <v>557.39837405081892</v>
      </c>
      <c r="AM120" s="14">
        <f t="shared" si="147"/>
        <v>63.335151297975273</v>
      </c>
      <c r="AN120" s="14">
        <f t="shared" si="147"/>
        <v>125.364978125471</v>
      </c>
      <c r="AO120" s="14">
        <f t="shared" si="147"/>
        <v>12544.326977152597</v>
      </c>
    </row>
    <row r="121" spans="2:42">
      <c r="D121">
        <f t="shared" si="148"/>
        <v>2024</v>
      </c>
      <c r="E121" s="14">
        <f t="shared" si="149"/>
        <v>46.933438209321764</v>
      </c>
      <c r="F121" s="14">
        <f t="shared" si="147"/>
        <v>457.43834272959589</v>
      </c>
      <c r="G121" s="14">
        <f t="shared" si="147"/>
        <v>77.635877334088676</v>
      </c>
      <c r="H121" s="14">
        <f t="shared" si="147"/>
        <v>1531.0803648750975</v>
      </c>
      <c r="I121" s="14">
        <f t="shared" si="147"/>
        <v>326.06457079727198</v>
      </c>
      <c r="J121" s="14">
        <f t="shared" si="147"/>
        <v>917.99841143233107</v>
      </c>
      <c r="K121" s="14">
        <f t="shared" si="147"/>
        <v>105.11639605860408</v>
      </c>
      <c r="L121" s="14">
        <f t="shared" si="147"/>
        <v>591.95455834151676</v>
      </c>
      <c r="M121" s="14">
        <f t="shared" si="147"/>
        <v>7861.708596453861</v>
      </c>
      <c r="N121" s="14">
        <f t="shared" si="147"/>
        <v>516.32870521311077</v>
      </c>
      <c r="O121" s="14">
        <f t="shared" si="147"/>
        <v>50.373828725617045</v>
      </c>
      <c r="P121" s="14">
        <f t="shared" si="147"/>
        <v>400.69602860390427</v>
      </c>
      <c r="Q121" s="14">
        <f t="shared" si="147"/>
        <v>2094.4630261618231</v>
      </c>
      <c r="R121" s="14">
        <f t="shared" si="147"/>
        <v>582.15863716965521</v>
      </c>
      <c r="S121" s="14">
        <f t="shared" si="147"/>
        <v>5445.777489896559</v>
      </c>
      <c r="T121" s="14">
        <f t="shared" si="147"/>
        <v>221.34789022374534</v>
      </c>
      <c r="U121" s="14">
        <f t="shared" si="147"/>
        <v>551.84497698325742</v>
      </c>
      <c r="V121" s="14">
        <f t="shared" si="147"/>
        <v>582.97459758690911</v>
      </c>
      <c r="W121" s="14">
        <f t="shared" si="147"/>
        <v>39.585116448600481</v>
      </c>
      <c r="X121" s="14">
        <f t="shared" si="147"/>
        <v>3651.8558509404093</v>
      </c>
      <c r="Y121" s="14">
        <f t="shared" si="147"/>
        <v>45.700307259388069</v>
      </c>
      <c r="Z121" s="14">
        <f t="shared" si="147"/>
        <v>128.15121455550772</v>
      </c>
      <c r="AA121" s="14">
        <f t="shared" si="147"/>
        <v>65.817783596461354</v>
      </c>
      <c r="AB121" s="14">
        <f t="shared" si="147"/>
        <v>71.580961498870963</v>
      </c>
      <c r="AC121" s="14">
        <f t="shared" si="147"/>
        <v>23.518600425749852</v>
      </c>
      <c r="AD121" s="14">
        <f t="shared" si="147"/>
        <v>61.538895274925025</v>
      </c>
      <c r="AE121" s="14">
        <f t="shared" si="147"/>
        <v>44.332546595986933</v>
      </c>
      <c r="AF121" s="14">
        <f t="shared" si="147"/>
        <v>3264.7177457474054</v>
      </c>
      <c r="AG121" s="14">
        <f t="shared" si="147"/>
        <v>354.06641070396245</v>
      </c>
      <c r="AH121" s="14">
        <f t="shared" si="147"/>
        <v>1213.1908924342731</v>
      </c>
      <c r="AI121" s="14">
        <f t="shared" si="147"/>
        <v>321.6862338477888</v>
      </c>
      <c r="AJ121" s="14">
        <f t="shared" si="147"/>
        <v>587.40192837880136</v>
      </c>
      <c r="AK121" s="14">
        <f t="shared" si="147"/>
        <v>229.39075802899521</v>
      </c>
      <c r="AL121" s="14">
        <f t="shared" si="147"/>
        <v>556.06142060675563</v>
      </c>
      <c r="AM121" s="14">
        <f t="shared" si="147"/>
        <v>63.082064033388562</v>
      </c>
      <c r="AN121" s="14">
        <f t="shared" si="147"/>
        <v>124.86401967288161</v>
      </c>
      <c r="AO121" s="14">
        <f t="shared" si="147"/>
        <v>12433.430421297518</v>
      </c>
    </row>
    <row r="122" spans="2:42">
      <c r="D122">
        <f t="shared" si="148"/>
        <v>2026</v>
      </c>
      <c r="E122" s="14">
        <f t="shared" si="149"/>
        <v>46.745892190237313</v>
      </c>
      <c r="F122" s="14">
        <f t="shared" si="147"/>
        <v>455.61041911204842</v>
      </c>
      <c r="G122" s="14">
        <f t="shared" si="147"/>
        <v>77.325644368261663</v>
      </c>
      <c r="H122" s="14">
        <f t="shared" si="147"/>
        <v>1523.4345323030027</v>
      </c>
      <c r="I122" s="14">
        <f t="shared" si="147"/>
        <v>324.7616167723661</v>
      </c>
      <c r="J122" s="14">
        <f t="shared" si="147"/>
        <v>914.33008978024748</v>
      </c>
      <c r="K122" s="14">
        <f t="shared" si="147"/>
        <v>104.6963509399539</v>
      </c>
      <c r="L122" s="14">
        <f t="shared" si="147"/>
        <v>589.58910792638403</v>
      </c>
      <c r="M122" s="14">
        <f t="shared" si="147"/>
        <v>7830.2932089024316</v>
      </c>
      <c r="N122" s="14">
        <f t="shared" si="147"/>
        <v>514.26545570707913</v>
      </c>
      <c r="O122" s="14">
        <f t="shared" si="147"/>
        <v>50.172534906029476</v>
      </c>
      <c r="P122" s="14">
        <f t="shared" si="147"/>
        <v>399.09484727360308</v>
      </c>
      <c r="Q122" s="14">
        <f t="shared" si="147"/>
        <v>2085.6755180338887</v>
      </c>
      <c r="R122" s="14">
        <f t="shared" si="147"/>
        <v>579.83233125552522</v>
      </c>
      <c r="S122" s="14">
        <f t="shared" si="147"/>
        <v>5424.016163046932</v>
      </c>
      <c r="T122" s="14">
        <f t="shared" si="147"/>
        <v>220.46338405441125</v>
      </c>
      <c r="U122" s="14">
        <f t="shared" si="147"/>
        <v>549.63980445523237</v>
      </c>
      <c r="V122" s="14">
        <f t="shared" si="147"/>
        <v>567.91578075664165</v>
      </c>
      <c r="W122" s="14">
        <f t="shared" si="147"/>
        <v>39.426934323271873</v>
      </c>
      <c r="X122" s="14">
        <f t="shared" si="147"/>
        <v>3637.2630349600513</v>
      </c>
      <c r="Y122" s="14">
        <f t="shared" si="147"/>
        <v>45.517688831579555</v>
      </c>
      <c r="Z122" s="14">
        <f t="shared" si="147"/>
        <v>127.63912230214392</v>
      </c>
      <c r="AA122" s="14">
        <f t="shared" si="147"/>
        <v>65.554775733209894</v>
      </c>
      <c r="AB122" s="14">
        <f t="shared" si="147"/>
        <v>71.294923976721478</v>
      </c>
      <c r="AC122" s="14">
        <f t="shared" si="147"/>
        <v>23.424620098448557</v>
      </c>
      <c r="AD122" s="14">
        <f t="shared" si="147"/>
        <v>61.292985849406428</v>
      </c>
      <c r="AE122" s="14">
        <f t="shared" si="147"/>
        <v>44.155393739789368</v>
      </c>
      <c r="AF122" s="14">
        <f t="shared" si="147"/>
        <v>3251.6719336353985</v>
      </c>
      <c r="AG122" s="14">
        <f t="shared" si="147"/>
        <v>352.65156132678942</v>
      </c>
      <c r="AH122" s="14">
        <f t="shared" si="147"/>
        <v>1208.3429816281057</v>
      </c>
      <c r="AI122" s="14">
        <f t="shared" si="147"/>
        <v>320.40077565733304</v>
      </c>
      <c r="AJ122" s="14">
        <f t="shared" si="147"/>
        <v>585.05467027299972</v>
      </c>
      <c r="AK122" s="14">
        <f t="shared" si="147"/>
        <v>228.47411255991133</v>
      </c>
      <c r="AL122" s="14">
        <f t="shared" si="147"/>
        <v>554.72767392574508</v>
      </c>
      <c r="AM122" s="14">
        <f t="shared" si="147"/>
        <v>62.829988105511141</v>
      </c>
      <c r="AN122" s="14">
        <f t="shared" si="147"/>
        <v>124.36506305026877</v>
      </c>
      <c r="AO122" s="14">
        <f t="shared" si="147"/>
        <v>12323.514232593496</v>
      </c>
    </row>
    <row r="123" spans="2:42">
      <c r="D123">
        <f t="shared" si="148"/>
        <v>2028</v>
      </c>
      <c r="E123" s="14">
        <f t="shared" si="149"/>
        <v>46.559095605045123</v>
      </c>
      <c r="F123" s="14">
        <f t="shared" si="147"/>
        <v>453.78979987727666</v>
      </c>
      <c r="G123" s="14">
        <f t="shared" si="147"/>
        <v>77.016651093366093</v>
      </c>
      <c r="H123" s="14">
        <f t="shared" si="147"/>
        <v>1515.8268811073146</v>
      </c>
      <c r="I123" s="14">
        <f t="shared" ref="I123:I144" si="150">I122*(1-I$12)^2</f>
        <v>323.46386935174371</v>
      </c>
      <c r="J123" s="14">
        <f t="shared" ref="J123:J144" si="151">J122*(1-J$12)^2</f>
        <v>910.67642674148556</v>
      </c>
      <c r="K123" s="14">
        <f t="shared" ref="K123:K144" si="152">K122*(1-K$12)^2</f>
        <v>104.27798432159784</v>
      </c>
      <c r="L123" s="14">
        <f t="shared" ref="L123:L144" si="153">L122*(1-L$12)^2</f>
        <v>587.23310985111016</v>
      </c>
      <c r="M123" s="14">
        <f t="shared" ref="M123:M144" si="154">M122*(1-M$12)^2</f>
        <v>7799.0033572396578</v>
      </c>
      <c r="N123" s="14">
        <f t="shared" ref="N123:N144" si="155">N122*(1-N$12)^2</f>
        <v>512.21045094607359</v>
      </c>
      <c r="O123" s="14">
        <f t="shared" ref="O123:O144" si="156">O122*(1-O$12)^2</f>
        <v>49.972045456544983</v>
      </c>
      <c r="P123" s="14">
        <f t="shared" ref="P123:P144" si="157">P122*(1-P$12)^2</f>
        <v>397.50006426389774</v>
      </c>
      <c r="Q123" s="14">
        <f t="shared" ref="Q123:Q144" si="158">Q122*(1-Q$12)^2</f>
        <v>2076.9248786871808</v>
      </c>
      <c r="R123" s="14">
        <f t="shared" ref="R123:R144" si="159">R122*(1-R$12)^2</f>
        <v>577.51532125982817</v>
      </c>
      <c r="S123" s="14">
        <f t="shared" ref="S123:S144" si="160">S122*(1-S$12)^2</f>
        <v>5402.3417944593966</v>
      </c>
      <c r="T123" s="14">
        <f t="shared" ref="T123:T144" si="161">T122*(1-T$12)^2</f>
        <v>219.58241237172982</v>
      </c>
      <c r="U123" s="14">
        <f t="shared" ref="U123:U144" si="162">U122*(1-U$12)^2</f>
        <v>547.44344379662925</v>
      </c>
      <c r="V123" s="14">
        <f t="shared" ref="V123:V144" si="163">V122*(1-V$12)^2</f>
        <v>553.2459482239168</v>
      </c>
      <c r="W123" s="14">
        <f t="shared" ref="W123:W144" si="164">W122*(1-W$12)^2</f>
        <v>39.26938429371608</v>
      </c>
      <c r="X123" s="14">
        <f t="shared" ref="X123:X144" si="165">X122*(1-X$12)^2</f>
        <v>3622.7285318723511</v>
      </c>
      <c r="Y123" s="14">
        <f t="shared" ref="Y123:Y144" si="166">Y122*(1-Y$12)^2</f>
        <v>45.335800147008563</v>
      </c>
      <c r="Z123" s="14">
        <f t="shared" ref="Z123:Z144" si="167">Z122*(1-Z$12)^2</f>
        <v>127.12907636942455</v>
      </c>
      <c r="AA123" s="14">
        <f t="shared" ref="AA123:AA144" si="168">AA122*(1-AA$12)^2</f>
        <v>65.292818849379984</v>
      </c>
      <c r="AB123" s="14">
        <f t="shared" ref="AB123:AB144" si="169">AB122*(1-AB$12)^2</f>
        <v>71.010029460510495</v>
      </c>
      <c r="AC123" s="14">
        <f t="shared" ref="AC123:AC144" si="170">AC122*(1-AC$12)^2</f>
        <v>23.331015316535158</v>
      </c>
      <c r="AD123" s="14">
        <f t="shared" ref="AD123:AD144" si="171">AD122*(1-AD$12)^2</f>
        <v>61.048059077952196</v>
      </c>
      <c r="AE123" s="14">
        <f t="shared" ref="AE123:AE144" si="172">AE122*(1-AE$12)^2</f>
        <v>43.978948786405169</v>
      </c>
      <c r="AF123" s="14">
        <f t="shared" ref="AF123:AF144" si="173">AF122*(1-AF$12)^2</f>
        <v>3238.6782525885915</v>
      </c>
      <c r="AG123" s="14">
        <f t="shared" ref="AG123:AG144" si="174">AG122*(1-AG$12)^2</f>
        <v>351.24236568772756</v>
      </c>
      <c r="AH123" s="14">
        <f t="shared" ref="AH123:AH144" si="175">AH122*(1-AH$12)^2</f>
        <v>1203.5144430735197</v>
      </c>
      <c r="AI123" s="14">
        <f t="shared" ref="AI123:AI144" si="176">AI122*(1-AI$12)^2</f>
        <v>319.12045415780636</v>
      </c>
      <c r="AJ123" s="14">
        <f t="shared" ref="AJ123:AJ144" si="177">AJ122*(1-AJ$12)^2</f>
        <v>582.7167918105888</v>
      </c>
      <c r="AK123" s="14">
        <f t="shared" ref="AK123:AK144" si="178">AK122*(1-AK$12)^2</f>
        <v>227.56113000612191</v>
      </c>
      <c r="AL123" s="14">
        <f t="shared" ref="AL123:AL144" si="179">AL122*(1-AL$12)^2</f>
        <v>553.39712631617374</v>
      </c>
      <c r="AM123" s="14">
        <f t="shared" ref="AM123:AM144" si="180">AM122*(1-AM$12)^2</f>
        <v>62.578919473041516</v>
      </c>
      <c r="AN123" s="14">
        <f t="shared" ref="AN123:AN144" si="181">AN122*(1-AN$12)^2</f>
        <v>123.8681002583199</v>
      </c>
      <c r="AO123" s="14">
        <f t="shared" ref="AO123:AO144" si="182">AO122*(1-AO$12)^2</f>
        <v>12214.569744227179</v>
      </c>
    </row>
    <row r="124" spans="2:42">
      <c r="D124">
        <f t="shared" si="148"/>
        <v>2030</v>
      </c>
      <c r="E124" s="14">
        <f t="shared" si="149"/>
        <v>46.373045459007365</v>
      </c>
      <c r="F124" s="14">
        <f t="shared" ref="F124:F144" si="183">F123*(1-F$12)^2</f>
        <v>451.97645583696709</v>
      </c>
      <c r="G124" s="14">
        <f t="shared" ref="G124:G144" si="184">G123*(1-G$12)^2</f>
        <v>76.708892555597004</v>
      </c>
      <c r="H124" s="14">
        <f t="shared" ref="H124:H144" si="185">H123*(1-H$12)^2</f>
        <v>1508.2572206197851</v>
      </c>
      <c r="I124" s="14">
        <f t="shared" si="150"/>
        <v>322.17130772981415</v>
      </c>
      <c r="J124" s="14">
        <f t="shared" si="151"/>
        <v>907.03736374022662</v>
      </c>
      <c r="K124" s="14">
        <f t="shared" si="152"/>
        <v>103.86128949624873</v>
      </c>
      <c r="L124" s="14">
        <f t="shared" si="153"/>
        <v>584.88652634414507</v>
      </c>
      <c r="M124" s="14">
        <f t="shared" si="154"/>
        <v>7767.838539824128</v>
      </c>
      <c r="N124" s="14">
        <f t="shared" si="155"/>
        <v>510.16365798409311</v>
      </c>
      <c r="O124" s="14">
        <f t="shared" si="156"/>
        <v>49.772357162900626</v>
      </c>
      <c r="P124" s="14">
        <f t="shared" si="157"/>
        <v>395.91165400709923</v>
      </c>
      <c r="Q124" s="14">
        <f t="shared" si="158"/>
        <v>2068.2109534354095</v>
      </c>
      <c r="R124" s="14">
        <f t="shared" si="159"/>
        <v>575.20757003607389</v>
      </c>
      <c r="S124" s="14">
        <f t="shared" si="160"/>
        <v>5380.7540366487365</v>
      </c>
      <c r="T124" s="14">
        <f t="shared" si="161"/>
        <v>218.70496105189238</v>
      </c>
      <c r="U124" s="14">
        <f t="shared" si="162"/>
        <v>545.25585979521793</v>
      </c>
      <c r="V124" s="14">
        <f t="shared" si="163"/>
        <v>538.95505213534477</v>
      </c>
      <c r="W124" s="14">
        <f t="shared" si="164"/>
        <v>39.11246383407839</v>
      </c>
      <c r="X124" s="14">
        <f t="shared" si="165"/>
        <v>3608.2521086589891</v>
      </c>
      <c r="Y124" s="14">
        <f t="shared" si="166"/>
        <v>45.154638289621118</v>
      </c>
      <c r="Z124" s="14">
        <f t="shared" si="167"/>
        <v>126.62106858025233</v>
      </c>
      <c r="AA124" s="14">
        <f t="shared" si="168"/>
        <v>65.031908745257866</v>
      </c>
      <c r="AB124" s="14">
        <f t="shared" si="169"/>
        <v>70.726273382786289</v>
      </c>
      <c r="AC124" s="14">
        <f t="shared" si="170"/>
        <v>23.237784579330285</v>
      </c>
      <c r="AD124" s="14">
        <f t="shared" si="171"/>
        <v>60.804111033876701</v>
      </c>
      <c r="AE124" s="14">
        <f t="shared" si="172"/>
        <v>43.803208907054696</v>
      </c>
      <c r="AF124" s="14">
        <f t="shared" si="173"/>
        <v>3225.7364942912473</v>
      </c>
      <c r="AG124" s="14">
        <f t="shared" si="174"/>
        <v>349.83880119443938</v>
      </c>
      <c r="AH124" s="14">
        <f t="shared" si="175"/>
        <v>1198.705199358998</v>
      </c>
      <c r="AI124" s="14">
        <f t="shared" si="176"/>
        <v>317.84524882299178</v>
      </c>
      <c r="AJ124" s="14">
        <f t="shared" si="177"/>
        <v>580.38825551051366</v>
      </c>
      <c r="AK124" s="14">
        <f t="shared" si="178"/>
        <v>226.65179573061747</v>
      </c>
      <c r="AL124" s="14">
        <f t="shared" si="179"/>
        <v>552.06977010487685</v>
      </c>
      <c r="AM124" s="14">
        <f t="shared" si="180"/>
        <v>62.328854110827244</v>
      </c>
      <c r="AN124" s="14">
        <f t="shared" si="181"/>
        <v>123.37312332968766</v>
      </c>
      <c r="AO124" s="14">
        <f t="shared" si="182"/>
        <v>12106.588366003098</v>
      </c>
    </row>
    <row r="125" spans="2:42">
      <c r="D125">
        <f t="shared" si="148"/>
        <v>2032</v>
      </c>
      <c r="E125" s="14">
        <f t="shared" si="149"/>
        <v>46.187738769353174</v>
      </c>
      <c r="F125" s="14">
        <f t="shared" si="183"/>
        <v>450.17035791944255</v>
      </c>
      <c r="G125" s="14">
        <f t="shared" si="184"/>
        <v>76.402363820944842</v>
      </c>
      <c r="H125" s="14">
        <f t="shared" si="185"/>
        <v>1500.7253611243152</v>
      </c>
      <c r="I125" s="14">
        <f t="shared" si="150"/>
        <v>320.88391118412579</v>
      </c>
      <c r="J125" s="14">
        <f t="shared" si="151"/>
        <v>903.41284243472069</v>
      </c>
      <c r="K125" s="14">
        <f t="shared" si="152"/>
        <v>103.44625978342172</v>
      </c>
      <c r="L125" s="14">
        <f t="shared" si="153"/>
        <v>582.54931978487389</v>
      </c>
      <c r="M125" s="14">
        <f t="shared" si="154"/>
        <v>7736.7982570189906</v>
      </c>
      <c r="N125" s="14">
        <f t="shared" si="155"/>
        <v>508.1250440067887</v>
      </c>
      <c r="O125" s="14">
        <f t="shared" si="156"/>
        <v>49.573466823677677</v>
      </c>
      <c r="P125" s="14">
        <f t="shared" si="157"/>
        <v>394.32959103768684</v>
      </c>
      <c r="Q125" s="14">
        <f t="shared" si="158"/>
        <v>2059.5335882412855</v>
      </c>
      <c r="R125" s="14">
        <f t="shared" si="159"/>
        <v>572.9090405862097</v>
      </c>
      <c r="S125" s="14">
        <f t="shared" si="160"/>
        <v>5359.2525435182879</v>
      </c>
      <c r="T125" s="14">
        <f t="shared" si="161"/>
        <v>217.83101602752902</v>
      </c>
      <c r="U125" s="14">
        <f t="shared" si="162"/>
        <v>543.07701737947627</v>
      </c>
      <c r="V125" s="14">
        <f t="shared" si="163"/>
        <v>525.03330418363669</v>
      </c>
      <c r="W125" s="14">
        <f t="shared" si="164"/>
        <v>38.95617042859741</v>
      </c>
      <c r="X125" s="14">
        <f t="shared" si="165"/>
        <v>3593.8335332327879</v>
      </c>
      <c r="Y125" s="14">
        <f t="shared" si="166"/>
        <v>44.974200355015796</v>
      </c>
      <c r="Z125" s="14">
        <f t="shared" si="167"/>
        <v>126.11509079020564</v>
      </c>
      <c r="AA125" s="14">
        <f t="shared" si="168"/>
        <v>64.772041237911822</v>
      </c>
      <c r="AB125" s="14">
        <f t="shared" si="169"/>
        <v>70.443651194348675</v>
      </c>
      <c r="AC125" s="14">
        <f t="shared" si="170"/>
        <v>23.14492639215128</v>
      </c>
      <c r="AD125" s="14">
        <f t="shared" si="171"/>
        <v>60.561137806185329</v>
      </c>
      <c r="AE125" s="14">
        <f t="shared" si="172"/>
        <v>43.628171284262102</v>
      </c>
      <c r="AF125" s="14">
        <f t="shared" si="173"/>
        <v>3212.8464512600594</v>
      </c>
      <c r="AG125" s="14">
        <f t="shared" si="174"/>
        <v>348.44084534486643</v>
      </c>
      <c r="AH125" s="14">
        <f t="shared" si="175"/>
        <v>1193.9151733823594</v>
      </c>
      <c r="AI125" s="14">
        <f t="shared" si="176"/>
        <v>316.57513920869508</v>
      </c>
      <c r="AJ125" s="14">
        <f t="shared" si="177"/>
        <v>578.06902404149366</v>
      </c>
      <c r="AK125" s="14">
        <f t="shared" si="178"/>
        <v>225.74609515487791</v>
      </c>
      <c r="AL125" s="14">
        <f t="shared" si="179"/>
        <v>550.74559763709408</v>
      </c>
      <c r="AM125" s="14">
        <f t="shared" si="180"/>
        <v>62.079788009800382</v>
      </c>
      <c r="AN125" s="14">
        <f t="shared" si="181"/>
        <v>122.88012432886222</v>
      </c>
      <c r="AO125" s="14">
        <f t="shared" si="182"/>
        <v>11999.561583666333</v>
      </c>
    </row>
    <row r="126" spans="2:42">
      <c r="D126">
        <f t="shared" si="148"/>
        <v>2034</v>
      </c>
      <c r="E126" s="14">
        <f t="shared" si="149"/>
        <v>46.003172565230841</v>
      </c>
      <c r="F126" s="14">
        <f t="shared" si="183"/>
        <v>448.37147716919645</v>
      </c>
      <c r="G126" s="14">
        <f t="shared" si="184"/>
        <v>76.097059975116352</v>
      </c>
      <c r="H126" s="14">
        <f t="shared" si="185"/>
        <v>1493.2311138522009</v>
      </c>
      <c r="I126" s="14">
        <f t="shared" si="150"/>
        <v>319.60165907503404</v>
      </c>
      <c r="J126" s="14">
        <f t="shared" si="151"/>
        <v>899.80280471635149</v>
      </c>
      <c r="K126" s="14">
        <f t="shared" si="152"/>
        <v>103.03288852932717</v>
      </c>
      <c r="L126" s="14">
        <f t="shared" si="153"/>
        <v>580.22145270301348</v>
      </c>
      <c r="M126" s="14">
        <f t="shared" si="154"/>
        <v>7705.8820111839432</v>
      </c>
      <c r="N126" s="14">
        <f t="shared" si="155"/>
        <v>506.09457633093757</v>
      </c>
      <c r="O126" s="14">
        <f t="shared" si="156"/>
        <v>49.375371250250261</v>
      </c>
      <c r="P126" s="14">
        <f t="shared" si="157"/>
        <v>392.75384999190027</v>
      </c>
      <c r="Q126" s="14">
        <f t="shared" si="158"/>
        <v>2050.8926297137964</v>
      </c>
      <c r="R126" s="14">
        <f t="shared" si="159"/>
        <v>570.6196960600272</v>
      </c>
      <c r="S126" s="14">
        <f t="shared" si="160"/>
        <v>5337.8369703543885</v>
      </c>
      <c r="T126" s="14">
        <f t="shared" si="161"/>
        <v>216.96056328748301</v>
      </c>
      <c r="U126" s="14">
        <f t="shared" si="162"/>
        <v>540.90688161802791</v>
      </c>
      <c r="V126" s="14">
        <f t="shared" si="163"/>
        <v>511.47116890326913</v>
      </c>
      <c r="W126" s="14">
        <f t="shared" si="164"/>
        <v>38.800501571564737</v>
      </c>
      <c r="X126" s="14">
        <f t="shared" si="165"/>
        <v>3579.4725744339898</v>
      </c>
      <c r="Y126" s="14">
        <f t="shared" si="166"/>
        <v>44.794483450397152</v>
      </c>
      <c r="Z126" s="14">
        <f t="shared" si="167"/>
        <v>125.61113488740799</v>
      </c>
      <c r="AA126" s="14">
        <f t="shared" si="168"/>
        <v>64.513212161125125</v>
      </c>
      <c r="AB126" s="14">
        <f t="shared" si="169"/>
        <v>70.162158364176051</v>
      </c>
      <c r="AC126" s="14">
        <f t="shared" si="170"/>
        <v>23.052439266288243</v>
      </c>
      <c r="AD126" s="14">
        <f t="shared" si="171"/>
        <v>60.319135499511809</v>
      </c>
      <c r="AE126" s="14">
        <f t="shared" si="172"/>
        <v>43.453833111810191</v>
      </c>
      <c r="AF126" s="14">
        <f t="shared" si="173"/>
        <v>3200.0079168408242</v>
      </c>
      <c r="AG126" s="14">
        <f t="shared" si="174"/>
        <v>347.04847572686833</v>
      </c>
      <c r="AH126" s="14">
        <f t="shared" si="175"/>
        <v>1189.1442883495235</v>
      </c>
      <c r="AI126" s="14">
        <f t="shared" si="176"/>
        <v>315.31010495241713</v>
      </c>
      <c r="AJ126" s="14">
        <f t="shared" si="177"/>
        <v>575.75906022142385</v>
      </c>
      <c r="AK126" s="14">
        <f t="shared" si="178"/>
        <v>224.84401375863902</v>
      </c>
      <c r="AL126" s="14">
        <f t="shared" si="179"/>
        <v>549.42460127642573</v>
      </c>
      <c r="AM126" s="14">
        <f t="shared" si="180"/>
        <v>61.831717176913216</v>
      </c>
      <c r="AN126" s="14">
        <f t="shared" si="181"/>
        <v>122.38909535204409</v>
      </c>
      <c r="AO126" s="14">
        <f t="shared" si="182"/>
        <v>11893.48095823117</v>
      </c>
    </row>
    <row r="127" spans="2:42">
      <c r="D127">
        <f t="shared" si="148"/>
        <v>2036</v>
      </c>
      <c r="E127" s="14">
        <f t="shared" si="149"/>
        <v>45.819343887660182</v>
      </c>
      <c r="F127" s="14">
        <f t="shared" si="183"/>
        <v>446.57978474642834</v>
      </c>
      <c r="G127" s="14">
        <f t="shared" si="184"/>
        <v>75.792976123455787</v>
      </c>
      <c r="H127" s="14">
        <f t="shared" si="185"/>
        <v>1485.7742909774015</v>
      </c>
      <c r="I127" s="14">
        <f t="shared" si="150"/>
        <v>318.32453084537019</v>
      </c>
      <c r="J127" s="14">
        <f t="shared" si="151"/>
        <v>896.20719270870495</v>
      </c>
      <c r="K127" s="14">
        <f t="shared" si="152"/>
        <v>102.62116910676397</v>
      </c>
      <c r="L127" s="14">
        <f t="shared" si="153"/>
        <v>577.9028877780122</v>
      </c>
      <c r="M127" s="14">
        <f t="shared" si="154"/>
        <v>7675.0893066672525</v>
      </c>
      <c r="N127" s="14">
        <f t="shared" si="155"/>
        <v>504.07222240391917</v>
      </c>
      <c r="O127" s="14">
        <f t="shared" si="156"/>
        <v>49.17806726673426</v>
      </c>
      <c r="P127" s="14">
        <f t="shared" si="157"/>
        <v>391.18440560733262</v>
      </c>
      <c r="Q127" s="14">
        <f t="shared" si="158"/>
        <v>2042.2879251054953</v>
      </c>
      <c r="R127" s="14">
        <f t="shared" si="159"/>
        <v>568.33949975457131</v>
      </c>
      <c r="S127" s="14">
        <f t="shared" si="160"/>
        <v>5316.5069738208522</v>
      </c>
      <c r="T127" s="14">
        <f t="shared" si="161"/>
        <v>216.09358887658624</v>
      </c>
      <c r="U127" s="14">
        <f t="shared" si="162"/>
        <v>538.7454177190823</v>
      </c>
      <c r="V127" s="14">
        <f t="shared" si="163"/>
        <v>498.25935713932876</v>
      </c>
      <c r="W127" s="14">
        <f t="shared" si="164"/>
        <v>38.645454767284768</v>
      </c>
      <c r="X127" s="14">
        <f t="shared" si="165"/>
        <v>3565.1690020265514</v>
      </c>
      <c r="Y127" s="14">
        <f t="shared" si="166"/>
        <v>44.615484694529364</v>
      </c>
      <c r="Z127" s="14">
        <f t="shared" si="167"/>
        <v>125.10919279239791</v>
      </c>
      <c r="AA127" s="14">
        <f t="shared" si="168"/>
        <v>64.255417365329265</v>
      </c>
      <c r="AB127" s="14">
        <f t="shared" si="169"/>
        <v>69.881790379352807</v>
      </c>
      <c r="AC127" s="14">
        <f t="shared" si="170"/>
        <v>22.960321718980154</v>
      </c>
      <c r="AD127" s="14">
        <f t="shared" si="171"/>
        <v>60.078100234055761</v>
      </c>
      <c r="AE127" s="14">
        <f t="shared" si="172"/>
        <v>43.280191594695395</v>
      </c>
      <c r="AF127" s="14">
        <f t="shared" si="173"/>
        <v>3187.2206852051281</v>
      </c>
      <c r="AG127" s="14">
        <f t="shared" si="174"/>
        <v>345.66167001786374</v>
      </c>
      <c r="AH127" s="14">
        <f t="shared" si="175"/>
        <v>1184.3924677732789</v>
      </c>
      <c r="AI127" s="14">
        <f t="shared" si="176"/>
        <v>314.05012577302728</v>
      </c>
      <c r="AJ127" s="14">
        <f t="shared" si="177"/>
        <v>573.45832701677909</v>
      </c>
      <c r="AK127" s="14">
        <f t="shared" si="178"/>
        <v>223.94553707965949</v>
      </c>
      <c r="AL127" s="14">
        <f t="shared" si="179"/>
        <v>548.10677340478821</v>
      </c>
      <c r="AM127" s="14">
        <f t="shared" si="180"/>
        <v>61.584637635074273</v>
      </c>
      <c r="AN127" s="14">
        <f t="shared" si="181"/>
        <v>121.90002852701733</v>
      </c>
      <c r="AO127" s="14">
        <f t="shared" si="182"/>
        <v>11788.338125315697</v>
      </c>
    </row>
    <row r="128" spans="2:42">
      <c r="D128">
        <f t="shared" si="148"/>
        <v>2038</v>
      </c>
      <c r="E128" s="14">
        <f t="shared" si="149"/>
        <v>45.636249789485092</v>
      </c>
      <c r="F128" s="14">
        <f t="shared" si="183"/>
        <v>444.79525192658161</v>
      </c>
      <c r="G128" s="14">
        <f t="shared" si="184"/>
        <v>75.490107390866456</v>
      </c>
      <c r="H128" s="14">
        <f t="shared" si="185"/>
        <v>1478.3547056118332</v>
      </c>
      <c r="I128" s="14">
        <f t="shared" si="150"/>
        <v>317.05250602011211</v>
      </c>
      <c r="J128" s="14">
        <f t="shared" si="151"/>
        <v>892.62594876664093</v>
      </c>
      <c r="K128" s="14">
        <f t="shared" si="152"/>
        <v>102.21109491501335</v>
      </c>
      <c r="L128" s="14">
        <f t="shared" si="153"/>
        <v>575.5935878384513</v>
      </c>
      <c r="M128" s="14">
        <f t="shared" si="154"/>
        <v>7644.4196497978101</v>
      </c>
      <c r="N128" s="14">
        <f t="shared" si="155"/>
        <v>502.05794980319308</v>
      </c>
      <c r="O128" s="14">
        <f t="shared" si="156"/>
        <v>48.98155170993639</v>
      </c>
      <c r="P128" s="14">
        <f t="shared" si="157"/>
        <v>389.62123272252575</v>
      </c>
      <c r="Q128" s="14">
        <f t="shared" si="158"/>
        <v>2033.719322309802</v>
      </c>
      <c r="R128" s="14">
        <f t="shared" si="159"/>
        <v>566.06841511355208</v>
      </c>
      <c r="S128" s="14">
        <f t="shared" si="160"/>
        <v>5295.2622119534644</v>
      </c>
      <c r="T128" s="14">
        <f t="shared" si="161"/>
        <v>215.23007889543541</v>
      </c>
      <c r="U128" s="14">
        <f t="shared" si="162"/>
        <v>536.59259102987687</v>
      </c>
      <c r="V128" s="14">
        <f t="shared" si="163"/>
        <v>485.38881968506274</v>
      </c>
      <c r="W128" s="14">
        <f t="shared" si="164"/>
        <v>38.4910275300347</v>
      </c>
      <c r="X128" s="14">
        <f t="shared" si="165"/>
        <v>3550.9225866944535</v>
      </c>
      <c r="Y128" s="14">
        <f t="shared" si="166"/>
        <v>44.437201217690024</v>
      </c>
      <c r="Z128" s="14">
        <f t="shared" si="167"/>
        <v>124.60925645799948</v>
      </c>
      <c r="AA128" s="14">
        <f t="shared" si="168"/>
        <v>63.998652717537411</v>
      </c>
      <c r="AB128" s="14">
        <f t="shared" si="169"/>
        <v>69.60254274499691</v>
      </c>
      <c r="AC128" s="14">
        <f t="shared" si="170"/>
        <v>22.868572273391109</v>
      </c>
      <c r="AD128" s="14">
        <f t="shared" si="171"/>
        <v>59.838028145520475</v>
      </c>
      <c r="AE128" s="14">
        <f t="shared" si="172"/>
        <v>43.107243949082992</v>
      </c>
      <c r="AF128" s="14">
        <f t="shared" si="173"/>
        <v>3174.4845513470486</v>
      </c>
      <c r="AG128" s="14">
        <f t="shared" si="174"/>
        <v>344.28040598447234</v>
      </c>
      <c r="AH128" s="14">
        <f t="shared" si="175"/>
        <v>1179.6596354720568</v>
      </c>
      <c r="AI128" s="14">
        <f t="shared" si="176"/>
        <v>312.79518147043825</v>
      </c>
      <c r="AJ128" s="14">
        <f t="shared" si="177"/>
        <v>571.16678754202007</v>
      </c>
      <c r="AK128" s="14">
        <f t="shared" si="178"/>
        <v>223.05065071348918</v>
      </c>
      <c r="AL128" s="14">
        <f t="shared" si="179"/>
        <v>546.79210642237047</v>
      </c>
      <c r="AM128" s="14">
        <f t="shared" si="180"/>
        <v>61.338545423084518</v>
      </c>
      <c r="AN128" s="14">
        <f t="shared" si="181"/>
        <v>121.41291601302336</v>
      </c>
      <c r="AO128" s="14">
        <f t="shared" si="182"/>
        <v>11684.124794482274</v>
      </c>
    </row>
    <row r="129" spans="4:41">
      <c r="D129">
        <f t="shared" si="148"/>
        <v>2040</v>
      </c>
      <c r="E129" s="14">
        <f t="shared" si="149"/>
        <v>45.453887335326307</v>
      </c>
      <c r="F129" s="14">
        <f t="shared" si="183"/>
        <v>443.01785009988299</v>
      </c>
      <c r="G129" s="14">
        <f t="shared" si="184"/>
        <v>75.188448921732558</v>
      </c>
      <c r="H129" s="14">
        <f t="shared" si="185"/>
        <v>1470.9721718006842</v>
      </c>
      <c r="I129" s="14">
        <f t="shared" si="150"/>
        <v>315.78556420605571</v>
      </c>
      <c r="J129" s="14">
        <f t="shared" si="151"/>
        <v>889.05901547536939</v>
      </c>
      <c r="K129" s="14">
        <f t="shared" si="152"/>
        <v>101.80265937973296</v>
      </c>
      <c r="L129" s="14">
        <f t="shared" si="153"/>
        <v>573.2935158614489</v>
      </c>
      <c r="M129" s="14">
        <f t="shared" si="154"/>
        <v>7613.8725488772179</v>
      </c>
      <c r="N129" s="14">
        <f t="shared" si="155"/>
        <v>500.05172623577954</v>
      </c>
      <c r="O129" s="14">
        <f t="shared" si="156"/>
        <v>48.785821429303482</v>
      </c>
      <c r="P129" s="14">
        <f t="shared" si="157"/>
        <v>388.06430627656653</v>
      </c>
      <c r="Q129" s="14">
        <f t="shared" si="158"/>
        <v>2025.1866698583121</v>
      </c>
      <c r="R129" s="14">
        <f t="shared" si="159"/>
        <v>563.80640572675827</v>
      </c>
      <c r="S129" s="14">
        <f t="shared" si="160"/>
        <v>5274.1023441544985</v>
      </c>
      <c r="T129" s="14">
        <f t="shared" si="161"/>
        <v>214.37001950016926</v>
      </c>
      <c r="U129" s="14">
        <f t="shared" si="162"/>
        <v>534.44836703612145</v>
      </c>
      <c r="V129" s="14">
        <f t="shared" si="163"/>
        <v>472.85074108377785</v>
      </c>
      <c r="W129" s="14">
        <f t="shared" si="164"/>
        <v>38.337217384024683</v>
      </c>
      <c r="X129" s="14">
        <f t="shared" si="165"/>
        <v>3536.7331000380223</v>
      </c>
      <c r="Y129" s="14">
        <f t="shared" si="166"/>
        <v>44.259630161624138</v>
      </c>
      <c r="Z129" s="14">
        <f t="shared" si="167"/>
        <v>124.11131786919331</v>
      </c>
      <c r="AA129" s="14">
        <f t="shared" si="168"/>
        <v>63.742914101278132</v>
      </c>
      <c r="AB129" s="14">
        <f t="shared" si="169"/>
        <v>69.324410984187907</v>
      </c>
      <c r="AC129" s="14">
        <f t="shared" si="170"/>
        <v>22.777189458586637</v>
      </c>
      <c r="AD129" s="14">
        <f t="shared" si="171"/>
        <v>59.598915385050972</v>
      </c>
      <c r="AE129" s="14">
        <f t="shared" si="172"/>
        <v>42.934987402262458</v>
      </c>
      <c r="AF129" s="14">
        <f t="shared" si="173"/>
        <v>3161.7993110798657</v>
      </c>
      <c r="AG129" s="14">
        <f t="shared" si="174"/>
        <v>342.90466148215836</v>
      </c>
      <c r="AH129" s="14">
        <f t="shared" si="175"/>
        <v>1174.9457155687105</v>
      </c>
      <c r="AI129" s="14">
        <f t="shared" si="176"/>
        <v>311.5452519252824</v>
      </c>
      <c r="AJ129" s="14">
        <f t="shared" si="177"/>
        <v>568.88440505900212</v>
      </c>
      <c r="AK129" s="14">
        <f t="shared" si="178"/>
        <v>222.15934031323806</v>
      </c>
      <c r="AL129" s="14">
        <f t="shared" si="179"/>
        <v>545.48059274759009</v>
      </c>
      <c r="AM129" s="14">
        <f t="shared" si="180"/>
        <v>61.09343659557387</v>
      </c>
      <c r="AN129" s="14">
        <f t="shared" si="181"/>
        <v>120.92775000063533</v>
      </c>
      <c r="AO129" s="14">
        <f t="shared" si="182"/>
        <v>11580.832748583838</v>
      </c>
    </row>
    <row r="130" spans="4:41">
      <c r="D130">
        <f t="shared" si="148"/>
        <v>2042</v>
      </c>
      <c r="E130" s="14">
        <f t="shared" si="149"/>
        <v>45.272253601534345</v>
      </c>
      <c r="F130" s="14">
        <f t="shared" si="183"/>
        <v>441.24755077088383</v>
      </c>
      <c r="G130" s="14">
        <f t="shared" si="184"/>
        <v>74.887995879841313</v>
      </c>
      <c r="H130" s="14">
        <f t="shared" si="185"/>
        <v>1463.6265045177547</v>
      </c>
      <c r="I130" s="14">
        <f t="shared" si="150"/>
        <v>314.52368509148829</v>
      </c>
      <c r="J130" s="14">
        <f t="shared" si="151"/>
        <v>885.50633564952977</v>
      </c>
      <c r="K130" s="14">
        <f t="shared" si="152"/>
        <v>101.39585595285155</v>
      </c>
      <c r="L130" s="14">
        <f t="shared" si="153"/>
        <v>571.00263497206652</v>
      </c>
      <c r="M130" s="14">
        <f t="shared" si="154"/>
        <v>7583.4475141719049</v>
      </c>
      <c r="N130" s="14">
        <f t="shared" si="155"/>
        <v>498.05351953774135</v>
      </c>
      <c r="O130" s="14">
        <f t="shared" si="156"/>
        <v>48.590873286871982</v>
      </c>
      <c r="P130" s="14">
        <f t="shared" si="157"/>
        <v>386.51360130868539</v>
      </c>
      <c r="Q130" s="14">
        <f t="shared" si="158"/>
        <v>2016.6898169181213</v>
      </c>
      <c r="R130" s="14">
        <f t="shared" si="159"/>
        <v>561.55343532947415</v>
      </c>
      <c r="S130" s="14">
        <f t="shared" si="160"/>
        <v>5253.0270311872573</v>
      </c>
      <c r="T130" s="14">
        <f t="shared" si="161"/>
        <v>213.5133969022466</v>
      </c>
      <c r="U130" s="14">
        <f t="shared" si="162"/>
        <v>532.31271136144517</v>
      </c>
      <c r="V130" s="14">
        <f t="shared" si="163"/>
        <v>460.63653359084276</v>
      </c>
      <c r="W130" s="14">
        <f t="shared" si="164"/>
        <v>38.184021863358119</v>
      </c>
      <c r="X130" s="14">
        <f t="shared" si="165"/>
        <v>3522.6003145702703</v>
      </c>
      <c r="Y130" s="14">
        <f t="shared" si="166"/>
        <v>44.082768679498287</v>
      </c>
      <c r="Z130" s="14">
        <f t="shared" si="167"/>
        <v>123.61536904298802</v>
      </c>
      <c r="AA130" s="14">
        <f t="shared" si="168"/>
        <v>63.488197416529424</v>
      </c>
      <c r="AB130" s="14">
        <f t="shared" si="169"/>
        <v>69.047390637895091</v>
      </c>
      <c r="AC130" s="14">
        <f t="shared" si="170"/>
        <v>22.686171809510125</v>
      </c>
      <c r="AD130" s="14">
        <f t="shared" si="171"/>
        <v>59.36075811917231</v>
      </c>
      <c r="AE130" s="14">
        <f t="shared" si="172"/>
        <v>42.763419192603017</v>
      </c>
      <c r="AF130" s="14">
        <f t="shared" si="173"/>
        <v>3149.1647610327905</v>
      </c>
      <c r="AG130" s="14">
        <f t="shared" si="174"/>
        <v>341.53441445487567</v>
      </c>
      <c r="AH130" s="14">
        <f t="shared" si="175"/>
        <v>1170.2506324892979</v>
      </c>
      <c r="AI130" s="14">
        <f t="shared" si="176"/>
        <v>310.30031709858895</v>
      </c>
      <c r="AJ130" s="14">
        <f t="shared" si="177"/>
        <v>566.6111429763863</v>
      </c>
      <c r="AK130" s="14">
        <f t="shared" si="178"/>
        <v>221.27159158934637</v>
      </c>
      <c r="AL130" s="14">
        <f t="shared" si="179"/>
        <v>544.17222481704948</v>
      </c>
      <c r="AM130" s="14">
        <f t="shared" si="180"/>
        <v>60.849307222937959</v>
      </c>
      <c r="AN130" s="14">
        <f t="shared" si="181"/>
        <v>120.44452271163279</v>
      </c>
      <c r="AO130" s="14">
        <f t="shared" si="182"/>
        <v>11478.453843115991</v>
      </c>
    </row>
    <row r="131" spans="4:41">
      <c r="D131">
        <f t="shared" si="148"/>
        <v>2044</v>
      </c>
      <c r="E131" s="14">
        <f t="shared" si="149"/>
        <v>45.091345676142616</v>
      </c>
      <c r="F131" s="14">
        <f t="shared" si="183"/>
        <v>439.48432555800338</v>
      </c>
      <c r="G131" s="14">
        <f t="shared" si="184"/>
        <v>74.588743448305465</v>
      </c>
      <c r="H131" s="14">
        <f t="shared" si="185"/>
        <v>1456.3175196608192</v>
      </c>
      <c r="I131" s="14">
        <f t="shared" si="150"/>
        <v>313.26684844586271</v>
      </c>
      <c r="J131" s="14">
        <f t="shared" si="151"/>
        <v>881.96785233227422</v>
      </c>
      <c r="K131" s="14">
        <f t="shared" si="152"/>
        <v>100.99067811246395</v>
      </c>
      <c r="L131" s="14">
        <f t="shared" si="153"/>
        <v>568.72090844271816</v>
      </c>
      <c r="M131" s="14">
        <f t="shared" si="154"/>
        <v>7553.1440579052742</v>
      </c>
      <c r="N131" s="14">
        <f t="shared" si="155"/>
        <v>496.06329767366856</v>
      </c>
      <c r="O131" s="14">
        <f t="shared" si="156"/>
        <v>48.396704157217641</v>
      </c>
      <c r="P131" s="14">
        <f t="shared" si="157"/>
        <v>384.96909295785588</v>
      </c>
      <c r="Q131" s="14">
        <f t="shared" si="158"/>
        <v>2008.2286132891577</v>
      </c>
      <c r="R131" s="14">
        <f t="shared" si="159"/>
        <v>559.30946780189754</v>
      </c>
      <c r="S131" s="14">
        <f t="shared" si="160"/>
        <v>5232.0359351706329</v>
      </c>
      <c r="T131" s="14">
        <f t="shared" si="161"/>
        <v>212.66019736822523</v>
      </c>
      <c r="U131" s="14">
        <f t="shared" si="162"/>
        <v>530.18558976684483</v>
      </c>
      <c r="V131" s="14">
        <f t="shared" si="163"/>
        <v>448.7378312916577</v>
      </c>
      <c r="W131" s="14">
        <f t="shared" si="164"/>
        <v>38.031438511992143</v>
      </c>
      <c r="X131" s="14">
        <f t="shared" si="165"/>
        <v>3508.5240037132476</v>
      </c>
      <c r="Y131" s="14">
        <f t="shared" si="166"/>
        <v>43.906613935855013</v>
      </c>
      <c r="Z131" s="14">
        <f t="shared" si="167"/>
        <v>123.12140202829224</v>
      </c>
      <c r="AA131" s="14">
        <f t="shared" si="168"/>
        <v>63.234498579652971</v>
      </c>
      <c r="AB131" s="14">
        <f t="shared" si="169"/>
        <v>68.771477264906068</v>
      </c>
      <c r="AC131" s="14">
        <f t="shared" si="170"/>
        <v>22.595517866959323</v>
      </c>
      <c r="AD131" s="14">
        <f t="shared" si="171"/>
        <v>59.123552529728094</v>
      </c>
      <c r="AE131" s="14">
        <f t="shared" si="172"/>
        <v>42.592536569509377</v>
      </c>
      <c r="AF131" s="14">
        <f t="shared" si="173"/>
        <v>3136.5806986477032</v>
      </c>
      <c r="AG131" s="14">
        <f t="shared" si="174"/>
        <v>340.16964293471398</v>
      </c>
      <c r="AH131" s="14">
        <f t="shared" si="175"/>
        <v>1165.5743109618707</v>
      </c>
      <c r="AI131" s="14">
        <f t="shared" si="176"/>
        <v>309.06035703146301</v>
      </c>
      <c r="AJ131" s="14">
        <f t="shared" si="177"/>
        <v>564.34696484905271</v>
      </c>
      <c r="AK131" s="14">
        <f t="shared" si="178"/>
        <v>220.38739030935534</v>
      </c>
      <c r="AL131" s="14">
        <f t="shared" si="179"/>
        <v>542.86699508549236</v>
      </c>
      <c r="AM131" s="14">
        <f t="shared" si="180"/>
        <v>60.6061533912751</v>
      </c>
      <c r="AN131" s="14">
        <f t="shared" si="181"/>
        <v>119.9632263988771</v>
      </c>
      <c r="AO131" s="14">
        <f t="shared" si="182"/>
        <v>11376.980005574807</v>
      </c>
    </row>
    <row r="132" spans="4:41">
      <c r="D132">
        <f t="shared" si="148"/>
        <v>2046</v>
      </c>
      <c r="E132" s="14">
        <f t="shared" si="149"/>
        <v>44.911160658820748</v>
      </c>
      <c r="F132" s="14">
        <f t="shared" si="183"/>
        <v>437.7281461930736</v>
      </c>
      <c r="G132" s="14">
        <f t="shared" si="184"/>
        <v>74.290686829486035</v>
      </c>
      <c r="H132" s="14">
        <f t="shared" si="185"/>
        <v>1449.0450340470131</v>
      </c>
      <c r="I132" s="14">
        <f t="shared" si="150"/>
        <v>312.01503411947306</v>
      </c>
      <c r="J132" s="14">
        <f t="shared" si="151"/>
        <v>878.44350879435444</v>
      </c>
      <c r="K132" s="14">
        <f t="shared" si="152"/>
        <v>100.58711936272655</v>
      </c>
      <c r="L132" s="14">
        <f t="shared" si="153"/>
        <v>566.44829969258103</v>
      </c>
      <c r="M132" s="14">
        <f t="shared" si="154"/>
        <v>7522.9616942498851</v>
      </c>
      <c r="N132" s="14">
        <f t="shared" si="155"/>
        <v>494.08102873616457</v>
      </c>
      <c r="O132" s="14">
        <f t="shared" si="156"/>
        <v>48.203310927405397</v>
      </c>
      <c r="P132" s="14">
        <f t="shared" si="157"/>
        <v>383.43075646239629</v>
      </c>
      <c r="Q132" s="14">
        <f t="shared" si="158"/>
        <v>1999.8029094015278</v>
      </c>
      <c r="R132" s="14">
        <f t="shared" si="159"/>
        <v>557.07446716856111</v>
      </c>
      <c r="S132" s="14">
        <f t="shared" si="160"/>
        <v>5211.1287195736913</v>
      </c>
      <c r="T132" s="14">
        <f t="shared" si="161"/>
        <v>211.81040721954179</v>
      </c>
      <c r="U132" s="14">
        <f t="shared" si="162"/>
        <v>528.06696815013652</v>
      </c>
      <c r="V132" s="14">
        <f t="shared" si="163"/>
        <v>437.14648437156285</v>
      </c>
      <c r="W132" s="14">
        <f t="shared" si="164"/>
        <v>37.879464883698219</v>
      </c>
      <c r="X132" s="14">
        <f t="shared" si="165"/>
        <v>3494.5039417944095</v>
      </c>
      <c r="Y132" s="14">
        <f t="shared" si="166"/>
        <v>43.731163106567337</v>
      </c>
      <c r="Z132" s="14">
        <f t="shared" si="167"/>
        <v>122.62940890578719</v>
      </c>
      <c r="AA132" s="14">
        <f t="shared" si="168"/>
        <v>62.981813523328675</v>
      </c>
      <c r="AB132" s="14">
        <f t="shared" si="169"/>
        <v>68.496666441755508</v>
      </c>
      <c r="AC132" s="14">
        <f t="shared" si="170"/>
        <v>22.505226177562953</v>
      </c>
      <c r="AD132" s="14">
        <f t="shared" si="171"/>
        <v>58.887294813819302</v>
      </c>
      <c r="AE132" s="14">
        <f t="shared" si="172"/>
        <v>42.422336793377617</v>
      </c>
      <c r="AF132" s="14">
        <f t="shared" si="173"/>
        <v>3124.0469221759072</v>
      </c>
      <c r="AG132" s="14">
        <f t="shared" si="174"/>
        <v>338.81032504154683</v>
      </c>
      <c r="AH132" s="14">
        <f t="shared" si="175"/>
        <v>1160.9166760152671</v>
      </c>
      <c r="AI132" s="14">
        <f t="shared" si="176"/>
        <v>307.82535184476529</v>
      </c>
      <c r="AJ132" s="14">
        <f t="shared" si="177"/>
        <v>562.09183437751585</v>
      </c>
      <c r="AK132" s="14">
        <f t="shared" si="178"/>
        <v>219.50672229767915</v>
      </c>
      <c r="AL132" s="14">
        <f t="shared" si="179"/>
        <v>541.56489602576016</v>
      </c>
      <c r="AM132" s="14">
        <f t="shared" si="180"/>
        <v>60.363971202323562</v>
      </c>
      <c r="AN132" s="14">
        <f t="shared" si="181"/>
        <v>119.48385334618719</v>
      </c>
      <c r="AO132" s="14">
        <f t="shared" si="182"/>
        <v>11276.403234820324</v>
      </c>
    </row>
    <row r="133" spans="4:41">
      <c r="D133">
        <f t="shared" si="148"/>
        <v>2048</v>
      </c>
      <c r="E133" s="14">
        <f t="shared" si="149"/>
        <v>44.731695660828102</v>
      </c>
      <c r="F133" s="14">
        <f t="shared" si="183"/>
        <v>435.97898452088606</v>
      </c>
      <c r="G133" s="14">
        <f t="shared" si="184"/>
        <v>73.993821244915409</v>
      </c>
      <c r="H133" s="14">
        <f t="shared" si="185"/>
        <v>1441.808865408241</v>
      </c>
      <c r="I133" s="14">
        <f t="shared" si="150"/>
        <v>310.76822204313163</v>
      </c>
      <c r="J133" s="14">
        <f t="shared" si="151"/>
        <v>874.93324853321224</v>
      </c>
      <c r="K133" s="14">
        <f t="shared" si="152"/>
        <v>100.1851732337531</v>
      </c>
      <c r="L133" s="14">
        <f t="shared" si="153"/>
        <v>564.18477228700942</v>
      </c>
      <c r="M133" s="14">
        <f t="shared" si="154"/>
        <v>7492.8999393196627</v>
      </c>
      <c r="N133" s="14">
        <f t="shared" si="155"/>
        <v>492.10668094533486</v>
      </c>
      <c r="O133" s="14">
        <f t="shared" si="156"/>
        <v>48.010690496939482</v>
      </c>
      <c r="P133" s="14">
        <f t="shared" si="157"/>
        <v>381.89856715957256</v>
      </c>
      <c r="Q133" s="14">
        <f t="shared" si="158"/>
        <v>1991.4125563128719</v>
      </c>
      <c r="R133" s="14">
        <f t="shared" si="159"/>
        <v>554.84839759775559</v>
      </c>
      <c r="S133" s="14">
        <f t="shared" si="160"/>
        <v>5190.3050492102748</v>
      </c>
      <c r="T133" s="14">
        <f t="shared" si="161"/>
        <v>210.9640128322925</v>
      </c>
      <c r="U133" s="14">
        <f t="shared" si="162"/>
        <v>525.95681254540852</v>
      </c>
      <c r="V133" s="14">
        <f t="shared" si="163"/>
        <v>425.85455353376096</v>
      </c>
      <c r="W133" s="14">
        <f t="shared" si="164"/>
        <v>37.728098542022963</v>
      </c>
      <c r="X133" s="14">
        <f t="shared" si="165"/>
        <v>3480.5399040429988</v>
      </c>
      <c r="Y133" s="14">
        <f t="shared" si="166"/>
        <v>43.556413378793494</v>
      </c>
      <c r="Z133" s="14">
        <f t="shared" si="167"/>
        <v>122.13938178779966</v>
      </c>
      <c r="AA133" s="14">
        <f t="shared" si="168"/>
        <v>62.730138196489456</v>
      </c>
      <c r="AB133" s="14">
        <f t="shared" si="169"/>
        <v>68.222953762654257</v>
      </c>
      <c r="AC133" s="14">
        <f t="shared" si="170"/>
        <v>22.41529529375741</v>
      </c>
      <c r="AD133" s="14">
        <f t="shared" si="171"/>
        <v>58.651981183743281</v>
      </c>
      <c r="AE133" s="14">
        <f t="shared" si="172"/>
        <v>42.252817135551282</v>
      </c>
      <c r="AF133" s="14">
        <f t="shared" si="173"/>
        <v>3111.5632306748921</v>
      </c>
      <c r="AG133" s="14">
        <f t="shared" si="174"/>
        <v>337.45643898268082</v>
      </c>
      <c r="AH133" s="14">
        <f t="shared" si="175"/>
        <v>1156.2776529779101</v>
      </c>
      <c r="AI133" s="14">
        <f t="shared" si="176"/>
        <v>306.59528173879363</v>
      </c>
      <c r="AJ133" s="14">
        <f t="shared" si="177"/>
        <v>559.84571540734328</v>
      </c>
      <c r="AK133" s="14">
        <f t="shared" si="178"/>
        <v>218.62957343537761</v>
      </c>
      <c r="AL133" s="14">
        <f t="shared" si="179"/>
        <v>540.26592012874869</v>
      </c>
      <c r="AM133" s="14">
        <f t="shared" si="180"/>
        <v>60.122756773399075</v>
      </c>
      <c r="AN133" s="14">
        <f t="shared" si="181"/>
        <v>119.00639586821582</v>
      </c>
      <c r="AO133" s="14">
        <f t="shared" si="182"/>
        <v>11176.715600445657</v>
      </c>
    </row>
    <row r="134" spans="4:41">
      <c r="D134">
        <f t="shared" si="148"/>
        <v>2050</v>
      </c>
      <c r="E134" s="14">
        <f t="shared" si="149"/>
        <v>44.552947804967431</v>
      </c>
      <c r="F134" s="14">
        <f t="shared" si="183"/>
        <v>434.23681249874062</v>
      </c>
      <c r="G134" s="14">
        <f t="shared" si="184"/>
        <v>73.698141935220733</v>
      </c>
      <c r="H134" s="14">
        <f t="shared" si="185"/>
        <v>1434.6088323866088</v>
      </c>
      <c r="I134" s="14">
        <f t="shared" si="150"/>
        <v>309.52639222784728</v>
      </c>
      <c r="J134" s="14">
        <f t="shared" si="151"/>
        <v>871.43701527207349</v>
      </c>
      <c r="K134" s="14">
        <f t="shared" si="152"/>
        <v>99.784833281511027</v>
      </c>
      <c r="L134" s="14">
        <f t="shared" si="153"/>
        <v>561.93028993695054</v>
      </c>
      <c r="M134" s="14">
        <f t="shared" si="154"/>
        <v>7462.9583111621414</v>
      </c>
      <c r="N134" s="14">
        <f t="shared" si="155"/>
        <v>490.1402226482773</v>
      </c>
      <c r="O134" s="14">
        <f t="shared" si="156"/>
        <v>47.818839777713713</v>
      </c>
      <c r="P134" s="14">
        <f t="shared" si="157"/>
        <v>380.37250048520292</v>
      </c>
      <c r="Q134" s="14">
        <f t="shared" si="158"/>
        <v>1983.0574057057311</v>
      </c>
      <c r="R134" s="14">
        <f t="shared" si="159"/>
        <v>552.63122340095492</v>
      </c>
      <c r="S134" s="14">
        <f t="shared" si="160"/>
        <v>5169.564590233631</v>
      </c>
      <c r="T134" s="14">
        <f t="shared" si="161"/>
        <v>210.12100063701465</v>
      </c>
      <c r="U134" s="14">
        <f t="shared" si="162"/>
        <v>523.85508912247712</v>
      </c>
      <c r="V134" s="14">
        <f t="shared" si="163"/>
        <v>414.85430456143035</v>
      </c>
      <c r="W134" s="14">
        <f t="shared" si="164"/>
        <v>37.577337060249036</v>
      </c>
      <c r="X134" s="14">
        <f t="shared" si="165"/>
        <v>3466.6316665864429</v>
      </c>
      <c r="Y134" s="14">
        <f t="shared" si="166"/>
        <v>43.382361950931838</v>
      </c>
      <c r="Z134" s="14">
        <f t="shared" si="167"/>
        <v>121.65131281817561</v>
      </c>
      <c r="AA134" s="14">
        <f t="shared" si="168"/>
        <v>62.479468564256287</v>
      </c>
      <c r="AB134" s="14">
        <f t="shared" si="169"/>
        <v>67.950334839418687</v>
      </c>
      <c r="AC134" s="14">
        <f t="shared" si="170"/>
        <v>22.325723773763556</v>
      </c>
      <c r="AD134" s="14">
        <f t="shared" si="171"/>
        <v>58.417607866933047</v>
      </c>
      <c r="AE134" s="14">
        <f t="shared" si="172"/>
        <v>42.083974878277623</v>
      </c>
      <c r="AF134" s="14">
        <f t="shared" si="173"/>
        <v>3099.1294240051152</v>
      </c>
      <c r="AG134" s="14">
        <f t="shared" si="174"/>
        <v>336.10796305250602</v>
      </c>
      <c r="AH134" s="14">
        <f t="shared" si="175"/>
        <v>1151.6571674766103</v>
      </c>
      <c r="AI134" s="14">
        <f t="shared" si="176"/>
        <v>305.37012699296542</v>
      </c>
      <c r="AJ134" s="14">
        <f t="shared" si="177"/>
        <v>557.60857192857554</v>
      </c>
      <c r="AK134" s="14">
        <f t="shared" si="178"/>
        <v>217.75592965992985</v>
      </c>
      <c r="AL134" s="14">
        <f t="shared" si="179"/>
        <v>538.9700599033647</v>
      </c>
      <c r="AM134" s="14">
        <f t="shared" si="180"/>
        <v>59.882506237332571</v>
      </c>
      <c r="AN134" s="14">
        <f t="shared" si="181"/>
        <v>118.53084631032642</v>
      </c>
      <c r="AO134" s="14">
        <f t="shared" si="182"/>
        <v>11077.909242151694</v>
      </c>
    </row>
    <row r="135" spans="4:41">
      <c r="D135">
        <f t="shared" si="148"/>
        <v>2052</v>
      </c>
      <c r="E135" s="14">
        <f t="shared" si="149"/>
        <v>44.374914225538781</v>
      </c>
      <c r="F135" s="14">
        <f t="shared" si="183"/>
        <v>432.50160219599564</v>
      </c>
      <c r="G135" s="14">
        <f t="shared" si="184"/>
        <v>73.403644160047591</v>
      </c>
      <c r="H135" s="14">
        <f t="shared" si="185"/>
        <v>1427.4447545298783</v>
      </c>
      <c r="I135" s="14">
        <f t="shared" si="150"/>
        <v>308.28952476450479</v>
      </c>
      <c r="J135" s="14">
        <f t="shared" si="151"/>
        <v>867.95475295904635</v>
      </c>
      <c r="K135" s="14">
        <f t="shared" si="152"/>
        <v>99.386093087718109</v>
      </c>
      <c r="L135" s="14">
        <f t="shared" si="153"/>
        <v>559.68481649836247</v>
      </c>
      <c r="M135" s="14">
        <f t="shared" si="154"/>
        <v>7433.1363297507378</v>
      </c>
      <c r="N135" s="14">
        <f t="shared" si="155"/>
        <v>488.1816223185748</v>
      </c>
      <c r="O135" s="14">
        <f t="shared" si="156"/>
        <v>47.627755693961966</v>
      </c>
      <c r="P135" s="14">
        <f t="shared" si="157"/>
        <v>378.85253197326404</v>
      </c>
      <c r="Q135" s="14">
        <f t="shared" si="158"/>
        <v>1974.7373098849262</v>
      </c>
      <c r="R135" s="14">
        <f t="shared" si="159"/>
        <v>550.42290903224466</v>
      </c>
      <c r="S135" s="14">
        <f t="shared" si="160"/>
        <v>5148.9070101310572</v>
      </c>
      <c r="T135" s="14">
        <f t="shared" si="161"/>
        <v>209.28135711846915</v>
      </c>
      <c r="U135" s="14">
        <f t="shared" si="162"/>
        <v>521.76176418634373</v>
      </c>
      <c r="V135" s="14">
        <f t="shared" si="163"/>
        <v>404.13820302030405</v>
      </c>
      <c r="W135" s="14">
        <f t="shared" si="164"/>
        <v>37.427178021356283</v>
      </c>
      <c r="X135" s="14">
        <f t="shared" si="165"/>
        <v>3452.7790064467636</v>
      </c>
      <c r="Y135" s="14">
        <f t="shared" si="166"/>
        <v>43.209006032575914</v>
      </c>
      <c r="Z135" s="14">
        <f t="shared" si="167"/>
        <v>121.16519417215419</v>
      </c>
      <c r="AA135" s="14">
        <f t="shared" si="168"/>
        <v>62.229800607873521</v>
      </c>
      <c r="AB135" s="14">
        <f t="shared" si="169"/>
        <v>67.678805301400374</v>
      </c>
      <c r="AC135" s="14">
        <f t="shared" si="170"/>
        <v>22.236510181563599</v>
      </c>
      <c r="AD135" s="14">
        <f t="shared" si="171"/>
        <v>58.18417110589678</v>
      </c>
      <c r="AE135" s="14">
        <f t="shared" si="172"/>
        <v>41.915807314664022</v>
      </c>
      <c r="AF135" s="14">
        <f t="shared" si="173"/>
        <v>3086.745302826791</v>
      </c>
      <c r="AG135" s="14">
        <f t="shared" si="174"/>
        <v>334.76487563214823</v>
      </c>
      <c r="AH135" s="14">
        <f t="shared" si="175"/>
        <v>1147.0551454353738</v>
      </c>
      <c r="AI135" s="14">
        <f t="shared" si="176"/>
        <v>304.14986796550153</v>
      </c>
      <c r="AJ135" s="14">
        <f t="shared" si="177"/>
        <v>555.38036807514891</v>
      </c>
      <c r="AK135" s="14">
        <f t="shared" si="178"/>
        <v>216.88577696500877</v>
      </c>
      <c r="AL135" s="14">
        <f t="shared" si="179"/>
        <v>537.67730787648293</v>
      </c>
      <c r="AM135" s="14">
        <f t="shared" si="180"/>
        <v>59.643215742408188</v>
      </c>
      <c r="AN135" s="14">
        <f t="shared" si="181"/>
        <v>118.05719704847036</v>
      </c>
      <c r="AO135" s="14">
        <f t="shared" si="182"/>
        <v>10979.976369127315</v>
      </c>
    </row>
    <row r="136" spans="4:41">
      <c r="D136">
        <f t="shared" si="148"/>
        <v>2054</v>
      </c>
      <c r="E136" s="14">
        <f t="shared" si="149"/>
        <v>44.197592068293531</v>
      </c>
      <c r="F136" s="14">
        <f t="shared" si="183"/>
        <v>430.77332579362047</v>
      </c>
      <c r="G136" s="14">
        <f t="shared" si="184"/>
        <v>73.110323197984044</v>
      </c>
      <c r="H136" s="14">
        <f t="shared" si="185"/>
        <v>1420.3164522869449</v>
      </c>
      <c r="I136" s="14">
        <f t="shared" si="150"/>
        <v>307.05759982354584</v>
      </c>
      <c r="J136" s="14">
        <f t="shared" si="151"/>
        <v>864.48640576622199</v>
      </c>
      <c r="K136" s="14">
        <f t="shared" si="152"/>
        <v>98.988946259739592</v>
      </c>
      <c r="L136" s="14">
        <f t="shared" si="153"/>
        <v>557.448315971635</v>
      </c>
      <c r="M136" s="14">
        <f t="shared" si="154"/>
        <v>7403.4335169770538</v>
      </c>
      <c r="N136" s="14">
        <f t="shared" si="155"/>
        <v>486.23084855578975</v>
      </c>
      <c r="O136" s="14">
        <f t="shared" si="156"/>
        <v>47.437435182208894</v>
      </c>
      <c r="P136" s="14">
        <f t="shared" si="157"/>
        <v>377.3386372554989</v>
      </c>
      <c r="Q136" s="14">
        <f t="shared" si="158"/>
        <v>1966.4521217749459</v>
      </c>
      <c r="R136" s="14">
        <f t="shared" si="159"/>
        <v>548.22341908775184</v>
      </c>
      <c r="S136" s="14">
        <f t="shared" si="160"/>
        <v>5128.3319777185734</v>
      </c>
      <c r="T136" s="14">
        <f t="shared" si="161"/>
        <v>208.44506881542375</v>
      </c>
      <c r="U136" s="14">
        <f t="shared" si="162"/>
        <v>519.67680417665508</v>
      </c>
      <c r="V136" s="14">
        <f t="shared" si="163"/>
        <v>393.69890909808657</v>
      </c>
      <c r="W136" s="14">
        <f t="shared" si="164"/>
        <v>37.277619017982943</v>
      </c>
      <c r="X136" s="14">
        <f t="shared" si="165"/>
        <v>3438.9817015370022</v>
      </c>
      <c r="Y136" s="14">
        <f t="shared" si="166"/>
        <v>43.036342844469743</v>
      </c>
      <c r="Z136" s="14">
        <f t="shared" si="167"/>
        <v>120.68101805624227</v>
      </c>
      <c r="AA136" s="14">
        <f t="shared" si="168"/>
        <v>61.981130324644461</v>
      </c>
      <c r="AB136" s="14">
        <f t="shared" si="169"/>
        <v>67.408360795415973</v>
      </c>
      <c r="AC136" s="14">
        <f t="shared" si="170"/>
        <v>22.147653086878069</v>
      </c>
      <c r="AD136" s="14">
        <f t="shared" si="171"/>
        <v>57.951667158157619</v>
      </c>
      <c r="AE136" s="14">
        <f t="shared" si="172"/>
        <v>41.748311748634627</v>
      </c>
      <c r="AF136" s="14">
        <f t="shared" si="173"/>
        <v>3074.4106685966949</v>
      </c>
      <c r="AG136" s="14">
        <f t="shared" si="174"/>
        <v>333.42715518912217</v>
      </c>
      <c r="AH136" s="14">
        <f t="shared" si="175"/>
        <v>1142.471513074214</v>
      </c>
      <c r="AI136" s="14">
        <f t="shared" si="176"/>
        <v>302.93448509311139</v>
      </c>
      <c r="AJ136" s="14">
        <f t="shared" si="177"/>
        <v>553.16106812432065</v>
      </c>
      <c r="AK136" s="14">
        <f t="shared" si="178"/>
        <v>216.0191014002566</v>
      </c>
      <c r="AL136" s="14">
        <f t="shared" si="179"/>
        <v>536.38765659290277</v>
      </c>
      <c r="AM136" s="14">
        <f t="shared" si="180"/>
        <v>59.404881452301524</v>
      </c>
      <c r="AN136" s="14">
        <f t="shared" si="181"/>
        <v>117.58544048906467</v>
      </c>
      <c r="AO136" s="14">
        <f t="shared" si="182"/>
        <v>10882.909259435091</v>
      </c>
    </row>
    <row r="137" spans="4:41">
      <c r="D137">
        <f t="shared" si="148"/>
        <v>2056</v>
      </c>
      <c r="E137" s="14">
        <f t="shared" si="149"/>
        <v>44.020978490388629</v>
      </c>
      <c r="F137" s="14">
        <f t="shared" si="183"/>
        <v>429.05195558374919</v>
      </c>
      <c r="G137" s="14">
        <f t="shared" si="184"/>
        <v>72.818174346484895</v>
      </c>
      <c r="H137" s="14">
        <f t="shared" si="185"/>
        <v>1413.2237470033372</v>
      </c>
      <c r="I137" s="14">
        <f t="shared" si="150"/>
        <v>305.83059765465094</v>
      </c>
      <c r="J137" s="14">
        <f t="shared" si="151"/>
        <v>861.03191808878012</v>
      </c>
      <c r="K137" s="14">
        <f t="shared" si="152"/>
        <v>98.593386430485666</v>
      </c>
      <c r="L137" s="14">
        <f t="shared" si="153"/>
        <v>555.22075250101238</v>
      </c>
      <c r="M137" s="14">
        <f t="shared" si="154"/>
        <v>7373.8493966432134</v>
      </c>
      <c r="N137" s="14">
        <f t="shared" si="155"/>
        <v>484.28787008496079</v>
      </c>
      <c r="O137" s="14">
        <f t="shared" si="156"/>
        <v>47.247875191220785</v>
      </c>
      <c r="P137" s="14">
        <f t="shared" si="157"/>
        <v>375.83079206102593</v>
      </c>
      <c r="Q137" s="14">
        <f t="shared" si="158"/>
        <v>1958.201694917348</v>
      </c>
      <c r="R137" s="14">
        <f t="shared" si="159"/>
        <v>546.0327183050772</v>
      </c>
      <c r="S137" s="14">
        <f t="shared" si="160"/>
        <v>5107.8391631356099</v>
      </c>
      <c r="T137" s="14">
        <f t="shared" si="161"/>
        <v>207.61212232043732</v>
      </c>
      <c r="U137" s="14">
        <f t="shared" si="162"/>
        <v>517.60017566716522</v>
      </c>
      <c r="V137" s="14">
        <f t="shared" si="163"/>
        <v>383.52927257717386</v>
      </c>
      <c r="W137" s="14">
        <f t="shared" si="164"/>
        <v>37.128657652387083</v>
      </c>
      <c r="X137" s="14">
        <f t="shared" si="165"/>
        <v>3425.2395306576605</v>
      </c>
      <c r="Y137" s="14">
        <f t="shared" si="166"/>
        <v>42.864369618463243</v>
      </c>
      <c r="Z137" s="14">
        <f t="shared" si="167"/>
        <v>120.19877670808953</v>
      </c>
      <c r="AA137" s="14">
        <f t="shared" si="168"/>
        <v>61.733453727867179</v>
      </c>
      <c r="AB137" s="14">
        <f t="shared" si="169"/>
        <v>67.138996985677494</v>
      </c>
      <c r="AC137" s="14">
        <f t="shared" si="170"/>
        <v>22.059151065142906</v>
      </c>
      <c r="AD137" s="14">
        <f t="shared" si="171"/>
        <v>57.72009229619362</v>
      </c>
      <c r="AE137" s="14">
        <f t="shared" si="172"/>
        <v>41.581485494887083</v>
      </c>
      <c r="AF137" s="14">
        <f t="shared" si="173"/>
        <v>3062.1253235649824</v>
      </c>
      <c r="AG137" s="14">
        <f t="shared" si="174"/>
        <v>332.09478027698646</v>
      </c>
      <c r="AH137" s="14">
        <f t="shared" si="175"/>
        <v>1137.9061969079694</v>
      </c>
      <c r="AI137" s="14">
        <f t="shared" si="176"/>
        <v>301.72395889067934</v>
      </c>
      <c r="AJ137" s="14">
        <f t="shared" si="177"/>
        <v>550.95063649609585</v>
      </c>
      <c r="AK137" s="14">
        <f t="shared" si="178"/>
        <v>215.15588907106118</v>
      </c>
      <c r="AL137" s="14">
        <f t="shared" si="179"/>
        <v>535.10109861530532</v>
      </c>
      <c r="AM137" s="14">
        <f t="shared" si="180"/>
        <v>59.167499546018128</v>
      </c>
      <c r="AN137" s="14">
        <f t="shared" si="181"/>
        <v>117.11556906887036</v>
      </c>
      <c r="AO137" s="14">
        <f t="shared" si="182"/>
        <v>10786.70025940242</v>
      </c>
    </row>
    <row r="138" spans="4:41">
      <c r="D138">
        <f t="shared" si="148"/>
        <v>2058</v>
      </c>
      <c r="E138" s="14">
        <f t="shared" si="149"/>
        <v>43.845070660341037</v>
      </c>
      <c r="F138" s="14">
        <f t="shared" si="183"/>
        <v>427.33746396923652</v>
      </c>
      <c r="G138" s="14">
        <f t="shared" si="184"/>
        <v>72.527192921796342</v>
      </c>
      <c r="H138" s="14">
        <f t="shared" si="185"/>
        <v>1406.1664609167394</v>
      </c>
      <c r="I138" s="14">
        <f t="shared" si="150"/>
        <v>304.60849858642297</v>
      </c>
      <c r="J138" s="14">
        <f t="shared" si="151"/>
        <v>857.59123454409735</v>
      </c>
      <c r="K138" s="14">
        <f t="shared" si="152"/>
        <v>98.199407258309449</v>
      </c>
      <c r="L138" s="14">
        <f t="shared" si="153"/>
        <v>553.00209037401839</v>
      </c>
      <c r="M138" s="14">
        <f t="shared" si="154"/>
        <v>7344.3834944542268</v>
      </c>
      <c r="N138" s="14">
        <f t="shared" si="155"/>
        <v>482.35265575610129</v>
      </c>
      <c r="O138" s="14">
        <f t="shared" si="156"/>
        <v>47.059072681956664</v>
      </c>
      <c r="P138" s="14">
        <f t="shared" si="157"/>
        <v>374.32897221595005</v>
      </c>
      <c r="Q138" s="14">
        <f t="shared" si="158"/>
        <v>1949.9858834681697</v>
      </c>
      <c r="R138" s="14">
        <f t="shared" si="159"/>
        <v>543.85077156273007</v>
      </c>
      <c r="S138" s="14">
        <f t="shared" si="160"/>
        <v>5087.4282378397202</v>
      </c>
      <c r="T138" s="14">
        <f t="shared" si="161"/>
        <v>206.78250427964485</v>
      </c>
      <c r="U138" s="14">
        <f t="shared" si="162"/>
        <v>515.53184536519927</v>
      </c>
      <c r="V138" s="14">
        <f t="shared" si="163"/>
        <v>373.62232793723285</v>
      </c>
      <c r="W138" s="14">
        <f t="shared" si="164"/>
        <v>36.980291536408146</v>
      </c>
      <c r="X138" s="14">
        <f t="shared" si="165"/>
        <v>3411.5522734931524</v>
      </c>
      <c r="Y138" s="14">
        <f t="shared" si="166"/>
        <v>42.693083597467862</v>
      </c>
      <c r="Z138" s="14">
        <f t="shared" si="167"/>
        <v>119.718462396364</v>
      </c>
      <c r="AA138" s="14">
        <f t="shared" si="168"/>
        <v>61.486766846770621</v>
      </c>
      <c r="AB138" s="14">
        <f t="shared" si="169"/>
        <v>66.870709553722733</v>
      </c>
      <c r="AC138" s="14">
        <f t="shared" si="170"/>
        <v>21.971002697486597</v>
      </c>
      <c r="AD138" s="14">
        <f t="shared" si="171"/>
        <v>57.489442807378033</v>
      </c>
      <c r="AE138" s="14">
        <f t="shared" si="172"/>
        <v>41.415325878849515</v>
      </c>
      <c r="AF138" s="14">
        <f t="shared" si="173"/>
        <v>3049.8890707720166</v>
      </c>
      <c r="AG138" s="14">
        <f t="shared" si="174"/>
        <v>330.7677295349996</v>
      </c>
      <c r="AH138" s="14">
        <f t="shared" si="175"/>
        <v>1133.3591237451251</v>
      </c>
      <c r="AI138" s="14">
        <f t="shared" si="176"/>
        <v>300.51826995095217</v>
      </c>
      <c r="AJ138" s="14">
        <f t="shared" si="177"/>
        <v>548.7490377526575</v>
      </c>
      <c r="AK138" s="14">
        <f t="shared" si="178"/>
        <v>214.29612613833322</v>
      </c>
      <c r="AL138" s="14">
        <f t="shared" si="179"/>
        <v>533.8176265242106</v>
      </c>
      <c r="AM138" s="14">
        <f t="shared" si="180"/>
        <v>58.931066217832239</v>
      </c>
      <c r="AN138" s="14">
        <f t="shared" si="181"/>
        <v>116.64757525487116</v>
      </c>
      <c r="AO138" s="14">
        <f t="shared" si="182"/>
        <v>10691.341783018033</v>
      </c>
    </row>
    <row r="139" spans="4:41">
      <c r="D139">
        <f t="shared" si="148"/>
        <v>2060</v>
      </c>
      <c r="E139" s="14">
        <f t="shared" si="149"/>
        <v>43.669865757982315</v>
      </c>
      <c r="F139" s="14">
        <f t="shared" si="183"/>
        <v>425.62982346321547</v>
      </c>
      <c r="G139" s="14">
        <f t="shared" si="184"/>
        <v>72.237374258880848</v>
      </c>
      <c r="H139" s="14">
        <f t="shared" si="185"/>
        <v>1399.1444171525366</v>
      </c>
      <c r="I139" s="14">
        <f t="shared" si="150"/>
        <v>303.39128302607162</v>
      </c>
      <c r="J139" s="14">
        <f t="shared" si="151"/>
        <v>854.16429997085913</v>
      </c>
      <c r="K139" s="14">
        <f t="shared" si="152"/>
        <v>97.807002426905242</v>
      </c>
      <c r="L139" s="14">
        <f t="shared" si="153"/>
        <v>550.79229402088379</v>
      </c>
      <c r="M139" s="14">
        <f t="shared" si="154"/>
        <v>7315.0353380103879</v>
      </c>
      <c r="N139" s="14">
        <f t="shared" si="155"/>
        <v>480.42517454369988</v>
      </c>
      <c r="O139" s="14">
        <f t="shared" si="156"/>
        <v>46.871024627519567</v>
      </c>
      <c r="P139" s="14">
        <f t="shared" si="157"/>
        <v>372.83315364297511</v>
      </c>
      <c r="Q139" s="14">
        <f t="shared" si="158"/>
        <v>1941.8045421953495</v>
      </c>
      <c r="R139" s="14">
        <f t="shared" si="159"/>
        <v>541.67754387956541</v>
      </c>
      <c r="S139" s="14">
        <f t="shared" si="160"/>
        <v>5067.0988746013127</v>
      </c>
      <c r="T139" s="14">
        <f t="shared" si="161"/>
        <v>205.95620139254339</v>
      </c>
      <c r="U139" s="14">
        <f t="shared" si="162"/>
        <v>513.47178011111998</v>
      </c>
      <c r="V139" s="14">
        <f t="shared" si="163"/>
        <v>363.97128958428618</v>
      </c>
      <c r="W139" s="14">
        <f t="shared" si="164"/>
        <v>36.832518291428656</v>
      </c>
      <c r="X139" s="14">
        <f t="shared" si="165"/>
        <v>3397.9197106082738</v>
      </c>
      <c r="Y139" s="14">
        <f t="shared" si="166"/>
        <v>42.522482035412381</v>
      </c>
      <c r="Z139" s="14">
        <f t="shared" si="167"/>
        <v>119.24006742062814</v>
      </c>
      <c r="AA139" s="14">
        <f t="shared" si="168"/>
        <v>61.241065726450927</v>
      </c>
      <c r="AB139" s="14">
        <f t="shared" si="169"/>
        <v>66.603494198346056</v>
      </c>
      <c r="AC139" s="14">
        <f t="shared" si="170"/>
        <v>21.88320657070744</v>
      </c>
      <c r="AD139" s="14">
        <f t="shared" si="171"/>
        <v>57.259714993919751</v>
      </c>
      <c r="AE139" s="14">
        <f t="shared" si="172"/>
        <v>41.249830236637635</v>
      </c>
      <c r="AF139" s="14">
        <f t="shared" si="173"/>
        <v>3037.7017140452117</v>
      </c>
      <c r="AG139" s="14">
        <f t="shared" si="174"/>
        <v>329.44598168777776</v>
      </c>
      <c r="AH139" s="14">
        <f t="shared" si="175"/>
        <v>1128.8302206866397</v>
      </c>
      <c r="AI139" s="14">
        <f t="shared" si="176"/>
        <v>299.31739894422816</v>
      </c>
      <c r="AJ139" s="14">
        <f t="shared" si="177"/>
        <v>546.55623659779792</v>
      </c>
      <c r="AK139" s="14">
        <f t="shared" si="178"/>
        <v>213.43979881828443</v>
      </c>
      <c r="AL139" s="14">
        <f t="shared" si="179"/>
        <v>532.53723291793472</v>
      </c>
      <c r="AM139" s="14">
        <f t="shared" si="180"/>
        <v>58.695577677225778</v>
      </c>
      <c r="AN139" s="14">
        <f t="shared" si="181"/>
        <v>116.18145154415269</v>
      </c>
      <c r="AO139" s="14">
        <f t="shared" si="182"/>
        <v>10596.826311333849</v>
      </c>
    </row>
    <row r="140" spans="4:41">
      <c r="D140">
        <f t="shared" si="148"/>
        <v>2062</v>
      </c>
      <c r="E140" s="14">
        <f t="shared" si="149"/>
        <v>43.495360974413416</v>
      </c>
      <c r="F140" s="14">
        <f t="shared" si="183"/>
        <v>423.92900668865644</v>
      </c>
      <c r="G140" s="14">
        <f t="shared" si="184"/>
        <v>71.948713711342364</v>
      </c>
      <c r="H140" s="14">
        <f t="shared" si="185"/>
        <v>1392.1574397193813</v>
      </c>
      <c r="I140" s="14">
        <f t="shared" si="150"/>
        <v>302.17893145909943</v>
      </c>
      <c r="J140" s="14">
        <f t="shared" si="151"/>
        <v>850.75105942817561</v>
      </c>
      <c r="K140" s="14">
        <f t="shared" si="152"/>
        <v>97.416165645207329</v>
      </c>
      <c r="L140" s="14">
        <f t="shared" si="153"/>
        <v>548.59132801397629</v>
      </c>
      <c r="M140" s="14">
        <f t="shared" si="154"/>
        <v>7285.8044567996985</v>
      </c>
      <c r="N140" s="14">
        <f t="shared" si="155"/>
        <v>478.50539554622327</v>
      </c>
      <c r="O140" s="14">
        <f t="shared" si="156"/>
        <v>46.683728013108002</v>
      </c>
      <c r="P140" s="14">
        <f t="shared" si="157"/>
        <v>371.34331236101775</v>
      </c>
      <c r="Q140" s="14">
        <f t="shared" si="158"/>
        <v>1933.65752647616</v>
      </c>
      <c r="R140" s="14">
        <f t="shared" si="159"/>
        <v>539.51300041422269</v>
      </c>
      <c r="S140" s="14">
        <f t="shared" si="160"/>
        <v>5046.8507474984062</v>
      </c>
      <c r="T140" s="14">
        <f t="shared" si="161"/>
        <v>205.1332004117788</v>
      </c>
      <c r="U140" s="14">
        <f t="shared" si="162"/>
        <v>511.41994687779595</v>
      </c>
      <c r="V140" s="14">
        <f t="shared" si="163"/>
        <v>354.56954720303446</v>
      </c>
      <c r="W140" s="14">
        <f t="shared" si="164"/>
        <v>36.685335548336106</v>
      </c>
      <c r="X140" s="14">
        <f t="shared" si="165"/>
        <v>3384.3416234446831</v>
      </c>
      <c r="Y140" s="14">
        <f t="shared" si="166"/>
        <v>42.352562197198871</v>
      </c>
      <c r="Z140" s="14">
        <f t="shared" si="167"/>
        <v>118.76358411121531</v>
      </c>
      <c r="AA140" s="14">
        <f t="shared" si="168"/>
        <v>60.996346427808028</v>
      </c>
      <c r="AB140" s="14">
        <f t="shared" si="169"/>
        <v>66.337346635529471</v>
      </c>
      <c r="AC140" s="14">
        <f t="shared" si="170"/>
        <v>21.795761277250893</v>
      </c>
      <c r="AD140" s="14">
        <f t="shared" si="171"/>
        <v>57.030905172804047</v>
      </c>
      <c r="AE140" s="14">
        <f t="shared" si="172"/>
        <v>41.08499591501203</v>
      </c>
      <c r="AF140" s="14">
        <f t="shared" si="173"/>
        <v>3025.563057995887</v>
      </c>
      <c r="AG140" s="14">
        <f t="shared" si="174"/>
        <v>328.12951554495339</v>
      </c>
      <c r="AH140" s="14">
        <f t="shared" si="175"/>
        <v>1124.3194151247758</v>
      </c>
      <c r="AI140" s="14">
        <f t="shared" si="176"/>
        <v>298.12132661804702</v>
      </c>
      <c r="AJ140" s="14">
        <f t="shared" si="177"/>
        <v>544.37219787635308</v>
      </c>
      <c r="AK140" s="14">
        <f t="shared" si="178"/>
        <v>212.58689338220657</v>
      </c>
      <c r="AL140" s="14">
        <f t="shared" si="179"/>
        <v>531.25991041254713</v>
      </c>
      <c r="AM140" s="14">
        <f t="shared" si="180"/>
        <v>58.461030148827582</v>
      </c>
      <c r="AN140" s="14">
        <f t="shared" si="181"/>
        <v>115.71719046378226</v>
      </c>
      <c r="AO140" s="14">
        <f t="shared" si="182"/>
        <v>10503.146391872107</v>
      </c>
    </row>
    <row r="141" spans="4:41">
      <c r="D141">
        <f t="shared" si="148"/>
        <v>2064</v>
      </c>
      <c r="E141" s="14">
        <f t="shared" si="149"/>
        <v>43.321553511959657</v>
      </c>
      <c r="F141" s="14">
        <f t="shared" si="183"/>
        <v>422.23498637792858</v>
      </c>
      <c r="G141" s="14">
        <f t="shared" si="184"/>
        <v>71.661206651351847</v>
      </c>
      <c r="H141" s="14">
        <f t="shared" si="185"/>
        <v>1385.2053535047828</v>
      </c>
      <c r="I141" s="14">
        <f t="shared" si="150"/>
        <v>300.97142444898884</v>
      </c>
      <c r="J141" s="14">
        <f t="shared" si="151"/>
        <v>847.35145819470063</v>
      </c>
      <c r="K141" s="14">
        <f t="shared" si="152"/>
        <v>97.026890647289079</v>
      </c>
      <c r="L141" s="14">
        <f t="shared" si="153"/>
        <v>546.39915706723241</v>
      </c>
      <c r="M141" s="14">
        <f t="shared" si="154"/>
        <v>7256.690382190327</v>
      </c>
      <c r="N141" s="14">
        <f t="shared" si="155"/>
        <v>476.59328798562058</v>
      </c>
      <c r="O141" s="14">
        <f t="shared" si="156"/>
        <v>46.497179835967621</v>
      </c>
      <c r="P141" s="14">
        <f t="shared" si="157"/>
        <v>369.85942448482314</v>
      </c>
      <c r="Q141" s="14">
        <f t="shared" si="158"/>
        <v>1925.5446922946519</v>
      </c>
      <c r="R141" s="14">
        <f t="shared" si="159"/>
        <v>537.35710646456744</v>
      </c>
      <c r="S141" s="14">
        <f t="shared" si="160"/>
        <v>5026.6835319114025</v>
      </c>
      <c r="T141" s="14">
        <f t="shared" si="161"/>
        <v>204.31348814293332</v>
      </c>
      <c r="U141" s="14">
        <f t="shared" si="162"/>
        <v>509.37631277007227</v>
      </c>
      <c r="V141" s="14">
        <f t="shared" si="163"/>
        <v>345.41066122923286</v>
      </c>
      <c r="W141" s="14">
        <f t="shared" si="164"/>
        <v>36.538740947484953</v>
      </c>
      <c r="X141" s="14">
        <f t="shared" si="165"/>
        <v>3370.8177943173982</v>
      </c>
      <c r="Y141" s="14">
        <f t="shared" si="166"/>
        <v>42.183321358658866</v>
      </c>
      <c r="Z141" s="14">
        <f t="shared" si="167"/>
        <v>118.28900482910689</v>
      </c>
      <c r="AA141" s="14">
        <f t="shared" si="168"/>
        <v>60.75260502748251</v>
      </c>
      <c r="AB141" s="14">
        <f t="shared" si="169"/>
        <v>66.072262598373896</v>
      </c>
      <c r="AC141" s="14">
        <f t="shared" si="170"/>
        <v>21.708665415186999</v>
      </c>
      <c r="AD141" s="14">
        <f t="shared" si="171"/>
        <v>56.80300967573352</v>
      </c>
      <c r="AE141" s="14">
        <f t="shared" si="172"/>
        <v>40.920820271335643</v>
      </c>
      <c r="AF141" s="14">
        <f t="shared" si="173"/>
        <v>3013.4729080161355</v>
      </c>
      <c r="AG141" s="14">
        <f t="shared" si="174"/>
        <v>326.81831000083577</v>
      </c>
      <c r="AH141" s="14">
        <f t="shared" si="175"/>
        <v>1119.8266347419371</v>
      </c>
      <c r="AI141" s="14">
        <f t="shared" si="176"/>
        <v>296.93003379688133</v>
      </c>
      <c r="AJ141" s="14">
        <f t="shared" si="177"/>
        <v>542.19688657363918</v>
      </c>
      <c r="AK141" s="14">
        <f t="shared" si="178"/>
        <v>211.73739615625126</v>
      </c>
      <c r="AL141" s="14">
        <f t="shared" si="179"/>
        <v>529.9856516418281</v>
      </c>
      <c r="AM141" s="14">
        <f t="shared" si="180"/>
        <v>58.227419872352868</v>
      </c>
      <c r="AN141" s="14">
        <f t="shared" si="181"/>
        <v>115.25478457068898</v>
      </c>
      <c r="AO141" s="14">
        <f t="shared" si="182"/>
        <v>10410.294638037745</v>
      </c>
    </row>
    <row r="142" spans="4:41">
      <c r="D142">
        <f t="shared" si="148"/>
        <v>2066</v>
      </c>
      <c r="E142" s="14">
        <f t="shared" si="149"/>
        <v>43.148440584125865</v>
      </c>
      <c r="F142" s="14">
        <f t="shared" si="183"/>
        <v>420.54773537236235</v>
      </c>
      <c r="G142" s="14">
        <f t="shared" si="184"/>
        <v>71.374848469573038</v>
      </c>
      <c r="H142" s="14">
        <f t="shared" si="185"/>
        <v>1378.2879842707184</v>
      </c>
      <c r="I142" s="14">
        <f t="shared" si="150"/>
        <v>299.76874263689069</v>
      </c>
      <c r="J142" s="14">
        <f t="shared" si="151"/>
        <v>843.96544176775456</v>
      </c>
      <c r="K142" s="14">
        <f t="shared" si="152"/>
        <v>96.639171192262509</v>
      </c>
      <c r="L142" s="14">
        <f t="shared" si="153"/>
        <v>544.21574603559179</v>
      </c>
      <c r="M142" s="14">
        <f t="shared" si="154"/>
        <v>7227.6926474230941</v>
      </c>
      <c r="N142" s="14">
        <f t="shared" si="155"/>
        <v>474.68882120683003</v>
      </c>
      <c r="O142" s="14">
        <f t="shared" si="156"/>
        <v>46.311377105343098</v>
      </c>
      <c r="P142" s="14">
        <f t="shared" si="157"/>
        <v>368.3814662245818</v>
      </c>
      <c r="Q142" s="14">
        <f t="shared" si="158"/>
        <v>1917.4658962391072</v>
      </c>
      <c r="R142" s="14">
        <f t="shared" si="159"/>
        <v>535.20982746713503</v>
      </c>
      <c r="S142" s="14">
        <f t="shared" si="160"/>
        <v>5006.5969045178845</v>
      </c>
      <c r="T142" s="14">
        <f t="shared" si="161"/>
        <v>203.49705144431417</v>
      </c>
      <c r="U142" s="14">
        <f t="shared" si="162"/>
        <v>507.34084502424309</v>
      </c>
      <c r="V142" s="14">
        <f t="shared" si="163"/>
        <v>336.48835843902054</v>
      </c>
      <c r="W142" s="14">
        <f t="shared" si="164"/>
        <v>36.392732138658801</v>
      </c>
      <c r="X142" s="14">
        <f t="shared" si="165"/>
        <v>3357.348006411306</v>
      </c>
      <c r="Y142" s="14">
        <f t="shared" si="166"/>
        <v>42.014756806509666</v>
      </c>
      <c r="Z142" s="14">
        <f t="shared" si="167"/>
        <v>117.81632196580978</v>
      </c>
      <c r="AA142" s="14">
        <f t="shared" si="168"/>
        <v>60.509837617792691</v>
      </c>
      <c r="AB142" s="14">
        <f t="shared" si="169"/>
        <v>65.808237837030788</v>
      </c>
      <c r="AC142" s="14">
        <f t="shared" si="170"/>
        <v>21.621917588187912</v>
      </c>
      <c r="AD142" s="14">
        <f t="shared" si="171"/>
        <v>56.576024849069292</v>
      </c>
      <c r="AE142" s="14">
        <f t="shared" si="172"/>
        <v>40.757300673531383</v>
      </c>
      <c r="AF142" s="14">
        <f t="shared" si="173"/>
        <v>3001.431070275703</v>
      </c>
      <c r="AG142" s="14">
        <f t="shared" si="174"/>
        <v>325.51234403407244</v>
      </c>
      <c r="AH142" s="14">
        <f t="shared" si="175"/>
        <v>1115.3518075095083</v>
      </c>
      <c r="AI142" s="14">
        <f t="shared" si="176"/>
        <v>295.74350138182899</v>
      </c>
      <c r="AJ142" s="14">
        <f t="shared" si="177"/>
        <v>540.03026781489086</v>
      </c>
      <c r="AK142" s="14">
        <f t="shared" si="178"/>
        <v>210.89129352121088</v>
      </c>
      <c r="AL142" s="14">
        <f t="shared" si="179"/>
        <v>528.71444925722608</v>
      </c>
      <c r="AM142" s="14">
        <f t="shared" si="180"/>
        <v>57.994743102542948</v>
      </c>
      <c r="AN142" s="14">
        <f t="shared" si="181"/>
        <v>114.7942264515445</v>
      </c>
      <c r="AO142" s="14">
        <f t="shared" si="182"/>
        <v>10318.263728535971</v>
      </c>
    </row>
    <row r="143" spans="4:41">
      <c r="D143">
        <f t="shared" si="148"/>
        <v>2068</v>
      </c>
      <c r="E143" s="14">
        <f t="shared" si="149"/>
        <v>42.976019415551697</v>
      </c>
      <c r="F143" s="14">
        <f t="shared" si="183"/>
        <v>418.86722662181438</v>
      </c>
      <c r="G143" s="14">
        <f t="shared" si="184"/>
        <v>71.089634575088624</v>
      </c>
      <c r="H143" s="14">
        <f t="shared" si="185"/>
        <v>1371.4051586492667</v>
      </c>
      <c r="I143" s="14">
        <f t="shared" si="150"/>
        <v>298.57086674131369</v>
      </c>
      <c r="J143" s="14">
        <f t="shared" si="151"/>
        <v>840.59295586245059</v>
      </c>
      <c r="K143" s="14">
        <f t="shared" si="152"/>
        <v>96.253001064178221</v>
      </c>
      <c r="L143" s="14">
        <f t="shared" si="153"/>
        <v>542.04105991443362</v>
      </c>
      <c r="M143" s="14">
        <f t="shared" si="154"/>
        <v>7198.8107876039912</v>
      </c>
      <c r="N143" s="14">
        <f t="shared" si="155"/>
        <v>472.79196467728752</v>
      </c>
      <c r="O143" s="14">
        <f t="shared" si="156"/>
        <v>46.12631684243015</v>
      </c>
      <c r="P143" s="14">
        <f t="shared" si="157"/>
        <v>366.90941388554836</v>
      </c>
      <c r="Q143" s="14">
        <f t="shared" si="158"/>
        <v>1909.4209954995054</v>
      </c>
      <c r="R143" s="14">
        <f t="shared" si="159"/>
        <v>533.07112899657636</v>
      </c>
      <c r="S143" s="14">
        <f t="shared" si="160"/>
        <v>4986.5905432874306</v>
      </c>
      <c r="T143" s="14">
        <f t="shared" si="161"/>
        <v>202.68387722674268</v>
      </c>
      <c r="U143" s="14">
        <f t="shared" si="162"/>
        <v>505.31351100752624</v>
      </c>
      <c r="V143" s="14">
        <f t="shared" si="163"/>
        <v>327.79652765218219</v>
      </c>
      <c r="W143" s="14">
        <f t="shared" si="164"/>
        <v>36.247306781032719</v>
      </c>
      <c r="X143" s="14">
        <f t="shared" si="165"/>
        <v>3343.9320437776864</v>
      </c>
      <c r="Y143" s="14">
        <f t="shared" si="166"/>
        <v>41.846865838310855</v>
      </c>
      <c r="Z143" s="14">
        <f t="shared" si="167"/>
        <v>117.3455279432344</v>
      </c>
      <c r="AA143" s="14">
        <f t="shared" si="168"/>
        <v>60.268040306671992</v>
      </c>
      <c r="AB143" s="14">
        <f t="shared" si="169"/>
        <v>65.545268118634013</v>
      </c>
      <c r="AC143" s="14">
        <f t="shared" si="170"/>
        <v>21.535516405505515</v>
      </c>
      <c r="AD143" s="14">
        <f t="shared" si="171"/>
        <v>56.349947053772411</v>
      </c>
      <c r="AE143" s="14">
        <f t="shared" si="172"/>
        <v>40.594434500039952</v>
      </c>
      <c r="AF143" s="14">
        <f t="shared" si="173"/>
        <v>2989.437351718881</v>
      </c>
      <c r="AG143" s="14">
        <f t="shared" si="174"/>
        <v>324.21159670731231</v>
      </c>
      <c r="AH143" s="14">
        <f t="shared" si="175"/>
        <v>1110.8948616867003</v>
      </c>
      <c r="AI143" s="14">
        <f t="shared" si="176"/>
        <v>294.56171035030718</v>
      </c>
      <c r="AJ143" s="14">
        <f t="shared" si="177"/>
        <v>537.87230686470252</v>
      </c>
      <c r="AK143" s="14">
        <f t="shared" si="178"/>
        <v>210.04857191230013</v>
      </c>
      <c r="AL143" s="14">
        <f t="shared" si="179"/>
        <v>527.44629592781575</v>
      </c>
      <c r="AM143" s="14">
        <f t="shared" si="180"/>
        <v>57.762996109105188</v>
      </c>
      <c r="AN143" s="14">
        <f t="shared" si="181"/>
        <v>114.33550872264414</v>
      </c>
      <c r="AO143" s="14">
        <f t="shared" si="182"/>
        <v>10227.046406794987</v>
      </c>
    </row>
    <row r="144" spans="4:41">
      <c r="D144">
        <f t="shared" si="148"/>
        <v>2070</v>
      </c>
      <c r="E144" s="14">
        <f t="shared" si="149"/>
        <v>42.804287241967153</v>
      </c>
      <c r="F144" s="14">
        <f t="shared" si="183"/>
        <v>417.19343318423358</v>
      </c>
      <c r="G144" s="14">
        <f t="shared" si="184"/>
        <v>70.805560395326566</v>
      </c>
      <c r="H144" s="14">
        <f t="shared" si="185"/>
        <v>1364.5567041382621</v>
      </c>
      <c r="I144" s="14">
        <f t="shared" si="150"/>
        <v>297.37777755781542</v>
      </c>
      <c r="J144" s="14">
        <f t="shared" si="151"/>
        <v>837.23394641082427</v>
      </c>
      <c r="K144" s="14">
        <f t="shared" si="152"/>
        <v>95.868374071925771</v>
      </c>
      <c r="L144" s="14">
        <f t="shared" si="153"/>
        <v>539.87506383901552</v>
      </c>
      <c r="M144" s="14">
        <f t="shared" si="154"/>
        <v>7170.0443396967257</v>
      </c>
      <c r="N144" s="14">
        <f t="shared" si="155"/>
        <v>470.90268798643706</v>
      </c>
      <c r="O144" s="14">
        <f t="shared" si="156"/>
        <v>45.941996080327797</v>
      </c>
      <c r="P144" s="14">
        <f t="shared" si="157"/>
        <v>365.44324386766169</v>
      </c>
      <c r="Q144" s="14">
        <f t="shared" si="158"/>
        <v>1901.4098478649976</v>
      </c>
      <c r="R144" s="14">
        <f t="shared" si="159"/>
        <v>530.94097676510603</v>
      </c>
      <c r="S144" s="14">
        <f t="shared" si="160"/>
        <v>4966.6641274764543</v>
      </c>
      <c r="T144" s="14">
        <f t="shared" si="161"/>
        <v>201.87395245334463</v>
      </c>
      <c r="U144" s="14">
        <f t="shared" si="162"/>
        <v>503.29427821754018</v>
      </c>
      <c r="V144" s="14">
        <f t="shared" si="163"/>
        <v>319.32921554639864</v>
      </c>
      <c r="W144" s="14">
        <f t="shared" si="164"/>
        <v>36.102462543135715</v>
      </c>
      <c r="X144" s="14">
        <f t="shared" si="165"/>
        <v>3330.5696913307506</v>
      </c>
      <c r="Y144" s="14">
        <f t="shared" si="166"/>
        <v>41.679645762420968</v>
      </c>
      <c r="Z144" s="14">
        <f t="shared" si="167"/>
        <v>116.87661521357323</v>
      </c>
      <c r="AA144" s="14">
        <f t="shared" si="168"/>
        <v>60.027209217606533</v>
      </c>
      <c r="AB144" s="14">
        <f t="shared" si="169"/>
        <v>65.283349227231952</v>
      </c>
      <c r="AC144" s="14">
        <f t="shared" si="170"/>
        <v>21.449460481949114</v>
      </c>
      <c r="AD144" s="14">
        <f t="shared" si="171"/>
        <v>56.124772665345539</v>
      </c>
      <c r="AE144" s="14">
        <f t="shared" si="172"/>
        <v>40.432219139777793</v>
      </c>
      <c r="AF144" s="14">
        <f t="shared" si="173"/>
        <v>2977.4915600614122</v>
      </c>
      <c r="AG144" s="14">
        <f t="shared" si="174"/>
        <v>322.91604716686987</v>
      </c>
      <c r="AH144" s="14">
        <f t="shared" si="175"/>
        <v>1106.4557258194002</v>
      </c>
      <c r="AI144" s="14">
        <f t="shared" si="176"/>
        <v>293.38464175574734</v>
      </c>
      <c r="AJ144" s="14">
        <f t="shared" si="177"/>
        <v>535.72296912647118</v>
      </c>
      <c r="AK144" s="14">
        <f t="shared" si="178"/>
        <v>209.20921781893858</v>
      </c>
      <c r="AL144" s="14">
        <f t="shared" si="179"/>
        <v>526.18118434025519</v>
      </c>
      <c r="AM144" s="14">
        <f t="shared" si="180"/>
        <v>57.532175176653205</v>
      </c>
      <c r="AN144" s="14">
        <f t="shared" si="181"/>
        <v>113.87862402978845</v>
      </c>
      <c r="AO144" s="14">
        <f t="shared" si="182"/>
        <v>10136.63548039381</v>
      </c>
    </row>
    <row r="146" spans="1:41">
      <c r="A146" t="s">
        <v>71</v>
      </c>
    </row>
    <row r="147" spans="1:41">
      <c r="A147" t="s">
        <v>0</v>
      </c>
      <c r="B147" t="s">
        <v>67</v>
      </c>
      <c r="C147" t="s">
        <v>2</v>
      </c>
      <c r="D147" t="s">
        <v>1</v>
      </c>
      <c r="E147" t="s">
        <v>3</v>
      </c>
    </row>
    <row r="148" spans="1:41">
      <c r="A148" t="s">
        <v>72</v>
      </c>
      <c r="B148" t="s">
        <v>73</v>
      </c>
      <c r="C148">
        <v>2010</v>
      </c>
      <c r="D148" t="s">
        <v>74</v>
      </c>
      <c r="E148">
        <v>0</v>
      </c>
    </row>
    <row r="149" spans="1:41">
      <c r="A149" t="s">
        <v>72</v>
      </c>
      <c r="B149" t="s">
        <v>73</v>
      </c>
      <c r="C149">
        <v>0</v>
      </c>
      <c r="D149" t="s">
        <v>74</v>
      </c>
      <c r="E149">
        <v>0</v>
      </c>
    </row>
    <row r="150" spans="1:41">
      <c r="A150" t="s">
        <v>80</v>
      </c>
      <c r="B150" t="s">
        <v>73</v>
      </c>
      <c r="D150" t="s">
        <v>81</v>
      </c>
      <c r="E150">
        <v>1</v>
      </c>
    </row>
    <row r="151" spans="1:41">
      <c r="A151" t="s">
        <v>80</v>
      </c>
      <c r="B151" t="s">
        <v>73</v>
      </c>
      <c r="C151">
        <v>0</v>
      </c>
      <c r="D151" t="s">
        <v>81</v>
      </c>
      <c r="E151">
        <v>3</v>
      </c>
    </row>
    <row r="152" spans="1:41">
      <c r="A152" t="s">
        <v>82</v>
      </c>
      <c r="B152" t="s">
        <v>83</v>
      </c>
      <c r="C152">
        <v>0</v>
      </c>
      <c r="D152" t="s">
        <v>81</v>
      </c>
      <c r="E152">
        <v>2</v>
      </c>
    </row>
    <row r="154" spans="1:41">
      <c r="D154" s="9" t="s">
        <v>121</v>
      </c>
    </row>
    <row r="155" spans="1:41">
      <c r="D155" t="str">
        <f>D9</f>
        <v>Rdw_DetH</v>
      </c>
      <c r="E155" s="5">
        <v>-0.1</v>
      </c>
      <c r="F155" s="5">
        <v>-0.1</v>
      </c>
      <c r="G155" s="5">
        <v>-0.1</v>
      </c>
      <c r="H155" s="5">
        <v>-0.1</v>
      </c>
      <c r="I155" s="5">
        <v>-0.1</v>
      </c>
      <c r="J155" s="5">
        <v>-0.1</v>
      </c>
      <c r="K155" s="5">
        <v>-0.1</v>
      </c>
      <c r="L155" s="5">
        <v>-0.1</v>
      </c>
      <c r="M155" s="5">
        <v>-0.1</v>
      </c>
      <c r="N155" s="5">
        <v>-0.1</v>
      </c>
      <c r="O155" s="5">
        <v>-0.1</v>
      </c>
      <c r="P155" s="5">
        <v>-0.1</v>
      </c>
      <c r="Q155" s="5">
        <v>-0.1</v>
      </c>
      <c r="R155" s="5">
        <v>-0.1</v>
      </c>
      <c r="S155" s="5">
        <v>-0.1</v>
      </c>
      <c r="T155" s="5">
        <v>-0.1</v>
      </c>
      <c r="U155" s="5">
        <v>-0.1</v>
      </c>
      <c r="V155" s="5">
        <v>-0.1</v>
      </c>
      <c r="W155" s="5">
        <v>-0.1</v>
      </c>
      <c r="X155" s="5">
        <v>-0.1</v>
      </c>
      <c r="Y155" s="5">
        <v>-0.1</v>
      </c>
      <c r="Z155" s="5">
        <v>-0.1</v>
      </c>
      <c r="AA155" s="5">
        <v>-0.1</v>
      </c>
      <c r="AB155" s="5">
        <v>-0.1</v>
      </c>
      <c r="AC155" s="5">
        <v>-0.1</v>
      </c>
      <c r="AD155" s="5">
        <v>-0.1</v>
      </c>
      <c r="AE155" s="5">
        <v>-0.1</v>
      </c>
      <c r="AF155" s="5">
        <v>-0.1</v>
      </c>
      <c r="AG155" s="5">
        <v>-0.1</v>
      </c>
      <c r="AH155" s="5">
        <v>-0.1</v>
      </c>
      <c r="AI155" s="5">
        <v>-0.1</v>
      </c>
      <c r="AJ155" s="5">
        <v>-0.1</v>
      </c>
      <c r="AK155" s="5">
        <v>-0.1</v>
      </c>
      <c r="AL155" s="5">
        <v>-0.1</v>
      </c>
      <c r="AM155" s="5">
        <v>-0.1</v>
      </c>
      <c r="AN155" s="5">
        <v>-0.1</v>
      </c>
      <c r="AO155" s="5">
        <v>-0.1</v>
      </c>
    </row>
    <row r="156" spans="1:41">
      <c r="D156" t="str">
        <f>D11</f>
        <v>Rdw_Flat</v>
      </c>
      <c r="E156" s="5">
        <v>0.2</v>
      </c>
      <c r="F156" s="5">
        <v>0.2</v>
      </c>
      <c r="G156" s="5">
        <v>0.2</v>
      </c>
      <c r="H156" s="5">
        <v>0.2</v>
      </c>
      <c r="I156" s="5">
        <v>0.2</v>
      </c>
      <c r="J156" s="5">
        <v>0.2</v>
      </c>
      <c r="K156" s="5">
        <v>0.2</v>
      </c>
      <c r="L156" s="5">
        <v>0.2</v>
      </c>
      <c r="M156" s="5">
        <v>0.2</v>
      </c>
      <c r="N156" s="5">
        <v>0.2</v>
      </c>
      <c r="O156" s="5">
        <v>0.2</v>
      </c>
      <c r="P156" s="5">
        <v>0.2</v>
      </c>
      <c r="Q156" s="5">
        <v>0.2</v>
      </c>
      <c r="R156" s="5">
        <v>0.2</v>
      </c>
      <c r="S156" s="5">
        <v>0.2</v>
      </c>
      <c r="T156" s="5">
        <v>0.2</v>
      </c>
      <c r="U156" s="5">
        <v>0.2</v>
      </c>
      <c r="V156" s="5">
        <v>0.2</v>
      </c>
      <c r="W156" s="5">
        <v>0.2</v>
      </c>
      <c r="X156" s="5">
        <v>0.2</v>
      </c>
      <c r="Y156" s="5">
        <v>0.2</v>
      </c>
      <c r="Z156" s="5">
        <v>0.2</v>
      </c>
      <c r="AA156" s="5">
        <v>0.2</v>
      </c>
      <c r="AB156" s="5">
        <v>0.2</v>
      </c>
      <c r="AC156" s="5">
        <v>0.2</v>
      </c>
      <c r="AD156" s="5">
        <v>0.2</v>
      </c>
      <c r="AE156" s="5">
        <v>0.2</v>
      </c>
      <c r="AF156" s="5">
        <v>0.2</v>
      </c>
      <c r="AG156" s="5">
        <v>0.2</v>
      </c>
      <c r="AH156" s="5">
        <v>0.2</v>
      </c>
      <c r="AI156" s="5">
        <v>0.2</v>
      </c>
      <c r="AJ156" s="5">
        <v>0.2</v>
      </c>
      <c r="AK156" s="5">
        <v>0.2</v>
      </c>
      <c r="AL156" s="5">
        <v>0.2</v>
      </c>
      <c r="AM156" s="5">
        <v>0.2</v>
      </c>
      <c r="AN156" s="5">
        <v>0.2</v>
      </c>
      <c r="AO156" s="5">
        <v>0.2</v>
      </c>
    </row>
    <row r="157" spans="1:41">
      <c r="D157" t="str">
        <f>D12</f>
        <v>Rdw_SDetH</v>
      </c>
      <c r="E157" s="5">
        <v>0.1</v>
      </c>
      <c r="F157" s="5">
        <v>0.1</v>
      </c>
      <c r="G157" s="5">
        <v>0.1</v>
      </c>
      <c r="H157" s="5">
        <v>0.1</v>
      </c>
      <c r="I157" s="5">
        <v>0.1</v>
      </c>
      <c r="J157" s="5">
        <v>0.1</v>
      </c>
      <c r="K157" s="5">
        <v>0.1</v>
      </c>
      <c r="L157" s="5">
        <v>0.1</v>
      </c>
      <c r="M157" s="5">
        <v>0.1</v>
      </c>
      <c r="N157" s="5">
        <v>0.1</v>
      </c>
      <c r="O157" s="5">
        <v>0.1</v>
      </c>
      <c r="P157" s="5">
        <v>0.1</v>
      </c>
      <c r="Q157" s="5">
        <v>0.1</v>
      </c>
      <c r="R157" s="5">
        <v>0.1</v>
      </c>
      <c r="S157" s="5">
        <v>0.1</v>
      </c>
      <c r="T157" s="5">
        <v>0.1</v>
      </c>
      <c r="U157" s="5">
        <v>0.1</v>
      </c>
      <c r="V157" s="5">
        <v>0.1</v>
      </c>
      <c r="W157" s="5">
        <v>0.1</v>
      </c>
      <c r="X157" s="5">
        <v>0.1</v>
      </c>
      <c r="Y157" s="5">
        <v>0.1</v>
      </c>
      <c r="Z157" s="5">
        <v>0.1</v>
      </c>
      <c r="AA157" s="5">
        <v>0.1</v>
      </c>
      <c r="AB157" s="5">
        <v>0.1</v>
      </c>
      <c r="AC157" s="5">
        <v>0.1</v>
      </c>
      <c r="AD157" s="5">
        <v>0.1</v>
      </c>
      <c r="AE157" s="5">
        <v>0.1</v>
      </c>
      <c r="AF157" s="5">
        <v>0.1</v>
      </c>
      <c r="AG157" s="5">
        <v>0.1</v>
      </c>
      <c r="AH157" s="5">
        <v>0.1</v>
      </c>
      <c r="AI157" s="5">
        <v>0.1</v>
      </c>
      <c r="AJ157" s="5">
        <v>0.1</v>
      </c>
      <c r="AK157" s="5">
        <v>0.1</v>
      </c>
      <c r="AL157" s="5">
        <v>0.1</v>
      </c>
      <c r="AM157" s="5">
        <v>0.1</v>
      </c>
      <c r="AN157" s="5">
        <v>0.1</v>
      </c>
      <c r="AO157" s="5">
        <v>0.1</v>
      </c>
    </row>
    <row r="158" spans="1:41">
      <c r="B158" t="s">
        <v>235</v>
      </c>
    </row>
    <row r="159" spans="1:41" ht="15.75" thickBot="1">
      <c r="B159" t="s">
        <v>0</v>
      </c>
      <c r="C159" t="s">
        <v>76</v>
      </c>
      <c r="D159" t="s">
        <v>2</v>
      </c>
      <c r="E159" s="7" t="str">
        <f>E$1</f>
        <v>AL</v>
      </c>
      <c r="F159" s="7" t="str">
        <f t="shared" ref="F159:AO159" si="186">F$1</f>
        <v>AT</v>
      </c>
      <c r="G159" s="7" t="str">
        <f t="shared" si="186"/>
        <v>BA</v>
      </c>
      <c r="H159" s="7" t="str">
        <f t="shared" si="186"/>
        <v>BE</v>
      </c>
      <c r="I159" s="7" t="str">
        <f t="shared" si="186"/>
        <v>BG</v>
      </c>
      <c r="J159" s="7" t="str">
        <f t="shared" si="186"/>
        <v>CH</v>
      </c>
      <c r="K159" s="7" t="str">
        <f t="shared" si="186"/>
        <v>CY</v>
      </c>
      <c r="L159" s="7" t="str">
        <f t="shared" si="186"/>
        <v>CZ</v>
      </c>
      <c r="M159" s="7" t="str">
        <f t="shared" si="186"/>
        <v>DE</v>
      </c>
      <c r="N159" s="7" t="str">
        <f t="shared" si="186"/>
        <v>DK</v>
      </c>
      <c r="O159" s="7" t="str">
        <f t="shared" si="186"/>
        <v>EE</v>
      </c>
      <c r="P159" s="7" t="str">
        <f t="shared" si="186"/>
        <v>EL</v>
      </c>
      <c r="Q159" s="7" t="str">
        <f t="shared" si="186"/>
        <v>ES</v>
      </c>
      <c r="R159" s="7" t="str">
        <f t="shared" si="186"/>
        <v>FI</v>
      </c>
      <c r="S159" s="7" t="str">
        <f t="shared" si="186"/>
        <v>FR</v>
      </c>
      <c r="T159" s="7" t="str">
        <f t="shared" si="186"/>
        <v>HR</v>
      </c>
      <c r="U159" s="7" t="str">
        <f t="shared" si="186"/>
        <v>HU</v>
      </c>
      <c r="V159" s="7" t="str">
        <f t="shared" si="186"/>
        <v>IE</v>
      </c>
      <c r="W159" s="7" t="str">
        <f t="shared" si="186"/>
        <v>IS</v>
      </c>
      <c r="X159" s="7" t="str">
        <f t="shared" si="186"/>
        <v>IT</v>
      </c>
      <c r="Y159" s="7" t="str">
        <f t="shared" si="186"/>
        <v>KS</v>
      </c>
      <c r="Z159" s="7" t="str">
        <f t="shared" si="186"/>
        <v>LT</v>
      </c>
      <c r="AA159" s="7" t="str">
        <f t="shared" si="186"/>
        <v>LU</v>
      </c>
      <c r="AB159" s="7" t="str">
        <f t="shared" si="186"/>
        <v>LV</v>
      </c>
      <c r="AC159" s="7" t="str">
        <f t="shared" si="186"/>
        <v>ME</v>
      </c>
      <c r="AD159" s="7" t="str">
        <f t="shared" si="186"/>
        <v>MK</v>
      </c>
      <c r="AE159" s="7" t="str">
        <f t="shared" si="186"/>
        <v>MT</v>
      </c>
      <c r="AF159" s="7" t="str">
        <f t="shared" si="186"/>
        <v>NL</v>
      </c>
      <c r="AG159" s="7" t="str">
        <f t="shared" si="186"/>
        <v>NO</v>
      </c>
      <c r="AH159" s="7" t="str">
        <f t="shared" si="186"/>
        <v>PL</v>
      </c>
      <c r="AI159" s="7" t="str">
        <f t="shared" si="186"/>
        <v>PT</v>
      </c>
      <c r="AJ159" s="7" t="str">
        <f t="shared" si="186"/>
        <v>RO</v>
      </c>
      <c r="AK159" s="7" t="str">
        <f t="shared" si="186"/>
        <v>RS</v>
      </c>
      <c r="AL159" s="7" t="str">
        <f t="shared" si="186"/>
        <v>SE</v>
      </c>
      <c r="AM159" s="7" t="str">
        <f t="shared" si="186"/>
        <v>SI</v>
      </c>
      <c r="AN159" s="7" t="str">
        <f t="shared" si="186"/>
        <v>SK</v>
      </c>
      <c r="AO159" s="7" t="str">
        <f t="shared" si="186"/>
        <v>UK</v>
      </c>
    </row>
    <row r="160" spans="1:41" ht="15.75" thickTop="1">
      <c r="B160" t="s">
        <v>75</v>
      </c>
      <c r="C160" t="s">
        <v>77</v>
      </c>
      <c r="D160">
        <v>2010</v>
      </c>
      <c r="E160" s="14">
        <v>85.365658654832686</v>
      </c>
      <c r="F160" s="14">
        <v>1015.1617420667309</v>
      </c>
      <c r="G160" s="14">
        <v>223.10096467272109</v>
      </c>
      <c r="H160" s="14">
        <v>950.38721758799693</v>
      </c>
      <c r="I160" s="14">
        <v>617.0123504822111</v>
      </c>
      <c r="J160" s="14">
        <v>841.55023836199882</v>
      </c>
      <c r="K160" s="14">
        <v>105.85210650896616</v>
      </c>
      <c r="L160" s="14">
        <v>1027.0583960859849</v>
      </c>
      <c r="M160" s="14">
        <v>7733.6445777729941</v>
      </c>
      <c r="N160" s="14">
        <v>997.38128975028371</v>
      </c>
      <c r="O160" s="14">
        <v>111.66794070434813</v>
      </c>
      <c r="P160" s="14">
        <v>728.81258452857526</v>
      </c>
      <c r="Q160" s="14">
        <v>972.98461512062386</v>
      </c>
      <c r="R160" s="14">
        <v>792.12146873134952</v>
      </c>
      <c r="S160" s="14">
        <v>6298.8611265069067</v>
      </c>
      <c r="T160" s="14">
        <v>636.0838510870517</v>
      </c>
      <c r="U160" s="14">
        <v>1536.6620681291099</v>
      </c>
      <c r="V160" s="14">
        <v>465.49381736675775</v>
      </c>
      <c r="W160" s="14">
        <v>43.582503702093739</v>
      </c>
      <c r="X160" s="14">
        <v>2111.8077464892058</v>
      </c>
      <c r="Y160" s="14">
        <v>131.32823361464648</v>
      </c>
      <c r="Z160" s="14">
        <v>260.6260426365339</v>
      </c>
      <c r="AA160" s="14">
        <v>52.311376967257061</v>
      </c>
      <c r="AB160" s="14">
        <v>184.32886489158889</v>
      </c>
      <c r="AC160" s="14">
        <v>42.777194524504424</v>
      </c>
      <c r="AD160" s="14">
        <v>116.45012006921741</v>
      </c>
      <c r="AE160" s="14">
        <v>3.568122616732381</v>
      </c>
      <c r="AF160" s="14">
        <v>635.78907725143927</v>
      </c>
      <c r="AG160" s="14">
        <v>463.61250295081106</v>
      </c>
      <c r="AH160" s="14">
        <v>3324.8675845300982</v>
      </c>
      <c r="AI160" s="14">
        <v>409.81535958290459</v>
      </c>
      <c r="AJ160" s="14">
        <v>2103.4798267105434</v>
      </c>
      <c r="AK160" s="14">
        <v>659.19651017847593</v>
      </c>
      <c r="AL160" s="14">
        <v>1178.7306369579446</v>
      </c>
      <c r="AM160" s="14">
        <v>195.06475900410709</v>
      </c>
      <c r="AN160" s="14">
        <v>431.50300624068507</v>
      </c>
      <c r="AO160" s="14">
        <v>3810.9775435169367</v>
      </c>
    </row>
    <row r="161" spans="2:41">
      <c r="B161" t="s">
        <v>75</v>
      </c>
      <c r="C161" t="s">
        <v>77</v>
      </c>
      <c r="D161">
        <v>2050</v>
      </c>
      <c r="E161" s="14">
        <v>258.23467973390166</v>
      </c>
      <c r="F161" s="14">
        <v>1278.7030613764828</v>
      </c>
      <c r="G161" s="14">
        <v>439.04819656986723</v>
      </c>
      <c r="H161" s="14">
        <v>1419.0733109876332</v>
      </c>
      <c r="I161" s="14">
        <v>697.64544028693763</v>
      </c>
      <c r="J161" s="14">
        <v>1133.0116459121057</v>
      </c>
      <c r="K161" s="14">
        <v>141.67290961975618</v>
      </c>
      <c r="L161" s="14">
        <v>1340.5414140708974</v>
      </c>
      <c r="M161" s="14">
        <v>7300.6378601672886</v>
      </c>
      <c r="N161" s="14">
        <v>1166.0183680991336</v>
      </c>
      <c r="O161" s="14">
        <v>93.79613474355034</v>
      </c>
      <c r="P161" s="14">
        <v>760.24588994830333</v>
      </c>
      <c r="Q161" s="14">
        <v>1231.1465651425979</v>
      </c>
      <c r="R161" s="14">
        <v>888.69435703802424</v>
      </c>
      <c r="S161" s="14">
        <v>7484.8275637090546</v>
      </c>
      <c r="T161" s="14">
        <v>737.077164424741</v>
      </c>
      <c r="U161" s="14">
        <v>1393.147444641153</v>
      </c>
      <c r="V161" s="14">
        <v>611.30832838841479</v>
      </c>
      <c r="W161" s="14">
        <v>56.214271478305591</v>
      </c>
      <c r="X161" s="14">
        <v>2292.3115039181189</v>
      </c>
      <c r="Y161" s="14">
        <v>281.71076512283418</v>
      </c>
      <c r="Z161" s="14">
        <v>155.42907306956246</v>
      </c>
      <c r="AA161" s="14">
        <v>126.49030143967403</v>
      </c>
      <c r="AB161" s="14">
        <v>124.3387175205461</v>
      </c>
      <c r="AC161" s="14">
        <v>52.124169750768765</v>
      </c>
      <c r="AD161" s="14">
        <v>218.03879005756647</v>
      </c>
      <c r="AE161" s="14">
        <v>7.3838202847142584</v>
      </c>
      <c r="AF161" s="14">
        <v>789.93269000109967</v>
      </c>
      <c r="AG161" s="14">
        <v>628.81044303967576</v>
      </c>
      <c r="AH161" s="14">
        <v>3790.1062829733987</v>
      </c>
      <c r="AI161" s="14">
        <v>909.18284356690287</v>
      </c>
      <c r="AJ161" s="14">
        <v>2527.5219381861953</v>
      </c>
      <c r="AK161" s="14">
        <v>932.18797497234129</v>
      </c>
      <c r="AL161" s="14">
        <v>1663.7538494398277</v>
      </c>
      <c r="AM161" s="14">
        <v>231.37676448883587</v>
      </c>
      <c r="AN161" s="14">
        <v>556.7165293282211</v>
      </c>
      <c r="AO161" s="14">
        <v>5282.2968339855952</v>
      </c>
    </row>
    <row r="162" spans="2:41">
      <c r="B162" t="s">
        <v>75</v>
      </c>
      <c r="C162" t="s">
        <v>77</v>
      </c>
      <c r="D162">
        <v>2060</v>
      </c>
      <c r="E162" s="14">
        <v>258.23467973390166</v>
      </c>
      <c r="F162" s="14">
        <v>1278.7030613764828</v>
      </c>
      <c r="G162" s="14">
        <v>439.04819656986723</v>
      </c>
      <c r="H162" s="14">
        <v>1419.0733109876332</v>
      </c>
      <c r="I162" s="14">
        <v>697.64544028693763</v>
      </c>
      <c r="J162" s="14">
        <v>1133.0116459121057</v>
      </c>
      <c r="K162" s="14">
        <v>141.67290961975618</v>
      </c>
      <c r="L162" s="14">
        <v>1340.5414140708974</v>
      </c>
      <c r="M162" s="14">
        <v>7300.6378601672886</v>
      </c>
      <c r="N162" s="14">
        <v>1166.0183680991336</v>
      </c>
      <c r="O162" s="14">
        <v>93.79613474355034</v>
      </c>
      <c r="P162" s="14">
        <v>760.24588994830333</v>
      </c>
      <c r="Q162" s="14">
        <v>1231.1465651425979</v>
      </c>
      <c r="R162" s="14">
        <v>888.69435703802424</v>
      </c>
      <c r="S162" s="14">
        <v>7484.8275637090546</v>
      </c>
      <c r="T162" s="14">
        <v>737.077164424741</v>
      </c>
      <c r="U162" s="14">
        <v>1393.147444641153</v>
      </c>
      <c r="V162" s="14">
        <v>611.30832838841479</v>
      </c>
      <c r="W162" s="14">
        <v>56.214271478305591</v>
      </c>
      <c r="X162" s="14">
        <v>2292.3115039181189</v>
      </c>
      <c r="Y162" s="14">
        <v>281.71076512283418</v>
      </c>
      <c r="Z162" s="14">
        <v>155.42907306956246</v>
      </c>
      <c r="AA162" s="14">
        <v>126.49030143967403</v>
      </c>
      <c r="AB162" s="14">
        <v>124.3387175205461</v>
      </c>
      <c r="AC162" s="14">
        <v>52.124169750768765</v>
      </c>
      <c r="AD162" s="14">
        <v>218.03879005756647</v>
      </c>
      <c r="AE162" s="14">
        <v>7.3838202847142584</v>
      </c>
      <c r="AF162" s="14">
        <v>789.93269000109967</v>
      </c>
      <c r="AG162" s="14">
        <v>628.81044303967576</v>
      </c>
      <c r="AH162" s="14">
        <v>3790.1062829733987</v>
      </c>
      <c r="AI162" s="14">
        <v>909.18284356690287</v>
      </c>
      <c r="AJ162" s="14">
        <v>2527.5219381861953</v>
      </c>
      <c r="AK162" s="14">
        <v>932.18797497234129</v>
      </c>
      <c r="AL162" s="14">
        <v>1663.7538494398277</v>
      </c>
      <c r="AM162" s="14">
        <v>231.37676448883587</v>
      </c>
      <c r="AN162" s="14">
        <v>556.7165293282211</v>
      </c>
      <c r="AO162" s="14">
        <v>5282.2968339855952</v>
      </c>
    </row>
    <row r="163" spans="2:41">
      <c r="B163" s="2" t="s">
        <v>75</v>
      </c>
      <c r="C163" s="2" t="s">
        <v>77</v>
      </c>
      <c r="D163" s="2">
        <v>2070</v>
      </c>
      <c r="E163" s="1">
        <v>258.23467973390166</v>
      </c>
      <c r="F163" s="1">
        <v>1278.7030613764828</v>
      </c>
      <c r="G163" s="1">
        <v>439.04819656986723</v>
      </c>
      <c r="H163" s="1">
        <v>1419.0733109876332</v>
      </c>
      <c r="I163" s="1">
        <v>697.64544028693763</v>
      </c>
      <c r="J163" s="1">
        <v>1133.0116459121057</v>
      </c>
      <c r="K163" s="1">
        <v>141.67290961975618</v>
      </c>
      <c r="L163" s="1">
        <v>1340.5414140708974</v>
      </c>
      <c r="M163" s="1">
        <v>7300.6378601672886</v>
      </c>
      <c r="N163" s="1">
        <v>1166.0183680991336</v>
      </c>
      <c r="O163" s="1">
        <v>93.79613474355034</v>
      </c>
      <c r="P163" s="1">
        <v>760.24588994830333</v>
      </c>
      <c r="Q163" s="1">
        <v>1231.1465651425979</v>
      </c>
      <c r="R163" s="1">
        <v>888.69435703802424</v>
      </c>
      <c r="S163" s="1">
        <v>7484.8275637090546</v>
      </c>
      <c r="T163" s="1">
        <v>737.077164424741</v>
      </c>
      <c r="U163" s="1">
        <v>1393.147444641153</v>
      </c>
      <c r="V163" s="1">
        <v>611.30832838841479</v>
      </c>
      <c r="W163" s="1">
        <v>56.214271478305591</v>
      </c>
      <c r="X163" s="1">
        <v>2292.3115039181189</v>
      </c>
      <c r="Y163" s="1">
        <v>281.71076512283418</v>
      </c>
      <c r="Z163" s="1">
        <v>155.42907306956246</v>
      </c>
      <c r="AA163" s="1">
        <v>126.49030143967403</v>
      </c>
      <c r="AB163" s="1">
        <v>124.3387175205461</v>
      </c>
      <c r="AC163" s="1">
        <v>52.124169750768765</v>
      </c>
      <c r="AD163" s="1">
        <v>218.03879005756647</v>
      </c>
      <c r="AE163" s="1">
        <v>7.3838202847142584</v>
      </c>
      <c r="AF163" s="1">
        <v>789.93269000109967</v>
      </c>
      <c r="AG163" s="1">
        <v>628.81044303967576</v>
      </c>
      <c r="AH163" s="1">
        <v>3790.1062829733987</v>
      </c>
      <c r="AI163" s="1">
        <v>909.18284356690287</v>
      </c>
      <c r="AJ163" s="1">
        <v>2527.5219381861953</v>
      </c>
      <c r="AK163" s="1">
        <v>932.18797497234129</v>
      </c>
      <c r="AL163" s="1">
        <v>1663.7538494398277</v>
      </c>
      <c r="AM163" s="1">
        <v>231.37676448883587</v>
      </c>
      <c r="AN163" s="1">
        <v>556.7165293282211</v>
      </c>
      <c r="AO163" s="1">
        <v>5282.2968339855952</v>
      </c>
    </row>
    <row r="164" spans="2:41">
      <c r="B164" t="s">
        <v>75</v>
      </c>
      <c r="C164" t="s">
        <v>78</v>
      </c>
      <c r="D164">
        <v>2010</v>
      </c>
      <c r="E164" s="14">
        <v>196.6697242421385</v>
      </c>
      <c r="F164" s="14">
        <v>1468.1931444905656</v>
      </c>
      <c r="G164" s="14">
        <v>271.18740136497502</v>
      </c>
      <c r="H164" s="14">
        <v>905.52301441199245</v>
      </c>
      <c r="I164" s="14">
        <v>777.2177060138215</v>
      </c>
      <c r="J164" s="14">
        <v>1648.2852115299656</v>
      </c>
      <c r="K164" s="14">
        <v>83.5448736928291</v>
      </c>
      <c r="L164" s="14">
        <v>2208.0312140248443</v>
      </c>
      <c r="M164" s="14">
        <v>18507.478934742296</v>
      </c>
      <c r="N164" s="14">
        <v>1066.6762517252066</v>
      </c>
      <c r="O164" s="14">
        <v>488.14637875076545</v>
      </c>
      <c r="P164" s="14">
        <v>1679.0753129779869</v>
      </c>
      <c r="Q164" s="14">
        <v>7433.1088118539292</v>
      </c>
      <c r="R164" s="14">
        <v>1108.172315230707</v>
      </c>
      <c r="S164" s="14">
        <v>9195.3526981771211</v>
      </c>
      <c r="T164" s="14">
        <v>505.02472685864484</v>
      </c>
      <c r="U164" s="14">
        <v>1314.802305305406</v>
      </c>
      <c r="V164" s="14">
        <v>148.11826981024998</v>
      </c>
      <c r="W164" s="14">
        <v>67.1621346364728</v>
      </c>
      <c r="X164" s="14">
        <v>17047.884154921936</v>
      </c>
      <c r="Y164" s="14">
        <v>159.6342824068613</v>
      </c>
      <c r="Z164" s="14">
        <v>725.54346604839554</v>
      </c>
      <c r="AA164" s="14">
        <v>67.999999638297837</v>
      </c>
      <c r="AB164" s="14">
        <v>576.16017362476418</v>
      </c>
      <c r="AC164" s="14">
        <v>98.552265437365492</v>
      </c>
      <c r="AD164" s="14">
        <v>160.89708606674992</v>
      </c>
      <c r="AE164" s="14">
        <v>16.335462474584791</v>
      </c>
      <c r="AF164" s="14">
        <v>1728.7005676351</v>
      </c>
      <c r="AG164" s="14">
        <v>1151.6628112433011</v>
      </c>
      <c r="AH164" s="14">
        <v>6734.1391844108875</v>
      </c>
      <c r="AI164" s="14">
        <v>514.68576543917493</v>
      </c>
      <c r="AJ164" s="14">
        <v>2050.9073432785103</v>
      </c>
      <c r="AK164" s="14">
        <v>801.27752404119951</v>
      </c>
      <c r="AL164" s="14">
        <v>2426.7814922366379</v>
      </c>
      <c r="AM164" s="14">
        <v>461.41891138861371</v>
      </c>
      <c r="AN164" s="14">
        <v>580.3607520245256</v>
      </c>
      <c r="AO164" s="14">
        <v>3928.2270816740343</v>
      </c>
    </row>
    <row r="165" spans="2:41">
      <c r="B165" t="s">
        <v>75</v>
      </c>
      <c r="C165" t="s">
        <v>78</v>
      </c>
      <c r="D165">
        <v>2050</v>
      </c>
      <c r="E165" s="14">
        <v>594.93412284646217</v>
      </c>
      <c r="F165" s="14">
        <v>1849.3437949404547</v>
      </c>
      <c r="G165" s="14">
        <v>533.6791782878347</v>
      </c>
      <c r="H165" s="14">
        <v>1352.084201530361</v>
      </c>
      <c r="I165" s="14">
        <v>878.78692912233498</v>
      </c>
      <c r="J165" s="14">
        <v>2219.1501532732264</v>
      </c>
      <c r="K165" s="14">
        <v>111.81681432929777</v>
      </c>
      <c r="L165" s="14">
        <v>2881.9756473844541</v>
      </c>
      <c r="M165" s="14">
        <v>17471.245290423827</v>
      </c>
      <c r="N165" s="14">
        <v>1247.029711814756</v>
      </c>
      <c r="O165" s="14">
        <v>410.02138328230251</v>
      </c>
      <c r="P165" s="14">
        <v>1751.4929526510202</v>
      </c>
      <c r="Q165" s="14">
        <v>9405.3351305155356</v>
      </c>
      <c r="R165" s="14">
        <v>1243.2771008574937</v>
      </c>
      <c r="S165" s="14">
        <v>10926.67832343693</v>
      </c>
      <c r="T165" s="14">
        <v>585.20931320799377</v>
      </c>
      <c r="U165" s="14">
        <v>1192.0079956646809</v>
      </c>
      <c r="V165" s="14">
        <v>194.51586367719233</v>
      </c>
      <c r="W165" s="14">
        <v>86.628122498979238</v>
      </c>
      <c r="X165" s="14">
        <v>18505.027756791933</v>
      </c>
      <c r="Y165" s="14">
        <v>342.42976242738473</v>
      </c>
      <c r="Z165" s="14">
        <v>432.69102066230658</v>
      </c>
      <c r="AA165" s="14">
        <v>164.42580851063818</v>
      </c>
      <c r="AB165" s="14">
        <v>388.64785022710407</v>
      </c>
      <c r="AC165" s="14">
        <v>120.08629995680093</v>
      </c>
      <c r="AD165" s="14">
        <v>301.2603675198431</v>
      </c>
      <c r="AE165" s="14">
        <v>33.804364966159028</v>
      </c>
      <c r="AF165" s="14">
        <v>2147.81464239968</v>
      </c>
      <c r="AG165" s="14">
        <v>1562.0320805866043</v>
      </c>
      <c r="AH165" s="14">
        <v>7676.4269807334995</v>
      </c>
      <c r="AI165" s="14">
        <v>1141.8397500807512</v>
      </c>
      <c r="AJ165" s="14">
        <v>2464.3513275000018</v>
      </c>
      <c r="AK165" s="14">
        <v>1133.108657272146</v>
      </c>
      <c r="AL165" s="14">
        <v>3425.3517494702141</v>
      </c>
      <c r="AM165" s="14">
        <v>547.31369897937554</v>
      </c>
      <c r="AN165" s="14">
        <v>748.76980913823002</v>
      </c>
      <c r="AO165" s="14">
        <v>5444.8133686860201</v>
      </c>
    </row>
    <row r="166" spans="2:41" ht="15.75" customHeight="1">
      <c r="B166" t="s">
        <v>75</v>
      </c>
      <c r="C166" t="s">
        <v>78</v>
      </c>
      <c r="D166">
        <v>2060</v>
      </c>
      <c r="E166" s="14">
        <v>594.93412284646217</v>
      </c>
      <c r="F166" s="14">
        <v>1849.3437949404547</v>
      </c>
      <c r="G166" s="14">
        <v>533.6791782878347</v>
      </c>
      <c r="H166" s="14">
        <v>1352.084201530361</v>
      </c>
      <c r="I166" s="14">
        <v>878.78692912233498</v>
      </c>
      <c r="J166" s="14">
        <v>2219.1501532732264</v>
      </c>
      <c r="K166" s="14">
        <v>111.81681432929777</v>
      </c>
      <c r="L166" s="14">
        <v>2881.9756473844541</v>
      </c>
      <c r="M166" s="14">
        <v>17471.245290423827</v>
      </c>
      <c r="N166" s="14">
        <v>1247.029711814756</v>
      </c>
      <c r="O166" s="14">
        <v>410.02138328230251</v>
      </c>
      <c r="P166" s="14">
        <v>1751.4929526510202</v>
      </c>
      <c r="Q166" s="14">
        <v>9405.3351305155356</v>
      </c>
      <c r="R166" s="14">
        <v>1243.2771008574937</v>
      </c>
      <c r="S166" s="14">
        <v>10926.67832343693</v>
      </c>
      <c r="T166" s="14">
        <v>585.20931320799377</v>
      </c>
      <c r="U166" s="14">
        <v>1192.0079956646809</v>
      </c>
      <c r="V166" s="14">
        <v>194.51586367719233</v>
      </c>
      <c r="W166" s="14">
        <v>86.628122498979238</v>
      </c>
      <c r="X166" s="14">
        <v>18505.027756791933</v>
      </c>
      <c r="Y166" s="14">
        <v>342.42976242738473</v>
      </c>
      <c r="Z166" s="14">
        <v>432.69102066230658</v>
      </c>
      <c r="AA166" s="14">
        <v>164.42580851063818</v>
      </c>
      <c r="AB166" s="14">
        <v>388.64785022710407</v>
      </c>
      <c r="AC166" s="14">
        <v>120.08629995680093</v>
      </c>
      <c r="AD166" s="14">
        <v>301.2603675198431</v>
      </c>
      <c r="AE166" s="14">
        <v>33.804364966159028</v>
      </c>
      <c r="AF166" s="14">
        <v>2147.81464239968</v>
      </c>
      <c r="AG166" s="14">
        <v>1562.0320805866043</v>
      </c>
      <c r="AH166" s="14">
        <v>7676.4269807334995</v>
      </c>
      <c r="AI166" s="14">
        <v>1141.8397500807512</v>
      </c>
      <c r="AJ166" s="14">
        <v>2464.3513275000018</v>
      </c>
      <c r="AK166" s="14">
        <v>1133.108657272146</v>
      </c>
      <c r="AL166" s="14">
        <v>3425.3517494702141</v>
      </c>
      <c r="AM166" s="14">
        <v>547.31369897937554</v>
      </c>
      <c r="AN166" s="14">
        <v>748.76980913823002</v>
      </c>
      <c r="AO166" s="14">
        <v>5444.8133686860201</v>
      </c>
    </row>
    <row r="167" spans="2:41">
      <c r="B167" s="2" t="s">
        <v>75</v>
      </c>
      <c r="C167" s="2" t="s">
        <v>78</v>
      </c>
      <c r="D167" s="2">
        <v>2070</v>
      </c>
      <c r="E167" s="1">
        <v>594.93412284646217</v>
      </c>
      <c r="F167" s="1">
        <v>1849.3437949404547</v>
      </c>
      <c r="G167" s="1">
        <v>533.6791782878347</v>
      </c>
      <c r="H167" s="1">
        <v>1352.084201530361</v>
      </c>
      <c r="I167" s="1">
        <v>878.78692912233498</v>
      </c>
      <c r="J167" s="1">
        <v>2219.1501532732264</v>
      </c>
      <c r="K167" s="1">
        <v>111.81681432929777</v>
      </c>
      <c r="L167" s="1">
        <v>2881.9756473844541</v>
      </c>
      <c r="M167" s="1">
        <v>17471.245290423827</v>
      </c>
      <c r="N167" s="1">
        <v>1247.029711814756</v>
      </c>
      <c r="O167" s="1">
        <v>410.02138328230251</v>
      </c>
      <c r="P167" s="1">
        <v>1751.4929526510202</v>
      </c>
      <c r="Q167" s="1">
        <v>9405.3351305155356</v>
      </c>
      <c r="R167" s="1">
        <v>1243.2771008574937</v>
      </c>
      <c r="S167" s="1">
        <v>10926.67832343693</v>
      </c>
      <c r="T167" s="1">
        <v>585.20931320799377</v>
      </c>
      <c r="U167" s="1">
        <v>1192.0079956646809</v>
      </c>
      <c r="V167" s="1">
        <v>194.51586367719233</v>
      </c>
      <c r="W167" s="1">
        <v>86.628122498979238</v>
      </c>
      <c r="X167" s="1">
        <v>18505.027756791933</v>
      </c>
      <c r="Y167" s="1">
        <v>342.42976242738473</v>
      </c>
      <c r="Z167" s="1">
        <v>432.69102066230658</v>
      </c>
      <c r="AA167" s="1">
        <v>164.42580851063818</v>
      </c>
      <c r="AB167" s="1">
        <v>388.64785022710407</v>
      </c>
      <c r="AC167" s="1">
        <v>120.08629995680093</v>
      </c>
      <c r="AD167" s="1">
        <v>301.2603675198431</v>
      </c>
      <c r="AE167" s="1">
        <v>33.804364966159028</v>
      </c>
      <c r="AF167" s="1">
        <v>2147.81464239968</v>
      </c>
      <c r="AG167" s="1">
        <v>1562.0320805866043</v>
      </c>
      <c r="AH167" s="1">
        <v>7676.4269807334995</v>
      </c>
      <c r="AI167" s="1">
        <v>1141.8397500807512</v>
      </c>
      <c r="AJ167" s="1">
        <v>2464.3513275000018</v>
      </c>
      <c r="AK167" s="1">
        <v>1133.108657272146</v>
      </c>
      <c r="AL167" s="1">
        <v>3425.3517494702141</v>
      </c>
      <c r="AM167" s="1">
        <v>547.31369897937554</v>
      </c>
      <c r="AN167" s="1">
        <v>748.76980913823002</v>
      </c>
      <c r="AO167" s="1">
        <v>5444.8133686860201</v>
      </c>
    </row>
    <row r="168" spans="2:41">
      <c r="B168" t="s">
        <v>75</v>
      </c>
      <c r="C168" t="s">
        <v>79</v>
      </c>
      <c r="D168">
        <v>2010</v>
      </c>
      <c r="E168" s="14">
        <v>48.267498585209182</v>
      </c>
      <c r="F168" s="14">
        <v>470.44080729921609</v>
      </c>
      <c r="G168" s="14">
        <v>79.842639754449635</v>
      </c>
      <c r="H168" s="14">
        <v>1585.6864897222927</v>
      </c>
      <c r="I168" s="14">
        <v>335.33279917511499</v>
      </c>
      <c r="J168" s="14">
        <v>944.09207412879709</v>
      </c>
      <c r="K168" s="14">
        <v>108.10427898788026</v>
      </c>
      <c r="L168" s="14">
        <v>608.7805815509671</v>
      </c>
      <c r="M168" s="14">
        <v>8085.1738767626766</v>
      </c>
      <c r="N168" s="14">
        <v>531.00509997213032</v>
      </c>
      <c r="O168" s="14">
        <v>51.805680544886428</v>
      </c>
      <c r="P168" s="14">
        <v>412.08562022410109</v>
      </c>
      <c r="Q168" s="14">
        <v>2157.0210401387399</v>
      </c>
      <c r="R168" s="14">
        <v>598.70621603794291</v>
      </c>
      <c r="S168" s="14">
        <v>5600.5710921203936</v>
      </c>
      <c r="T168" s="14">
        <v>227.6395973924549</v>
      </c>
      <c r="U168" s="14">
        <v>567.53090466114179</v>
      </c>
      <c r="V168" s="14">
        <v>700.17966555581438</v>
      </c>
      <c r="W168" s="14">
        <v>40.71030431771505</v>
      </c>
      <c r="X168" s="14">
        <v>3755.6580946086474</v>
      </c>
      <c r="Y168" s="14">
        <v>46.999316481953841</v>
      </c>
      <c r="Z168" s="14">
        <v>131.79385110597451</v>
      </c>
      <c r="AA168" s="14">
        <v>67.68862239444509</v>
      </c>
      <c r="AB168" s="14">
        <v>73.615615852930219</v>
      </c>
      <c r="AC168" s="14">
        <v>24.187105315257188</v>
      </c>
      <c r="AD168" s="14">
        <v>63.28810873327032</v>
      </c>
      <c r="AE168" s="14">
        <v>45.592677880469346</v>
      </c>
      <c r="AF168" s="14">
        <v>3357.5157752383084</v>
      </c>
      <c r="AG168" s="14">
        <v>364.13057789423277</v>
      </c>
      <c r="AH168" s="14">
        <v>1247.6752592255091</v>
      </c>
      <c r="AI168" s="14">
        <v>330.83001010664282</v>
      </c>
      <c r="AJ168" s="14">
        <v>604.09854527430878</v>
      </c>
      <c r="AK168" s="14">
        <v>235.91107984126933</v>
      </c>
      <c r="AL168" s="14">
        <v>565.48786980541706</v>
      </c>
      <c r="AM168" s="14">
        <v>64.875141320435105</v>
      </c>
      <c r="AN168" s="14">
        <v>128.41321929206771</v>
      </c>
      <c r="AO168" s="14">
        <v>13230.78919135222</v>
      </c>
    </row>
    <row r="169" spans="2:41" s="2" customFormat="1" ht="15.75" customHeight="1">
      <c r="B169" t="s">
        <v>75</v>
      </c>
      <c r="C169" t="s">
        <v>79</v>
      </c>
      <c r="D169">
        <v>2050</v>
      </c>
      <c r="E169" s="14">
        <v>146.01119741963612</v>
      </c>
      <c r="F169" s="14">
        <v>592.56971136958884</v>
      </c>
      <c r="G169" s="14">
        <v>157.12512514229797</v>
      </c>
      <c r="H169" s="14">
        <v>2367.6721819443278</v>
      </c>
      <c r="I169" s="14">
        <v>379.1551305907272</v>
      </c>
      <c r="J169" s="14">
        <v>1271.0676868005555</v>
      </c>
      <c r="K169" s="14">
        <v>144.68722684570832</v>
      </c>
      <c r="L169" s="14">
        <v>794.5951123726694</v>
      </c>
      <c r="M169" s="14">
        <v>7632.4850356294392</v>
      </c>
      <c r="N169" s="14">
        <v>620.78736235050224</v>
      </c>
      <c r="O169" s="14">
        <v>43.514481974147166</v>
      </c>
      <c r="P169" s="14">
        <v>429.85865740067624</v>
      </c>
      <c r="Q169" s="14">
        <v>2729.3433043418672</v>
      </c>
      <c r="R169" s="14">
        <v>671.69854210448159</v>
      </c>
      <c r="S169" s="14">
        <v>6655.0616120761497</v>
      </c>
      <c r="T169" s="14">
        <v>263.78275233693614</v>
      </c>
      <c r="U169" s="14">
        <v>514.52706875635647</v>
      </c>
      <c r="V169" s="14">
        <v>919.50879894339641</v>
      </c>
      <c r="W169" s="14">
        <v>52.509606022715225</v>
      </c>
      <c r="X169" s="14">
        <v>4076.6676177634763</v>
      </c>
      <c r="Y169" s="14">
        <v>100.81772244978113</v>
      </c>
      <c r="Z169" s="14">
        <v>78.597656268131004</v>
      </c>
      <c r="AA169" s="14">
        <v>163.67289004968771</v>
      </c>
      <c r="AB169" s="14">
        <v>49.657286556947696</v>
      </c>
      <c r="AC169" s="14">
        <v>29.472077288986092</v>
      </c>
      <c r="AD169" s="14">
        <v>118.49934242259047</v>
      </c>
      <c r="AE169" s="14">
        <v>94.348814749126717</v>
      </c>
      <c r="AF169" s="14">
        <v>4171.5272610860511</v>
      </c>
      <c r="AG169" s="14">
        <v>493.88036032811465</v>
      </c>
      <c r="AH169" s="14">
        <v>1422.2586971894061</v>
      </c>
      <c r="AI169" s="14">
        <v>733.95240635234586</v>
      </c>
      <c r="AJ169" s="14">
        <v>725.87923431380375</v>
      </c>
      <c r="AK169" s="14">
        <v>333.60836775551218</v>
      </c>
      <c r="AL169" s="14">
        <v>798.17440108995675</v>
      </c>
      <c r="AM169" s="14">
        <v>76.951881883299123</v>
      </c>
      <c r="AN169" s="14">
        <v>165.67616153354891</v>
      </c>
      <c r="AO169" s="14">
        <v>18338.852711295192</v>
      </c>
    </row>
    <row r="170" spans="2:41" s="2" customFormat="1">
      <c r="B170" t="s">
        <v>75</v>
      </c>
      <c r="C170" t="s">
        <v>79</v>
      </c>
      <c r="D170">
        <v>2060</v>
      </c>
      <c r="E170" s="14">
        <v>146.01119741963612</v>
      </c>
      <c r="F170" s="14">
        <v>592.56971136958884</v>
      </c>
      <c r="G170" s="14">
        <v>157.12512514229797</v>
      </c>
      <c r="H170" s="14">
        <v>2367.6721819443278</v>
      </c>
      <c r="I170" s="14">
        <v>379.1551305907272</v>
      </c>
      <c r="J170" s="14">
        <v>1271.0676868005555</v>
      </c>
      <c r="K170" s="14">
        <v>144.68722684570832</v>
      </c>
      <c r="L170" s="14">
        <v>794.5951123726694</v>
      </c>
      <c r="M170" s="14">
        <v>7632.4850356294392</v>
      </c>
      <c r="N170" s="14">
        <v>620.78736235050224</v>
      </c>
      <c r="O170" s="14">
        <v>43.514481974147166</v>
      </c>
      <c r="P170" s="14">
        <v>429.85865740067624</v>
      </c>
      <c r="Q170" s="14">
        <v>2729.3433043418672</v>
      </c>
      <c r="R170" s="14">
        <v>671.69854210448159</v>
      </c>
      <c r="S170" s="14">
        <v>6655.0616120761497</v>
      </c>
      <c r="T170" s="14">
        <v>263.78275233693614</v>
      </c>
      <c r="U170" s="14">
        <v>514.52706875635647</v>
      </c>
      <c r="V170" s="14">
        <v>919.50879894339641</v>
      </c>
      <c r="W170" s="14">
        <v>52.509606022715225</v>
      </c>
      <c r="X170" s="14">
        <v>4076.6676177634763</v>
      </c>
      <c r="Y170" s="14">
        <v>100.81772244978113</v>
      </c>
      <c r="Z170" s="14">
        <v>78.597656268131004</v>
      </c>
      <c r="AA170" s="14">
        <v>163.67289004968771</v>
      </c>
      <c r="AB170" s="14">
        <v>49.657286556947696</v>
      </c>
      <c r="AC170" s="14">
        <v>29.472077288986092</v>
      </c>
      <c r="AD170" s="14">
        <v>118.49934242259047</v>
      </c>
      <c r="AE170" s="14">
        <v>94.348814749126717</v>
      </c>
      <c r="AF170" s="14">
        <v>4171.5272610860511</v>
      </c>
      <c r="AG170" s="14">
        <v>493.88036032811465</v>
      </c>
      <c r="AH170" s="14">
        <v>1422.2586971894061</v>
      </c>
      <c r="AI170" s="14">
        <v>733.95240635234586</v>
      </c>
      <c r="AJ170" s="14">
        <v>725.87923431380375</v>
      </c>
      <c r="AK170" s="14">
        <v>333.60836775551218</v>
      </c>
      <c r="AL170" s="14">
        <v>798.17440108995675</v>
      </c>
      <c r="AM170" s="14">
        <v>76.951881883299123</v>
      </c>
      <c r="AN170" s="14">
        <v>165.67616153354891</v>
      </c>
      <c r="AO170" s="14">
        <v>18338.852711295192</v>
      </c>
    </row>
    <row r="171" spans="2:41" s="2" customFormat="1">
      <c r="B171" s="2" t="s">
        <v>75</v>
      </c>
      <c r="C171" s="2" t="s">
        <v>79</v>
      </c>
      <c r="D171" s="2">
        <v>2070</v>
      </c>
      <c r="E171" s="1">
        <v>146.01119741963612</v>
      </c>
      <c r="F171" s="1">
        <v>592.56971136958884</v>
      </c>
      <c r="G171" s="1">
        <v>157.12512514229797</v>
      </c>
      <c r="H171" s="1">
        <v>2367.6721819443278</v>
      </c>
      <c r="I171" s="1">
        <v>379.1551305907272</v>
      </c>
      <c r="J171" s="1">
        <v>1271.0676868005555</v>
      </c>
      <c r="K171" s="1">
        <v>144.68722684570832</v>
      </c>
      <c r="L171" s="1">
        <v>794.5951123726694</v>
      </c>
      <c r="M171" s="1">
        <v>7632.4850356294392</v>
      </c>
      <c r="N171" s="1">
        <v>620.78736235050224</v>
      </c>
      <c r="O171" s="1">
        <v>43.514481974147166</v>
      </c>
      <c r="P171" s="1">
        <v>429.85865740067624</v>
      </c>
      <c r="Q171" s="1">
        <v>2729.3433043418672</v>
      </c>
      <c r="R171" s="1">
        <v>671.69854210448159</v>
      </c>
      <c r="S171" s="1">
        <v>6655.0616120761497</v>
      </c>
      <c r="T171" s="1">
        <v>263.78275233693614</v>
      </c>
      <c r="U171" s="1">
        <v>514.52706875635647</v>
      </c>
      <c r="V171" s="1">
        <v>919.50879894339641</v>
      </c>
      <c r="W171" s="1">
        <v>52.509606022715225</v>
      </c>
      <c r="X171" s="1">
        <v>4076.6676177634763</v>
      </c>
      <c r="Y171" s="1">
        <v>100.81772244978113</v>
      </c>
      <c r="Z171" s="1">
        <v>78.597656268131004</v>
      </c>
      <c r="AA171" s="1">
        <v>163.67289004968771</v>
      </c>
      <c r="AB171" s="1">
        <v>49.657286556947696</v>
      </c>
      <c r="AC171" s="1">
        <v>29.472077288986092</v>
      </c>
      <c r="AD171" s="1">
        <v>118.49934242259047</v>
      </c>
      <c r="AE171" s="1">
        <v>94.348814749126717</v>
      </c>
      <c r="AF171" s="1">
        <v>4171.5272610860511</v>
      </c>
      <c r="AG171" s="1">
        <v>493.88036032811465</v>
      </c>
      <c r="AH171" s="1">
        <v>1422.2586971894061</v>
      </c>
      <c r="AI171" s="1">
        <v>733.95240635234586</v>
      </c>
      <c r="AJ171" s="1">
        <v>725.87923431380375</v>
      </c>
      <c r="AK171" s="1">
        <v>333.60836775551218</v>
      </c>
      <c r="AL171" s="1">
        <v>798.17440108995675</v>
      </c>
      <c r="AM171" s="1">
        <v>76.951881883299123</v>
      </c>
      <c r="AN171" s="1">
        <v>165.67616153354891</v>
      </c>
      <c r="AO171" s="1">
        <v>18338.852711295192</v>
      </c>
    </row>
    <row r="172" spans="2:41"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</row>
    <row r="173" spans="2:41">
      <c r="B173" t="s">
        <v>71</v>
      </c>
    </row>
    <row r="174" spans="2:41" ht="15.75" thickBot="1">
      <c r="B174" t="s">
        <v>0</v>
      </c>
      <c r="C174" t="s">
        <v>76</v>
      </c>
      <c r="D174" t="s">
        <v>2</v>
      </c>
      <c r="E174" s="7" t="str">
        <f>F$1</f>
        <v>AT</v>
      </c>
      <c r="F174" s="7" t="str">
        <f t="shared" ref="F174:V174" si="187">H$1</f>
        <v>BE</v>
      </c>
      <c r="G174" s="7" t="str">
        <f t="shared" si="187"/>
        <v>BG</v>
      </c>
      <c r="H174" s="7" t="str">
        <f t="shared" si="187"/>
        <v>CH</v>
      </c>
      <c r="I174" s="7" t="str">
        <f t="shared" si="187"/>
        <v>CY</v>
      </c>
      <c r="J174" s="7" t="str">
        <f t="shared" si="187"/>
        <v>CZ</v>
      </c>
      <c r="K174" s="7" t="str">
        <f t="shared" si="187"/>
        <v>DE</v>
      </c>
      <c r="L174" s="7" t="str">
        <f t="shared" si="187"/>
        <v>DK</v>
      </c>
      <c r="M174" s="7" t="str">
        <f t="shared" si="187"/>
        <v>EE</v>
      </c>
      <c r="N174" s="7" t="str">
        <f t="shared" si="187"/>
        <v>EL</v>
      </c>
      <c r="O174" s="7" t="str">
        <f t="shared" si="187"/>
        <v>ES</v>
      </c>
      <c r="P174" s="7" t="str">
        <f t="shared" si="187"/>
        <v>FI</v>
      </c>
      <c r="Q174" s="7" t="str">
        <f t="shared" si="187"/>
        <v>FR</v>
      </c>
      <c r="R174" s="7" t="str">
        <f t="shared" si="187"/>
        <v>HR</v>
      </c>
      <c r="S174" s="7" t="str">
        <f t="shared" si="187"/>
        <v>HU</v>
      </c>
      <c r="T174" s="7" t="str">
        <f t="shared" si="187"/>
        <v>IE</v>
      </c>
      <c r="U174" s="7" t="str">
        <f t="shared" si="187"/>
        <v>IS</v>
      </c>
      <c r="V174" s="7" t="str">
        <f t="shared" si="187"/>
        <v>IT</v>
      </c>
      <c r="W174" s="7" t="str">
        <f>Z$1</f>
        <v>LT</v>
      </c>
      <c r="X174" s="7" t="str">
        <f>AA$1</f>
        <v>LU</v>
      </c>
      <c r="Y174" s="7" t="str">
        <f>AB$1</f>
        <v>LV</v>
      </c>
      <c r="Z174" s="7" t="str">
        <f t="shared" ref="Z174:AE174" si="188">AE$1</f>
        <v>MT</v>
      </c>
      <c r="AA174" s="7" t="str">
        <f t="shared" si="188"/>
        <v>NL</v>
      </c>
      <c r="AB174" s="7" t="str">
        <f t="shared" si="188"/>
        <v>NO</v>
      </c>
      <c r="AC174" s="7" t="str">
        <f t="shared" si="188"/>
        <v>PL</v>
      </c>
      <c r="AD174" s="7" t="str">
        <f t="shared" si="188"/>
        <v>PT</v>
      </c>
      <c r="AE174" s="7" t="str">
        <f t="shared" si="188"/>
        <v>RO</v>
      </c>
      <c r="AF174" s="7" t="str">
        <f>AL$1</f>
        <v>SE</v>
      </c>
      <c r="AG174" s="7" t="str">
        <f>AM$1</f>
        <v>SI</v>
      </c>
      <c r="AH174" s="7" t="str">
        <f>AN$1</f>
        <v>SK</v>
      </c>
      <c r="AI174" s="7" t="str">
        <f>AO$1</f>
        <v>UK</v>
      </c>
    </row>
    <row r="175" spans="2:41" ht="15.75" thickTop="1">
      <c r="B175" t="s">
        <v>75</v>
      </c>
      <c r="C175" t="s">
        <v>77</v>
      </c>
      <c r="D175">
        <v>2010</v>
      </c>
      <c r="E175" s="14">
        <v>1015.16174206673</v>
      </c>
      <c r="F175" s="14">
        <v>950.39</v>
      </c>
      <c r="G175" s="14">
        <v>617.01235048221099</v>
      </c>
      <c r="H175" s="14">
        <v>841.55023836199905</v>
      </c>
      <c r="I175" s="14">
        <v>105.852106508966</v>
      </c>
      <c r="J175" s="14">
        <v>1027.06</v>
      </c>
      <c r="K175" s="14">
        <v>7733.6445777729896</v>
      </c>
      <c r="L175" s="14">
        <v>997.38128975028405</v>
      </c>
      <c r="M175" s="14">
        <v>111.67</v>
      </c>
      <c r="N175" s="14">
        <v>728.81258452857503</v>
      </c>
      <c r="O175" s="14">
        <v>972.98461512062397</v>
      </c>
      <c r="P175" s="14">
        <v>792.12146873134998</v>
      </c>
      <c r="Q175" s="14">
        <v>6298.8611265069103</v>
      </c>
      <c r="R175" s="14">
        <v>636.08385108705204</v>
      </c>
      <c r="S175" s="14">
        <v>1536.6620681291099</v>
      </c>
      <c r="T175" s="14">
        <v>465.49381736675798</v>
      </c>
      <c r="U175" s="14">
        <v>43.582503702093703</v>
      </c>
      <c r="V175" s="14">
        <v>2111.81</v>
      </c>
      <c r="W175" s="14">
        <v>260.63</v>
      </c>
      <c r="X175" s="14">
        <v>52.311376967257097</v>
      </c>
      <c r="Y175" s="14">
        <v>184.33</v>
      </c>
      <c r="Z175" s="14">
        <v>3.57</v>
      </c>
      <c r="AA175" s="14">
        <v>635.78907725143904</v>
      </c>
      <c r="AB175" s="14">
        <v>463.61250295081101</v>
      </c>
      <c r="AC175" s="14">
        <v>3324.87</v>
      </c>
      <c r="AD175" s="14">
        <v>409.82</v>
      </c>
      <c r="AE175" s="14">
        <v>2103.4798267105398</v>
      </c>
      <c r="AF175" s="14">
        <v>1178.7306369579401</v>
      </c>
      <c r="AG175" s="14">
        <v>195.064759004107</v>
      </c>
      <c r="AH175" s="14">
        <v>431.50300624068501</v>
      </c>
      <c r="AI175" s="14">
        <v>3810.98</v>
      </c>
    </row>
    <row r="176" spans="2:41">
      <c r="B176" t="s">
        <v>75</v>
      </c>
      <c r="C176" t="s">
        <v>77</v>
      </c>
      <c r="D176">
        <v>2020</v>
      </c>
      <c r="E176" s="14">
        <v>1055.7699917464899</v>
      </c>
      <c r="F176" s="14">
        <v>1064.42999167829</v>
      </c>
      <c r="G176" s="14">
        <v>647.85999499105606</v>
      </c>
      <c r="H176" s="14">
        <v>942.53999262459286</v>
      </c>
      <c r="I176" s="14">
        <v>113.25999924374399</v>
      </c>
      <c r="J176" s="14">
        <v>1088.67999148439</v>
      </c>
      <c r="K176" s="14">
        <v>8352.3399335297108</v>
      </c>
      <c r="L176" s="14">
        <v>1137.0099911284999</v>
      </c>
      <c r="M176" s="14">
        <v>148.519998962068</v>
      </c>
      <c r="N176" s="72">
        <v>757.96508790971802</v>
      </c>
      <c r="O176" s="72">
        <v>1011.903999725449</v>
      </c>
      <c r="P176" s="14">
        <v>831.72999353005605</v>
      </c>
      <c r="Q176" s="14">
        <v>6550.8199479366704</v>
      </c>
      <c r="R176" s="14">
        <v>674.24999478414804</v>
      </c>
      <c r="S176" s="14">
        <v>1920.8299849475898</v>
      </c>
      <c r="T176" s="14">
        <v>553.93999572997313</v>
      </c>
      <c r="U176" s="14">
        <v>52.729999725487694</v>
      </c>
      <c r="V176" s="72">
        <v>2196.2824000000001</v>
      </c>
      <c r="W176" s="14">
        <v>336.20999747144498</v>
      </c>
      <c r="X176" s="14">
        <v>60.679999664303104</v>
      </c>
      <c r="Y176" s="14">
        <v>235.93999826472199</v>
      </c>
      <c r="Z176" s="14">
        <v>4.75000010795255</v>
      </c>
      <c r="AA176" s="14">
        <v>705.72999453004002</v>
      </c>
      <c r="AB176" s="14">
        <v>514.60999604985705</v>
      </c>
      <c r="AC176" s="14">
        <v>3989.8399681042797</v>
      </c>
      <c r="AD176" s="72">
        <v>426.21280000000002</v>
      </c>
      <c r="AE176" s="14">
        <v>2376.9299811237602</v>
      </c>
      <c r="AF176" s="14">
        <v>1331.9699895390402</v>
      </c>
      <c r="AG176" s="14">
        <v>206.769998501228</v>
      </c>
      <c r="AH176" s="14">
        <v>448.75999657647492</v>
      </c>
      <c r="AI176" s="14">
        <v>4001.5299683363601</v>
      </c>
    </row>
    <row r="177" spans="2:35">
      <c r="B177" t="s">
        <v>75</v>
      </c>
      <c r="C177" t="s">
        <v>77</v>
      </c>
      <c r="D177">
        <v>2030</v>
      </c>
      <c r="E177" s="14">
        <v>1150.78999213773</v>
      </c>
      <c r="F177" s="14">
        <v>1192.1699918519</v>
      </c>
      <c r="G177" s="14">
        <v>725.60999553984607</v>
      </c>
      <c r="H177" s="14">
        <v>1055.6399927313798</v>
      </c>
      <c r="I177" s="14">
        <v>130.25000026612</v>
      </c>
      <c r="J177" s="14">
        <v>1153.99999214165</v>
      </c>
      <c r="K177" s="14">
        <v>8769.9499313874803</v>
      </c>
      <c r="L177" s="14">
        <v>1250.71999141934</v>
      </c>
      <c r="M177" s="14">
        <v>161.89000003720599</v>
      </c>
      <c r="N177" s="14">
        <v>947.46416104964169</v>
      </c>
      <c r="O177" s="14">
        <v>1143.4542249179713</v>
      </c>
      <c r="P177" s="14">
        <v>881.629994310705</v>
      </c>
      <c r="Q177" s="14">
        <v>7140.3899445328507</v>
      </c>
      <c r="R177" s="14">
        <v>836.06999467312505</v>
      </c>
      <c r="S177" s="14">
        <v>2285.7799830989802</v>
      </c>
      <c r="T177" s="14">
        <v>720.11999542657009</v>
      </c>
      <c r="U177" s="14">
        <v>61.170000643034086</v>
      </c>
      <c r="V177" s="14">
        <v>2613.5720012198644</v>
      </c>
      <c r="W177" s="14">
        <v>393.35999821692201</v>
      </c>
      <c r="X177" s="14">
        <v>69.180000797736909</v>
      </c>
      <c r="Y177" s="14">
        <v>259.53999927253898</v>
      </c>
      <c r="Z177" s="14">
        <v>5.8800013016573187</v>
      </c>
      <c r="AA177" s="14">
        <v>797.46999498134096</v>
      </c>
      <c r="AB177" s="14">
        <v>586.65999644882504</v>
      </c>
      <c r="AC177" s="14">
        <v>4827.7099627943689</v>
      </c>
      <c r="AD177" s="14">
        <v>481.61360114458211</v>
      </c>
      <c r="AE177" s="14">
        <v>2899.85997807888</v>
      </c>
      <c r="AF177" s="14">
        <v>1478.47998954732</v>
      </c>
      <c r="AG177" s="14">
        <v>256.38999926583301</v>
      </c>
      <c r="AH177" s="14">
        <v>516.07999726497201</v>
      </c>
      <c r="AI177" s="14">
        <v>4241.6199676461101</v>
      </c>
    </row>
    <row r="178" spans="2:35">
      <c r="B178" t="s">
        <v>75</v>
      </c>
      <c r="C178" t="s">
        <v>77</v>
      </c>
      <c r="D178">
        <v>2040</v>
      </c>
      <c r="E178" s="14">
        <v>1248.5999903848499</v>
      </c>
      <c r="F178" s="14">
        <v>1305.41998993371</v>
      </c>
      <c r="G178" s="14">
        <v>776.39999414715726</v>
      </c>
      <c r="H178" s="14">
        <v>1155.9299910907698</v>
      </c>
      <c r="I178" s="14">
        <v>143.92999917889699</v>
      </c>
      <c r="J178" s="14">
        <v>1269.39999022299</v>
      </c>
      <c r="K178" s="14">
        <v>9471.5499250751709</v>
      </c>
      <c r="L178" s="14">
        <v>1382.0399893269002</v>
      </c>
      <c r="M178" s="14">
        <v>178.87999889283302</v>
      </c>
      <c r="N178" s="14">
        <v>999.56834481525789</v>
      </c>
      <c r="O178" s="14">
        <v>1234.9330577747</v>
      </c>
      <c r="P178" s="14">
        <v>956.56999270614403</v>
      </c>
      <c r="Q178" s="14">
        <v>7675.9199394408806</v>
      </c>
      <c r="R178" s="14">
        <v>923.85999297679416</v>
      </c>
      <c r="S178" s="14">
        <v>2548.6499799881099</v>
      </c>
      <c r="T178" s="14">
        <v>824.53999372205908</v>
      </c>
      <c r="U178" s="14">
        <v>66.979999771158091</v>
      </c>
      <c r="V178" s="14">
        <v>2783.4560001697187</v>
      </c>
      <c r="W178" s="14">
        <v>422.86999696102595</v>
      </c>
      <c r="X178" s="14">
        <v>77.819999691002934</v>
      </c>
      <c r="Y178" s="14">
        <v>277.699998107986</v>
      </c>
      <c r="Z178" s="14">
        <v>6.9100002711285002</v>
      </c>
      <c r="AA178" s="14">
        <v>877.21999333412009</v>
      </c>
      <c r="AB178" s="14">
        <v>651.18999512468201</v>
      </c>
      <c r="AC178" s="14">
        <v>5286.3399582285592</v>
      </c>
      <c r="AD178" s="14">
        <v>512.91760014920396</v>
      </c>
      <c r="AE178" s="14">
        <v>3175.3399751740599</v>
      </c>
      <c r="AF178" s="14">
        <v>1663.28998710173</v>
      </c>
      <c r="AG178" s="14">
        <v>284.59999805757701</v>
      </c>
      <c r="AH178" s="14">
        <v>572.84999575259803</v>
      </c>
      <c r="AI178" s="14">
        <v>4623.35996351415</v>
      </c>
    </row>
    <row r="179" spans="2:35">
      <c r="B179" t="s">
        <v>75</v>
      </c>
      <c r="C179" t="s">
        <v>77</v>
      </c>
      <c r="D179">
        <v>2050</v>
      </c>
      <c r="E179" s="14">
        <v>1354.7399911201999</v>
      </c>
      <c r="F179" s="14">
        <v>1429.4399903288199</v>
      </c>
      <c r="G179" s="14">
        <v>830.74999534323024</v>
      </c>
      <c r="H179" s="14">
        <v>1265.7399916042398</v>
      </c>
      <c r="I179" s="14">
        <v>159.04000064618501</v>
      </c>
      <c r="J179" s="14">
        <v>1396.33999084165</v>
      </c>
      <c r="K179" s="14">
        <v>10229.2699205839</v>
      </c>
      <c r="L179" s="14">
        <v>1527.1599897978504</v>
      </c>
      <c r="M179" s="14">
        <v>197.67000025893603</v>
      </c>
      <c r="N179" s="14">
        <v>1054.5429413986571</v>
      </c>
      <c r="O179" s="14">
        <v>1333.7231280013802</v>
      </c>
      <c r="P179" s="14">
        <v>1037.8799936753101</v>
      </c>
      <c r="Q179" s="14">
        <v>8251.6099363498215</v>
      </c>
      <c r="R179" s="14">
        <v>1020.85999380367</v>
      </c>
      <c r="S179" s="14">
        <v>2841.73997918125</v>
      </c>
      <c r="T179" s="14">
        <v>944.08999414661116</v>
      </c>
      <c r="U179" s="14">
        <v>73.350001099415792</v>
      </c>
      <c r="V179" s="14">
        <v>2964.3848017793612</v>
      </c>
      <c r="W179" s="14">
        <v>454.57999829782301</v>
      </c>
      <c r="X179" s="14">
        <v>87.550000956095644</v>
      </c>
      <c r="Y179" s="14">
        <v>297.13999946762198</v>
      </c>
      <c r="Z179" s="14">
        <v>8.1200019002549499</v>
      </c>
      <c r="AA179" s="14">
        <v>964.93999403852615</v>
      </c>
      <c r="AB179" s="14">
        <v>722.81999596668095</v>
      </c>
      <c r="AC179" s="14">
        <v>5788.5399557289384</v>
      </c>
      <c r="AD179" s="14">
        <v>546.26000178140919</v>
      </c>
      <c r="AE179" s="14">
        <v>3476.9999742641494</v>
      </c>
      <c r="AF179" s="14">
        <v>1871.1999869940901</v>
      </c>
      <c r="AG179" s="14">
        <v>315.899999409587</v>
      </c>
      <c r="AH179" s="14">
        <v>635.85999672027799</v>
      </c>
      <c r="AI179" s="14">
        <v>5039.4699616983899</v>
      </c>
    </row>
    <row r="180" spans="2:35">
      <c r="B180" t="s">
        <v>75</v>
      </c>
      <c r="C180" t="s">
        <v>77</v>
      </c>
      <c r="D180">
        <v>2060</v>
      </c>
      <c r="E180" s="14">
        <v>1479.6799894085598</v>
      </c>
      <c r="F180" s="14">
        <v>1578.219988525085</v>
      </c>
      <c r="G180" s="14">
        <v>892.93499413039171</v>
      </c>
      <c r="H180" s="14">
        <v>1397.4799899466448</v>
      </c>
      <c r="I180" s="14">
        <v>177.51499979672099</v>
      </c>
      <c r="J180" s="14">
        <v>1550.0699888840697</v>
      </c>
      <c r="K180" s="14">
        <v>11112.894911972749</v>
      </c>
      <c r="L180" s="14">
        <v>1704.5599876466056</v>
      </c>
      <c r="M180" s="14">
        <v>220.62999940344503</v>
      </c>
      <c r="N180" s="14">
        <v>1115.6795574590913</v>
      </c>
      <c r="O180" s="14">
        <v>1448.9348737291302</v>
      </c>
      <c r="P180" s="14">
        <v>1133.5999921886903</v>
      </c>
      <c r="Q180" s="14">
        <v>8916.6249301647822</v>
      </c>
      <c r="R180" s="14">
        <v>1139.4499921459551</v>
      </c>
      <c r="S180" s="14">
        <v>3206.8349755781696</v>
      </c>
      <c r="T180" s="14">
        <v>1101.5899922817207</v>
      </c>
      <c r="U180" s="14">
        <v>80.985000396713275</v>
      </c>
      <c r="V180" s="14">
        <v>3169.4416010504633</v>
      </c>
      <c r="W180" s="14">
        <v>491.21499730214947</v>
      </c>
      <c r="X180" s="14">
        <v>99.895000255641861</v>
      </c>
      <c r="Y180" s="14">
        <v>319.38499861873652</v>
      </c>
      <c r="Z180" s="14">
        <v>9.8050011641402754</v>
      </c>
      <c r="AA180" s="14">
        <v>1071.1749925697331</v>
      </c>
      <c r="AB180" s="14">
        <v>811.21499463519388</v>
      </c>
      <c r="AC180" s="14">
        <v>6391.0299502288381</v>
      </c>
      <c r="AD180" s="14">
        <v>584.04840104280709</v>
      </c>
      <c r="AE180" s="14">
        <v>3838.8949707315046</v>
      </c>
      <c r="AF180" s="14">
        <v>2135.07498420605</v>
      </c>
      <c r="AG180" s="14">
        <v>354.53499838917946</v>
      </c>
      <c r="AH180" s="14">
        <v>713.61999545076844</v>
      </c>
      <c r="AI180" s="14">
        <v>5533.9749571930897</v>
      </c>
    </row>
    <row r="181" spans="2:35">
      <c r="B181" s="2" t="s">
        <v>75</v>
      </c>
      <c r="C181" s="2" t="s">
        <v>77</v>
      </c>
      <c r="D181" s="2">
        <v>2070</v>
      </c>
      <c r="E181" s="1">
        <v>1616.1424962776164</v>
      </c>
      <c r="F181" s="1">
        <v>1742.4854131911866</v>
      </c>
      <c r="G181" s="1">
        <v>959.77479170880872</v>
      </c>
      <c r="H181" s="1">
        <v>1542.9316725831204</v>
      </c>
      <c r="I181" s="1">
        <v>198.13616087020395</v>
      </c>
      <c r="J181" s="1">
        <v>1720.7248851984912</v>
      </c>
      <c r="K181" s="1">
        <v>12072.849214394422</v>
      </c>
      <c r="L181" s="1">
        <v>1902.5673609157343</v>
      </c>
      <c r="M181" s="1">
        <v>246.25687546415429</v>
      </c>
      <c r="N181" s="1">
        <v>1180.360539212556</v>
      </c>
      <c r="O181" s="1">
        <v>1574.0990196777018</v>
      </c>
      <c r="P181" s="1">
        <v>1238.1479073891974</v>
      </c>
      <c r="Q181" s="1">
        <v>9635.2349127649668</v>
      </c>
      <c r="R181" s="1">
        <v>1271.8162064161686</v>
      </c>
      <c r="S181" s="1">
        <v>3618.8358667334378</v>
      </c>
      <c r="T181" s="1">
        <v>1285.3652921003127</v>
      </c>
      <c r="U181" s="1">
        <v>89.414726529675363</v>
      </c>
      <c r="V181" s="1">
        <v>3388.6828917890934</v>
      </c>
      <c r="W181" s="1">
        <v>530.80244286609707</v>
      </c>
      <c r="X181" s="1">
        <v>113.98070779095636</v>
      </c>
      <c r="Y181" s="1">
        <v>343.29534066585859</v>
      </c>
      <c r="Z181" s="1">
        <v>11.839658291924</v>
      </c>
      <c r="AA181" s="1">
        <v>1189.1059255452067</v>
      </c>
      <c r="AB181" s="1">
        <v>910.41998172849662</v>
      </c>
      <c r="AC181" s="1">
        <v>7056.229055531926</v>
      </c>
      <c r="AD181" s="1">
        <v>624.45087256664794</v>
      </c>
      <c r="AE181" s="1">
        <v>4238.4569184319625</v>
      </c>
      <c r="AF181" s="1">
        <v>2436.1614043752461</v>
      </c>
      <c r="AG181" s="1">
        <v>397.89511021759398</v>
      </c>
      <c r="AH181" s="1">
        <v>800.88934755111063</v>
      </c>
      <c r="AI181" s="1">
        <v>6077.0039427954325</v>
      </c>
    </row>
    <row r="182" spans="2:35">
      <c r="B182" t="s">
        <v>75</v>
      </c>
      <c r="C182" t="s">
        <v>78</v>
      </c>
      <c r="D182">
        <v>2010</v>
      </c>
      <c r="E182" s="56">
        <v>1468.1931444905699</v>
      </c>
      <c r="F182" s="56">
        <v>905.52301441199199</v>
      </c>
      <c r="G182" s="56">
        <v>777.22</v>
      </c>
      <c r="H182" s="56">
        <v>1648.29</v>
      </c>
      <c r="I182" s="56">
        <v>83.5448736928291</v>
      </c>
      <c r="J182" s="56">
        <v>2208.0312140248402</v>
      </c>
      <c r="K182" s="56">
        <v>18507.48</v>
      </c>
      <c r="L182" s="56">
        <v>1066.68</v>
      </c>
      <c r="M182" s="56">
        <v>488.15</v>
      </c>
      <c r="N182" s="56">
        <v>1679.08</v>
      </c>
      <c r="O182" s="56">
        <v>7433.11</v>
      </c>
      <c r="P182" s="56">
        <v>1108.17231523071</v>
      </c>
      <c r="Q182" s="56">
        <v>9195.3526981771192</v>
      </c>
      <c r="R182" s="56">
        <v>505.02472685864501</v>
      </c>
      <c r="S182" s="56">
        <v>1314.8023053054101</v>
      </c>
      <c r="T182" s="56">
        <v>148.12</v>
      </c>
      <c r="U182" s="56">
        <v>67.1621346364728</v>
      </c>
      <c r="V182" s="56">
        <v>17047.8841549219</v>
      </c>
      <c r="W182" s="56">
        <v>725.543466048396</v>
      </c>
      <c r="X182" s="56">
        <v>67.999999638297894</v>
      </c>
      <c r="Y182" s="56">
        <v>576.16017362476396</v>
      </c>
      <c r="Z182" s="56">
        <v>16.34</v>
      </c>
      <c r="AA182" s="56">
        <v>1728.7005676351</v>
      </c>
      <c r="AB182" s="56">
        <v>1151.6628112433</v>
      </c>
      <c r="AC182" s="56">
        <v>6734.1391844108903</v>
      </c>
      <c r="AD182" s="56">
        <v>514.69000000000005</v>
      </c>
      <c r="AE182" s="56">
        <v>2050.91</v>
      </c>
      <c r="AF182" s="56">
        <v>2426.7814922366401</v>
      </c>
      <c r="AG182" s="56">
        <v>461.42</v>
      </c>
      <c r="AH182" s="56">
        <v>580.36075202452605</v>
      </c>
      <c r="AI182" s="56">
        <v>3928.23</v>
      </c>
    </row>
    <row r="183" spans="2:35">
      <c r="B183" t="s">
        <v>75</v>
      </c>
      <c r="C183" t="s">
        <v>78</v>
      </c>
      <c r="D183">
        <v>2020</v>
      </c>
      <c r="E183" s="56">
        <v>1526.9199880368301</v>
      </c>
      <c r="F183" s="56">
        <v>1014.1899921139101</v>
      </c>
      <c r="G183" s="56">
        <v>816.07999369366496</v>
      </c>
      <c r="H183" s="56">
        <v>1846.0799854767797</v>
      </c>
      <c r="I183" s="56">
        <v>89.389999474832507</v>
      </c>
      <c r="J183" s="56">
        <v>2340.5099815630906</v>
      </c>
      <c r="K183" s="56">
        <v>19988.079842136998</v>
      </c>
      <c r="L183" s="56">
        <v>1216.0099905072</v>
      </c>
      <c r="M183" s="56">
        <v>649.22999503341305</v>
      </c>
      <c r="N183" s="72">
        <v>1746.2431999999999</v>
      </c>
      <c r="O183" s="72">
        <v>7730.4344000000001</v>
      </c>
      <c r="P183" s="56">
        <v>1163.5799909284001</v>
      </c>
      <c r="Q183" s="56">
        <v>9563.1699241511724</v>
      </c>
      <c r="R183" s="56">
        <v>535.32999592355202</v>
      </c>
      <c r="S183" s="56">
        <v>1643.4999871177799</v>
      </c>
      <c r="T183" s="56">
        <v>176.25999878124301</v>
      </c>
      <c r="U183" s="56">
        <v>81.269999540684495</v>
      </c>
      <c r="V183" s="72">
        <v>17729.799521118777</v>
      </c>
      <c r="W183" s="56">
        <v>935.94999274306201</v>
      </c>
      <c r="X183" s="56">
        <v>78.879999560191806</v>
      </c>
      <c r="Y183" s="56">
        <v>737.48999432056394</v>
      </c>
      <c r="Z183" s="56">
        <v>21.730000014035905</v>
      </c>
      <c r="AA183" s="56">
        <v>1918.8599848940801</v>
      </c>
      <c r="AB183" s="56">
        <v>1278.3499900192701</v>
      </c>
      <c r="AC183" s="56">
        <v>8080.9699369986993</v>
      </c>
      <c r="AD183" s="72">
        <v>535.27760000000012</v>
      </c>
      <c r="AE183" s="56">
        <v>2317.5299817067698</v>
      </c>
      <c r="AF183" s="56">
        <v>2742.2599783362498</v>
      </c>
      <c r="AG183" s="56">
        <v>489.09999629644898</v>
      </c>
      <c r="AH183" s="56">
        <v>603.57999538416698</v>
      </c>
      <c r="AI183" s="56">
        <v>4124.6399673768401</v>
      </c>
    </row>
    <row r="184" spans="2:35">
      <c r="B184" t="s">
        <v>75</v>
      </c>
      <c r="C184" t="s">
        <v>78</v>
      </c>
      <c r="D184">
        <v>2030</v>
      </c>
      <c r="E184" s="56">
        <v>1664.3399888152303</v>
      </c>
      <c r="F184" s="56">
        <v>1135.8899930243801</v>
      </c>
      <c r="G184" s="56">
        <v>914.00999466797498</v>
      </c>
      <c r="H184" s="56">
        <v>2067.6099855978196</v>
      </c>
      <c r="I184" s="56">
        <v>102.800001234723</v>
      </c>
      <c r="J184" s="56">
        <v>2480.9399823218505</v>
      </c>
      <c r="K184" s="56">
        <v>20987.479835248301</v>
      </c>
      <c r="L184" s="56">
        <v>1337.6099913918501</v>
      </c>
      <c r="M184" s="56">
        <v>707.66999635663205</v>
      </c>
      <c r="N184" s="56">
        <v>2098.8400017439067</v>
      </c>
      <c r="O184" s="56">
        <v>8399.410001670165</v>
      </c>
      <c r="P184" s="56">
        <v>1233.39999214777</v>
      </c>
      <c r="Q184" s="56">
        <v>10423.849918963302</v>
      </c>
      <c r="R184" s="56">
        <v>663.79999673448697</v>
      </c>
      <c r="S184" s="56">
        <v>1955.7699864875001</v>
      </c>
      <c r="T184" s="56">
        <v>229.14000007180704</v>
      </c>
      <c r="U184" s="56">
        <v>94.270001313878694</v>
      </c>
      <c r="V184" s="56">
        <v>21098.464344597971</v>
      </c>
      <c r="W184" s="56">
        <v>1095.0599933870301</v>
      </c>
      <c r="X184" s="56">
        <v>89.920001332365004</v>
      </c>
      <c r="Y184" s="56">
        <v>811.22999543701383</v>
      </c>
      <c r="Z184" s="56">
        <v>26.940001861759804</v>
      </c>
      <c r="AA184" s="56">
        <v>2168.3099848278998</v>
      </c>
      <c r="AB184" s="56">
        <v>1457.3099902946101</v>
      </c>
      <c r="AC184" s="56">
        <v>9777.9699232039875</v>
      </c>
      <c r="AD184" s="56">
        <v>581.59000169034869</v>
      </c>
      <c r="AE184" s="56">
        <v>2827.37997963212</v>
      </c>
      <c r="AF184" s="56">
        <v>3043.90997772426</v>
      </c>
      <c r="AG184" s="56">
        <v>606.48999722577003</v>
      </c>
      <c r="AH184" s="56">
        <v>694.10999654185787</v>
      </c>
      <c r="AI184" s="56">
        <v>4372.1199673410902</v>
      </c>
    </row>
    <row r="185" spans="2:35">
      <c r="B185" t="s">
        <v>75</v>
      </c>
      <c r="C185" t="s">
        <v>78</v>
      </c>
      <c r="D185">
        <v>2040</v>
      </c>
      <c r="E185" s="56">
        <v>1805.8099860906004</v>
      </c>
      <c r="F185" s="56">
        <v>1243.7999905551403</v>
      </c>
      <c r="G185" s="56">
        <v>977.98999267254703</v>
      </c>
      <c r="H185" s="56">
        <v>2264.0299824417593</v>
      </c>
      <c r="I185" s="56">
        <v>113.59999955755602</v>
      </c>
      <c r="J185" s="56">
        <v>2729.0399787513807</v>
      </c>
      <c r="K185" s="56">
        <v>22666.479821853201</v>
      </c>
      <c r="L185" s="56">
        <v>1478.0599886939601</v>
      </c>
      <c r="M185" s="56">
        <v>781.96999425213005</v>
      </c>
      <c r="N185" s="56">
        <v>2214.2800002606164</v>
      </c>
      <c r="O185" s="56">
        <v>9071.3700002029163</v>
      </c>
      <c r="P185" s="56">
        <v>1338.2299898101501</v>
      </c>
      <c r="Q185" s="56">
        <v>11205.639911092701</v>
      </c>
      <c r="R185" s="56">
        <v>733.49999461703999</v>
      </c>
      <c r="S185" s="56">
        <v>2180.6799830815598</v>
      </c>
      <c r="T185" s="56">
        <v>262.35999836225005</v>
      </c>
      <c r="U185" s="56">
        <v>103.219999645288</v>
      </c>
      <c r="V185" s="56">
        <v>22469.871076518193</v>
      </c>
      <c r="W185" s="56">
        <v>1177.1899911134797</v>
      </c>
      <c r="X185" s="56">
        <v>101.159999646523</v>
      </c>
      <c r="Y185" s="56">
        <v>868.01999355418172</v>
      </c>
      <c r="Z185" s="56">
        <v>31.660000211075804</v>
      </c>
      <c r="AA185" s="56">
        <v>2385.1399814943202</v>
      </c>
      <c r="AB185" s="56">
        <v>1617.6199875592799</v>
      </c>
      <c r="AC185" s="56">
        <v>10706.879913187098</v>
      </c>
      <c r="AD185" s="56">
        <v>619.40000022153095</v>
      </c>
      <c r="AE185" s="56">
        <v>3095.97997600094</v>
      </c>
      <c r="AF185" s="56">
        <v>3424.39997329068</v>
      </c>
      <c r="AG185" s="56">
        <v>673.19999510111495</v>
      </c>
      <c r="AH185" s="56">
        <v>770.45999432805888</v>
      </c>
      <c r="AI185" s="56">
        <v>4765.6099625519901</v>
      </c>
    </row>
    <row r="186" spans="2:35">
      <c r="B186" t="s">
        <v>75</v>
      </c>
      <c r="C186" t="s">
        <v>78</v>
      </c>
      <c r="D186">
        <v>2050</v>
      </c>
      <c r="E186" s="56">
        <v>1959.3099873810706</v>
      </c>
      <c r="F186" s="56">
        <v>1361.9599920499502</v>
      </c>
      <c r="G186" s="56">
        <v>1046.44999465158</v>
      </c>
      <c r="H186" s="56">
        <v>2479.1099831637794</v>
      </c>
      <c r="I186" s="56">
        <v>125.52000204012202</v>
      </c>
      <c r="J186" s="56">
        <v>3001.9399791668011</v>
      </c>
      <c r="K186" s="56">
        <v>24479.799807037696</v>
      </c>
      <c r="L186" s="56">
        <v>1633.2599900089801</v>
      </c>
      <c r="M186" s="56">
        <v>864.07999607737804</v>
      </c>
      <c r="N186" s="56">
        <v>2336.0700027122657</v>
      </c>
      <c r="O186" s="56">
        <v>9797.0800027626028</v>
      </c>
      <c r="P186" s="56">
        <v>1451.9799914272</v>
      </c>
      <c r="Q186" s="56">
        <v>12046.059907149001</v>
      </c>
      <c r="R186" s="56">
        <v>810.51999650424011</v>
      </c>
      <c r="S186" s="56">
        <v>2431.4599837148899</v>
      </c>
      <c r="T186" s="56">
        <v>300.41000044589805</v>
      </c>
      <c r="U186" s="56">
        <v>113.03000212280099</v>
      </c>
      <c r="V186" s="56">
        <v>23930.405837242997</v>
      </c>
      <c r="W186" s="56">
        <v>1265.4799930384397</v>
      </c>
      <c r="X186" s="56">
        <v>113.81000199559</v>
      </c>
      <c r="Y186" s="56">
        <v>928.77999539825578</v>
      </c>
      <c r="Z186" s="56">
        <v>37.190002786953002</v>
      </c>
      <c r="AA186" s="56">
        <v>2623.6499821233001</v>
      </c>
      <c r="AB186" s="56">
        <v>1795.5599885601803</v>
      </c>
      <c r="AC186" s="56">
        <v>11724.029910016998</v>
      </c>
      <c r="AD186" s="56">
        <v>659.66000266794481</v>
      </c>
      <c r="AE186" s="56">
        <v>3390.0999761553098</v>
      </c>
      <c r="AF186" s="56">
        <v>3852.4499723113399</v>
      </c>
      <c r="AG186" s="56">
        <v>747.25999712689395</v>
      </c>
      <c r="AH186" s="56">
        <v>855.20999622111992</v>
      </c>
      <c r="AI186" s="56">
        <v>5194.5099617127998</v>
      </c>
    </row>
    <row r="187" spans="2:35" ht="15.75" customHeight="1">
      <c r="B187" t="s">
        <v>75</v>
      </c>
      <c r="C187" t="s">
        <v>78</v>
      </c>
      <c r="D187">
        <v>2060</v>
      </c>
      <c r="E187" s="56">
        <v>2140.0099848428708</v>
      </c>
      <c r="F187" s="56">
        <v>1503.7149898580954</v>
      </c>
      <c r="G187" s="56">
        <v>1124.77999293114</v>
      </c>
      <c r="H187" s="56">
        <v>2737.1449800170844</v>
      </c>
      <c r="I187" s="56">
        <v>140.10500079445004</v>
      </c>
      <c r="J187" s="56">
        <v>3332.4399753924113</v>
      </c>
      <c r="K187" s="56">
        <v>26594.414791102092</v>
      </c>
      <c r="L187" s="56">
        <v>1822.9849873863202</v>
      </c>
      <c r="M187" s="56">
        <v>964.45499419300893</v>
      </c>
      <c r="N187" s="56">
        <v>2471.4900015875696</v>
      </c>
      <c r="O187" s="56">
        <v>10643.370001899428</v>
      </c>
      <c r="P187" s="56">
        <v>1585.8949892630751</v>
      </c>
      <c r="Q187" s="56">
        <v>13016.879898403053</v>
      </c>
      <c r="R187" s="56">
        <v>904.67499465915603</v>
      </c>
      <c r="S187" s="56">
        <v>2743.83998008055</v>
      </c>
      <c r="T187" s="56">
        <v>350.52499901170358</v>
      </c>
      <c r="U187" s="56">
        <v>124.79500090488452</v>
      </c>
      <c r="V187" s="56">
        <v>25585.784638513054</v>
      </c>
      <c r="W187" s="56">
        <v>1367.4699910559198</v>
      </c>
      <c r="X187" s="56">
        <v>129.86000079108348</v>
      </c>
      <c r="Y187" s="56">
        <v>998.30499383308779</v>
      </c>
      <c r="Z187" s="56">
        <v>44.905001577550706</v>
      </c>
      <c r="AA187" s="56">
        <v>2912.5049787341645</v>
      </c>
      <c r="AB187" s="56">
        <v>2015.1399857982854</v>
      </c>
      <c r="AC187" s="56">
        <v>12944.299898757949</v>
      </c>
      <c r="AD187" s="56">
        <v>705.29000156968334</v>
      </c>
      <c r="AE187" s="56">
        <v>3742.949972170235</v>
      </c>
      <c r="AF187" s="56">
        <v>4395.7199668691701</v>
      </c>
      <c r="AG187" s="56">
        <v>838.63999524895291</v>
      </c>
      <c r="AH187" s="56">
        <v>959.79499425678978</v>
      </c>
      <c r="AI187" s="56">
        <v>5704.2299564334644</v>
      </c>
    </row>
    <row r="188" spans="2:35">
      <c r="B188" s="2" t="s">
        <v>75</v>
      </c>
      <c r="C188" s="2" t="s">
        <v>78</v>
      </c>
      <c r="D188" s="2">
        <v>2070</v>
      </c>
      <c r="E188" s="74">
        <v>2337.3752824833018</v>
      </c>
      <c r="F188" s="74">
        <v>1660.2240770087196</v>
      </c>
      <c r="G188" s="74">
        <v>1208.9732323228743</v>
      </c>
      <c r="H188" s="74">
        <v>3022.0372200154129</v>
      </c>
      <c r="I188" s="74">
        <v>156.38472696437952</v>
      </c>
      <c r="J188" s="74">
        <v>3699.3265244016138</v>
      </c>
      <c r="K188" s="74">
        <v>28891.694525943745</v>
      </c>
      <c r="L188" s="74">
        <v>2034.7490813251538</v>
      </c>
      <c r="M188" s="74">
        <v>1076.4899546876447</v>
      </c>
      <c r="N188" s="74">
        <v>2614.7601830661752</v>
      </c>
      <c r="O188" s="74">
        <v>11562.764105773282</v>
      </c>
      <c r="P188" s="74">
        <v>1732.1608643501961</v>
      </c>
      <c r="Q188" s="74">
        <v>14065.940531218183</v>
      </c>
      <c r="R188" s="74">
        <v>1009.767617691666</v>
      </c>
      <c r="S188" s="74">
        <v>3096.3527620083732</v>
      </c>
      <c r="T188" s="74">
        <v>409.00028211371915</v>
      </c>
      <c r="U188" s="74">
        <v>137.78458779404465</v>
      </c>
      <c r="V188" s="74">
        <v>27355.673782580121</v>
      </c>
      <c r="W188" s="74">
        <v>1477.6797631929655</v>
      </c>
      <c r="X188" s="74">
        <v>148.17344266555455</v>
      </c>
      <c r="Y188" s="74">
        <v>1073.0343737482624</v>
      </c>
      <c r="Z188" s="74">
        <v>54.220462908576216</v>
      </c>
      <c r="AA188" s="74">
        <v>3233.1619343089064</v>
      </c>
      <c r="AB188" s="74">
        <v>2261.5725390602906</v>
      </c>
      <c r="AC188" s="74">
        <v>14291.579018049615</v>
      </c>
      <c r="AD188" s="74">
        <v>754.07631856157707</v>
      </c>
      <c r="AE188" s="74">
        <v>4132.5254690740549</v>
      </c>
      <c r="AF188" s="74">
        <v>5015.6015434353685</v>
      </c>
      <c r="AG188" s="74">
        <v>941.19455656038804</v>
      </c>
      <c r="AH188" s="74">
        <v>1077.1698589479622</v>
      </c>
      <c r="AI188" s="74">
        <v>6263.967079802077</v>
      </c>
    </row>
    <row r="189" spans="2:35">
      <c r="B189" t="s">
        <v>75</v>
      </c>
      <c r="C189" t="s">
        <v>79</v>
      </c>
      <c r="D189">
        <v>2010</v>
      </c>
      <c r="E189" s="14">
        <v>470.44</v>
      </c>
      <c r="F189" s="14">
        <v>1585.69</v>
      </c>
      <c r="G189" s="14">
        <v>335.33</v>
      </c>
      <c r="H189" s="14">
        <v>944.09</v>
      </c>
      <c r="I189" s="14">
        <v>108.1</v>
      </c>
      <c r="J189" s="14">
        <v>608.78</v>
      </c>
      <c r="K189" s="14">
        <v>8085.17</v>
      </c>
      <c r="L189" s="14">
        <v>531.01</v>
      </c>
      <c r="M189" s="14">
        <v>51.81</v>
      </c>
      <c r="N189" s="14">
        <v>412.09</v>
      </c>
      <c r="O189" s="14">
        <v>2157.02</v>
      </c>
      <c r="P189" s="14">
        <v>598.71</v>
      </c>
      <c r="Q189" s="14">
        <v>5600.57</v>
      </c>
      <c r="R189" s="14">
        <v>227.64</v>
      </c>
      <c r="S189" s="14">
        <v>567.53</v>
      </c>
      <c r="T189" s="14">
        <v>700.18</v>
      </c>
      <c r="U189" s="14">
        <v>40.71</v>
      </c>
      <c r="V189" s="14">
        <v>3755.66</v>
      </c>
      <c r="W189" s="14">
        <v>131.79</v>
      </c>
      <c r="X189" s="14">
        <v>67.69</v>
      </c>
      <c r="Y189" s="14">
        <v>73.62</v>
      </c>
      <c r="Z189" s="14">
        <v>45.59</v>
      </c>
      <c r="AA189" s="14">
        <v>3357.52</v>
      </c>
      <c r="AB189" s="14">
        <v>364.13</v>
      </c>
      <c r="AC189" s="14">
        <v>1247.68</v>
      </c>
      <c r="AD189" s="14">
        <v>330.83</v>
      </c>
      <c r="AE189" s="14">
        <v>604.1</v>
      </c>
      <c r="AF189" s="14">
        <v>565.49</v>
      </c>
      <c r="AG189" s="14">
        <v>64.88</v>
      </c>
      <c r="AH189" s="14">
        <v>128.41</v>
      </c>
      <c r="AI189" s="14">
        <v>13230.79</v>
      </c>
    </row>
    <row r="190" spans="2:35">
      <c r="B190" t="s">
        <v>75</v>
      </c>
      <c r="C190" t="s">
        <v>79</v>
      </c>
      <c r="D190">
        <v>2020</v>
      </c>
      <c r="E190" s="14">
        <v>489.25999627189708</v>
      </c>
      <c r="F190" s="14">
        <v>1775.96998604482</v>
      </c>
      <c r="G190" s="14">
        <v>352.09999736265701</v>
      </c>
      <c r="H190" s="14">
        <v>1057.3799917751801</v>
      </c>
      <c r="I190" s="14">
        <v>115.66999924175899</v>
      </c>
      <c r="J190" s="14">
        <v>645.30999503084502</v>
      </c>
      <c r="K190" s="14">
        <v>8731.9899309990105</v>
      </c>
      <c r="L190" s="14">
        <v>605.34999534942403</v>
      </c>
      <c r="M190" s="14">
        <v>68.899999616033099</v>
      </c>
      <c r="N190" s="72">
        <v>428.5736</v>
      </c>
      <c r="O190" s="72">
        <v>2243.3018817442894</v>
      </c>
      <c r="P190" s="14">
        <v>628.63999516085596</v>
      </c>
      <c r="Q190" s="14">
        <v>5824.5899537903997</v>
      </c>
      <c r="R190" s="14">
        <v>241.29999824339799</v>
      </c>
      <c r="S190" s="14">
        <v>709.40999451855998</v>
      </c>
      <c r="T190" s="14">
        <v>833.20999354174705</v>
      </c>
      <c r="U190" s="14">
        <v>49.25999977320091</v>
      </c>
      <c r="V190" s="72">
        <v>3905.8863999999999</v>
      </c>
      <c r="W190" s="14">
        <v>170.00999882113001</v>
      </c>
      <c r="X190" s="14">
        <v>78.519999539980603</v>
      </c>
      <c r="Y190" s="14">
        <v>94.229999421285413</v>
      </c>
      <c r="Z190" s="14">
        <v>60.639999680773897</v>
      </c>
      <c r="AA190" s="14">
        <v>3726.8399704099502</v>
      </c>
      <c r="AB190" s="14">
        <v>404.17999694562207</v>
      </c>
      <c r="AC190" s="14">
        <v>1497.2099882223899</v>
      </c>
      <c r="AD190" s="72">
        <v>344.06321051090873</v>
      </c>
      <c r="AE190" s="14">
        <v>682.62999473161096</v>
      </c>
      <c r="AF190" s="14">
        <v>638.99999507073403</v>
      </c>
      <c r="AG190" s="14">
        <v>68.769999617238</v>
      </c>
      <c r="AH190" s="14">
        <v>133.54999910207599</v>
      </c>
      <c r="AI190" s="14">
        <v>13892.329889495701</v>
      </c>
    </row>
    <row r="191" spans="2:35">
      <c r="B191" t="s">
        <v>75</v>
      </c>
      <c r="C191" t="s">
        <v>79</v>
      </c>
      <c r="D191">
        <v>2030</v>
      </c>
      <c r="E191" s="14">
        <v>533.28999742108397</v>
      </c>
      <c r="F191" s="14">
        <v>1989.0899858621299</v>
      </c>
      <c r="G191" s="14">
        <v>394.34999849675103</v>
      </c>
      <c r="H191" s="14">
        <v>1184.26999223895</v>
      </c>
      <c r="I191" s="14">
        <v>133.02000059097</v>
      </c>
      <c r="J191" s="14">
        <v>684.02999622390405</v>
      </c>
      <c r="K191" s="14">
        <v>9168.5899286624408</v>
      </c>
      <c r="L191" s="14">
        <v>665.87999636901304</v>
      </c>
      <c r="M191" s="14">
        <v>75.100001019071101</v>
      </c>
      <c r="N191" s="14">
        <v>535.71440142684526</v>
      </c>
      <c r="O191" s="14">
        <v>2534.928423882026</v>
      </c>
      <c r="P191" s="14">
        <v>666.35999618799303</v>
      </c>
      <c r="Q191" s="14">
        <v>6348.8099510436696</v>
      </c>
      <c r="R191" s="14">
        <v>299.20999929247898</v>
      </c>
      <c r="S191" s="14">
        <v>844.19999497584604</v>
      </c>
      <c r="T191" s="14">
        <v>1083.1799928453399</v>
      </c>
      <c r="U191" s="14">
        <v>57.140001175385407</v>
      </c>
      <c r="V191" s="14">
        <v>4647.9992014930031</v>
      </c>
      <c r="W191" s="14">
        <v>198.920000120087</v>
      </c>
      <c r="X191" s="14">
        <v>89.510000951503983</v>
      </c>
      <c r="Y191" s="14">
        <v>103.65000066243802</v>
      </c>
      <c r="Z191" s="14">
        <v>75.190001088799804</v>
      </c>
      <c r="AA191" s="14">
        <v>4211.3299681220396</v>
      </c>
      <c r="AB191" s="14">
        <v>460.76999781986507</v>
      </c>
      <c r="AC191" s="14">
        <v>1811.6199871507499</v>
      </c>
      <c r="AD191" s="14">
        <v>388.79361333140065</v>
      </c>
      <c r="AE191" s="14">
        <v>832.80999512168898</v>
      </c>
      <c r="AF191" s="14">
        <v>709.28999587240605</v>
      </c>
      <c r="AG191" s="14">
        <v>85.270000987893098</v>
      </c>
      <c r="AH191" s="14">
        <v>153.580000456915</v>
      </c>
      <c r="AI191" s="14">
        <v>14725.869884756103</v>
      </c>
    </row>
    <row r="192" spans="2:35">
      <c r="B192" t="s">
        <v>75</v>
      </c>
      <c r="C192" t="s">
        <v>79</v>
      </c>
      <c r="D192">
        <v>2040</v>
      </c>
      <c r="E192" s="14">
        <v>578.61999577816198</v>
      </c>
      <c r="F192" s="14">
        <v>2178.0499830252397</v>
      </c>
      <c r="G192" s="14">
        <v>421.95999703595402</v>
      </c>
      <c r="H192" s="14">
        <v>1296.7699900350001</v>
      </c>
      <c r="I192" s="14">
        <v>146.989999217047</v>
      </c>
      <c r="J192" s="14">
        <v>752.42999440190283</v>
      </c>
      <c r="K192" s="14">
        <v>9902.06992101574</v>
      </c>
      <c r="L192" s="14">
        <v>735.79999453326297</v>
      </c>
      <c r="M192" s="14">
        <v>82.989999729442005</v>
      </c>
      <c r="N192" s="14">
        <v>565.17760016889304</v>
      </c>
      <c r="O192" s="14">
        <v>2737.7285203463716</v>
      </c>
      <c r="P192" s="14">
        <v>722.99999463205597</v>
      </c>
      <c r="Q192" s="14">
        <v>6824.9699460935599</v>
      </c>
      <c r="R192" s="14">
        <v>330.629997756644</v>
      </c>
      <c r="S192" s="14">
        <v>941.28999291218111</v>
      </c>
      <c r="T192" s="14">
        <v>1240.23999042219</v>
      </c>
      <c r="U192" s="14">
        <v>62.569999900456516</v>
      </c>
      <c r="V192" s="14">
        <v>4950.119200505801</v>
      </c>
      <c r="W192" s="14">
        <v>213.83999870240004</v>
      </c>
      <c r="X192" s="14">
        <v>100.69999957718399</v>
      </c>
      <c r="Y192" s="14">
        <v>110.90999951031102</v>
      </c>
      <c r="Z192" s="14">
        <v>88.349999688109804</v>
      </c>
      <c r="AA192" s="14">
        <v>4632.4699634599901</v>
      </c>
      <c r="AB192" s="14">
        <v>511.45999630112198</v>
      </c>
      <c r="AC192" s="14">
        <v>1983.7299845893101</v>
      </c>
      <c r="AD192" s="14">
        <v>414.06561284123524</v>
      </c>
      <c r="AE192" s="14">
        <v>911.92999314472604</v>
      </c>
      <c r="AF192" s="14">
        <v>797.94999403086604</v>
      </c>
      <c r="AG192" s="14">
        <v>94.649999636648801</v>
      </c>
      <c r="AH192" s="14">
        <v>170.47999903142701</v>
      </c>
      <c r="AI192" s="14">
        <v>16051.199872747</v>
      </c>
    </row>
    <row r="193" spans="2:42" s="2" customFormat="1" ht="15.75" customHeight="1">
      <c r="B193" t="s">
        <v>75</v>
      </c>
      <c r="C193" t="s">
        <v>79</v>
      </c>
      <c r="D193">
        <v>2050</v>
      </c>
      <c r="E193" s="14">
        <v>627.79999738445997</v>
      </c>
      <c r="F193" s="14">
        <v>2384.9599833300695</v>
      </c>
      <c r="G193" s="14">
        <v>451.48999890582201</v>
      </c>
      <c r="H193" s="14">
        <v>1419.9699910138499</v>
      </c>
      <c r="I193" s="14">
        <v>162.42000110286099</v>
      </c>
      <c r="J193" s="14">
        <v>827.66999587289183</v>
      </c>
      <c r="K193" s="14">
        <v>10694.239917520899</v>
      </c>
      <c r="L193" s="14">
        <v>813.05999597915502</v>
      </c>
      <c r="M193" s="14">
        <v>91.700001684609319</v>
      </c>
      <c r="N193" s="14">
        <v>596.26320231442401</v>
      </c>
      <c r="O193" s="14">
        <v>2956.7422281412532</v>
      </c>
      <c r="P193" s="14">
        <v>784.45999607199303</v>
      </c>
      <c r="Q193" s="14">
        <v>7336.8399440312296</v>
      </c>
      <c r="R193" s="14">
        <v>365.33999953005502</v>
      </c>
      <c r="S193" s="14">
        <v>1049.5299941344902</v>
      </c>
      <c r="T193" s="14">
        <v>1420.0699908849599</v>
      </c>
      <c r="U193" s="14">
        <v>68.510001867416321</v>
      </c>
      <c r="V193" s="14">
        <v>5271.884802382232</v>
      </c>
      <c r="W193" s="14">
        <v>229.87000070780405</v>
      </c>
      <c r="X193" s="14">
        <v>113.29000139507599</v>
      </c>
      <c r="Y193" s="14">
        <v>118.67000133699602</v>
      </c>
      <c r="Z193" s="14">
        <v>103.81000166241898</v>
      </c>
      <c r="AA193" s="14">
        <v>5095.7099616702299</v>
      </c>
      <c r="AB193" s="14">
        <v>567.71999773171603</v>
      </c>
      <c r="AC193" s="14">
        <v>2172.1799851757401</v>
      </c>
      <c r="AD193" s="14">
        <v>440.98081574981211</v>
      </c>
      <c r="AE193" s="14">
        <v>998.55999455744416</v>
      </c>
      <c r="AF193" s="14">
        <v>897.69999522216392</v>
      </c>
      <c r="AG193" s="14">
        <v>105.060001654098</v>
      </c>
      <c r="AH193" s="14">
        <v>189.230000944903</v>
      </c>
      <c r="AI193" s="14">
        <v>17495.799863572101</v>
      </c>
    </row>
    <row r="194" spans="2:42" s="2" customFormat="1">
      <c r="B194" t="s">
        <v>75</v>
      </c>
      <c r="C194" t="s">
        <v>79</v>
      </c>
      <c r="D194">
        <v>2060</v>
      </c>
      <c r="E194" s="14">
        <v>685.70499604813506</v>
      </c>
      <c r="F194" s="14">
        <v>2633.1949805027743</v>
      </c>
      <c r="G194" s="14">
        <v>485.28999771558449</v>
      </c>
      <c r="H194" s="14">
        <v>1567.76498897072</v>
      </c>
      <c r="I194" s="14">
        <v>181.29000007517547</v>
      </c>
      <c r="J194" s="14">
        <v>918.79499424333096</v>
      </c>
      <c r="K194" s="14">
        <v>11618.029908996949</v>
      </c>
      <c r="L194" s="14">
        <v>907.50499433018251</v>
      </c>
      <c r="M194" s="14">
        <v>102.35500071705917</v>
      </c>
      <c r="N194" s="14">
        <v>630.8276013571201</v>
      </c>
      <c r="O194" s="14">
        <v>3212.1507503040925</v>
      </c>
      <c r="P194" s="14">
        <v>856.80499465521905</v>
      </c>
      <c r="Q194" s="14">
        <v>7928.1299384061303</v>
      </c>
      <c r="R194" s="14">
        <v>407.77999829612202</v>
      </c>
      <c r="S194" s="14">
        <v>1184.3699921334803</v>
      </c>
      <c r="T194" s="14">
        <v>1656.9749881950149</v>
      </c>
      <c r="U194" s="14">
        <v>75.645000924914925</v>
      </c>
      <c r="V194" s="14">
        <v>5636.5660015103458</v>
      </c>
      <c r="W194" s="14">
        <v>248.39499961998058</v>
      </c>
      <c r="X194" s="14">
        <v>129.26500042640549</v>
      </c>
      <c r="Y194" s="14">
        <v>127.55500044760402</v>
      </c>
      <c r="Z194" s="14">
        <v>125.34000057425598</v>
      </c>
      <c r="AA194" s="14">
        <v>5656.7249564037938</v>
      </c>
      <c r="AB194" s="14">
        <v>637.14499635910897</v>
      </c>
      <c r="AC194" s="14">
        <v>2398.2699824729452</v>
      </c>
      <c r="AD194" s="14">
        <v>471.48401574355768</v>
      </c>
      <c r="AE194" s="14">
        <v>1102.4949928023373</v>
      </c>
      <c r="AF194" s="14">
        <v>1024.289993353327</v>
      </c>
      <c r="AG194" s="14">
        <v>117.91000062870749</v>
      </c>
      <c r="AH194" s="14">
        <v>212.36999985845648</v>
      </c>
      <c r="AI194" s="14">
        <v>19212.609850301102</v>
      </c>
    </row>
    <row r="195" spans="2:42" s="2" customFormat="1">
      <c r="B195" s="2" t="s">
        <v>75</v>
      </c>
      <c r="C195" s="2" t="s">
        <v>79</v>
      </c>
      <c r="D195" s="2">
        <v>2070</v>
      </c>
      <c r="E195" s="1">
        <v>748.95084989532313</v>
      </c>
      <c r="F195" s="1">
        <v>2907.2671465387039</v>
      </c>
      <c r="G195" s="1">
        <v>521.62037354877748</v>
      </c>
      <c r="H195" s="1">
        <v>1730.9429609054241</v>
      </c>
      <c r="I195" s="1">
        <v>202.35232055221428</v>
      </c>
      <c r="J195" s="1">
        <v>1019.952693290874</v>
      </c>
      <c r="K195" s="1">
        <v>12621.618741244576</v>
      </c>
      <c r="L195" s="1">
        <v>1012.9207177908416</v>
      </c>
      <c r="M195" s="1">
        <v>114.24804775709768</v>
      </c>
      <c r="N195" s="1">
        <v>667.39564187315455</v>
      </c>
      <c r="O195" s="1">
        <v>3489.6219036197376</v>
      </c>
      <c r="P195" s="1">
        <v>935.8218424674867</v>
      </c>
      <c r="Q195" s="1">
        <v>8567.0731268148338</v>
      </c>
      <c r="R195" s="1">
        <v>455.15007178048052</v>
      </c>
      <c r="S195" s="1">
        <v>1336.5337685494576</v>
      </c>
      <c r="T195" s="1">
        <v>1933.4019654854383</v>
      </c>
      <c r="U195" s="1">
        <v>83.523077053831884</v>
      </c>
      <c r="V195" s="1">
        <v>6026.4739235246316</v>
      </c>
      <c r="W195" s="1">
        <v>268.41291010669687</v>
      </c>
      <c r="X195" s="1">
        <v>147.4926306776872</v>
      </c>
      <c r="Y195" s="1">
        <v>137.10523262727824</v>
      </c>
      <c r="Z195" s="1">
        <v>151.33528072798234</v>
      </c>
      <c r="AA195" s="1">
        <v>6279.5052059660966</v>
      </c>
      <c r="AB195" s="1">
        <v>715.05979709611722</v>
      </c>
      <c r="AC195" s="1">
        <v>2647.8924159525573</v>
      </c>
      <c r="AD195" s="1">
        <v>504.09716060707359</v>
      </c>
      <c r="AE195" s="1">
        <v>1217.2480529754507</v>
      </c>
      <c r="AF195" s="1">
        <v>1168.7311975802213</v>
      </c>
      <c r="AG195" s="1">
        <v>132.33169645319063</v>
      </c>
      <c r="AH195" s="1">
        <v>238.33967454776163</v>
      </c>
      <c r="AI195" s="1">
        <v>21097.885214635917</v>
      </c>
    </row>
    <row r="196" spans="2:42" ht="9.9499999999999993" customHeight="1"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</row>
    <row r="197" spans="2:42"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</row>
    <row r="199" spans="2:42">
      <c r="C199" s="20"/>
      <c r="D199" s="19" t="s">
        <v>116</v>
      </c>
      <c r="E199" s="17" t="s">
        <v>12</v>
      </c>
      <c r="F199" s="17" t="s">
        <v>13</v>
      </c>
      <c r="G199" s="17" t="s">
        <v>14</v>
      </c>
      <c r="H199" s="17" t="s">
        <v>15</v>
      </c>
      <c r="I199" s="17" t="s">
        <v>16</v>
      </c>
      <c r="J199" s="17" t="s">
        <v>17</v>
      </c>
      <c r="K199" s="17" t="s">
        <v>18</v>
      </c>
      <c r="L199" s="17" t="s">
        <v>19</v>
      </c>
      <c r="M199" s="40" t="s">
        <v>20</v>
      </c>
      <c r="N199" s="17" t="s">
        <v>21</v>
      </c>
      <c r="O199" s="40" t="s">
        <v>22</v>
      </c>
      <c r="P199" s="17" t="s">
        <v>23</v>
      </c>
      <c r="Q199" s="17" t="s">
        <v>24</v>
      </c>
      <c r="R199" s="17" t="s">
        <v>25</v>
      </c>
      <c r="S199" s="17" t="s">
        <v>26</v>
      </c>
      <c r="T199" s="17" t="s">
        <v>27</v>
      </c>
      <c r="U199" s="40" t="s">
        <v>28</v>
      </c>
      <c r="V199" s="17" t="s">
        <v>29</v>
      </c>
      <c r="W199" s="17" t="s">
        <v>30</v>
      </c>
      <c r="X199" s="17" t="s">
        <v>31</v>
      </c>
      <c r="Y199" s="17" t="s">
        <v>32</v>
      </c>
      <c r="Z199" s="40" t="s">
        <v>33</v>
      </c>
      <c r="AA199" s="17" t="s">
        <v>34</v>
      </c>
      <c r="AB199" s="40" t="s">
        <v>35</v>
      </c>
      <c r="AC199" s="17" t="s">
        <v>36</v>
      </c>
      <c r="AD199" s="17" t="s">
        <v>37</v>
      </c>
      <c r="AE199" s="17" t="s">
        <v>38</v>
      </c>
      <c r="AF199" s="17" t="s">
        <v>39</v>
      </c>
      <c r="AG199" s="17" t="s">
        <v>40</v>
      </c>
      <c r="AH199" s="17" t="s">
        <v>41</v>
      </c>
      <c r="AI199" s="17" t="s">
        <v>42</v>
      </c>
      <c r="AJ199" s="17" t="s">
        <v>43</v>
      </c>
      <c r="AK199" s="17" t="s">
        <v>44</v>
      </c>
      <c r="AL199" s="17" t="s">
        <v>45</v>
      </c>
      <c r="AM199" s="17" t="s">
        <v>46</v>
      </c>
      <c r="AN199" s="17" t="s">
        <v>47</v>
      </c>
      <c r="AO199" s="18" t="s">
        <v>48</v>
      </c>
    </row>
    <row r="200" spans="2:42">
      <c r="B200" t="s">
        <v>115</v>
      </c>
      <c r="D200">
        <v>2010</v>
      </c>
      <c r="E200" s="14">
        <f t="shared" ref="E200:AO200" si="189">SUM(E160:E162)</f>
        <v>601.83501812263603</v>
      </c>
      <c r="F200" s="14">
        <f t="shared" si="189"/>
        <v>3572.5678648196963</v>
      </c>
      <c r="G200" s="14">
        <f t="shared" si="189"/>
        <v>1101.1973578124555</v>
      </c>
      <c r="H200" s="14">
        <f>SUM(H160:H162)</f>
        <v>3788.5338395632634</v>
      </c>
      <c r="I200" s="14">
        <f t="shared" si="189"/>
        <v>2012.3032310560864</v>
      </c>
      <c r="J200" s="14">
        <f t="shared" si="189"/>
        <v>3107.5735301862105</v>
      </c>
      <c r="K200" s="14">
        <f t="shared" si="189"/>
        <v>389.1979257484785</v>
      </c>
      <c r="L200" s="14">
        <f t="shared" si="189"/>
        <v>3708.1412242277793</v>
      </c>
      <c r="M200" s="14">
        <f t="shared" si="189"/>
        <v>22334.920298107572</v>
      </c>
      <c r="N200" s="14">
        <f t="shared" si="189"/>
        <v>3329.4180259485506</v>
      </c>
      <c r="O200" s="14">
        <f t="shared" si="189"/>
        <v>299.26021019144878</v>
      </c>
      <c r="P200" s="14">
        <f t="shared" si="189"/>
        <v>2249.304364425182</v>
      </c>
      <c r="Q200" s="14">
        <f t="shared" si="189"/>
        <v>3435.2777454058196</v>
      </c>
      <c r="R200" s="14">
        <f t="shared" si="189"/>
        <v>2569.510182807398</v>
      </c>
      <c r="S200" s="14">
        <f t="shared" si="189"/>
        <v>21268.516253925016</v>
      </c>
      <c r="T200" s="14">
        <f t="shared" si="189"/>
        <v>2110.2381799365339</v>
      </c>
      <c r="U200" s="14">
        <f t="shared" si="189"/>
        <v>4322.9569574114157</v>
      </c>
      <c r="V200" s="14">
        <f t="shared" si="189"/>
        <v>1688.1104741435875</v>
      </c>
      <c r="W200" s="14">
        <f t="shared" si="189"/>
        <v>156.01104665870491</v>
      </c>
      <c r="X200" s="14">
        <f t="shared" si="189"/>
        <v>6696.4307543254436</v>
      </c>
      <c r="Y200" s="14">
        <f t="shared" si="189"/>
        <v>694.74976386031483</v>
      </c>
      <c r="Z200" s="14">
        <f t="shared" si="189"/>
        <v>571.48418877565882</v>
      </c>
      <c r="AA200" s="14">
        <f t="shared" si="189"/>
        <v>305.29197984660516</v>
      </c>
      <c r="AB200" s="14">
        <f t="shared" si="189"/>
        <v>433.00629993268109</v>
      </c>
      <c r="AC200" s="14">
        <f t="shared" si="189"/>
        <v>147.02553402604195</v>
      </c>
      <c r="AD200" s="14">
        <f t="shared" si="189"/>
        <v>552.52770018435035</v>
      </c>
      <c r="AE200" s="14">
        <f t="shared" si="189"/>
        <v>18.335763186160897</v>
      </c>
      <c r="AF200" s="14">
        <f t="shared" si="189"/>
        <v>2215.6544572536386</v>
      </c>
      <c r="AG200" s="14">
        <f t="shared" si="189"/>
        <v>1721.2333890301625</v>
      </c>
      <c r="AH200" s="14">
        <f t="shared" si="189"/>
        <v>10905.080150476895</v>
      </c>
      <c r="AI200" s="14">
        <f t="shared" si="189"/>
        <v>2228.1810467167106</v>
      </c>
      <c r="AJ200" s="14">
        <f t="shared" si="189"/>
        <v>7158.5237030829339</v>
      </c>
      <c r="AK200" s="14">
        <f t="shared" si="189"/>
        <v>2523.5724601231586</v>
      </c>
      <c r="AL200" s="14">
        <f t="shared" si="189"/>
        <v>4506.2383358376001</v>
      </c>
      <c r="AM200" s="14">
        <f t="shared" si="189"/>
        <v>657.81828798177889</v>
      </c>
      <c r="AN200" s="14">
        <f t="shared" si="189"/>
        <v>1544.9360648971274</v>
      </c>
      <c r="AO200" s="14">
        <f t="shared" si="189"/>
        <v>14375.571211488128</v>
      </c>
    </row>
    <row r="201" spans="2:42">
      <c r="C201" t="s">
        <v>117</v>
      </c>
      <c r="D201" t="s">
        <v>118</v>
      </c>
      <c r="E201" s="14">
        <v>1064.0467101257525</v>
      </c>
      <c r="F201" s="14">
        <v>3562.4891170000001</v>
      </c>
      <c r="G201" s="14">
        <v>1290.2104668790817</v>
      </c>
      <c r="H201" s="14">
        <v>4523</v>
      </c>
      <c r="I201" s="14">
        <v>3082</v>
      </c>
      <c r="J201" s="14">
        <v>3870.2</v>
      </c>
      <c r="K201" s="14">
        <v>299.15699899999998</v>
      </c>
      <c r="L201" s="14">
        <v>3993</v>
      </c>
      <c r="M201" s="14">
        <v>39210.071700000008</v>
      </c>
      <c r="N201" s="14">
        <v>2670.6901169999996</v>
      </c>
      <c r="O201" s="14">
        <v>651.62</v>
      </c>
      <c r="P201" s="14">
        <v>3847.2740010000002</v>
      </c>
      <c r="Q201" s="14">
        <v>16741.379000000001</v>
      </c>
      <c r="R201" s="14">
        <v>2499</v>
      </c>
      <c r="S201" s="14">
        <v>27038.600000000002</v>
      </c>
      <c r="T201" s="14">
        <v>1484</v>
      </c>
      <c r="U201" s="14">
        <v>4028</v>
      </c>
      <c r="V201" s="14">
        <v>1649.4080009999998</v>
      </c>
      <c r="W201" s="14">
        <v>151.45494265628156</v>
      </c>
      <c r="X201" s="14">
        <v>26944.000000000004</v>
      </c>
      <c r="Y201" s="14">
        <v>722.71430084492431</v>
      </c>
      <c r="Z201" s="14">
        <v>1536.9177920000002</v>
      </c>
      <c r="AA201" s="14">
        <v>187.99999900000003</v>
      </c>
      <c r="AB201" s="14">
        <v>988.20799999999997</v>
      </c>
      <c r="AC201" s="14">
        <v>206.61078030029054</v>
      </c>
      <c r="AD201" s="14">
        <v>686.47619390068166</v>
      </c>
      <c r="AE201" s="14">
        <v>141.83999999999997</v>
      </c>
      <c r="AF201" s="14">
        <v>6986.8227309999993</v>
      </c>
      <c r="AG201" s="14">
        <v>2274.3620000000001</v>
      </c>
      <c r="AH201" s="14">
        <v>13422</v>
      </c>
      <c r="AI201" s="14">
        <v>3793.7197420000002</v>
      </c>
      <c r="AJ201" s="14">
        <v>7361.6319000000003</v>
      </c>
      <c r="AK201" s="14">
        <v>2472.277564</v>
      </c>
      <c r="AL201" s="14">
        <v>4170.9999990000006</v>
      </c>
      <c r="AM201" s="14">
        <v>765.19938599999989</v>
      </c>
      <c r="AN201" s="14">
        <v>1729</v>
      </c>
      <c r="AO201" s="14">
        <v>25516.964</v>
      </c>
    </row>
    <row r="202" spans="2:42">
      <c r="B202" s="21" t="s">
        <v>120</v>
      </c>
      <c r="E202" s="16">
        <f t="shared" ref="E202:AO202" si="190">E200/E201</f>
        <v>0.56560958498852854</v>
      </c>
      <c r="F202" s="16">
        <f t="shared" si="190"/>
        <v>1.0028291308376498</v>
      </c>
      <c r="G202" s="16">
        <f t="shared" si="190"/>
        <v>0.85350211154011635</v>
      </c>
      <c r="H202" s="16">
        <f t="shared" si="190"/>
        <v>0.83761526410861453</v>
      </c>
      <c r="I202" s="16">
        <f t="shared" si="190"/>
        <v>0.65292123006362313</v>
      </c>
      <c r="J202" s="16">
        <f t="shared" si="190"/>
        <v>0.80294908019901057</v>
      </c>
      <c r="K202" s="16">
        <f t="shared" si="190"/>
        <v>1.3009821834336508</v>
      </c>
      <c r="L202" s="16">
        <f t="shared" si="190"/>
        <v>0.9286604618652089</v>
      </c>
      <c r="M202" s="16">
        <f t="shared" si="190"/>
        <v>0.5696220213264126</v>
      </c>
      <c r="N202" s="16">
        <f t="shared" si="190"/>
        <v>1.2466508206083091</v>
      </c>
      <c r="O202" s="16">
        <f t="shared" si="190"/>
        <v>0.4592557168157036</v>
      </c>
      <c r="P202" s="16">
        <f t="shared" si="190"/>
        <v>0.58464886146412576</v>
      </c>
      <c r="Q202" s="16">
        <f t="shared" si="190"/>
        <v>0.20519682072819803</v>
      </c>
      <c r="R202" s="16">
        <f t="shared" si="190"/>
        <v>1.0282153592666659</v>
      </c>
      <c r="S202" s="16">
        <f t="shared" si="190"/>
        <v>0.78659828001172449</v>
      </c>
      <c r="T202" s="16">
        <f t="shared" si="190"/>
        <v>1.4219933827065592</v>
      </c>
      <c r="U202" s="16">
        <f t="shared" si="190"/>
        <v>1.0732266527833703</v>
      </c>
      <c r="V202" s="16">
        <f t="shared" si="190"/>
        <v>1.0234644630801617</v>
      </c>
      <c r="W202" s="16">
        <f t="shared" si="190"/>
        <v>1.0300822404506347</v>
      </c>
      <c r="X202" s="16">
        <f t="shared" si="190"/>
        <v>0.24853142645210224</v>
      </c>
      <c r="Y202" s="16">
        <f t="shared" si="190"/>
        <v>0.96130623546273242</v>
      </c>
      <c r="Z202" s="16">
        <f t="shared" si="190"/>
        <v>0.37183783787939828</v>
      </c>
      <c r="AA202" s="16">
        <f t="shared" si="190"/>
        <v>1.6238935184600991</v>
      </c>
      <c r="AB202" s="16">
        <f t="shared" si="190"/>
        <v>0.4381732387641884</v>
      </c>
      <c r="AC202" s="16">
        <f t="shared" si="190"/>
        <v>0.71160630540358694</v>
      </c>
      <c r="AD202" s="16">
        <f t="shared" si="190"/>
        <v>0.80487525291268769</v>
      </c>
      <c r="AE202" s="16">
        <f t="shared" si="190"/>
        <v>0.12927075004343555</v>
      </c>
      <c r="AF202" s="16">
        <f t="shared" si="190"/>
        <v>0.3171190314336943</v>
      </c>
      <c r="AG202" s="16">
        <f t="shared" si="190"/>
        <v>0.75679834126236822</v>
      </c>
      <c r="AH202" s="16">
        <f t="shared" si="190"/>
        <v>0.81247803237050331</v>
      </c>
      <c r="AI202" s="16">
        <f t="shared" si="190"/>
        <v>0.58733412013773112</v>
      </c>
      <c r="AJ202" s="16">
        <f t="shared" si="190"/>
        <v>0.97240989502381037</v>
      </c>
      <c r="AK202" s="16">
        <f t="shared" si="190"/>
        <v>1.0207480328544367</v>
      </c>
      <c r="AL202" s="16">
        <f t="shared" si="190"/>
        <v>1.0803736123035179</v>
      </c>
      <c r="AM202" s="16">
        <f t="shared" si="190"/>
        <v>0.85966912678858187</v>
      </c>
      <c r="AN202" s="16">
        <f t="shared" si="190"/>
        <v>0.89354312602494357</v>
      </c>
      <c r="AO202" s="16">
        <f t="shared" si="190"/>
        <v>0.56337310392757256</v>
      </c>
    </row>
    <row r="203" spans="2:42">
      <c r="B203" t="s">
        <v>119</v>
      </c>
    </row>
    <row r="204" spans="2:42">
      <c r="D204" s="14" t="s">
        <v>2</v>
      </c>
      <c r="E204" s="15" t="s">
        <v>12</v>
      </c>
      <c r="F204" s="15" t="s">
        <v>13</v>
      </c>
      <c r="G204" s="15" t="s">
        <v>14</v>
      </c>
      <c r="H204" s="15" t="s">
        <v>15</v>
      </c>
      <c r="I204" s="15" t="s">
        <v>16</v>
      </c>
      <c r="J204" s="15" t="s">
        <v>17</v>
      </c>
      <c r="K204" s="15" t="s">
        <v>18</v>
      </c>
      <c r="L204" s="15" t="s">
        <v>19</v>
      </c>
      <c r="M204" s="15" t="s">
        <v>20</v>
      </c>
      <c r="N204" s="15" t="s">
        <v>21</v>
      </c>
      <c r="O204" s="15" t="s">
        <v>22</v>
      </c>
      <c r="P204" s="15" t="s">
        <v>23</v>
      </c>
      <c r="Q204" s="15" t="s">
        <v>24</v>
      </c>
      <c r="R204" s="15" t="s">
        <v>25</v>
      </c>
      <c r="S204" s="15" t="s">
        <v>26</v>
      </c>
      <c r="T204" s="15" t="s">
        <v>27</v>
      </c>
      <c r="U204" s="15" t="s">
        <v>28</v>
      </c>
      <c r="V204" s="15" t="s">
        <v>29</v>
      </c>
      <c r="W204" s="15" t="s">
        <v>30</v>
      </c>
      <c r="X204" s="15" t="s">
        <v>31</v>
      </c>
      <c r="Y204" s="15" t="s">
        <v>32</v>
      </c>
      <c r="Z204" s="15" t="s">
        <v>33</v>
      </c>
      <c r="AA204" s="15" t="s">
        <v>34</v>
      </c>
      <c r="AB204" s="15" t="s">
        <v>35</v>
      </c>
      <c r="AC204" s="15" t="s">
        <v>36</v>
      </c>
      <c r="AD204" s="15" t="s">
        <v>37</v>
      </c>
      <c r="AE204" s="15" t="s">
        <v>38</v>
      </c>
      <c r="AF204" s="15" t="s">
        <v>39</v>
      </c>
      <c r="AG204" s="15" t="s">
        <v>40</v>
      </c>
      <c r="AH204" s="15" t="s">
        <v>41</v>
      </c>
      <c r="AI204" s="15" t="s">
        <v>42</v>
      </c>
      <c r="AJ204" s="15" t="s">
        <v>43</v>
      </c>
      <c r="AK204" s="15" t="s">
        <v>44</v>
      </c>
      <c r="AL204" s="15" t="s">
        <v>45</v>
      </c>
      <c r="AM204" s="15" t="s">
        <v>46</v>
      </c>
      <c r="AN204" s="15" t="s">
        <v>47</v>
      </c>
      <c r="AO204" s="15" t="s">
        <v>48</v>
      </c>
      <c r="AP204" s="15"/>
    </row>
    <row r="205" spans="2:42">
      <c r="D205" s="14">
        <v>2005</v>
      </c>
      <c r="E205" s="14">
        <v>1154.53</v>
      </c>
      <c r="F205" s="14">
        <v>3455.46</v>
      </c>
      <c r="G205" s="14">
        <v>1657.23</v>
      </c>
      <c r="H205" s="14">
        <v>4511.8</v>
      </c>
      <c r="I205" s="14">
        <v>3347.23</v>
      </c>
      <c r="J205" s="14">
        <v>3326.5</v>
      </c>
      <c r="K205" s="14">
        <v>271.26499999999999</v>
      </c>
      <c r="L205" s="14">
        <v>4469.1000000000004</v>
      </c>
      <c r="M205" s="14">
        <v>40083.9</v>
      </c>
      <c r="N205" s="14">
        <v>2461.3200000000002</v>
      </c>
      <c r="O205" s="14">
        <v>646.44899999999996</v>
      </c>
      <c r="P205" s="14">
        <v>4078.17</v>
      </c>
      <c r="Q205" s="14">
        <v>16671.599999999999</v>
      </c>
      <c r="R205" s="14">
        <v>2374.94</v>
      </c>
      <c r="S205" s="14">
        <v>24888.2</v>
      </c>
      <c r="T205" s="14">
        <v>1816.28</v>
      </c>
      <c r="U205" s="14">
        <v>3874.34</v>
      </c>
      <c r="V205" s="14">
        <v>1489.13</v>
      </c>
      <c r="W205" s="14">
        <v>134.928</v>
      </c>
      <c r="X205" s="14">
        <v>21789.200000000001</v>
      </c>
      <c r="Y205" s="14">
        <v>880.25300000000004</v>
      </c>
      <c r="Z205" s="14">
        <v>1274.5</v>
      </c>
      <c r="AA205" s="14">
        <v>186.95699999999999</v>
      </c>
      <c r="AB205" s="14">
        <v>981.43399999999997</v>
      </c>
      <c r="AC205" s="14">
        <v>268.68099999999998</v>
      </c>
      <c r="AD205" s="14">
        <v>877.75</v>
      </c>
      <c r="AE205" s="14">
        <v>135.227</v>
      </c>
      <c r="AF205" s="14">
        <v>6752.39</v>
      </c>
      <c r="AG205" s="14">
        <v>2117.09</v>
      </c>
      <c r="AH205" s="14">
        <v>13542.2</v>
      </c>
      <c r="AI205" s="14">
        <v>4036.87</v>
      </c>
      <c r="AJ205" s="14">
        <v>7127.45</v>
      </c>
      <c r="AK205" s="14">
        <v>3215.68</v>
      </c>
      <c r="AL205" s="14">
        <v>4242.8900000000003</v>
      </c>
      <c r="AM205" s="14">
        <v>710.94600000000003</v>
      </c>
      <c r="AN205" s="14">
        <v>1819.24</v>
      </c>
      <c r="AO205" s="14">
        <v>26064.9</v>
      </c>
      <c r="AP205" s="14"/>
    </row>
    <row r="206" spans="2:42">
      <c r="B206" s="4">
        <f>(E183-E182)/10</f>
        <v>5.872684354626017</v>
      </c>
      <c r="D206" s="14">
        <v>2010</v>
      </c>
      <c r="E206" s="14">
        <v>1186.08</v>
      </c>
      <c r="F206" s="14">
        <v>3618.58</v>
      </c>
      <c r="G206" s="14">
        <v>1587.1</v>
      </c>
      <c r="H206" s="14">
        <v>4662</v>
      </c>
      <c r="I206" s="14">
        <v>3064.24</v>
      </c>
      <c r="J206" s="14">
        <v>3584.77</v>
      </c>
      <c r="K206" s="14">
        <v>289.82900000000001</v>
      </c>
      <c r="L206" s="14">
        <v>4590.24</v>
      </c>
      <c r="M206" s="14">
        <v>40024.199999999997</v>
      </c>
      <c r="N206" s="14">
        <v>2658.33</v>
      </c>
      <c r="O206" s="14">
        <v>626.51300000000003</v>
      </c>
      <c r="P206" s="14">
        <v>4210.76</v>
      </c>
      <c r="Q206" s="14">
        <v>17462.3</v>
      </c>
      <c r="R206" s="14">
        <v>2366.02</v>
      </c>
      <c r="S206" s="14">
        <v>26717.599999999999</v>
      </c>
      <c r="T206" s="14">
        <v>1864.33</v>
      </c>
      <c r="U206" s="14">
        <v>3818.7</v>
      </c>
      <c r="V206" s="14">
        <v>1632.11</v>
      </c>
      <c r="W206" s="14">
        <v>146.89500000000001</v>
      </c>
      <c r="X206" s="14">
        <v>24029.200000000001</v>
      </c>
      <c r="Y206" s="14">
        <v>911.66399999999999</v>
      </c>
      <c r="Z206" s="14">
        <v>1185.94</v>
      </c>
      <c r="AA206" s="14">
        <v>203.71899999999999</v>
      </c>
      <c r="AB206" s="14">
        <v>872.18100000000004</v>
      </c>
      <c r="AC206" s="14">
        <v>254.499</v>
      </c>
      <c r="AD206" s="14">
        <v>847.51</v>
      </c>
      <c r="AE206" s="14">
        <v>145.81200000000001</v>
      </c>
      <c r="AF206" s="14">
        <v>7147.56</v>
      </c>
      <c r="AG206" s="14">
        <v>2246.79</v>
      </c>
      <c r="AH206" s="14">
        <v>13447.6</v>
      </c>
      <c r="AI206" s="14">
        <v>4044.98</v>
      </c>
      <c r="AJ206" s="14">
        <v>6998.17</v>
      </c>
      <c r="AK206" s="14">
        <v>3016.72</v>
      </c>
      <c r="AL206" s="14">
        <v>4358.6099999999997</v>
      </c>
      <c r="AM206" s="14">
        <v>810.47</v>
      </c>
      <c r="AN206" s="14">
        <v>1907.57</v>
      </c>
      <c r="AO206" s="14">
        <v>26743.599999999999</v>
      </c>
      <c r="AP206" s="14"/>
    </row>
    <row r="207" spans="2:42">
      <c r="B207" s="4">
        <f t="shared" ref="B207:B210" si="191">(E184-E183)/10</f>
        <v>13.742000077840022</v>
      </c>
      <c r="D207" s="14">
        <v>2015</v>
      </c>
      <c r="E207" s="14">
        <v>235.18899999999999</v>
      </c>
      <c r="F207" s="14">
        <v>3722.33</v>
      </c>
      <c r="G207" s="14">
        <v>850.8</v>
      </c>
      <c r="H207" s="14">
        <v>4914.3100000000004</v>
      </c>
      <c r="I207" s="14">
        <v>2968.53</v>
      </c>
      <c r="J207" s="14">
        <v>5069.1099999999997</v>
      </c>
      <c r="K207" s="14">
        <v>319.24099999999999</v>
      </c>
      <c r="L207" s="14">
        <v>4649.46</v>
      </c>
      <c r="M207" s="14">
        <v>39516.9</v>
      </c>
      <c r="N207" s="14">
        <v>2719.76</v>
      </c>
      <c r="O207" s="14">
        <v>618.51199999999994</v>
      </c>
      <c r="P207" s="14">
        <v>4156.1899999999996</v>
      </c>
      <c r="Q207" s="14">
        <v>17461.900000000001</v>
      </c>
      <c r="R207" s="14">
        <v>2455.62</v>
      </c>
      <c r="S207" s="14">
        <v>27435.3</v>
      </c>
      <c r="T207" s="14">
        <v>1838.76</v>
      </c>
      <c r="U207" s="14">
        <v>3810.48</v>
      </c>
      <c r="V207" s="14">
        <v>1727.66</v>
      </c>
      <c r="W207" s="14">
        <v>234869</v>
      </c>
      <c r="X207" s="14">
        <v>24807.5</v>
      </c>
      <c r="Y207" s="14">
        <v>444.97500000000002</v>
      </c>
      <c r="Z207" s="14">
        <v>1164.03</v>
      </c>
      <c r="AA207" s="14">
        <v>232.87899999999999</v>
      </c>
      <c r="AB207" s="14">
        <v>823.2</v>
      </c>
      <c r="AC207" s="14">
        <v>211.67400000000001</v>
      </c>
      <c r="AD207" s="14">
        <v>857.96299999999997</v>
      </c>
      <c r="AE207" s="14">
        <v>159.31700000000001</v>
      </c>
      <c r="AF207" s="14">
        <v>7314.92</v>
      </c>
      <c r="AG207" s="14">
        <v>2497.61</v>
      </c>
      <c r="AH207" s="14">
        <v>14120.7</v>
      </c>
      <c r="AI207" s="14">
        <v>4006.35</v>
      </c>
      <c r="AJ207" s="14">
        <v>7189.51</v>
      </c>
      <c r="AK207" s="14">
        <v>1472.43</v>
      </c>
      <c r="AL207" s="14">
        <v>4564.7700000000004</v>
      </c>
      <c r="AM207" s="14">
        <v>823.82</v>
      </c>
      <c r="AN207" s="14">
        <v>2033.73</v>
      </c>
      <c r="AO207" s="14">
        <v>27428.1</v>
      </c>
      <c r="AP207" s="14"/>
    </row>
    <row r="208" spans="2:42">
      <c r="B208" s="4">
        <f t="shared" si="191"/>
        <v>14.146999727537013</v>
      </c>
      <c r="D208" s="14">
        <v>2020</v>
      </c>
      <c r="E208" s="14">
        <v>1235.71</v>
      </c>
      <c r="F208" s="14">
        <v>3862.67</v>
      </c>
      <c r="G208" s="14">
        <v>1592.51</v>
      </c>
      <c r="H208" s="14">
        <v>5159.72</v>
      </c>
      <c r="I208" s="14">
        <v>2921.96</v>
      </c>
      <c r="J208" s="14">
        <v>4005</v>
      </c>
      <c r="K208" s="14">
        <v>328.51900000000001</v>
      </c>
      <c r="L208" s="14">
        <v>4746.34</v>
      </c>
      <c r="M208" s="14">
        <v>39590</v>
      </c>
      <c r="N208" s="14">
        <v>2787.18</v>
      </c>
      <c r="O208" s="14">
        <v>608.20399999999995</v>
      </c>
      <c r="P208" s="14">
        <v>4067.1</v>
      </c>
      <c r="Q208" s="14">
        <v>17361.900000000001</v>
      </c>
      <c r="R208" s="14">
        <v>2521.88</v>
      </c>
      <c r="S208" s="14">
        <v>28235.200000000001</v>
      </c>
      <c r="T208" s="14">
        <v>1829.08</v>
      </c>
      <c r="U208" s="14">
        <v>3791.91</v>
      </c>
      <c r="V208" s="14">
        <v>1861.19</v>
      </c>
      <c r="W208" s="14">
        <v>164.85400000000001</v>
      </c>
      <c r="X208" s="14">
        <v>25484.7</v>
      </c>
      <c r="Y208" s="14">
        <v>1164.6300000000001</v>
      </c>
      <c r="Z208" s="14">
        <v>1141.43</v>
      </c>
      <c r="AA208" s="14">
        <v>261.98</v>
      </c>
      <c r="AB208" s="14">
        <v>805.846</v>
      </c>
      <c r="AC208" s="14">
        <v>260.38600000000002</v>
      </c>
      <c r="AD208" s="14">
        <v>885.52200000000005</v>
      </c>
      <c r="AE208" s="14">
        <v>164.386</v>
      </c>
      <c r="AF208" s="14">
        <v>7582.48</v>
      </c>
      <c r="AG208" s="14">
        <v>2516.25</v>
      </c>
      <c r="AH208" s="14">
        <v>14554.7</v>
      </c>
      <c r="AI208" s="14">
        <v>3973.84</v>
      </c>
      <c r="AJ208" s="14">
        <v>7252.95</v>
      </c>
      <c r="AK208" s="14">
        <v>3853.8</v>
      </c>
      <c r="AL208" s="14">
        <v>4767.1899999999996</v>
      </c>
      <c r="AM208" s="14">
        <v>842.21100000000001</v>
      </c>
      <c r="AN208" s="14">
        <v>2058.4299999999998</v>
      </c>
      <c r="AO208" s="14">
        <v>28489.3</v>
      </c>
      <c r="AP208" s="14"/>
    </row>
    <row r="209" spans="2:42">
      <c r="B209" s="4">
        <f>(E186-E185)/10</f>
        <v>15.350000129047022</v>
      </c>
      <c r="D209" s="14">
        <v>2025</v>
      </c>
      <c r="E209" s="14">
        <v>1271.3699999999999</v>
      </c>
      <c r="F209" s="14">
        <v>4001.17</v>
      </c>
      <c r="G209" s="14">
        <v>1599.08</v>
      </c>
      <c r="H209" s="14">
        <v>5416.05</v>
      </c>
      <c r="I209" s="14">
        <v>2858.43</v>
      </c>
      <c r="J209" s="14">
        <v>4214.49</v>
      </c>
      <c r="K209" s="14">
        <v>336.524</v>
      </c>
      <c r="L209" s="14">
        <v>4830.51</v>
      </c>
      <c r="M209" s="14">
        <v>39521.1</v>
      </c>
      <c r="N209" s="14">
        <v>2860.72</v>
      </c>
      <c r="O209" s="14">
        <v>592.76</v>
      </c>
      <c r="P209" s="14">
        <v>4011.58</v>
      </c>
      <c r="Q209" s="14">
        <v>17213.7</v>
      </c>
      <c r="R209" s="14">
        <v>2586.75</v>
      </c>
      <c r="S209" s="14">
        <v>28941.7</v>
      </c>
      <c r="T209" s="14">
        <v>1812.49</v>
      </c>
      <c r="U209" s="14">
        <v>3777.4</v>
      </c>
      <c r="V209" s="14">
        <v>1891.96</v>
      </c>
      <c r="W209" s="14">
        <v>172.44499999999999</v>
      </c>
      <c r="X209" s="14">
        <v>26130.6</v>
      </c>
      <c r="Y209" s="14">
        <v>1145.54</v>
      </c>
      <c r="Z209" s="14">
        <v>1061.04</v>
      </c>
      <c r="AA209" s="14">
        <v>294.05799999999999</v>
      </c>
      <c r="AB209" s="14">
        <v>764.04899999999998</v>
      </c>
      <c r="AC209" s="14">
        <v>262.13900000000001</v>
      </c>
      <c r="AD209" s="14">
        <v>892.76099999999997</v>
      </c>
      <c r="AE209" s="14">
        <v>169.018</v>
      </c>
      <c r="AF209" s="14">
        <v>7814.12</v>
      </c>
      <c r="AG209" s="14">
        <v>2622.33</v>
      </c>
      <c r="AH209" s="14">
        <v>14890.8</v>
      </c>
      <c r="AI209" s="14">
        <v>3966.99</v>
      </c>
      <c r="AJ209" s="14">
        <v>7296</v>
      </c>
      <c r="AK209" s="14">
        <v>3790.61</v>
      </c>
      <c r="AL209" s="14">
        <v>4980.21</v>
      </c>
      <c r="AM209" s="14">
        <v>858.76199999999994</v>
      </c>
      <c r="AN209" s="14">
        <v>2071.06</v>
      </c>
      <c r="AO209" s="14">
        <v>29534.9</v>
      </c>
      <c r="AP209" s="14"/>
    </row>
    <row r="210" spans="2:42">
      <c r="B210" s="4">
        <f t="shared" si="191"/>
        <v>18.06999974618002</v>
      </c>
      <c r="D210" s="14">
        <v>2030</v>
      </c>
      <c r="E210" s="14">
        <v>1311.37</v>
      </c>
      <c r="F210" s="14">
        <v>4129.63</v>
      </c>
      <c r="G210" s="14">
        <v>1597.13</v>
      </c>
      <c r="H210" s="14">
        <v>5686.09</v>
      </c>
      <c r="I210" s="14">
        <v>2785.96</v>
      </c>
      <c r="J210" s="14">
        <v>4421.5200000000004</v>
      </c>
      <c r="K210" s="14">
        <v>344.089</v>
      </c>
      <c r="L210" s="14">
        <v>4907.42</v>
      </c>
      <c r="M210" s="14">
        <v>39304.9</v>
      </c>
      <c r="N210" s="14">
        <v>2932.11</v>
      </c>
      <c r="O210" s="14">
        <v>576.84100000000001</v>
      </c>
      <c r="P210" s="14">
        <v>3985.78</v>
      </c>
      <c r="Q210" s="14">
        <v>17146.5</v>
      </c>
      <c r="R210" s="14">
        <v>2646.56</v>
      </c>
      <c r="S210" s="14">
        <v>29664.9</v>
      </c>
      <c r="T210" s="14">
        <v>1794.72</v>
      </c>
      <c r="U210" s="14">
        <v>3757.97</v>
      </c>
      <c r="V210" s="14">
        <v>1909.91</v>
      </c>
      <c r="W210" s="14">
        <v>179.03800000000001</v>
      </c>
      <c r="X210" s="14">
        <v>26804.2</v>
      </c>
      <c r="Y210" s="14">
        <v>1119.46</v>
      </c>
      <c r="Z210" s="14">
        <v>975.42</v>
      </c>
      <c r="AA210" s="14">
        <v>327.61599999999999</v>
      </c>
      <c r="AB210" s="14">
        <v>721.03300000000002</v>
      </c>
      <c r="AC210" s="14">
        <v>262.32400000000001</v>
      </c>
      <c r="AD210" s="14">
        <v>892.92</v>
      </c>
      <c r="AE210" s="14">
        <v>172.52099999999999</v>
      </c>
      <c r="AF210" s="14">
        <v>8009.42</v>
      </c>
      <c r="AG210" s="14">
        <v>2725.02</v>
      </c>
      <c r="AH210" s="14">
        <v>15132.1</v>
      </c>
      <c r="AI210" s="14">
        <v>3943.96</v>
      </c>
      <c r="AJ210" s="14">
        <v>7303.05</v>
      </c>
      <c r="AK210" s="14">
        <v>3704.33</v>
      </c>
      <c r="AL210" s="14">
        <v>5179.6899999999996</v>
      </c>
      <c r="AM210" s="14">
        <v>869.56100000000004</v>
      </c>
      <c r="AN210" s="14">
        <v>2073.08</v>
      </c>
      <c r="AO210" s="14">
        <v>30642.3</v>
      </c>
      <c r="AP210" s="14"/>
    </row>
    <row r="211" spans="2:42">
      <c r="D211" s="14">
        <v>2035</v>
      </c>
      <c r="E211" s="14">
        <v>1349.94</v>
      </c>
      <c r="F211" s="14">
        <v>4248.05</v>
      </c>
      <c r="G211" s="14">
        <v>1585.53</v>
      </c>
      <c r="H211" s="14">
        <v>5974.25</v>
      </c>
      <c r="I211" s="14">
        <v>2727.21</v>
      </c>
      <c r="J211" s="14">
        <v>4621.29</v>
      </c>
      <c r="K211" s="14">
        <v>354.12900000000002</v>
      </c>
      <c r="L211" s="14">
        <v>4978.26</v>
      </c>
      <c r="M211" s="14">
        <v>38956.5</v>
      </c>
      <c r="N211" s="14">
        <v>2994.2</v>
      </c>
      <c r="O211" s="14">
        <v>565.58299999999997</v>
      </c>
      <c r="P211" s="14">
        <v>4006.79</v>
      </c>
      <c r="Q211" s="14">
        <v>17201.8</v>
      </c>
      <c r="R211" s="14">
        <v>2698.34</v>
      </c>
      <c r="S211" s="14">
        <v>30389.4</v>
      </c>
      <c r="T211" s="14">
        <v>1777.37</v>
      </c>
      <c r="U211" s="14">
        <v>3734.1</v>
      </c>
      <c r="V211" s="14">
        <v>1949.23</v>
      </c>
      <c r="W211" s="14">
        <v>184.56800000000001</v>
      </c>
      <c r="X211" s="14">
        <v>27550.2</v>
      </c>
      <c r="Y211" s="14">
        <v>1087.82</v>
      </c>
      <c r="Z211" s="14">
        <v>924.56700000000001</v>
      </c>
      <c r="AA211" s="14">
        <v>362.26</v>
      </c>
      <c r="AB211" s="14">
        <v>693.86400000000003</v>
      </c>
      <c r="AC211" s="14">
        <v>261.27300000000002</v>
      </c>
      <c r="AD211" s="14">
        <v>887.76300000000003</v>
      </c>
      <c r="AE211" s="14">
        <v>175.02099999999999</v>
      </c>
      <c r="AF211" s="14">
        <v>8206.4500000000007</v>
      </c>
      <c r="AG211" s="14">
        <v>2820.49</v>
      </c>
      <c r="AH211" s="14">
        <v>15272.7</v>
      </c>
      <c r="AI211" s="14">
        <v>3911.39</v>
      </c>
      <c r="AJ211" s="14">
        <v>7338.35</v>
      </c>
      <c r="AK211" s="14">
        <v>3599.63</v>
      </c>
      <c r="AL211" s="14">
        <v>5362.61</v>
      </c>
      <c r="AM211" s="14">
        <v>879.72</v>
      </c>
      <c r="AN211" s="14">
        <v>2058.13</v>
      </c>
      <c r="AO211" s="14">
        <v>31835.599999999999</v>
      </c>
      <c r="AP211" s="14"/>
    </row>
    <row r="212" spans="2:42">
      <c r="D212" s="14">
        <v>2040</v>
      </c>
      <c r="E212" s="14">
        <v>1365.15</v>
      </c>
      <c r="F212" s="14">
        <v>4351.2299999999996</v>
      </c>
      <c r="G212" s="14">
        <v>1564.54</v>
      </c>
      <c r="H212" s="14">
        <v>6259.27</v>
      </c>
      <c r="I212" s="14">
        <v>2685.93</v>
      </c>
      <c r="J212" s="14">
        <v>4816.34</v>
      </c>
      <c r="K212" s="14">
        <v>367.05399999999997</v>
      </c>
      <c r="L212" s="14">
        <v>5059.66</v>
      </c>
      <c r="M212" s="14">
        <v>38450.199999999997</v>
      </c>
      <c r="N212" s="14">
        <v>3045.09</v>
      </c>
      <c r="O212" s="14">
        <v>559.53</v>
      </c>
      <c r="P212" s="14">
        <v>4014.67</v>
      </c>
      <c r="Q212" s="14">
        <v>17366.099999999999</v>
      </c>
      <c r="R212" s="14">
        <v>2740.88</v>
      </c>
      <c r="S212" s="14">
        <v>31054.2</v>
      </c>
      <c r="T212" s="14">
        <v>1759.43</v>
      </c>
      <c r="U212" s="14">
        <v>3707.99</v>
      </c>
      <c r="V212" s="14">
        <v>2008.74</v>
      </c>
      <c r="W212" s="14">
        <v>189.11799999999999</v>
      </c>
      <c r="X212" s="14">
        <v>28264.799999999999</v>
      </c>
      <c r="Y212" s="14">
        <v>1051.17</v>
      </c>
      <c r="Z212" s="14">
        <v>907.89</v>
      </c>
      <c r="AA212" s="14">
        <v>395.96499999999997</v>
      </c>
      <c r="AB212" s="14">
        <v>683.62099999999998</v>
      </c>
      <c r="AC212" s="14">
        <v>259.06700000000001</v>
      </c>
      <c r="AD212" s="14">
        <v>878.73500000000001</v>
      </c>
      <c r="AE212" s="14">
        <v>176.84800000000001</v>
      </c>
      <c r="AF212" s="14">
        <v>8386.81</v>
      </c>
      <c r="AG212" s="14">
        <v>2910.03</v>
      </c>
      <c r="AH212" s="14">
        <v>15367.1</v>
      </c>
      <c r="AI212" s="14">
        <v>3864.32</v>
      </c>
      <c r="AJ212" s="14">
        <v>7418.9</v>
      </c>
      <c r="AK212" s="14">
        <v>3478.33</v>
      </c>
      <c r="AL212" s="14">
        <v>5540.35</v>
      </c>
      <c r="AM212" s="14">
        <v>889.928</v>
      </c>
      <c r="AN212" s="14">
        <v>2032.71</v>
      </c>
      <c r="AO212" s="14">
        <v>33053.4</v>
      </c>
      <c r="AP212" s="14"/>
    </row>
    <row r="213" spans="2:42" ht="9.9499999999999993" customHeight="1">
      <c r="D213" s="14">
        <v>2045</v>
      </c>
      <c r="E213" s="14">
        <v>1353.43</v>
      </c>
      <c r="F213" s="14">
        <v>4433.7</v>
      </c>
      <c r="G213" s="14">
        <v>1536.76</v>
      </c>
      <c r="H213" s="14">
        <v>6522.81</v>
      </c>
      <c r="I213" s="14">
        <v>2647.43</v>
      </c>
      <c r="J213" s="14">
        <v>5011.01</v>
      </c>
      <c r="K213" s="14">
        <v>382.36799999999999</v>
      </c>
      <c r="L213" s="14">
        <v>5146.08</v>
      </c>
      <c r="M213" s="14">
        <v>37801</v>
      </c>
      <c r="N213" s="14">
        <v>3086.86</v>
      </c>
      <c r="O213" s="14">
        <v>553.88499999999999</v>
      </c>
      <c r="P213" s="14">
        <v>3978.69</v>
      </c>
      <c r="Q213" s="14">
        <v>17581.8</v>
      </c>
      <c r="R213" s="14">
        <v>2775.51</v>
      </c>
      <c r="S213" s="14">
        <v>31616.400000000001</v>
      </c>
      <c r="T213" s="14">
        <v>1739.68</v>
      </c>
      <c r="U213" s="14">
        <v>3681.89</v>
      </c>
      <c r="V213" s="14">
        <v>2082.2800000000002</v>
      </c>
      <c r="W213" s="14">
        <v>192.733</v>
      </c>
      <c r="X213" s="14">
        <v>28837.200000000001</v>
      </c>
      <c r="Y213" s="14">
        <v>1010.18</v>
      </c>
      <c r="Z213" s="14">
        <v>897.42100000000005</v>
      </c>
      <c r="AA213" s="14">
        <v>427.197</v>
      </c>
      <c r="AB213" s="14">
        <v>675.01700000000005</v>
      </c>
      <c r="AC213" s="14">
        <v>255.75899999999999</v>
      </c>
      <c r="AD213" s="14">
        <v>866.00699999999995</v>
      </c>
      <c r="AE213" s="14">
        <v>178.62899999999999</v>
      </c>
      <c r="AF213" s="14">
        <v>8541.82</v>
      </c>
      <c r="AG213" s="14">
        <v>2997.58</v>
      </c>
      <c r="AH213" s="14">
        <v>15376.7</v>
      </c>
      <c r="AI213" s="14">
        <v>3797.86</v>
      </c>
      <c r="AJ213" s="14">
        <v>7515.07</v>
      </c>
      <c r="AK213" s="14">
        <v>3342.7</v>
      </c>
      <c r="AL213" s="14">
        <v>5717.9</v>
      </c>
      <c r="AM213" s="14">
        <v>899.72699999999998</v>
      </c>
      <c r="AN213" s="14">
        <v>2000.04</v>
      </c>
      <c r="AO213" s="14">
        <v>34250.800000000003</v>
      </c>
      <c r="AP213" s="14"/>
    </row>
    <row r="214" spans="2:42">
      <c r="D214" s="14">
        <v>2050</v>
      </c>
      <c r="E214" s="14">
        <v>1332.24</v>
      </c>
      <c r="F214" s="14">
        <v>4487.33</v>
      </c>
      <c r="G214" s="14">
        <v>1506.47</v>
      </c>
      <c r="H214" s="14">
        <v>6753.53</v>
      </c>
      <c r="I214" s="14">
        <v>2607.4499999999998</v>
      </c>
      <c r="J214" s="14">
        <v>5210.6000000000004</v>
      </c>
      <c r="K214" s="14">
        <v>400.39299999999997</v>
      </c>
      <c r="L214" s="14">
        <v>5211.76</v>
      </c>
      <c r="M214" s="14">
        <v>37014.699999999997</v>
      </c>
      <c r="N214" s="14">
        <v>3122.25</v>
      </c>
      <c r="O214" s="14">
        <v>547.33199999999999</v>
      </c>
      <c r="P214" s="14">
        <v>3922.13</v>
      </c>
      <c r="Q214" s="14">
        <v>17821.099999999999</v>
      </c>
      <c r="R214" s="14">
        <v>2803.67</v>
      </c>
      <c r="S214" s="14">
        <v>32129.5</v>
      </c>
      <c r="T214" s="14">
        <v>1719.62</v>
      </c>
      <c r="U214" s="14">
        <v>3651.81</v>
      </c>
      <c r="V214" s="14">
        <v>2166.08</v>
      </c>
      <c r="W214" s="14">
        <v>195.352</v>
      </c>
      <c r="X214" s="14">
        <v>29247</v>
      </c>
      <c r="Y214" s="14">
        <v>966.61099999999999</v>
      </c>
      <c r="Z214" s="14">
        <v>888.95699999999999</v>
      </c>
      <c r="AA214" s="14">
        <v>454.589</v>
      </c>
      <c r="AB214" s="14">
        <v>666.59400000000005</v>
      </c>
      <c r="AC214" s="14">
        <v>251.756</v>
      </c>
      <c r="AD214" s="14">
        <v>850.39800000000002</v>
      </c>
      <c r="AE214" s="14">
        <v>180.71600000000001</v>
      </c>
      <c r="AF214" s="14">
        <v>8680.74</v>
      </c>
      <c r="AG214" s="14">
        <v>3084.78</v>
      </c>
      <c r="AH214" s="14">
        <v>15300.1</v>
      </c>
      <c r="AI214" s="14">
        <v>3713.3</v>
      </c>
      <c r="AJ214" s="14">
        <v>7623.67</v>
      </c>
      <c r="AK214" s="14">
        <v>3198.54</v>
      </c>
      <c r="AL214" s="14">
        <v>5887.28</v>
      </c>
      <c r="AM214" s="14">
        <v>907.64400000000001</v>
      </c>
      <c r="AN214" s="14">
        <v>1961.55</v>
      </c>
      <c r="AO214" s="14">
        <v>35368.400000000001</v>
      </c>
      <c r="AP214" s="14"/>
    </row>
    <row r="216" spans="2:42">
      <c r="E216" s="14">
        <f>IF(E202&lt;0.75,0.75*E214,E202*E214)</f>
        <v>999.18000000000006</v>
      </c>
      <c r="F216" s="14">
        <f t="shared" ref="F216:AO216" si="192">IF(F202&lt;0.75,0.75*F214,F202*F214)</f>
        <v>4500.0252436817109</v>
      </c>
      <c r="G216" s="14">
        <f t="shared" si="192"/>
        <v>1285.775325971839</v>
      </c>
      <c r="H216" s="14">
        <f t="shared" si="192"/>
        <v>5656.8598146154509</v>
      </c>
      <c r="I216" s="14">
        <f t="shared" si="192"/>
        <v>1955.5874999999999</v>
      </c>
      <c r="J216" s="14">
        <f t="shared" si="192"/>
        <v>4183.8464772849647</v>
      </c>
      <c r="K216" s="14">
        <f t="shared" si="192"/>
        <v>520.90415937154967</v>
      </c>
      <c r="L216" s="14">
        <f t="shared" si="192"/>
        <v>4839.9554487306214</v>
      </c>
      <c r="M216" s="14">
        <f t="shared" si="192"/>
        <v>27761.024999999998</v>
      </c>
      <c r="N216" s="14">
        <f t="shared" si="192"/>
        <v>3892.3555246442929</v>
      </c>
      <c r="O216" s="14">
        <f t="shared" si="192"/>
        <v>410.49900000000002</v>
      </c>
      <c r="P216" s="14">
        <f t="shared" si="192"/>
        <v>2941.5974999999999</v>
      </c>
      <c r="Q216" s="14">
        <f t="shared" si="192"/>
        <v>13365.824999999999</v>
      </c>
      <c r="R216" s="14">
        <f t="shared" si="192"/>
        <v>2882.7765563151729</v>
      </c>
      <c r="S216" s="14">
        <f t="shared" si="192"/>
        <v>25273.009437636701</v>
      </c>
      <c r="T216" s="14">
        <f t="shared" si="192"/>
        <v>2445.288260769853</v>
      </c>
      <c r="U216" s="14">
        <f t="shared" si="192"/>
        <v>3919.2198229008395</v>
      </c>
      <c r="V216" s="14">
        <f t="shared" si="192"/>
        <v>2216.9059041886767</v>
      </c>
      <c r="W216" s="14">
        <f t="shared" si="192"/>
        <v>201.22862583651238</v>
      </c>
      <c r="X216" s="14">
        <f t="shared" si="192"/>
        <v>21935.25</v>
      </c>
      <c r="Y216" s="14">
        <f t="shared" si="192"/>
        <v>929.20918156686719</v>
      </c>
      <c r="Z216" s="14">
        <f t="shared" si="192"/>
        <v>666.71775000000002</v>
      </c>
      <c r="AA216" s="14">
        <f t="shared" si="192"/>
        <v>738.20413066325796</v>
      </c>
      <c r="AB216" s="14">
        <f t="shared" si="192"/>
        <v>499.94550000000004</v>
      </c>
      <c r="AC216" s="14">
        <f t="shared" si="192"/>
        <v>188.81700000000001</v>
      </c>
      <c r="AD216" s="14">
        <f t="shared" si="192"/>
        <v>684.46430532644376</v>
      </c>
      <c r="AE216" s="14">
        <f t="shared" si="192"/>
        <v>135.53700000000001</v>
      </c>
      <c r="AF216" s="14">
        <f t="shared" si="192"/>
        <v>6510.5550000000003</v>
      </c>
      <c r="AG216" s="14">
        <f t="shared" si="192"/>
        <v>2334.5563871593286</v>
      </c>
      <c r="AH216" s="14">
        <f t="shared" si="192"/>
        <v>12430.995143071937</v>
      </c>
      <c r="AI216" s="14">
        <f t="shared" si="192"/>
        <v>2784.9750000000004</v>
      </c>
      <c r="AJ216" s="14">
        <f t="shared" si="192"/>
        <v>7413.3321443961722</v>
      </c>
      <c r="AK216" s="14">
        <f t="shared" si="192"/>
        <v>3264.90341300623</v>
      </c>
      <c r="AL216" s="14">
        <f t="shared" si="192"/>
        <v>6360.4619602422545</v>
      </c>
      <c r="AM216" s="14">
        <f t="shared" si="192"/>
        <v>780.27352491489557</v>
      </c>
      <c r="AN216" s="14">
        <f t="shared" si="192"/>
        <v>1752.729518854228</v>
      </c>
      <c r="AO216" s="14">
        <f t="shared" si="192"/>
        <v>26526.300000000003</v>
      </c>
    </row>
    <row r="219" spans="2:42">
      <c r="K219" s="36"/>
      <c r="N219" s="36"/>
      <c r="T219" s="36"/>
      <c r="AK219" s="36"/>
    </row>
    <row r="220" spans="2:42"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</row>
    <row r="224" spans="2:42">
      <c r="C224" t="s">
        <v>71</v>
      </c>
    </row>
    <row r="225" spans="3:37" ht="15.75" thickBot="1">
      <c r="C225" t="s">
        <v>0</v>
      </c>
      <c r="D225" t="s">
        <v>76</v>
      </c>
      <c r="E225" t="s">
        <v>2</v>
      </c>
      <c r="F225" s="35" t="s">
        <v>13</v>
      </c>
      <c r="G225" s="35" t="s">
        <v>15</v>
      </c>
      <c r="H225" s="35" t="s">
        <v>16</v>
      </c>
      <c r="I225" s="35" t="s">
        <v>17</v>
      </c>
      <c r="J225" s="35" t="s">
        <v>18</v>
      </c>
      <c r="K225" s="35" t="s">
        <v>19</v>
      </c>
      <c r="L225" s="35" t="s">
        <v>20</v>
      </c>
      <c r="M225" s="35" t="s">
        <v>21</v>
      </c>
      <c r="N225" s="35" t="s">
        <v>22</v>
      </c>
      <c r="O225" s="35" t="s">
        <v>23</v>
      </c>
      <c r="P225" s="35" t="s">
        <v>24</v>
      </c>
      <c r="Q225" s="35" t="s">
        <v>25</v>
      </c>
      <c r="R225" s="35" t="s">
        <v>26</v>
      </c>
      <c r="S225" s="35" t="s">
        <v>27</v>
      </c>
      <c r="T225" s="35" t="s">
        <v>28</v>
      </c>
      <c r="U225" s="35" t="s">
        <v>29</v>
      </c>
      <c r="V225" s="35" t="s">
        <v>30</v>
      </c>
      <c r="W225" s="35" t="s">
        <v>31</v>
      </c>
      <c r="X225" s="35" t="s">
        <v>33</v>
      </c>
      <c r="Y225" s="35" t="s">
        <v>34</v>
      </c>
      <c r="Z225" s="35" t="s">
        <v>35</v>
      </c>
      <c r="AA225" s="35" t="s">
        <v>38</v>
      </c>
      <c r="AB225" s="35" t="s">
        <v>39</v>
      </c>
      <c r="AC225" s="35" t="s">
        <v>40</v>
      </c>
      <c r="AD225" s="35" t="s">
        <v>41</v>
      </c>
      <c r="AE225" s="35" t="s">
        <v>42</v>
      </c>
      <c r="AF225" s="35" t="s">
        <v>43</v>
      </c>
      <c r="AG225" s="35" t="s">
        <v>45</v>
      </c>
      <c r="AH225" s="35" t="s">
        <v>46</v>
      </c>
      <c r="AI225" s="35" t="s">
        <v>47</v>
      </c>
      <c r="AJ225" s="35" t="s">
        <v>48</v>
      </c>
    </row>
    <row r="226" spans="3:37">
      <c r="C226" t="s">
        <v>75</v>
      </c>
      <c r="D226" t="s">
        <v>282</v>
      </c>
      <c r="E226">
        <v>2010</v>
      </c>
      <c r="F226" s="57">
        <v>3.9</v>
      </c>
      <c r="G226" s="57">
        <v>10.18</v>
      </c>
      <c r="H226" s="57">
        <v>2.94</v>
      </c>
      <c r="I226" s="57">
        <v>9.02</v>
      </c>
      <c r="J226" s="57">
        <v>0.69</v>
      </c>
      <c r="K226" s="57">
        <v>5.81</v>
      </c>
      <c r="L226" s="57">
        <v>57.29</v>
      </c>
      <c r="M226" s="57">
        <v>12.25</v>
      </c>
      <c r="N226" s="57">
        <v>2.77</v>
      </c>
      <c r="O226" s="57">
        <v>0</v>
      </c>
      <c r="P226" s="57">
        <v>0</v>
      </c>
      <c r="Q226" s="57">
        <v>3.77</v>
      </c>
      <c r="R226" s="57">
        <v>24.23</v>
      </c>
      <c r="S226" s="57">
        <v>3.6</v>
      </c>
      <c r="T226" s="57">
        <v>30.73</v>
      </c>
      <c r="U226" s="57">
        <v>7.43</v>
      </c>
      <c r="V226" s="57">
        <v>0.76</v>
      </c>
      <c r="W226" s="57">
        <v>0</v>
      </c>
      <c r="X226" s="57">
        <v>5.86</v>
      </c>
      <c r="Y226" s="57">
        <v>0.72</v>
      </c>
      <c r="Z226" s="57">
        <v>4.03</v>
      </c>
      <c r="AA226" s="57">
        <v>0.09</v>
      </c>
      <c r="AB226" s="57">
        <v>6.3</v>
      </c>
      <c r="AC226" s="57">
        <v>4.59</v>
      </c>
      <c r="AD226" s="57">
        <v>55.41</v>
      </c>
      <c r="AE226" s="57">
        <v>0</v>
      </c>
      <c r="AF226" s="57">
        <v>24.2</v>
      </c>
      <c r="AG226" s="57">
        <v>13.56</v>
      </c>
      <c r="AH226" s="57">
        <v>1.1000000000000001</v>
      </c>
      <c r="AI226" s="57">
        <v>1.66</v>
      </c>
      <c r="AJ226" s="57">
        <v>18.149999999999999</v>
      </c>
      <c r="AK226" s="4"/>
    </row>
    <row r="227" spans="3:37">
      <c r="C227" t="s">
        <v>75</v>
      </c>
      <c r="D227" t="s">
        <v>282</v>
      </c>
      <c r="E227">
        <v>2020</v>
      </c>
      <c r="F227" s="37">
        <v>4.0608249679759982</v>
      </c>
      <c r="G227" s="37">
        <v>11.403999167828999</v>
      </c>
      <c r="H227" s="37">
        <v>3.0847644508845065</v>
      </c>
      <c r="I227" s="37">
        <v>10.098975426259381</v>
      </c>
      <c r="J227" s="37">
        <v>0.74078927347779877</v>
      </c>
      <c r="K227" s="37">
        <v>6.1619991484390084</v>
      </c>
      <c r="L227" s="37">
        <v>61.869535575672124</v>
      </c>
      <c r="M227" s="37">
        <v>13.962870137821586</v>
      </c>
      <c r="N227" s="37">
        <v>3.6849998962067998</v>
      </c>
      <c r="O227" s="72">
        <v>2.9152503381142991</v>
      </c>
      <c r="P227" s="72">
        <v>3.8919384604825042</v>
      </c>
      <c r="Q227" s="37">
        <v>3.9608524798706073</v>
      </c>
      <c r="R227" s="37">
        <v>25.195882142976007</v>
      </c>
      <c r="S227" s="37">
        <v>3.8166143697096002</v>
      </c>
      <c r="T227" s="37">
        <v>38.416791681847982</v>
      </c>
      <c r="U227" s="37">
        <v>8.8446178363215147</v>
      </c>
      <c r="V227" s="37">
        <v>0.91474960233939906</v>
      </c>
      <c r="W227" s="72">
        <v>8.4472400000000114</v>
      </c>
      <c r="X227" s="37">
        <v>7.557999747144498</v>
      </c>
      <c r="Y227" s="37">
        <v>0.83686226970460065</v>
      </c>
      <c r="Z227" s="37">
        <v>5.1609998264721977</v>
      </c>
      <c r="AA227" s="37">
        <v>0.11800001079525502</v>
      </c>
      <c r="AB227" s="37">
        <v>6.9940917278600976</v>
      </c>
      <c r="AC227" s="37">
        <v>5.0997493099046043</v>
      </c>
      <c r="AD227" s="37">
        <v>66.496996810427987</v>
      </c>
      <c r="AE227" s="72">
        <v>1.6392800000000023</v>
      </c>
      <c r="AF227">
        <v>27.34501544132204</v>
      </c>
      <c r="AG227">
        <v>15.323935258110009</v>
      </c>
      <c r="AH227">
        <v>1.1705239497120998</v>
      </c>
      <c r="AI227">
        <v>1.7256990335789908</v>
      </c>
      <c r="AJ227">
        <v>19.054996833636004</v>
      </c>
      <c r="AK227" s="4"/>
    </row>
    <row r="228" spans="3:37">
      <c r="C228" t="s">
        <v>75</v>
      </c>
      <c r="D228" t="s">
        <v>282</v>
      </c>
      <c r="E228">
        <v>2030</v>
      </c>
      <c r="F228" s="37">
        <v>9.5020000391240043</v>
      </c>
      <c r="G228" s="37">
        <v>12.774000017361004</v>
      </c>
      <c r="H228" s="37">
        <v>7.7750000548790013</v>
      </c>
      <c r="I228" s="37">
        <v>11.310000010678698</v>
      </c>
      <c r="J228" s="37">
        <v>1.6990001022376007</v>
      </c>
      <c r="K228" s="37">
        <v>6.5320000657259927</v>
      </c>
      <c r="L228" s="37">
        <v>41.760999785776946</v>
      </c>
      <c r="M228" s="37">
        <v>11.371000029084007</v>
      </c>
      <c r="N228" s="37">
        <v>1.3370001075137992</v>
      </c>
      <c r="O228" s="37">
        <v>18.949907313992366</v>
      </c>
      <c r="P228" s="37">
        <v>13.155022519252224</v>
      </c>
      <c r="Q228" s="37">
        <v>4.9900000780648952</v>
      </c>
      <c r="R228" s="37">
        <v>58.956999659618035</v>
      </c>
      <c r="S228" s="37">
        <v>16.181999988897701</v>
      </c>
      <c r="T228" s="37">
        <v>36.494999815139046</v>
      </c>
      <c r="U228" s="37">
        <v>16.617999969659696</v>
      </c>
      <c r="V228" s="37">
        <v>0.84400009175463919</v>
      </c>
      <c r="W228" s="37">
        <v>41.728960121986439</v>
      </c>
      <c r="X228" s="37">
        <v>5.715000074547703</v>
      </c>
      <c r="Y228" s="37">
        <v>0.85000011334338055</v>
      </c>
      <c r="Z228" s="37">
        <v>2.3600001007816984</v>
      </c>
      <c r="AA228" s="37">
        <v>0.11300011937047687</v>
      </c>
      <c r="AB228" s="37">
        <v>9.1740000451300947</v>
      </c>
      <c r="AC228" s="37">
        <v>7.2050000398967997</v>
      </c>
      <c r="AD228" s="37">
        <v>83.786999469008919</v>
      </c>
      <c r="AE228" s="37">
        <v>5.5400801144582088</v>
      </c>
      <c r="AF228">
        <v>52.29299969551198</v>
      </c>
      <c r="AG228">
        <v>14.651000000827981</v>
      </c>
      <c r="AH228">
        <v>4.9620000764605008</v>
      </c>
      <c r="AI228">
        <v>6.7320000688497093</v>
      </c>
      <c r="AJ228">
        <v>24.008999930975005</v>
      </c>
      <c r="AK228" s="4"/>
    </row>
    <row r="229" spans="3:37">
      <c r="C229" t="s">
        <v>75</v>
      </c>
      <c r="D229" t="s">
        <v>282</v>
      </c>
      <c r="E229">
        <v>2040</v>
      </c>
      <c r="F229" s="37">
        <v>9.7809998247119889</v>
      </c>
      <c r="G229" s="37">
        <v>11.324999808180996</v>
      </c>
      <c r="H229" s="37">
        <v>5.0789998607311189</v>
      </c>
      <c r="I229" s="37">
        <v>10.028999835938999</v>
      </c>
      <c r="J229" s="37">
        <v>1.3679998912776994</v>
      </c>
      <c r="K229" s="37">
        <v>11.539999808134008</v>
      </c>
      <c r="L229" s="37">
        <v>70.159999368769064</v>
      </c>
      <c r="M229" s="37">
        <v>13.131999790756026</v>
      </c>
      <c r="N229" s="37">
        <v>1.6989998855627022</v>
      </c>
      <c r="O229" s="37">
        <v>5.2104183765616199</v>
      </c>
      <c r="P229" s="37">
        <v>9.1478832856728793</v>
      </c>
      <c r="Q229" s="37">
        <v>7.4939998395439034</v>
      </c>
      <c r="R229" s="37">
        <v>53.552999490802996</v>
      </c>
      <c r="S229" s="37">
        <v>8.7789998303669101</v>
      </c>
      <c r="T229" s="37">
        <v>26.286999688912964</v>
      </c>
      <c r="U229" s="37">
        <v>10.4419998295489</v>
      </c>
      <c r="V229" s="37">
        <v>0.58099991281240049</v>
      </c>
      <c r="W229" s="37">
        <v>16.988399894985424</v>
      </c>
      <c r="X229" s="37">
        <v>2.9509998744103938</v>
      </c>
      <c r="Y229" s="37">
        <v>0.86399988932660254</v>
      </c>
      <c r="Z229" s="37">
        <v>1.8159998835447027</v>
      </c>
      <c r="AA229" s="37">
        <v>0.10299989694711816</v>
      </c>
      <c r="AB229" s="37">
        <v>7.974999835277913</v>
      </c>
      <c r="AC229" s="37">
        <v>6.4529998675856977</v>
      </c>
      <c r="AD229" s="37">
        <v>45.862999543419029</v>
      </c>
      <c r="AE229" s="37">
        <v>3.1303999004621859</v>
      </c>
      <c r="AF229">
        <v>27.547999709517988</v>
      </c>
      <c r="AG229">
        <v>18.480999755441008</v>
      </c>
      <c r="AH229">
        <v>2.8209998791744</v>
      </c>
      <c r="AI229">
        <v>5.6769998487626028</v>
      </c>
      <c r="AJ229">
        <v>38.173999586803987</v>
      </c>
      <c r="AK229" s="4"/>
    </row>
    <row r="230" spans="3:37">
      <c r="C230" t="s">
        <v>75</v>
      </c>
      <c r="D230" t="s">
        <v>282</v>
      </c>
      <c r="E230">
        <v>2050</v>
      </c>
      <c r="F230" s="37">
        <v>10.614000073534999</v>
      </c>
      <c r="G230" s="37">
        <v>12.402000039510995</v>
      </c>
      <c r="H230" s="37">
        <v>5.4350001196072979</v>
      </c>
      <c r="I230" s="37">
        <v>10.981000051346996</v>
      </c>
      <c r="J230" s="37">
        <v>1.5110001467288015</v>
      </c>
      <c r="K230" s="37">
        <v>12.694000061865996</v>
      </c>
      <c r="L230" s="37">
        <v>75.771999550872891</v>
      </c>
      <c r="M230" s="37">
        <v>14.512000047095011</v>
      </c>
      <c r="N230" s="37">
        <v>1.8790001366103013</v>
      </c>
      <c r="O230" s="37">
        <v>5.4974596583399258</v>
      </c>
      <c r="P230" s="37">
        <v>9.87900702266802</v>
      </c>
      <c r="Q230" s="37">
        <v>8.131000096916603</v>
      </c>
      <c r="R230" s="37">
        <v>57.568999690894088</v>
      </c>
      <c r="S230" s="37">
        <v>9.7000000826875858</v>
      </c>
      <c r="T230" s="37">
        <v>29.308999919314012</v>
      </c>
      <c r="U230" s="37">
        <v>11.955000042455207</v>
      </c>
      <c r="V230" s="37">
        <v>0.63700013282577006</v>
      </c>
      <c r="W230" s="37">
        <v>18.092880160964249</v>
      </c>
      <c r="X230" s="37">
        <v>3.1710001336797062</v>
      </c>
      <c r="Y230" s="37">
        <v>0.97300012650927103</v>
      </c>
      <c r="Z230" s="37">
        <v>1.9440001359635972</v>
      </c>
      <c r="AA230" s="37">
        <v>0.12100016291264497</v>
      </c>
      <c r="AB230" s="37">
        <v>8.7720000704406065</v>
      </c>
      <c r="AC230" s="37">
        <v>7.1630000841998935</v>
      </c>
      <c r="AD230" s="37">
        <v>50.219999750037914</v>
      </c>
      <c r="AE230" s="37">
        <v>3.3342401632205223</v>
      </c>
      <c r="AF230">
        <v>30.165999909008953</v>
      </c>
      <c r="AG230">
        <v>20.790999989236003</v>
      </c>
      <c r="AH230">
        <v>3.1300001352009987</v>
      </c>
      <c r="AI230">
        <v>6.3010000967679956</v>
      </c>
      <c r="AJ230">
        <v>41.610999818423991</v>
      </c>
      <c r="AK230" s="4"/>
    </row>
    <row r="231" spans="3:37">
      <c r="C231" t="s">
        <v>75</v>
      </c>
      <c r="D231" t="s">
        <v>282</v>
      </c>
      <c r="E231">
        <v>2060</v>
      </c>
      <c r="F231" s="37">
        <v>12.493999828835991</v>
      </c>
      <c r="G231" s="37">
        <v>14.877999819626506</v>
      </c>
      <c r="H231" s="37">
        <v>6.2184998787161474</v>
      </c>
      <c r="I231" s="37">
        <v>13.173999834240499</v>
      </c>
      <c r="J231" s="37">
        <v>1.8474999150535978</v>
      </c>
      <c r="K231" s="37">
        <v>15.372999804241976</v>
      </c>
      <c r="L231" s="37">
        <v>88.362499138884957</v>
      </c>
      <c r="M231" s="37">
        <v>17.739999784875522</v>
      </c>
      <c r="N231" s="37">
        <v>2.2959999144509</v>
      </c>
      <c r="O231" s="37">
        <v>6.1136616060434106</v>
      </c>
      <c r="P231" s="37">
        <v>11.521174572774999</v>
      </c>
      <c r="Q231" s="37">
        <v>9.571999851338024</v>
      </c>
      <c r="R231" s="37">
        <v>66.501499381496075</v>
      </c>
      <c r="S231" s="37">
        <v>11.858999834228507</v>
      </c>
      <c r="T231" s="37">
        <v>36.509499639691967</v>
      </c>
      <c r="U231" s="37">
        <v>15.749999813510954</v>
      </c>
      <c r="V231" s="37">
        <v>0.76349992972974834</v>
      </c>
      <c r="W231" s="37">
        <v>20.505679927110215</v>
      </c>
      <c r="X231" s="37">
        <v>3.6634999004326461</v>
      </c>
      <c r="Y231" s="37">
        <v>1.2344999299546218</v>
      </c>
      <c r="Z231" s="37">
        <v>2.224499915111454</v>
      </c>
      <c r="AA231" s="37">
        <v>0.16849992638853256</v>
      </c>
      <c r="AB231" s="37">
        <v>10.6234998531207</v>
      </c>
      <c r="AC231" s="37">
        <v>8.839499866851293</v>
      </c>
      <c r="AD231" s="37">
        <v>60.248999449989967</v>
      </c>
      <c r="AE231" s="37">
        <v>3.7788399261397898</v>
      </c>
      <c r="AF231">
        <v>36.18949964673552</v>
      </c>
      <c r="AG231">
        <v>26.38749972119599</v>
      </c>
      <c r="AH231">
        <v>3.8634998979592465</v>
      </c>
      <c r="AI231">
        <v>7.7759998730490452</v>
      </c>
      <c r="AJ231">
        <v>49.450499549469988</v>
      </c>
      <c r="AK231" s="4"/>
    </row>
    <row r="232" spans="3:37">
      <c r="C232" t="s">
        <v>75</v>
      </c>
      <c r="D232" t="s">
        <v>282</v>
      </c>
      <c r="E232">
        <v>2070</v>
      </c>
      <c r="F232" s="37">
        <v>13.64625068690566</v>
      </c>
      <c r="G232" s="37">
        <v>16.426542466610158</v>
      </c>
      <c r="H232" s="37">
        <v>6.6839797578417004</v>
      </c>
      <c r="I232" s="37">
        <v>14.545168263647565</v>
      </c>
      <c r="J232" s="37">
        <v>2.0621161073482965</v>
      </c>
      <c r="K232" s="37">
        <v>17.065489631442141</v>
      </c>
      <c r="L232" s="37">
        <v>95.995430242167274</v>
      </c>
      <c r="M232" s="37">
        <v>19.800737326912873</v>
      </c>
      <c r="N232" s="37">
        <v>2.5626876060709263</v>
      </c>
      <c r="O232" s="37">
        <v>6.4680981753464719</v>
      </c>
      <c r="P232" s="37">
        <v>12.516414594857157</v>
      </c>
      <c r="Q232" s="37">
        <v>10.454791520050708</v>
      </c>
      <c r="R232" s="37">
        <v>71.860998260018462</v>
      </c>
      <c r="S232" s="37">
        <v>13.236621427021351</v>
      </c>
      <c r="T232" s="37">
        <v>41.200089115526815</v>
      </c>
      <c r="U232" s="37">
        <v>18.377529981859198</v>
      </c>
      <c r="V232" s="37">
        <v>0.84297261329620876</v>
      </c>
      <c r="W232" s="37">
        <v>21.924129073863014</v>
      </c>
      <c r="X232" s="37">
        <v>3.9587445563947599</v>
      </c>
      <c r="Y232" s="37">
        <v>1.4085707535314498</v>
      </c>
      <c r="Z232" s="37">
        <v>2.3910342047122071</v>
      </c>
      <c r="AA232" s="37">
        <v>0.20346571277837242</v>
      </c>
      <c r="AB232" s="37">
        <v>11.793093297547353</v>
      </c>
      <c r="AC232" s="37">
        <v>9.9204987093302748</v>
      </c>
      <c r="AD232" s="37">
        <v>66.519910530308792</v>
      </c>
      <c r="AE232" s="37">
        <v>4.0402471523840857</v>
      </c>
      <c r="AF232">
        <v>39.956194770045798</v>
      </c>
      <c r="AG232">
        <v>30.10864201691961</v>
      </c>
      <c r="AH232">
        <v>4.3360111828414514</v>
      </c>
      <c r="AI232">
        <v>8.7269352100342186</v>
      </c>
      <c r="AJ232">
        <v>54.302898560234283</v>
      </c>
      <c r="AK232" s="4"/>
    </row>
    <row r="233" spans="3:37">
      <c r="C233" t="s">
        <v>75</v>
      </c>
      <c r="D233" t="s">
        <v>283</v>
      </c>
      <c r="E233">
        <v>2010</v>
      </c>
      <c r="F233" s="67">
        <v>5.6468151420983101</v>
      </c>
      <c r="G233" s="67">
        <v>9.7023683906190179</v>
      </c>
      <c r="H233" s="67">
        <v>3.7009563439840463</v>
      </c>
      <c r="I233" s="67">
        <v>17.659866188155593</v>
      </c>
      <c r="J233" s="67">
        <v>0.54629186491231674</v>
      </c>
      <c r="K233" s="67">
        <v>12.498013519457071</v>
      </c>
      <c r="L233" s="67">
        <v>137.0925680844386</v>
      </c>
      <c r="M233" s="67">
        <v>13.099178092096178</v>
      </c>
      <c r="N233" s="67">
        <v>12.111455135635527</v>
      </c>
      <c r="O233" s="67">
        <v>0</v>
      </c>
      <c r="P233" s="67">
        <v>0</v>
      </c>
      <c r="Q233" s="67">
        <v>5.2769257582773204</v>
      </c>
      <c r="R233" s="67">
        <v>35.367029427710619</v>
      </c>
      <c r="S233" s="67">
        <v>2.8589674310101656</v>
      </c>
      <c r="T233" s="67">
        <v>26.295860856887042</v>
      </c>
      <c r="U233" s="67">
        <v>2.3647433611132356</v>
      </c>
      <c r="V233" s="67">
        <v>1.1658844930293142</v>
      </c>
      <c r="W233" s="67">
        <v>0</v>
      </c>
      <c r="X233" s="67">
        <v>16.310602258764106</v>
      </c>
      <c r="Y233" s="67">
        <v>0.93793102799006645</v>
      </c>
      <c r="Z233" s="67">
        <v>12.603807267728286</v>
      </c>
      <c r="AA233" s="67">
        <v>0.40530418855250139</v>
      </c>
      <c r="AB233" s="67">
        <v>17.131458008641744</v>
      </c>
      <c r="AC233" s="67">
        <v>11.413221230237331</v>
      </c>
      <c r="AD233" s="67">
        <v>112.23585555299951</v>
      </c>
      <c r="AE233" s="67">
        <v>0</v>
      </c>
      <c r="AF233" s="67">
        <v>23.594671525221202</v>
      </c>
      <c r="AG233" s="67">
        <v>27.918481738185164</v>
      </c>
      <c r="AH233" s="67">
        <v>2.6113481880638121</v>
      </c>
      <c r="AI233" s="67">
        <v>2.2326017496760757</v>
      </c>
      <c r="AJ233" s="67">
        <v>18.705718129366915</v>
      </c>
    </row>
    <row r="234" spans="3:37">
      <c r="C234" t="s">
        <v>75</v>
      </c>
      <c r="D234" t="s">
        <v>283</v>
      </c>
      <c r="E234">
        <v>2020</v>
      </c>
      <c r="F234" s="81">
        <v>5.872684354626017</v>
      </c>
      <c r="G234" s="81">
        <v>10.866697770191809</v>
      </c>
      <c r="H234" s="81">
        <v>3.8859993693664934</v>
      </c>
      <c r="I234" s="81">
        <v>19.778998547677975</v>
      </c>
      <c r="J234" s="81">
        <v>0.58451257820034075</v>
      </c>
      <c r="K234" s="81">
        <v>13.247876753825039</v>
      </c>
      <c r="L234" s="81">
        <v>148.05998421369986</v>
      </c>
      <c r="M234" s="81">
        <v>14.932999050719991</v>
      </c>
      <c r="N234" s="81">
        <v>16.107999503341308</v>
      </c>
      <c r="O234" s="82">
        <v>6.7163199999999961</v>
      </c>
      <c r="P234" s="82">
        <v>29.732440000000043</v>
      </c>
      <c r="Q234" s="81">
        <v>5.540767569769014</v>
      </c>
      <c r="R234" s="81">
        <v>36.781722597405313</v>
      </c>
      <c r="S234" s="81">
        <v>3.0305269064907008</v>
      </c>
      <c r="T234" s="81">
        <v>32.869768181236985</v>
      </c>
      <c r="U234" s="81">
        <v>2.8139998781243007</v>
      </c>
      <c r="V234" s="81">
        <v>1.4107864904211695</v>
      </c>
      <c r="W234" s="82">
        <v>68.191536619687753</v>
      </c>
      <c r="X234" s="81">
        <v>21.040652669466603</v>
      </c>
      <c r="Y234" s="81">
        <v>1.0879999921893913</v>
      </c>
      <c r="Z234" s="81">
        <v>16.132982069579999</v>
      </c>
      <c r="AA234" s="81">
        <v>0.5390000014035905</v>
      </c>
      <c r="AB234" s="81">
        <v>19.015941725898006</v>
      </c>
      <c r="AC234" s="81">
        <v>12.668717877597009</v>
      </c>
      <c r="AD234" s="81">
        <v>134.68307525878089</v>
      </c>
      <c r="AE234" s="82">
        <v>2.0587600000000066</v>
      </c>
      <c r="AF234" s="81">
        <v>26.661998170676998</v>
      </c>
      <c r="AG234" s="81">
        <v>31.547848609960965</v>
      </c>
      <c r="AH234" s="81">
        <v>2.7679996296448963</v>
      </c>
      <c r="AI234" s="81">
        <v>2.3219243359640926</v>
      </c>
      <c r="AJ234" s="81">
        <v>19.640996737684009</v>
      </c>
      <c r="AK234">
        <f>SUM(F234:AJ234)</f>
        <v>710.59351746363063</v>
      </c>
    </row>
    <row r="235" spans="3:37">
      <c r="C235" t="s">
        <v>75</v>
      </c>
      <c r="D235" t="s">
        <v>283</v>
      </c>
      <c r="E235">
        <v>2030</v>
      </c>
      <c r="F235" s="81">
        <v>13.742000077840022</v>
      </c>
      <c r="G235" s="81">
        <v>12.170000091047006</v>
      </c>
      <c r="H235" s="81">
        <v>9.7930000974310012</v>
      </c>
      <c r="I235" s="81">
        <v>22.153000012103984</v>
      </c>
      <c r="J235" s="81">
        <v>1.3410001759890491</v>
      </c>
      <c r="K235" s="81">
        <v>14.043000075875989</v>
      </c>
      <c r="L235" s="81">
        <v>99.939999311130308</v>
      </c>
      <c r="M235" s="81">
        <v>12.160000088465017</v>
      </c>
      <c r="N235" s="81">
        <v>5.8440001323219004</v>
      </c>
      <c r="O235" s="81">
        <v>35.259680174390681</v>
      </c>
      <c r="P235" s="81">
        <v>66.897560167016493</v>
      </c>
      <c r="Q235" s="81">
        <v>6.982000121936994</v>
      </c>
      <c r="R235" s="81">
        <v>86.067999481212979</v>
      </c>
      <c r="S235" s="81">
        <v>12.847000081093494</v>
      </c>
      <c r="T235" s="81">
        <v>31.226999936972014</v>
      </c>
      <c r="U235" s="81">
        <v>5.2880001290564023</v>
      </c>
      <c r="V235" s="81">
        <v>1.3000001773194199</v>
      </c>
      <c r="W235" s="81">
        <v>336.86648234791937</v>
      </c>
      <c r="X235" s="81">
        <v>15.911000064396807</v>
      </c>
      <c r="Y235" s="81">
        <v>1.1040001772173198</v>
      </c>
      <c r="Z235" s="81">
        <v>7.3740001116449889</v>
      </c>
      <c r="AA235" s="81">
        <v>0.52100018477238985</v>
      </c>
      <c r="AB235" s="81">
        <v>24.944999993381977</v>
      </c>
      <c r="AC235" s="81">
        <v>17.896000027534001</v>
      </c>
      <c r="AD235" s="81">
        <v>169.69999862052882</v>
      </c>
      <c r="AE235" s="81">
        <v>4.6312401690348564</v>
      </c>
      <c r="AF235" s="81">
        <v>50.984999792535021</v>
      </c>
      <c r="AG235" s="81">
        <v>30.164999938801021</v>
      </c>
      <c r="AH235" s="81">
        <v>11.739000092932105</v>
      </c>
      <c r="AI235" s="81">
        <v>9.0530001157690894</v>
      </c>
      <c r="AJ235" s="81">
        <v>24.747999996425005</v>
      </c>
      <c r="AK235">
        <f t="shared" ref="AK235:AK239" si="193">SUM(F235:AJ235)</f>
        <v>1142.6939619640955</v>
      </c>
    </row>
    <row r="236" spans="3:37">
      <c r="C236" t="s">
        <v>75</v>
      </c>
      <c r="D236" t="s">
        <v>283</v>
      </c>
      <c r="E236">
        <v>2040</v>
      </c>
      <c r="F236" s="81">
        <v>14.146999727537013</v>
      </c>
      <c r="G236" s="81">
        <v>10.790999753076017</v>
      </c>
      <c r="H236" s="81">
        <v>6.397999800457205</v>
      </c>
      <c r="I236" s="81">
        <v>19.641999684393976</v>
      </c>
      <c r="J236" s="81">
        <v>1.079999832283302</v>
      </c>
      <c r="K236" s="81">
        <v>24.809999642953017</v>
      </c>
      <c r="L236" s="81">
        <v>167.89999866049001</v>
      </c>
      <c r="M236" s="81">
        <v>14.044999730210998</v>
      </c>
      <c r="N236" s="81">
        <v>7.4299997895497993</v>
      </c>
      <c r="O236" s="81">
        <v>11.54399985167097</v>
      </c>
      <c r="P236" s="81">
        <v>67.19599985327514</v>
      </c>
      <c r="Q236" s="81">
        <v>10.482999766238004</v>
      </c>
      <c r="R236" s="81">
        <v>78.178999212939928</v>
      </c>
      <c r="S236" s="81">
        <v>6.9699997882553024</v>
      </c>
      <c r="T236" s="81">
        <v>22.490999659405976</v>
      </c>
      <c r="U236" s="81">
        <v>3.3219998290443016</v>
      </c>
      <c r="V236" s="81">
        <v>0.89499983314093046</v>
      </c>
      <c r="W236" s="81">
        <v>137.14067319202223</v>
      </c>
      <c r="X236" s="81">
        <v>8.2129997726449577</v>
      </c>
      <c r="Y236" s="81">
        <v>1.1239998314158002</v>
      </c>
      <c r="Z236" s="81">
        <v>5.6789998117167899</v>
      </c>
      <c r="AA236" s="81">
        <v>0.47199983493160003</v>
      </c>
      <c r="AB236" s="81">
        <v>21.682999666642036</v>
      </c>
      <c r="AC236" s="81">
        <v>16.030999726466984</v>
      </c>
      <c r="AD236" s="81">
        <v>92.890998998311076</v>
      </c>
      <c r="AE236" s="81">
        <v>3.7809998531182258</v>
      </c>
      <c r="AF236" s="81">
        <v>26.859999636882002</v>
      </c>
      <c r="AG236" s="81">
        <v>38.048999556642002</v>
      </c>
      <c r="AH236" s="81">
        <v>6.6709997875344929</v>
      </c>
      <c r="AI236" s="81">
        <v>7.6349997786201014</v>
      </c>
      <c r="AJ236" s="81">
        <v>39.348999521089993</v>
      </c>
      <c r="AK236">
        <f t="shared" si="193"/>
        <v>872.90166338296001</v>
      </c>
    </row>
    <row r="237" spans="3:37">
      <c r="C237" t="s">
        <v>75</v>
      </c>
      <c r="D237" t="s">
        <v>283</v>
      </c>
      <c r="E237">
        <v>2050</v>
      </c>
      <c r="F237" s="81">
        <v>15.350000129047022</v>
      </c>
      <c r="G237" s="81">
        <v>11.816000149480988</v>
      </c>
      <c r="H237" s="81">
        <v>6.8460001979032992</v>
      </c>
      <c r="I237" s="81">
        <v>21.508000072202002</v>
      </c>
      <c r="J237" s="81">
        <v>1.1920002482566006</v>
      </c>
      <c r="K237" s="81">
        <v>27.290000041542044</v>
      </c>
      <c r="L237" s="81">
        <v>181.33199851844947</v>
      </c>
      <c r="M237" s="81">
        <v>15.520000131502002</v>
      </c>
      <c r="N237" s="81">
        <v>8.2110001825247991</v>
      </c>
      <c r="O237" s="81">
        <v>12.179000245164934</v>
      </c>
      <c r="P237" s="81">
        <v>72.571000255968642</v>
      </c>
      <c r="Q237" s="81">
        <v>11.375000161704998</v>
      </c>
      <c r="R237" s="81">
        <v>84.041999605630011</v>
      </c>
      <c r="S237" s="81">
        <v>7.702000188720012</v>
      </c>
      <c r="T237" s="81">
        <v>25.078000063333</v>
      </c>
      <c r="U237" s="81">
        <v>3.8050002083647998</v>
      </c>
      <c r="V237" s="81">
        <v>0.98100024775129957</v>
      </c>
      <c r="W237" s="81">
        <v>146.05347607248041</v>
      </c>
      <c r="X237" s="81">
        <v>8.8290001924960055</v>
      </c>
      <c r="Y237" s="81">
        <v>1.2650002349066995</v>
      </c>
      <c r="Z237" s="81">
        <v>6.0760001844074054</v>
      </c>
      <c r="AA237" s="81">
        <v>0.55300025758771976</v>
      </c>
      <c r="AB237" s="81">
        <v>23.851000062897992</v>
      </c>
      <c r="AC237" s="81">
        <v>17.794000100090035</v>
      </c>
      <c r="AD237" s="81">
        <v>101.71499968298994</v>
      </c>
      <c r="AE237" s="81">
        <v>4.0260002446413861</v>
      </c>
      <c r="AF237" s="81">
        <v>29.412000015436981</v>
      </c>
      <c r="AG237" s="81">
        <v>42.804999902065994</v>
      </c>
      <c r="AH237" s="81">
        <v>7.4060002025778999</v>
      </c>
      <c r="AI237" s="81">
        <v>8.4750001893061047</v>
      </c>
      <c r="AJ237" s="81">
        <v>42.889999916080981</v>
      </c>
      <c r="AK237">
        <f t="shared" si="193"/>
        <v>947.9484779055116</v>
      </c>
    </row>
    <row r="238" spans="3:37">
      <c r="C238" t="s">
        <v>75</v>
      </c>
      <c r="D238" t="s">
        <v>283</v>
      </c>
      <c r="E238">
        <v>2060</v>
      </c>
      <c r="F238" s="81">
        <v>18.06999974618002</v>
      </c>
      <c r="G238" s="81">
        <v>14.175499780814516</v>
      </c>
      <c r="H238" s="81">
        <v>7.8329998279559963</v>
      </c>
      <c r="I238" s="81">
        <v>25.803499685330507</v>
      </c>
      <c r="J238" s="81">
        <v>1.4584998754328011</v>
      </c>
      <c r="K238" s="81">
        <v>33.049999622561018</v>
      </c>
      <c r="L238" s="81">
        <v>211.46149840643957</v>
      </c>
      <c r="M238" s="81">
        <v>18.972499737734005</v>
      </c>
      <c r="N238" s="81">
        <v>10.037499811563089</v>
      </c>
      <c r="O238" s="81">
        <v>13.541999887530391</v>
      </c>
      <c r="P238" s="81">
        <v>84.628999913682492</v>
      </c>
      <c r="Q238" s="81">
        <v>13.391499783587506</v>
      </c>
      <c r="R238" s="81">
        <v>97.081999125405133</v>
      </c>
      <c r="S238" s="81">
        <v>9.4154998154915912</v>
      </c>
      <c r="T238" s="81">
        <v>31.23799963656602</v>
      </c>
      <c r="U238" s="81">
        <v>5.0114998565805537</v>
      </c>
      <c r="V238" s="81">
        <v>1.1764998782083524</v>
      </c>
      <c r="W238" s="81">
        <v>165.53788012700571</v>
      </c>
      <c r="X238" s="81">
        <v>10.198999801748005</v>
      </c>
      <c r="Y238" s="81">
        <v>1.6049998795493479</v>
      </c>
      <c r="Z238" s="81">
        <v>6.952499843483201</v>
      </c>
      <c r="AA238" s="81">
        <v>0.77149987905977047</v>
      </c>
      <c r="AB238" s="81">
        <v>28.885499661086442</v>
      </c>
      <c r="AC238" s="81">
        <v>21.957999723810509</v>
      </c>
      <c r="AD238" s="81">
        <v>122.02699887409509</v>
      </c>
      <c r="AE238" s="81">
        <v>4.5629998901738533</v>
      </c>
      <c r="AF238" s="81">
        <v>35.284999601492515</v>
      </c>
      <c r="AG238" s="81">
        <v>54.326999455783017</v>
      </c>
      <c r="AH238" s="81">
        <v>9.1379998122058961</v>
      </c>
      <c r="AI238" s="81">
        <v>10.458499803566985</v>
      </c>
      <c r="AJ238" s="81">
        <v>50.971999472066457</v>
      </c>
      <c r="AK238">
        <f t="shared" si="193"/>
        <v>1119.0278702161902</v>
      </c>
    </row>
    <row r="239" spans="3:37">
      <c r="C239" t="s">
        <v>75</v>
      </c>
      <c r="D239" t="s">
        <v>283</v>
      </c>
      <c r="E239">
        <v>2070</v>
      </c>
      <c r="F239" s="81">
        <v>19.736529764043098</v>
      </c>
      <c r="G239" s="81">
        <v>15.650908715062428</v>
      </c>
      <c r="H239" s="81">
        <v>8.4193239391734327</v>
      </c>
      <c r="I239" s="81">
        <v>28.489223999832848</v>
      </c>
      <c r="J239" s="81">
        <v>1.6279726169929489</v>
      </c>
      <c r="K239" s="81">
        <v>36.688654900920255</v>
      </c>
      <c r="L239" s="81">
        <v>229.72797348416535</v>
      </c>
      <c r="M239" s="81">
        <v>21.176409393883365</v>
      </c>
      <c r="N239" s="81">
        <v>11.203496049463581</v>
      </c>
      <c r="O239" s="81">
        <v>14.327018147860553</v>
      </c>
      <c r="P239" s="81">
        <v>91.939410387385394</v>
      </c>
      <c r="Q239" s="81">
        <v>14.626587508712101</v>
      </c>
      <c r="R239" s="81">
        <v>104.90606328151298</v>
      </c>
      <c r="S239" s="81">
        <v>10.509262303251001</v>
      </c>
      <c r="T239" s="81">
        <v>35.251278192782323</v>
      </c>
      <c r="U239" s="81">
        <v>5.8475283102015565</v>
      </c>
      <c r="V239" s="81">
        <v>1.2989586889160136</v>
      </c>
      <c r="W239" s="81">
        <v>176.98891440670667</v>
      </c>
      <c r="X239" s="81">
        <v>11.020977213704578</v>
      </c>
      <c r="Y239" s="81">
        <v>1.8313441874471068</v>
      </c>
      <c r="Z239" s="81">
        <v>7.4729379915174601</v>
      </c>
      <c r="AA239" s="81">
        <v>0.93154613310255097</v>
      </c>
      <c r="AB239" s="81">
        <v>32.065695557474193</v>
      </c>
      <c r="AC239" s="81">
        <v>24.643255326200528</v>
      </c>
      <c r="AD239" s="81">
        <v>134.72791192916665</v>
      </c>
      <c r="AE239" s="81">
        <v>4.8786316991893726</v>
      </c>
      <c r="AF239" s="81">
        <v>38.957549690381981</v>
      </c>
      <c r="AG239" s="81">
        <v>61.98815765661984</v>
      </c>
      <c r="AH239" s="81">
        <v>10.255456131143513</v>
      </c>
      <c r="AI239" s="81">
        <v>11.737486469117243</v>
      </c>
      <c r="AJ239" s="81">
        <v>55.973712336861261</v>
      </c>
      <c r="AK239">
        <f t="shared" si="193"/>
        <v>1224.9001764127925</v>
      </c>
    </row>
    <row r="240" spans="3:37">
      <c r="C240" t="s">
        <v>75</v>
      </c>
      <c r="D240" t="s">
        <v>284</v>
      </c>
      <c r="E240">
        <v>2010</v>
      </c>
      <c r="F240" s="67">
        <v>1.8095316438061162</v>
      </c>
      <c r="G240" s="67">
        <v>16.989311387146152</v>
      </c>
      <c r="H240" s="67">
        <v>1.5968734861310452</v>
      </c>
      <c r="I240" s="67">
        <v>10.115022600810358</v>
      </c>
      <c r="J240" s="67">
        <v>0.70708631315899306</v>
      </c>
      <c r="K240" s="67">
        <v>3.4461573124918004</v>
      </c>
      <c r="L240" s="67">
        <v>59.890360686478559</v>
      </c>
      <c r="M240" s="67">
        <v>6.5210673550449938</v>
      </c>
      <c r="N240" s="67">
        <v>1.2850985269100548</v>
      </c>
      <c r="O240" s="67">
        <v>0</v>
      </c>
      <c r="P240" s="67">
        <v>0</v>
      </c>
      <c r="Q240" s="67">
        <v>2.8505006904899348</v>
      </c>
      <c r="R240" s="67">
        <v>21.540289886712252</v>
      </c>
      <c r="S240" s="67">
        <v>1.2887062464010171</v>
      </c>
      <c r="T240" s="67">
        <v>11.350385368326414</v>
      </c>
      <c r="U240" s="67">
        <v>11.179070255991098</v>
      </c>
      <c r="V240" s="67">
        <v>0.70657877673392311</v>
      </c>
      <c r="W240" s="67">
        <v>0</v>
      </c>
      <c r="X240" s="67">
        <v>2.9625629767307489</v>
      </c>
      <c r="Y240" s="67">
        <v>0.93362541155919776</v>
      </c>
      <c r="Z240" s="67">
        <v>1.6102177297183453</v>
      </c>
      <c r="AA240" s="67">
        <v>1.1313451507529677</v>
      </c>
      <c r="AB240" s="67">
        <v>33.272133949835691</v>
      </c>
      <c r="AC240" s="67">
        <v>3.6080999093759205</v>
      </c>
      <c r="AD240" s="67">
        <v>20.794249180434075</v>
      </c>
      <c r="AE240" s="67">
        <v>0</v>
      </c>
      <c r="AF240" s="67">
        <v>6.9495876512162571</v>
      </c>
      <c r="AG240" s="67">
        <v>6.505347016152621</v>
      </c>
      <c r="AH240" s="67">
        <v>0.36699603980096357</v>
      </c>
      <c r="AI240" s="67">
        <v>0.49392020713789153</v>
      </c>
      <c r="AJ240" s="67">
        <v>63.003870396532513</v>
      </c>
    </row>
    <row r="241" spans="3:38">
      <c r="C241" t="s">
        <v>75</v>
      </c>
      <c r="D241" t="s">
        <v>284</v>
      </c>
      <c r="E241">
        <v>2020</v>
      </c>
      <c r="F241" s="4">
        <v>1.8819188972681105</v>
      </c>
      <c r="G241" s="4">
        <v>19.02799860448199</v>
      </c>
      <c r="H241" s="4">
        <v>1.6767198187542021</v>
      </c>
      <c r="I241" s="4">
        <v>11.328791764638311</v>
      </c>
      <c r="J241" s="4">
        <v>0.75657202538789936</v>
      </c>
      <c r="K241" s="4">
        <v>3.6529413479878032</v>
      </c>
      <c r="L241" s="4">
        <v>64.68160542363303</v>
      </c>
      <c r="M241" s="4">
        <v>7.4339995349424042</v>
      </c>
      <c r="N241" s="4">
        <v>1.7089999616033098</v>
      </c>
      <c r="O241" s="80">
        <v>1.6483600000000025</v>
      </c>
      <c r="P241" s="80">
        <v>8.6280841605549536</v>
      </c>
      <c r="Q241" s="4">
        <v>2.9929995160855922</v>
      </c>
      <c r="R241" s="4">
        <v>22.401886167000974</v>
      </c>
      <c r="S241" s="4">
        <v>1.3660400850943006</v>
      </c>
      <c r="T241" s="4">
        <v>14.187908985741796</v>
      </c>
      <c r="U241" s="4">
        <v>13.303032798593302</v>
      </c>
      <c r="V241" s="4">
        <v>0.85496954554859106</v>
      </c>
      <c r="W241" s="80">
        <v>15.022640000000001</v>
      </c>
      <c r="X241" s="4">
        <v>3.821614771515601</v>
      </c>
      <c r="Y241" s="4">
        <v>1.0829999539983006</v>
      </c>
      <c r="Z241" s="4">
        <v>2.0609999421285408</v>
      </c>
      <c r="AA241" s="4">
        <v>1.5047321800304594</v>
      </c>
      <c r="AB241" s="4">
        <v>36.931997040995022</v>
      </c>
      <c r="AC241" s="4">
        <v>4.0049419051389066</v>
      </c>
      <c r="AD241" s="4">
        <v>24.952998822238989</v>
      </c>
      <c r="AE241" s="80">
        <v>1.3233200404265744</v>
      </c>
      <c r="AF241" s="4">
        <v>7.8529994731610939</v>
      </c>
      <c r="AG241" s="4">
        <v>7.3509995070734018</v>
      </c>
      <c r="AH241" s="4">
        <v>0.38899996172380041</v>
      </c>
      <c r="AI241" s="4">
        <v>0.51367798100079942</v>
      </c>
      <c r="AJ241" s="4">
        <v>66.15406981435008</v>
      </c>
    </row>
    <row r="242" spans="3:38">
      <c r="C242" t="s">
        <v>75</v>
      </c>
      <c r="D242" t="s">
        <v>284</v>
      </c>
      <c r="E242">
        <v>2030</v>
      </c>
      <c r="F242" s="4">
        <v>4.4030001149186884</v>
      </c>
      <c r="G242" s="4">
        <v>21.311999981730992</v>
      </c>
      <c r="H242" s="4">
        <v>4.2250001134094024</v>
      </c>
      <c r="I242" s="4">
        <v>12.689000046376986</v>
      </c>
      <c r="J242" s="4">
        <v>1.7350001349211013</v>
      </c>
      <c r="K242" s="4">
        <v>3.8720001193059033</v>
      </c>
      <c r="L242" s="4">
        <v>43.659999766343027</v>
      </c>
      <c r="M242" s="4">
        <v>6.0530001019589008</v>
      </c>
      <c r="N242" s="4">
        <v>0.62000014030380013</v>
      </c>
      <c r="O242" s="4">
        <v>10.714080142684526</v>
      </c>
      <c r="P242" s="4">
        <v>29.162654213773656</v>
      </c>
      <c r="Q242" s="4">
        <v>3.7720001027137071</v>
      </c>
      <c r="R242" s="4">
        <v>52.421999725326984</v>
      </c>
      <c r="S242" s="4">
        <v>5.7910001049080986</v>
      </c>
      <c r="T242" s="4">
        <v>13.479000045728606</v>
      </c>
      <c r="U242" s="4">
        <v>24.996999930359287</v>
      </c>
      <c r="V242" s="4">
        <v>0.78800014021844977</v>
      </c>
      <c r="W242" s="4">
        <v>74.211280149300322</v>
      </c>
      <c r="X242" s="4">
        <v>2.8910001298956987</v>
      </c>
      <c r="Y242" s="4">
        <v>1.099000141152338</v>
      </c>
      <c r="Z242" s="4">
        <v>0.94200012411526046</v>
      </c>
      <c r="AA242" s="4">
        <v>1.4550001408025905</v>
      </c>
      <c r="AB242" s="4">
        <v>48.448999771208946</v>
      </c>
      <c r="AC242" s="4">
        <v>5.6590000874243005</v>
      </c>
      <c r="AD242" s="4">
        <v>31.440999892835997</v>
      </c>
      <c r="AE242" s="4">
        <v>4.4730402820491921</v>
      </c>
      <c r="AF242" s="4">
        <v>15.018000039007802</v>
      </c>
      <c r="AG242" s="4">
        <v>7.0290000801672026</v>
      </c>
      <c r="AH242" s="4">
        <v>1.65000013706551</v>
      </c>
      <c r="AI242" s="4">
        <v>2.0030001354839015</v>
      </c>
      <c r="AJ242" s="4">
        <v>83.353999526040212</v>
      </c>
    </row>
    <row r="243" spans="3:38">
      <c r="C243" t="s">
        <v>75</v>
      </c>
      <c r="D243" t="s">
        <v>284</v>
      </c>
      <c r="E243">
        <v>2040</v>
      </c>
      <c r="F243" s="4">
        <v>4.532999835707801</v>
      </c>
      <c r="G243" s="4">
        <v>18.895999716310985</v>
      </c>
      <c r="H243" s="4">
        <v>2.7609998539202989</v>
      </c>
      <c r="I243" s="4">
        <v>11.249999779605014</v>
      </c>
      <c r="J243" s="4">
        <v>1.3969998626077</v>
      </c>
      <c r="K243" s="4">
        <v>6.8399998177998782</v>
      </c>
      <c r="L243" s="4">
        <v>73.347999235329922</v>
      </c>
      <c r="M243" s="4">
        <v>6.9919998164249932</v>
      </c>
      <c r="N243" s="4">
        <v>0.78899987103709035</v>
      </c>
      <c r="O243" s="4">
        <v>2.9463198742047778</v>
      </c>
      <c r="P243" s="4">
        <v>20.280009646434564</v>
      </c>
      <c r="Q243" s="4">
        <v>5.6639998444062938</v>
      </c>
      <c r="R243" s="4">
        <v>47.615999504989034</v>
      </c>
      <c r="S243" s="4">
        <v>3.141999846416502</v>
      </c>
      <c r="T243" s="4">
        <v>9.708999793633506</v>
      </c>
      <c r="U243" s="4">
        <v>15.705999757685003</v>
      </c>
      <c r="V243" s="4">
        <v>0.54299987250711079</v>
      </c>
      <c r="W243" s="4">
        <v>30.211999901279796</v>
      </c>
      <c r="X243" s="4">
        <v>1.4919998582313041</v>
      </c>
      <c r="Y243" s="4">
        <v>1.1189998625680004</v>
      </c>
      <c r="Z243" s="4">
        <v>0.72599988478730071</v>
      </c>
      <c r="AA243" s="4">
        <v>1.3159998599310001</v>
      </c>
      <c r="AB243" s="4">
        <v>42.113999533795052</v>
      </c>
      <c r="AC243" s="4">
        <v>5.0689998481256904</v>
      </c>
      <c r="AD243" s="4">
        <v>17.210999743856018</v>
      </c>
      <c r="AE243" s="4">
        <v>2.5271999509834586</v>
      </c>
      <c r="AF243" s="4">
        <v>7.9119998023037059</v>
      </c>
      <c r="AG243" s="4">
        <v>8.8659998158459992</v>
      </c>
      <c r="AH243" s="4">
        <v>0.93799986487557019</v>
      </c>
      <c r="AI243" s="4">
        <v>1.6899998574512012</v>
      </c>
      <c r="AJ243" s="4">
        <v>132.53299879908974</v>
      </c>
    </row>
    <row r="244" spans="3:38">
      <c r="C244" t="s">
        <v>75</v>
      </c>
      <c r="D244" t="s">
        <v>284</v>
      </c>
      <c r="E244">
        <v>2050</v>
      </c>
      <c r="F244" s="4">
        <v>4.9180001606297994</v>
      </c>
      <c r="G244" s="4">
        <v>20.691000030482975</v>
      </c>
      <c r="H244" s="4">
        <v>2.9530001869867988</v>
      </c>
      <c r="I244" s="4">
        <v>12.320000097884986</v>
      </c>
      <c r="J244" s="4">
        <v>1.5430001885813993</v>
      </c>
      <c r="K244" s="4">
        <v>7.5240001470989002</v>
      </c>
      <c r="L244" s="4">
        <v>79.21699965051593</v>
      </c>
      <c r="M244" s="4">
        <v>7.7260001445892046</v>
      </c>
      <c r="N244" s="4">
        <v>0.87100019551673147</v>
      </c>
      <c r="O244" s="4">
        <v>3.1085602145530968</v>
      </c>
      <c r="P244" s="4">
        <v>21.901370779488161</v>
      </c>
      <c r="Q244" s="4">
        <v>6.1460001439937058</v>
      </c>
      <c r="R244" s="4">
        <v>51.186999793766972</v>
      </c>
      <c r="S244" s="4">
        <v>3.4710001773411023</v>
      </c>
      <c r="T244" s="4">
        <v>10.824000122230904</v>
      </c>
      <c r="U244" s="4">
        <v>17.983000046276992</v>
      </c>
      <c r="V244" s="4">
        <v>0.59400019669598048</v>
      </c>
      <c r="W244" s="4">
        <v>32.176560187643098</v>
      </c>
      <c r="X244" s="4">
        <v>1.6030002005404014</v>
      </c>
      <c r="Y244" s="4">
        <v>1.2590001817892003</v>
      </c>
      <c r="Z244" s="4">
        <v>0.7760001826684999</v>
      </c>
      <c r="AA244" s="4">
        <v>1.5460001974309179</v>
      </c>
      <c r="AB244" s="4">
        <v>46.323999821023975</v>
      </c>
      <c r="AC244" s="4">
        <v>5.6260001430594055</v>
      </c>
      <c r="AD244" s="4">
        <v>18.845000058642995</v>
      </c>
      <c r="AE244" s="4">
        <v>2.6915202908576874</v>
      </c>
      <c r="AF244" s="4">
        <v>8.6630001412718123</v>
      </c>
      <c r="AG244" s="4">
        <v>9.9750001191297883</v>
      </c>
      <c r="AH244" s="4">
        <v>1.0410002017449203</v>
      </c>
      <c r="AI244" s="4">
        <v>1.8750001913475984</v>
      </c>
      <c r="AJ244" s="4">
        <v>144.45999908251014</v>
      </c>
    </row>
    <row r="245" spans="3:38">
      <c r="C245" t="s">
        <v>75</v>
      </c>
      <c r="D245" t="s">
        <v>284</v>
      </c>
      <c r="E245">
        <v>2060</v>
      </c>
      <c r="F245" s="4">
        <v>5.7904998663675089</v>
      </c>
      <c r="G245" s="4">
        <v>24.823499717270487</v>
      </c>
      <c r="H245" s="4">
        <v>3.3799998809762486</v>
      </c>
      <c r="I245" s="4">
        <v>14.779499795687002</v>
      </c>
      <c r="J245" s="4">
        <v>1.8869998972314477</v>
      </c>
      <c r="K245" s="4">
        <v>9.112499837043913</v>
      </c>
      <c r="L245" s="4">
        <v>92.378999147604915</v>
      </c>
      <c r="M245" s="4">
        <v>9.44449983510275</v>
      </c>
      <c r="N245" s="4">
        <v>1.065499903244985</v>
      </c>
      <c r="O245" s="4">
        <v>3.4564399042696095</v>
      </c>
      <c r="P245" s="4">
        <v>25.54085221628393</v>
      </c>
      <c r="Q245" s="4">
        <v>7.2344998583226019</v>
      </c>
      <c r="R245" s="4">
        <v>59.128999437490073</v>
      </c>
      <c r="S245" s="4">
        <v>4.2439998766066989</v>
      </c>
      <c r="T245" s="4">
        <v>13.483999799899015</v>
      </c>
      <c r="U245" s="4">
        <v>23.690499731005502</v>
      </c>
      <c r="V245" s="4">
        <v>0.71349990574986033</v>
      </c>
      <c r="W245" s="4">
        <v>36.468119912811382</v>
      </c>
      <c r="X245" s="4">
        <v>1.8524998912176529</v>
      </c>
      <c r="Y245" s="4">
        <v>1.5974999031329502</v>
      </c>
      <c r="Z245" s="4">
        <v>0.88849991106079929</v>
      </c>
      <c r="AA245" s="4">
        <v>2.1529998911836996</v>
      </c>
      <c r="AB245" s="4">
        <v>56.101499473356398</v>
      </c>
      <c r="AC245" s="4">
        <v>6.942499862739294</v>
      </c>
      <c r="AD245" s="4">
        <v>22.608999729720516</v>
      </c>
      <c r="AE245" s="4">
        <v>3.0503199993745569</v>
      </c>
      <c r="AF245" s="4">
        <v>10.393499824489311</v>
      </c>
      <c r="AG245" s="4">
        <v>12.658999813116305</v>
      </c>
      <c r="AH245" s="4">
        <v>1.2849998974609491</v>
      </c>
      <c r="AI245" s="4">
        <v>2.3139998913553486</v>
      </c>
      <c r="AJ245" s="4">
        <v>171.68099867290002</v>
      </c>
    </row>
    <row r="246" spans="3:38">
      <c r="C246" t="s">
        <v>75</v>
      </c>
      <c r="D246" t="s">
        <v>284</v>
      </c>
      <c r="E246">
        <v>2070</v>
      </c>
      <c r="F246" s="4">
        <v>6.3245853847188069</v>
      </c>
      <c r="G246" s="4">
        <v>27.40721660359295</v>
      </c>
      <c r="H246" s="4">
        <v>3.6330375833192989</v>
      </c>
      <c r="I246" s="4">
        <v>16.317797193470415</v>
      </c>
      <c r="J246" s="4">
        <v>2.1062320477038812</v>
      </c>
      <c r="K246" s="4">
        <v>10.115769904754302</v>
      </c>
      <c r="L246" s="4">
        <v>100.35888322476276</v>
      </c>
      <c r="M246" s="4">
        <v>10.541572346065914</v>
      </c>
      <c r="N246" s="4">
        <v>1.1893047040038511</v>
      </c>
      <c r="O246" s="4">
        <v>3.6568040516034443</v>
      </c>
      <c r="P246" s="4">
        <v>27.747115331564508</v>
      </c>
      <c r="Q246" s="4">
        <v>7.9016847812267654</v>
      </c>
      <c r="R246" s="4">
        <v>63.894318840870348</v>
      </c>
      <c r="S246" s="4">
        <v>4.7370073484358501</v>
      </c>
      <c r="T246" s="4">
        <v>15.216377641597727</v>
      </c>
      <c r="U246" s="4">
        <v>27.642697729042332</v>
      </c>
      <c r="V246" s="4">
        <v>0.78780761289169587</v>
      </c>
      <c r="W246" s="4">
        <v>38.990792201428576</v>
      </c>
      <c r="X246" s="4">
        <v>2.0017910486716288</v>
      </c>
      <c r="Y246" s="4">
        <v>1.822763025128171</v>
      </c>
      <c r="Z246" s="4">
        <v>0.95502321796742251</v>
      </c>
      <c r="AA246" s="4">
        <v>2.5995280153726354</v>
      </c>
      <c r="AB246" s="4">
        <v>62.278024956230276</v>
      </c>
      <c r="AC246" s="4">
        <v>7.791480073700825</v>
      </c>
      <c r="AD246" s="4">
        <v>24.962243347961202</v>
      </c>
      <c r="AE246" s="4">
        <v>3.2613144863515915</v>
      </c>
      <c r="AF246" s="4">
        <v>11.475306017311345</v>
      </c>
      <c r="AG246" s="4">
        <v>14.444120422689434</v>
      </c>
      <c r="AH246" s="4">
        <v>1.4421695824483138</v>
      </c>
      <c r="AI246" s="4">
        <v>2.5969674689305151</v>
      </c>
      <c r="AJ246" s="4">
        <v>188.52753643348152</v>
      </c>
    </row>
    <row r="250" spans="3:38">
      <c r="C250" t="s">
        <v>71</v>
      </c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</row>
    <row r="251" spans="3:38">
      <c r="C251" t="s">
        <v>0</v>
      </c>
      <c r="D251" t="s">
        <v>76</v>
      </c>
      <c r="E251" t="s">
        <v>2</v>
      </c>
      <c r="F251" t="s">
        <v>13</v>
      </c>
      <c r="G251" s="37" t="s">
        <v>15</v>
      </c>
      <c r="H251" s="37" t="s">
        <v>16</v>
      </c>
      <c r="I251" s="37" t="s">
        <v>17</v>
      </c>
      <c r="J251" s="37" t="s">
        <v>18</v>
      </c>
      <c r="K251" s="37" t="s">
        <v>19</v>
      </c>
      <c r="L251" s="37" t="s">
        <v>20</v>
      </c>
      <c r="M251" s="37" t="s">
        <v>21</v>
      </c>
      <c r="N251" s="37" t="s">
        <v>22</v>
      </c>
      <c r="O251" s="37" t="s">
        <v>23</v>
      </c>
      <c r="P251" s="37" t="s">
        <v>24</v>
      </c>
      <c r="Q251" s="37" t="s">
        <v>25</v>
      </c>
      <c r="R251" s="37" t="s">
        <v>26</v>
      </c>
      <c r="S251" s="37" t="s">
        <v>27</v>
      </c>
      <c r="T251" s="37" t="s">
        <v>28</v>
      </c>
      <c r="U251" s="37" t="s">
        <v>29</v>
      </c>
      <c r="V251" s="37" t="s">
        <v>30</v>
      </c>
      <c r="W251" s="37" t="s">
        <v>31</v>
      </c>
      <c r="X251" s="37" t="s">
        <v>33</v>
      </c>
      <c r="Y251" s="37" t="s">
        <v>34</v>
      </c>
      <c r="Z251" s="37" t="s">
        <v>35</v>
      </c>
      <c r="AA251" s="37" t="s">
        <v>355</v>
      </c>
      <c r="AB251" s="37" t="s">
        <v>39</v>
      </c>
      <c r="AC251" s="37" t="s">
        <v>40</v>
      </c>
      <c r="AD251" s="37" t="s">
        <v>41</v>
      </c>
      <c r="AE251" s="37" t="s">
        <v>42</v>
      </c>
      <c r="AF251" s="37" t="s">
        <v>43</v>
      </c>
      <c r="AG251" t="s">
        <v>45</v>
      </c>
      <c r="AH251" t="s">
        <v>46</v>
      </c>
      <c r="AI251" t="s">
        <v>47</v>
      </c>
      <c r="AJ251" t="s">
        <v>48</v>
      </c>
      <c r="AK251" t="s">
        <v>337</v>
      </c>
      <c r="AL251" t="s">
        <v>356</v>
      </c>
    </row>
    <row r="252" spans="3:38">
      <c r="C252" t="s">
        <v>75</v>
      </c>
      <c r="D252" t="s">
        <v>338</v>
      </c>
      <c r="E252">
        <v>2010</v>
      </c>
      <c r="F252">
        <v>34.840000000000003</v>
      </c>
      <c r="G252" s="37">
        <v>69.19</v>
      </c>
      <c r="H252" s="37">
        <v>55.72</v>
      </c>
      <c r="I252" s="37">
        <v>39.590000000000003</v>
      </c>
      <c r="J252" s="37">
        <v>3.62</v>
      </c>
      <c r="K252" s="37">
        <v>56.61</v>
      </c>
      <c r="L252" s="37">
        <v>292.33</v>
      </c>
      <c r="M252" s="37">
        <v>36.380000000000003</v>
      </c>
      <c r="N252" s="37">
        <v>5.35</v>
      </c>
      <c r="O252" s="37">
        <v>16.760000000000002</v>
      </c>
      <c r="P252" s="37">
        <v>20.43</v>
      </c>
      <c r="Q252" s="37">
        <v>26.62</v>
      </c>
      <c r="R252" s="37">
        <v>307.89</v>
      </c>
      <c r="S252" s="37">
        <v>45.17</v>
      </c>
      <c r="T252" s="37">
        <v>55.7</v>
      </c>
      <c r="U252" s="37">
        <v>18.829999999999998</v>
      </c>
      <c r="V252" s="37">
        <v>2.21</v>
      </c>
      <c r="W252" s="37">
        <v>84.47</v>
      </c>
      <c r="X252" s="37">
        <v>9.75</v>
      </c>
      <c r="Y252" s="37">
        <v>1.4</v>
      </c>
      <c r="Z252" s="37">
        <v>8.02</v>
      </c>
      <c r="AA252" s="37">
        <v>0.11</v>
      </c>
      <c r="AB252" s="37">
        <v>30.35</v>
      </c>
      <c r="AC252" s="37">
        <v>21.61</v>
      </c>
      <c r="AD252" s="37">
        <v>279.29000000000002</v>
      </c>
      <c r="AE252" s="37">
        <v>24.59</v>
      </c>
      <c r="AF252" s="37">
        <v>221.05</v>
      </c>
      <c r="AG252">
        <v>57.27</v>
      </c>
      <c r="AH252">
        <v>6.41</v>
      </c>
      <c r="AI252">
        <v>15.71</v>
      </c>
      <c r="AJ252">
        <v>108.04</v>
      </c>
      <c r="AK252" s="53">
        <v>1955.33</v>
      </c>
    </row>
    <row r="253" spans="3:38">
      <c r="C253" t="s">
        <v>75</v>
      </c>
      <c r="D253" t="s">
        <v>339</v>
      </c>
      <c r="E253">
        <v>2010</v>
      </c>
      <c r="F253">
        <v>17.95</v>
      </c>
      <c r="G253" s="37">
        <v>10.64</v>
      </c>
      <c r="H253" s="37">
        <v>8.42</v>
      </c>
      <c r="I253" s="37">
        <v>10.1</v>
      </c>
      <c r="J253" s="37">
        <v>2.27</v>
      </c>
      <c r="K253" s="37">
        <v>17.420000000000002</v>
      </c>
      <c r="L253" s="37">
        <v>75.17</v>
      </c>
      <c r="M253" s="37">
        <v>6.82</v>
      </c>
      <c r="N253" s="37">
        <v>1.04</v>
      </c>
      <c r="O253" s="37">
        <v>8.02</v>
      </c>
      <c r="P253" s="37">
        <v>16.54</v>
      </c>
      <c r="Q253" s="37">
        <v>2.5</v>
      </c>
      <c r="R253" s="37">
        <v>65.510000000000005</v>
      </c>
      <c r="S253" s="37">
        <v>10.11</v>
      </c>
      <c r="T253" s="37">
        <v>17.29</v>
      </c>
      <c r="U253" s="37">
        <v>3.32</v>
      </c>
      <c r="V253" s="37">
        <v>0.56999999999999995</v>
      </c>
      <c r="W253" s="37">
        <v>31.68</v>
      </c>
      <c r="X253" s="37">
        <v>2.35</v>
      </c>
      <c r="Y253" s="37">
        <v>0.24</v>
      </c>
      <c r="Z253" s="37">
        <v>2.12</v>
      </c>
      <c r="AA253" s="37">
        <v>0.03</v>
      </c>
      <c r="AB253" s="37">
        <v>5.65</v>
      </c>
      <c r="AC253" s="37">
        <v>5.51</v>
      </c>
      <c r="AD253" s="37">
        <v>59.85</v>
      </c>
      <c r="AE253" s="37">
        <v>5.33</v>
      </c>
      <c r="AF253" s="37">
        <v>30.9</v>
      </c>
      <c r="AG253">
        <v>9.32</v>
      </c>
      <c r="AH253">
        <v>2.69</v>
      </c>
      <c r="AI253">
        <v>4.49</v>
      </c>
      <c r="AJ253">
        <v>44.02</v>
      </c>
      <c r="AK253">
        <v>477.86</v>
      </c>
    </row>
    <row r="254" spans="3:38">
      <c r="C254" t="s">
        <v>75</v>
      </c>
      <c r="D254" t="s">
        <v>340</v>
      </c>
      <c r="E254">
        <v>2010</v>
      </c>
      <c r="F254">
        <v>2.11</v>
      </c>
      <c r="G254" s="37">
        <v>2.13</v>
      </c>
      <c r="H254" s="37">
        <v>0.65</v>
      </c>
      <c r="I254" s="37">
        <v>1.21</v>
      </c>
      <c r="J254" s="37">
        <v>0.45</v>
      </c>
      <c r="K254" s="37">
        <v>1.0900000000000001</v>
      </c>
      <c r="L254" s="37">
        <v>8.35</v>
      </c>
      <c r="M254" s="37" t="s">
        <v>341</v>
      </c>
      <c r="N254" s="37">
        <v>0.15</v>
      </c>
      <c r="O254" s="37">
        <v>1.46</v>
      </c>
      <c r="P254" s="37">
        <v>2.92</v>
      </c>
      <c r="Q254" s="37" t="s">
        <v>341</v>
      </c>
      <c r="R254" s="37">
        <v>13.1</v>
      </c>
      <c r="S254" s="37">
        <v>0.67</v>
      </c>
      <c r="T254" s="37">
        <v>1.92</v>
      </c>
      <c r="U254" s="37">
        <v>0.55000000000000004</v>
      </c>
      <c r="V254" s="37">
        <v>7.0000000000000007E-2</v>
      </c>
      <c r="W254" s="37">
        <v>6.34</v>
      </c>
      <c r="X254" s="37">
        <v>0.67</v>
      </c>
      <c r="Y254" s="37">
        <v>0.06</v>
      </c>
      <c r="Z254" s="37" t="s">
        <v>341</v>
      </c>
      <c r="AA254" s="37">
        <v>0</v>
      </c>
      <c r="AB254" s="37">
        <v>0.71</v>
      </c>
      <c r="AC254" s="37">
        <v>0.66</v>
      </c>
      <c r="AD254" s="37" t="s">
        <v>341</v>
      </c>
      <c r="AE254" s="37">
        <v>0.41</v>
      </c>
      <c r="AF254" s="37">
        <v>2.38</v>
      </c>
      <c r="AG254">
        <v>1.33</v>
      </c>
      <c r="AH254">
        <v>0.21</v>
      </c>
      <c r="AI254">
        <v>0.45</v>
      </c>
      <c r="AJ254">
        <v>4</v>
      </c>
      <c r="AK254">
        <v>54.05</v>
      </c>
    </row>
    <row r="255" spans="3:38">
      <c r="C255" t="s">
        <v>75</v>
      </c>
      <c r="D255" t="s">
        <v>342</v>
      </c>
      <c r="E255">
        <v>2010</v>
      </c>
      <c r="F255">
        <v>50.39</v>
      </c>
      <c r="G255" s="37">
        <v>65.92</v>
      </c>
      <c r="H255" s="37">
        <v>70.180000000000007</v>
      </c>
      <c r="I255" s="37">
        <v>77.540000000000006</v>
      </c>
      <c r="J255" s="37">
        <v>2.86</v>
      </c>
      <c r="K255" s="37">
        <v>121.71</v>
      </c>
      <c r="L255" s="37">
        <v>699.58</v>
      </c>
      <c r="M255" s="37">
        <v>38.909999999999997</v>
      </c>
      <c r="N255" s="37">
        <v>23.37</v>
      </c>
      <c r="O255" s="37">
        <v>38.619999999999997</v>
      </c>
      <c r="P255" s="37">
        <v>156.1</v>
      </c>
      <c r="Q255" s="37">
        <v>37.229999999999997</v>
      </c>
      <c r="R255" s="37">
        <v>449.47</v>
      </c>
      <c r="S255" s="37">
        <v>35.869999999999997</v>
      </c>
      <c r="T255" s="37">
        <v>47.66</v>
      </c>
      <c r="U255" s="37">
        <v>5.99</v>
      </c>
      <c r="V255" s="37">
        <v>3.41</v>
      </c>
      <c r="W255" s="37">
        <v>681.92</v>
      </c>
      <c r="X255" s="37">
        <v>27.14</v>
      </c>
      <c r="Y255" s="37">
        <v>1.81</v>
      </c>
      <c r="Z255" s="37">
        <v>25.07</v>
      </c>
      <c r="AA255" s="37">
        <v>0.52</v>
      </c>
      <c r="AB255" s="37">
        <v>82.51</v>
      </c>
      <c r="AC255" s="37">
        <v>53.69</v>
      </c>
      <c r="AD255" s="37">
        <v>565.66999999999996</v>
      </c>
      <c r="AE255" s="37">
        <v>30.88</v>
      </c>
      <c r="AF255" s="37">
        <v>215.53</v>
      </c>
      <c r="AG255">
        <v>117.92</v>
      </c>
      <c r="AH255">
        <v>15.16</v>
      </c>
      <c r="AI255">
        <v>21.13</v>
      </c>
      <c r="AJ255">
        <v>111.37</v>
      </c>
      <c r="AK255" s="53">
        <v>3875.13</v>
      </c>
    </row>
    <row r="256" spans="3:38">
      <c r="C256" t="s">
        <v>75</v>
      </c>
      <c r="D256" t="s">
        <v>343</v>
      </c>
      <c r="E256">
        <v>2010</v>
      </c>
      <c r="F256">
        <v>25.96</v>
      </c>
      <c r="G256" s="37">
        <v>10.14</v>
      </c>
      <c r="H256" s="37">
        <v>10.61</v>
      </c>
      <c r="I256" s="37">
        <v>19.78</v>
      </c>
      <c r="J256" s="37">
        <v>1.79</v>
      </c>
      <c r="K256" s="37">
        <v>37.450000000000003</v>
      </c>
      <c r="L256" s="37">
        <v>179.89</v>
      </c>
      <c r="M256" s="37">
        <v>7.3</v>
      </c>
      <c r="N256" s="37">
        <v>4.54</v>
      </c>
      <c r="O256" s="37">
        <v>18.47</v>
      </c>
      <c r="P256" s="37">
        <v>126.36</v>
      </c>
      <c r="Q256" s="37">
        <v>3.49</v>
      </c>
      <c r="R256" s="37">
        <v>95.63</v>
      </c>
      <c r="S256" s="37">
        <v>8.0299999999999994</v>
      </c>
      <c r="T256" s="37">
        <v>14.79</v>
      </c>
      <c r="U256" s="37">
        <v>1.06</v>
      </c>
      <c r="V256" s="37">
        <v>0.87</v>
      </c>
      <c r="W256" s="37">
        <v>255.72</v>
      </c>
      <c r="X256" s="37">
        <v>6.55</v>
      </c>
      <c r="Y256" s="37">
        <v>0.32</v>
      </c>
      <c r="Z256" s="37">
        <v>6.64</v>
      </c>
      <c r="AA256" s="37">
        <v>0.13</v>
      </c>
      <c r="AB256" s="37">
        <v>15.35</v>
      </c>
      <c r="AC256" s="37">
        <v>13.7</v>
      </c>
      <c r="AD256" s="37">
        <v>121.21</v>
      </c>
      <c r="AE256" s="37">
        <v>6.69</v>
      </c>
      <c r="AF256" s="37">
        <v>30.13</v>
      </c>
      <c r="AG256">
        <v>19.2</v>
      </c>
      <c r="AH256">
        <v>6.36</v>
      </c>
      <c r="AI256">
        <v>6.04</v>
      </c>
      <c r="AJ256">
        <v>45.37</v>
      </c>
      <c r="AK256" s="53">
        <v>1099.56</v>
      </c>
    </row>
    <row r="257" spans="3:37">
      <c r="C257" t="s">
        <v>75</v>
      </c>
      <c r="D257" t="s">
        <v>344</v>
      </c>
      <c r="E257">
        <v>2010</v>
      </c>
      <c r="F257">
        <v>3.05</v>
      </c>
      <c r="G257" s="37">
        <v>2.0299999999999998</v>
      </c>
      <c r="H257" s="37">
        <v>0.82</v>
      </c>
      <c r="I257" s="37">
        <v>2.37</v>
      </c>
      <c r="J257" s="37">
        <v>0.36</v>
      </c>
      <c r="K257" s="37">
        <v>2.34</v>
      </c>
      <c r="L257" s="37">
        <v>19.989999999999998</v>
      </c>
      <c r="M257" s="37" t="s">
        <v>341</v>
      </c>
      <c r="N257" s="37">
        <v>0.65</v>
      </c>
      <c r="O257" s="37">
        <v>3.36</v>
      </c>
      <c r="P257" s="37">
        <v>22.3</v>
      </c>
      <c r="Q257" s="37" t="s">
        <v>341</v>
      </c>
      <c r="R257" s="37">
        <v>19.13</v>
      </c>
      <c r="S257" s="37">
        <v>0.54</v>
      </c>
      <c r="T257" s="37">
        <v>1.64</v>
      </c>
      <c r="U257" s="37">
        <v>0.18</v>
      </c>
      <c r="V257" s="37">
        <v>0.1</v>
      </c>
      <c r="W257" s="37">
        <v>51.14</v>
      </c>
      <c r="X257" s="37">
        <v>1.87</v>
      </c>
      <c r="Y257" s="37">
        <v>0.08</v>
      </c>
      <c r="Z257" s="37" t="s">
        <v>341</v>
      </c>
      <c r="AA257" s="37">
        <v>0.02</v>
      </c>
      <c r="AB257" s="37">
        <v>1.92</v>
      </c>
      <c r="AC257" s="37">
        <v>1.64</v>
      </c>
      <c r="AD257" s="37" t="s">
        <v>341</v>
      </c>
      <c r="AE257" s="37">
        <v>0.51</v>
      </c>
      <c r="AF257" s="37">
        <v>2.3199999999999998</v>
      </c>
      <c r="AG257">
        <v>2.74</v>
      </c>
      <c r="AH257">
        <v>0.49</v>
      </c>
      <c r="AI257">
        <v>0.6</v>
      </c>
      <c r="AJ257">
        <v>4.12</v>
      </c>
      <c r="AK257">
        <v>146.32</v>
      </c>
    </row>
    <row r="258" spans="3:37">
      <c r="C258" t="s">
        <v>75</v>
      </c>
      <c r="D258" t="s">
        <v>345</v>
      </c>
      <c r="E258">
        <v>2010</v>
      </c>
      <c r="F258">
        <v>16.149999999999999</v>
      </c>
      <c r="G258" s="37">
        <v>115.44</v>
      </c>
      <c r="H258" s="37">
        <v>30.28</v>
      </c>
      <c r="I258" s="37">
        <v>44.41</v>
      </c>
      <c r="J258" s="37">
        <v>3.7</v>
      </c>
      <c r="K258" s="37">
        <v>33.56</v>
      </c>
      <c r="L258" s="37">
        <v>305.62</v>
      </c>
      <c r="M258" s="37">
        <v>19.37</v>
      </c>
      <c r="N258" s="37">
        <v>2.48</v>
      </c>
      <c r="O258" s="37">
        <v>9.48</v>
      </c>
      <c r="P258" s="37">
        <v>45.3</v>
      </c>
      <c r="Q258" s="37">
        <v>20.12</v>
      </c>
      <c r="R258" s="37">
        <v>273.76</v>
      </c>
      <c r="S258" s="37">
        <v>16.170000000000002</v>
      </c>
      <c r="T258" s="37">
        <v>20.57</v>
      </c>
      <c r="U258" s="37">
        <v>28.33</v>
      </c>
      <c r="V258" s="37">
        <v>2.0699999999999998</v>
      </c>
      <c r="W258" s="37">
        <v>150.22999999999999</v>
      </c>
      <c r="X258" s="37">
        <v>4.93</v>
      </c>
      <c r="Y258" s="37">
        <v>1.81</v>
      </c>
      <c r="Z258" s="37">
        <v>3.2</v>
      </c>
      <c r="AA258" s="37">
        <v>1.46</v>
      </c>
      <c r="AB258" s="37">
        <v>160.25</v>
      </c>
      <c r="AC258" s="37">
        <v>16.98</v>
      </c>
      <c r="AD258" s="37">
        <v>104.8</v>
      </c>
      <c r="AE258" s="37">
        <v>19.850000000000001</v>
      </c>
      <c r="AF258" s="37">
        <v>63.48</v>
      </c>
      <c r="AG258">
        <v>27.48</v>
      </c>
      <c r="AH258">
        <v>2.13</v>
      </c>
      <c r="AI258">
        <v>4.67</v>
      </c>
      <c r="AJ258">
        <v>375.09</v>
      </c>
      <c r="AK258" s="53">
        <v>1923.16</v>
      </c>
    </row>
    <row r="259" spans="3:37">
      <c r="C259" t="s">
        <v>75</v>
      </c>
      <c r="D259" t="s">
        <v>346</v>
      </c>
      <c r="E259">
        <v>2010</v>
      </c>
      <c r="F259">
        <v>8.32</v>
      </c>
      <c r="G259" s="37">
        <v>17.760000000000002</v>
      </c>
      <c r="H259" s="37">
        <v>4.58</v>
      </c>
      <c r="I259" s="37">
        <v>11.33</v>
      </c>
      <c r="J259" s="37">
        <v>2.31</v>
      </c>
      <c r="K259" s="37">
        <v>10.32</v>
      </c>
      <c r="L259" s="37">
        <v>78.59</v>
      </c>
      <c r="M259" s="37">
        <v>3.63</v>
      </c>
      <c r="N259" s="37">
        <v>0.48</v>
      </c>
      <c r="O259" s="37">
        <v>4.53</v>
      </c>
      <c r="P259" s="37">
        <v>36.67</v>
      </c>
      <c r="Q259" s="37">
        <v>1.89</v>
      </c>
      <c r="R259" s="37">
        <v>58.25</v>
      </c>
      <c r="S259" s="37">
        <v>3.62</v>
      </c>
      <c r="T259" s="37">
        <v>6.38</v>
      </c>
      <c r="U259" s="37">
        <v>5</v>
      </c>
      <c r="V259" s="37">
        <v>0.53</v>
      </c>
      <c r="W259" s="37">
        <v>56.33</v>
      </c>
      <c r="X259" s="37">
        <v>1.19</v>
      </c>
      <c r="Y259" s="37">
        <v>0.31</v>
      </c>
      <c r="Z259" s="37">
        <v>0.85</v>
      </c>
      <c r="AA259" s="37">
        <v>0.36</v>
      </c>
      <c r="AB259" s="37">
        <v>29.81</v>
      </c>
      <c r="AC259" s="37">
        <v>4.33</v>
      </c>
      <c r="AD259" s="37">
        <v>22.46</v>
      </c>
      <c r="AE259" s="37">
        <v>4.3</v>
      </c>
      <c r="AF259" s="37">
        <v>8.8699999999999992</v>
      </c>
      <c r="AG259">
        <v>4.47</v>
      </c>
      <c r="AH259">
        <v>0.89</v>
      </c>
      <c r="AI259">
        <v>1.34</v>
      </c>
      <c r="AJ259">
        <v>152.82</v>
      </c>
      <c r="AK259">
        <v>542.54</v>
      </c>
    </row>
    <row r="260" spans="3:37">
      <c r="C260" t="s">
        <v>75</v>
      </c>
      <c r="D260" t="s">
        <v>347</v>
      </c>
      <c r="E260">
        <v>2010</v>
      </c>
      <c r="F260">
        <v>0.98</v>
      </c>
      <c r="G260" s="37">
        <v>3.55</v>
      </c>
      <c r="H260" s="37">
        <v>0.35</v>
      </c>
      <c r="I260" s="37">
        <v>1.36</v>
      </c>
      <c r="J260" s="37">
        <v>0.46</v>
      </c>
      <c r="K260" s="37">
        <v>0.65</v>
      </c>
      <c r="L260" s="37">
        <v>8.73</v>
      </c>
      <c r="M260" s="37" t="s">
        <v>341</v>
      </c>
      <c r="N260" s="37">
        <v>7.0000000000000007E-2</v>
      </c>
      <c r="O260" s="37">
        <v>0.82</v>
      </c>
      <c r="P260" s="37">
        <v>6.47</v>
      </c>
      <c r="Q260" s="37" t="s">
        <v>341</v>
      </c>
      <c r="R260" s="37">
        <v>11.65</v>
      </c>
      <c r="S260" s="37">
        <v>0.24</v>
      </c>
      <c r="T260" s="37">
        <v>0.71</v>
      </c>
      <c r="U260" s="37">
        <v>0.83</v>
      </c>
      <c r="V260" s="37">
        <v>0.06</v>
      </c>
      <c r="W260" s="37">
        <v>11.27</v>
      </c>
      <c r="X260" s="37">
        <v>0.34</v>
      </c>
      <c r="Y260" s="37">
        <v>0.08</v>
      </c>
      <c r="Z260" s="37" t="s">
        <v>341</v>
      </c>
      <c r="AA260" s="37">
        <v>0.06</v>
      </c>
      <c r="AB260" s="37">
        <v>3.73</v>
      </c>
      <c r="AC260" s="37">
        <v>0.52</v>
      </c>
      <c r="AD260" s="37" t="s">
        <v>341</v>
      </c>
      <c r="AE260" s="37">
        <v>0.33</v>
      </c>
      <c r="AF260" s="37">
        <v>0.68</v>
      </c>
      <c r="AG260">
        <v>0.64</v>
      </c>
      <c r="AH260">
        <v>7.0000000000000007E-2</v>
      </c>
      <c r="AI260">
        <v>0.13</v>
      </c>
      <c r="AJ260">
        <v>13.89</v>
      </c>
      <c r="AK260">
        <v>68.680000000000007</v>
      </c>
    </row>
    <row r="261" spans="3:37">
      <c r="C261" t="s">
        <v>75</v>
      </c>
      <c r="D261" t="s">
        <v>338</v>
      </c>
      <c r="E261">
        <v>2020</v>
      </c>
      <c r="F261">
        <v>34.840000000000003</v>
      </c>
      <c r="G261" s="37">
        <v>69.19</v>
      </c>
      <c r="H261" s="37">
        <v>55.72</v>
      </c>
      <c r="I261" s="37">
        <v>39.590000000000003</v>
      </c>
      <c r="J261" s="37">
        <v>3.62</v>
      </c>
      <c r="K261" s="37">
        <v>56.61</v>
      </c>
      <c r="L261" s="37">
        <v>292.33</v>
      </c>
      <c r="M261" s="37">
        <v>36.380000000000003</v>
      </c>
      <c r="N261" s="37">
        <v>5.35</v>
      </c>
      <c r="O261" s="37">
        <v>16.760000000000002</v>
      </c>
      <c r="P261" s="37">
        <v>20.43</v>
      </c>
      <c r="Q261" s="37">
        <v>26.62</v>
      </c>
      <c r="R261" s="37">
        <v>307.89</v>
      </c>
      <c r="S261" s="37">
        <v>45.17</v>
      </c>
      <c r="T261" s="37">
        <v>55.7</v>
      </c>
      <c r="U261" s="37">
        <v>18.829999999999998</v>
      </c>
      <c r="V261" s="37">
        <v>2.21</v>
      </c>
      <c r="W261" s="37">
        <v>84.47</v>
      </c>
      <c r="X261" s="37">
        <v>9.75</v>
      </c>
      <c r="Y261" s="37">
        <v>1.4</v>
      </c>
      <c r="Z261" s="37">
        <v>8.02</v>
      </c>
      <c r="AA261" s="37">
        <v>0.11</v>
      </c>
      <c r="AB261" s="37">
        <v>30.35</v>
      </c>
      <c r="AC261" s="37">
        <v>21.61</v>
      </c>
      <c r="AD261" s="37">
        <v>279.29000000000002</v>
      </c>
      <c r="AE261" s="37">
        <v>24.59</v>
      </c>
      <c r="AF261" s="37">
        <v>221.05</v>
      </c>
      <c r="AG261">
        <v>57.27</v>
      </c>
      <c r="AH261">
        <v>6.41</v>
      </c>
      <c r="AI261">
        <v>15.71</v>
      </c>
      <c r="AJ261">
        <v>108.04</v>
      </c>
      <c r="AK261" s="53">
        <v>1955.33</v>
      </c>
    </row>
    <row r="262" spans="3:37">
      <c r="C262" t="s">
        <v>75</v>
      </c>
      <c r="D262" t="s">
        <v>339</v>
      </c>
      <c r="E262">
        <v>2020</v>
      </c>
      <c r="F262">
        <v>17.95</v>
      </c>
      <c r="G262" s="37">
        <v>10.64</v>
      </c>
      <c r="H262" s="37">
        <v>8.42</v>
      </c>
      <c r="I262" s="37">
        <v>10.1</v>
      </c>
      <c r="J262" s="37">
        <v>2.27</v>
      </c>
      <c r="K262" s="37">
        <v>17.420000000000002</v>
      </c>
      <c r="L262" s="37">
        <v>75.17</v>
      </c>
      <c r="M262" s="37">
        <v>6.82</v>
      </c>
      <c r="N262" s="37">
        <v>1.04</v>
      </c>
      <c r="O262" s="37">
        <v>8.02</v>
      </c>
      <c r="P262" s="37">
        <v>16.54</v>
      </c>
      <c r="Q262" s="37">
        <v>2.5</v>
      </c>
      <c r="R262" s="37">
        <v>65.510000000000005</v>
      </c>
      <c r="S262" s="37">
        <v>10.11</v>
      </c>
      <c r="T262" s="37">
        <v>17.29</v>
      </c>
      <c r="U262" s="37">
        <v>3.32</v>
      </c>
      <c r="V262" s="37">
        <v>0.56999999999999995</v>
      </c>
      <c r="W262" s="37">
        <v>31.68</v>
      </c>
      <c r="X262" s="37">
        <v>2.35</v>
      </c>
      <c r="Y262" s="37">
        <v>0.24</v>
      </c>
      <c r="Z262" s="37">
        <v>2.12</v>
      </c>
      <c r="AA262" s="37">
        <v>0.03</v>
      </c>
      <c r="AB262" s="37">
        <v>5.65</v>
      </c>
      <c r="AC262" s="37">
        <v>5.51</v>
      </c>
      <c r="AD262" s="37">
        <v>59.85</v>
      </c>
      <c r="AE262" s="37">
        <v>5.33</v>
      </c>
      <c r="AF262" s="37">
        <v>30.9</v>
      </c>
      <c r="AG262">
        <v>9.32</v>
      </c>
      <c r="AH262">
        <v>2.69</v>
      </c>
      <c r="AI262">
        <v>4.49</v>
      </c>
      <c r="AJ262">
        <v>44.02</v>
      </c>
      <c r="AK262">
        <v>477.86</v>
      </c>
    </row>
    <row r="263" spans="3:37">
      <c r="C263" t="s">
        <v>75</v>
      </c>
      <c r="D263" t="s">
        <v>340</v>
      </c>
      <c r="E263">
        <v>2020</v>
      </c>
      <c r="F263">
        <v>2.11</v>
      </c>
      <c r="G263" s="37">
        <v>2.13</v>
      </c>
      <c r="H263" s="37">
        <v>0.65</v>
      </c>
      <c r="I263" s="37">
        <v>1.21</v>
      </c>
      <c r="J263" s="37">
        <v>0.45</v>
      </c>
      <c r="K263" s="37">
        <v>1.0900000000000001</v>
      </c>
      <c r="L263" s="37">
        <v>8.35</v>
      </c>
      <c r="M263" s="37" t="s">
        <v>341</v>
      </c>
      <c r="N263" s="37">
        <v>0.15</v>
      </c>
      <c r="O263" s="37">
        <v>1.46</v>
      </c>
      <c r="P263" s="37">
        <v>2.92</v>
      </c>
      <c r="Q263" s="37" t="s">
        <v>341</v>
      </c>
      <c r="R263" s="37">
        <v>13.1</v>
      </c>
      <c r="S263" s="37">
        <v>0.67</v>
      </c>
      <c r="T263" s="37">
        <v>1.92</v>
      </c>
      <c r="U263" s="37">
        <v>0.55000000000000004</v>
      </c>
      <c r="V263" s="37">
        <v>7.0000000000000007E-2</v>
      </c>
      <c r="W263" s="37">
        <v>6.34</v>
      </c>
      <c r="X263" s="37">
        <v>0.67</v>
      </c>
      <c r="Y263" s="37">
        <v>0.06</v>
      </c>
      <c r="Z263" s="37" t="s">
        <v>341</v>
      </c>
      <c r="AA263" s="37">
        <v>0</v>
      </c>
      <c r="AB263" s="37">
        <v>0.71</v>
      </c>
      <c r="AC263" s="37">
        <v>0.66</v>
      </c>
      <c r="AD263" s="37" t="s">
        <v>341</v>
      </c>
      <c r="AE263" s="37">
        <v>0.41</v>
      </c>
      <c r="AF263" s="37">
        <v>2.38</v>
      </c>
      <c r="AG263">
        <v>1.33</v>
      </c>
      <c r="AH263">
        <v>0.21</v>
      </c>
      <c r="AI263">
        <v>0.45</v>
      </c>
      <c r="AJ263">
        <v>4</v>
      </c>
      <c r="AK263">
        <v>54.05</v>
      </c>
    </row>
    <row r="264" spans="3:37">
      <c r="C264" t="s">
        <v>75</v>
      </c>
      <c r="D264" t="s">
        <v>342</v>
      </c>
      <c r="E264">
        <v>2020</v>
      </c>
      <c r="F264">
        <v>50.39</v>
      </c>
      <c r="G264" s="37">
        <v>65.92</v>
      </c>
      <c r="H264" s="37">
        <v>70.180000000000007</v>
      </c>
      <c r="I264" s="37">
        <v>77.540000000000006</v>
      </c>
      <c r="J264" s="37">
        <v>2.86</v>
      </c>
      <c r="K264" s="37">
        <v>121.71</v>
      </c>
      <c r="L264" s="37">
        <v>699.58</v>
      </c>
      <c r="M264" s="37">
        <v>38.909999999999997</v>
      </c>
      <c r="N264" s="37">
        <v>23.37</v>
      </c>
      <c r="O264" s="37">
        <v>38.619999999999997</v>
      </c>
      <c r="P264" s="37">
        <v>156.1</v>
      </c>
      <c r="Q264" s="37">
        <v>37.229999999999997</v>
      </c>
      <c r="R264" s="37">
        <v>449.47</v>
      </c>
      <c r="S264" s="37">
        <v>35.869999999999997</v>
      </c>
      <c r="T264" s="37">
        <v>47.66</v>
      </c>
      <c r="U264" s="37">
        <v>5.99</v>
      </c>
      <c r="V264" s="37">
        <v>3.41</v>
      </c>
      <c r="W264" s="37">
        <v>681.92</v>
      </c>
      <c r="X264" s="37">
        <v>27.14</v>
      </c>
      <c r="Y264" s="37">
        <v>1.81</v>
      </c>
      <c r="Z264" s="37">
        <v>25.07</v>
      </c>
      <c r="AA264" s="37">
        <v>0.52</v>
      </c>
      <c r="AB264" s="37">
        <v>82.51</v>
      </c>
      <c r="AC264" s="37">
        <v>53.69</v>
      </c>
      <c r="AD264" s="37">
        <v>565.66999999999996</v>
      </c>
      <c r="AE264" s="37">
        <v>30.88</v>
      </c>
      <c r="AF264" s="37">
        <v>215.53</v>
      </c>
      <c r="AG264">
        <v>117.92</v>
      </c>
      <c r="AH264">
        <v>15.16</v>
      </c>
      <c r="AI264">
        <v>21.13</v>
      </c>
      <c r="AJ264">
        <v>111.37</v>
      </c>
      <c r="AK264" s="53">
        <v>3875.13</v>
      </c>
    </row>
    <row r="265" spans="3:37">
      <c r="C265" t="s">
        <v>75</v>
      </c>
      <c r="D265" t="s">
        <v>343</v>
      </c>
      <c r="E265">
        <v>2020</v>
      </c>
      <c r="F265">
        <v>25.96</v>
      </c>
      <c r="G265" s="37">
        <v>10.14</v>
      </c>
      <c r="H265" s="37">
        <v>10.61</v>
      </c>
      <c r="I265" s="37">
        <v>19.78</v>
      </c>
      <c r="J265" s="37">
        <v>1.79</v>
      </c>
      <c r="K265" s="37">
        <v>37.450000000000003</v>
      </c>
      <c r="L265" s="37">
        <v>179.89</v>
      </c>
      <c r="M265" s="37">
        <v>7.3</v>
      </c>
      <c r="N265" s="37">
        <v>4.54</v>
      </c>
      <c r="O265" s="37">
        <v>18.47</v>
      </c>
      <c r="P265" s="37">
        <v>126.36</v>
      </c>
      <c r="Q265" s="37">
        <v>3.49</v>
      </c>
      <c r="R265" s="37">
        <v>95.63</v>
      </c>
      <c r="S265" s="37">
        <v>8.0299999999999994</v>
      </c>
      <c r="T265" s="37">
        <v>14.79</v>
      </c>
      <c r="U265" s="37">
        <v>1.06</v>
      </c>
      <c r="V265" s="37">
        <v>0.87</v>
      </c>
      <c r="W265" s="37">
        <v>255.72</v>
      </c>
      <c r="X265" s="37">
        <v>6.55</v>
      </c>
      <c r="Y265" s="37">
        <v>0.32</v>
      </c>
      <c r="Z265" s="37">
        <v>6.64</v>
      </c>
      <c r="AA265" s="37">
        <v>0.13</v>
      </c>
      <c r="AB265" s="37">
        <v>15.35</v>
      </c>
      <c r="AC265" s="37">
        <v>13.7</v>
      </c>
      <c r="AD265" s="37">
        <v>121.21</v>
      </c>
      <c r="AE265" s="37">
        <v>6.69</v>
      </c>
      <c r="AF265" s="37">
        <v>30.13</v>
      </c>
      <c r="AG265">
        <v>19.2</v>
      </c>
      <c r="AH265">
        <v>6.36</v>
      </c>
      <c r="AI265">
        <v>6.04</v>
      </c>
      <c r="AJ265">
        <v>45.37</v>
      </c>
      <c r="AK265" s="53">
        <v>1099.56</v>
      </c>
    </row>
    <row r="266" spans="3:37">
      <c r="C266" t="s">
        <v>75</v>
      </c>
      <c r="D266" t="s">
        <v>344</v>
      </c>
      <c r="E266">
        <v>2020</v>
      </c>
      <c r="F266">
        <v>3.05</v>
      </c>
      <c r="G266" s="37">
        <v>2.0299999999999998</v>
      </c>
      <c r="H266" s="37">
        <v>0.82</v>
      </c>
      <c r="I266" s="37">
        <v>2.37</v>
      </c>
      <c r="J266" s="37">
        <v>0.36</v>
      </c>
      <c r="K266" s="37">
        <v>2.34</v>
      </c>
      <c r="L266" s="37">
        <v>19.989999999999998</v>
      </c>
      <c r="M266" s="37" t="s">
        <v>341</v>
      </c>
      <c r="N266" s="37">
        <v>0.65</v>
      </c>
      <c r="O266" s="37">
        <v>3.36</v>
      </c>
      <c r="P266" s="37">
        <v>22.3</v>
      </c>
      <c r="Q266" s="37" t="s">
        <v>341</v>
      </c>
      <c r="R266" s="37">
        <v>19.13</v>
      </c>
      <c r="S266" s="37">
        <v>0.54</v>
      </c>
      <c r="T266" s="37">
        <v>1.64</v>
      </c>
      <c r="U266" s="37">
        <v>0.18</v>
      </c>
      <c r="V266" s="37">
        <v>0.1</v>
      </c>
      <c r="W266" s="37">
        <v>51.14</v>
      </c>
      <c r="X266" s="37">
        <v>1.87</v>
      </c>
      <c r="Y266" s="37">
        <v>0.08</v>
      </c>
      <c r="Z266" s="37" t="s">
        <v>341</v>
      </c>
      <c r="AA266" s="37">
        <v>0.02</v>
      </c>
      <c r="AB266" s="37">
        <v>1.92</v>
      </c>
      <c r="AC266" s="37">
        <v>1.64</v>
      </c>
      <c r="AD266" s="37" t="s">
        <v>341</v>
      </c>
      <c r="AE266" s="37">
        <v>0.51</v>
      </c>
      <c r="AF266" s="37">
        <v>2.3199999999999998</v>
      </c>
      <c r="AG266">
        <v>2.74</v>
      </c>
      <c r="AH266">
        <v>0.49</v>
      </c>
      <c r="AI266">
        <v>0.6</v>
      </c>
      <c r="AJ266">
        <v>4.12</v>
      </c>
      <c r="AK266">
        <v>146.32</v>
      </c>
    </row>
    <row r="267" spans="3:37">
      <c r="C267" t="s">
        <v>75</v>
      </c>
      <c r="D267" t="s">
        <v>345</v>
      </c>
      <c r="E267">
        <v>2020</v>
      </c>
      <c r="F267">
        <v>16.149999999999999</v>
      </c>
      <c r="G267" s="37">
        <v>115.44</v>
      </c>
      <c r="H267" s="37">
        <v>30.28</v>
      </c>
      <c r="I267" s="37">
        <v>44.41</v>
      </c>
      <c r="J267" s="37">
        <v>3.7</v>
      </c>
      <c r="K267" s="37">
        <v>33.56</v>
      </c>
      <c r="L267" s="37">
        <v>305.62</v>
      </c>
      <c r="M267" s="37">
        <v>19.37</v>
      </c>
      <c r="N267" s="37">
        <v>2.48</v>
      </c>
      <c r="O267" s="37">
        <v>9.48</v>
      </c>
      <c r="P267" s="37">
        <v>45.3</v>
      </c>
      <c r="Q267" s="37">
        <v>20.12</v>
      </c>
      <c r="R267" s="37">
        <v>273.76</v>
      </c>
      <c r="S267" s="37">
        <v>16.170000000000002</v>
      </c>
      <c r="T267" s="37">
        <v>20.57</v>
      </c>
      <c r="U267" s="37">
        <v>28.33</v>
      </c>
      <c r="V267" s="37">
        <v>2.0699999999999998</v>
      </c>
      <c r="W267" s="37">
        <v>150.22999999999999</v>
      </c>
      <c r="X267" s="37">
        <v>4.93</v>
      </c>
      <c r="Y267" s="37">
        <v>1.81</v>
      </c>
      <c r="Z267" s="37">
        <v>3.2</v>
      </c>
      <c r="AA267" s="37">
        <v>1.46</v>
      </c>
      <c r="AB267" s="37">
        <v>160.25</v>
      </c>
      <c r="AC267" s="37">
        <v>16.98</v>
      </c>
      <c r="AD267" s="37">
        <v>104.8</v>
      </c>
      <c r="AE267" s="37">
        <v>19.850000000000001</v>
      </c>
      <c r="AF267" s="37">
        <v>63.48</v>
      </c>
      <c r="AG267">
        <v>27.48</v>
      </c>
      <c r="AH267">
        <v>2.13</v>
      </c>
      <c r="AI267">
        <v>4.67</v>
      </c>
      <c r="AJ267">
        <v>375.09</v>
      </c>
      <c r="AK267" s="53">
        <v>1923.16</v>
      </c>
    </row>
    <row r="268" spans="3:37">
      <c r="C268" t="s">
        <v>75</v>
      </c>
      <c r="D268" t="s">
        <v>346</v>
      </c>
      <c r="E268">
        <v>2020</v>
      </c>
      <c r="F268">
        <v>8.32</v>
      </c>
      <c r="G268" s="37">
        <v>17.760000000000002</v>
      </c>
      <c r="H268" s="37">
        <v>4.58</v>
      </c>
      <c r="I268" s="37">
        <v>11.33</v>
      </c>
      <c r="J268" s="37">
        <v>2.31</v>
      </c>
      <c r="K268" s="37">
        <v>10.32</v>
      </c>
      <c r="L268" s="37">
        <v>78.59</v>
      </c>
      <c r="M268" s="37">
        <v>3.63</v>
      </c>
      <c r="N268" s="37">
        <v>0.48</v>
      </c>
      <c r="O268" s="37">
        <v>4.53</v>
      </c>
      <c r="P268" s="37">
        <v>36.67</v>
      </c>
      <c r="Q268" s="37">
        <v>1.89</v>
      </c>
      <c r="R268" s="37">
        <v>58.25</v>
      </c>
      <c r="S268" s="37">
        <v>3.62</v>
      </c>
      <c r="T268" s="37">
        <v>6.38</v>
      </c>
      <c r="U268" s="37">
        <v>5</v>
      </c>
      <c r="V268" s="37">
        <v>0.53</v>
      </c>
      <c r="W268" s="37">
        <v>56.33</v>
      </c>
      <c r="X268" s="37">
        <v>1.19</v>
      </c>
      <c r="Y268" s="37">
        <v>0.31</v>
      </c>
      <c r="Z268" s="37">
        <v>0.85</v>
      </c>
      <c r="AA268" s="37">
        <v>0.36</v>
      </c>
      <c r="AB268" s="37">
        <v>29.81</v>
      </c>
      <c r="AC268" s="37">
        <v>4.33</v>
      </c>
      <c r="AD268" s="37">
        <v>22.46</v>
      </c>
      <c r="AE268" s="37">
        <v>4.3</v>
      </c>
      <c r="AF268" s="37">
        <v>8.8699999999999992</v>
      </c>
      <c r="AG268">
        <v>4.47</v>
      </c>
      <c r="AH268">
        <v>0.89</v>
      </c>
      <c r="AI268">
        <v>1.34</v>
      </c>
      <c r="AJ268">
        <v>152.82</v>
      </c>
      <c r="AK268">
        <v>542.54</v>
      </c>
    </row>
    <row r="269" spans="3:37">
      <c r="C269" t="s">
        <v>75</v>
      </c>
      <c r="D269" t="s">
        <v>347</v>
      </c>
      <c r="E269">
        <v>2020</v>
      </c>
      <c r="F269">
        <v>0.98</v>
      </c>
      <c r="G269" s="37">
        <v>3.55</v>
      </c>
      <c r="H269" s="37">
        <v>0.35</v>
      </c>
      <c r="I269" s="37">
        <v>1.36</v>
      </c>
      <c r="J269" s="37">
        <v>0.46</v>
      </c>
      <c r="K269" s="37">
        <v>0.65</v>
      </c>
      <c r="L269" s="37">
        <v>8.73</v>
      </c>
      <c r="M269" s="37" t="s">
        <v>341</v>
      </c>
      <c r="N269" s="37">
        <v>7.0000000000000007E-2</v>
      </c>
      <c r="O269" s="37">
        <v>0.82</v>
      </c>
      <c r="P269" s="37">
        <v>6.47</v>
      </c>
      <c r="Q269" s="37" t="s">
        <v>341</v>
      </c>
      <c r="R269" s="37">
        <v>11.65</v>
      </c>
      <c r="S269" s="37">
        <v>0.24</v>
      </c>
      <c r="T269" s="37">
        <v>0.71</v>
      </c>
      <c r="U269" s="37">
        <v>0.83</v>
      </c>
      <c r="V269" s="37">
        <v>0.06</v>
      </c>
      <c r="W269" s="37">
        <v>11.27</v>
      </c>
      <c r="X269" s="37">
        <v>0.34</v>
      </c>
      <c r="Y269" s="37">
        <v>0.08</v>
      </c>
      <c r="Z269" s="37" t="s">
        <v>341</v>
      </c>
      <c r="AA269" s="37">
        <v>0.06</v>
      </c>
      <c r="AB269" s="37">
        <v>3.73</v>
      </c>
      <c r="AC269" s="37">
        <v>0.52</v>
      </c>
      <c r="AD269" s="37" t="s">
        <v>341</v>
      </c>
      <c r="AE269" s="37">
        <v>0.33</v>
      </c>
      <c r="AF269" s="37">
        <v>0.68</v>
      </c>
      <c r="AG269">
        <v>0.64</v>
      </c>
      <c r="AH269">
        <v>7.0000000000000007E-2</v>
      </c>
      <c r="AI269">
        <v>0.13</v>
      </c>
      <c r="AJ269">
        <v>13.89</v>
      </c>
      <c r="AK269">
        <v>68.680000000000007</v>
      </c>
    </row>
    <row r="270" spans="3:37">
      <c r="C270" t="s">
        <v>75</v>
      </c>
      <c r="D270" t="s">
        <v>338</v>
      </c>
      <c r="E270">
        <v>2030</v>
      </c>
      <c r="F270">
        <v>37.979999999999997</v>
      </c>
      <c r="G270" s="37">
        <v>77.489999999999995</v>
      </c>
      <c r="H270" s="37">
        <v>62.4</v>
      </c>
      <c r="I270" s="37">
        <v>44.34</v>
      </c>
      <c r="J270" s="37">
        <v>4.17</v>
      </c>
      <c r="K270" s="37">
        <v>60.01</v>
      </c>
      <c r="L270" s="37">
        <v>306.95</v>
      </c>
      <c r="M270" s="37">
        <v>40.020000000000003</v>
      </c>
      <c r="N270" s="37">
        <v>5.83</v>
      </c>
      <c r="O270" s="37">
        <v>20.95</v>
      </c>
      <c r="P270" s="37">
        <v>23.09</v>
      </c>
      <c r="Q270" s="37">
        <v>28.21</v>
      </c>
      <c r="R270" s="37">
        <v>335.6</v>
      </c>
      <c r="S270" s="37">
        <v>56.02</v>
      </c>
      <c r="T270" s="37">
        <v>66.290000000000006</v>
      </c>
      <c r="U270" s="37">
        <v>24.48</v>
      </c>
      <c r="V270" s="37">
        <v>2.57</v>
      </c>
      <c r="W270" s="37">
        <v>100.52</v>
      </c>
      <c r="X270" s="37">
        <v>11.41</v>
      </c>
      <c r="Y270" s="37">
        <v>1.59</v>
      </c>
      <c r="Z270" s="37">
        <v>8.82</v>
      </c>
      <c r="AA270" s="37">
        <v>0.14000000000000001</v>
      </c>
      <c r="AB270" s="37">
        <v>34.29</v>
      </c>
      <c r="AC270" s="37">
        <v>24.64</v>
      </c>
      <c r="AD270" s="37">
        <v>337.94</v>
      </c>
      <c r="AE270" s="37">
        <v>27.79</v>
      </c>
      <c r="AF270" s="37">
        <v>269.69</v>
      </c>
      <c r="AG270">
        <v>63.57</v>
      </c>
      <c r="AH270">
        <v>7.95</v>
      </c>
      <c r="AI270">
        <v>18.059999999999999</v>
      </c>
      <c r="AJ270">
        <v>114.52</v>
      </c>
      <c r="AK270" s="53">
        <v>2217.33</v>
      </c>
    </row>
    <row r="271" spans="3:37">
      <c r="C271" t="s">
        <v>75</v>
      </c>
      <c r="D271" t="s">
        <v>339</v>
      </c>
      <c r="E271">
        <v>2030</v>
      </c>
      <c r="F271">
        <v>19.559999999999999</v>
      </c>
      <c r="G271" s="4">
        <v>11.92</v>
      </c>
      <c r="H271">
        <v>9.43</v>
      </c>
      <c r="I271">
        <v>11.31</v>
      </c>
      <c r="J271">
        <v>2.61</v>
      </c>
      <c r="K271">
        <v>18.46</v>
      </c>
      <c r="L271">
        <v>78.930000000000007</v>
      </c>
      <c r="M271">
        <v>7.5</v>
      </c>
      <c r="N271">
        <v>1.1299999999999999</v>
      </c>
      <c r="O271">
        <v>10.02</v>
      </c>
      <c r="P271">
        <v>18.690000000000001</v>
      </c>
      <c r="Q271">
        <v>2.64</v>
      </c>
      <c r="R271">
        <v>71.400000000000006</v>
      </c>
      <c r="S271">
        <v>12.54</v>
      </c>
      <c r="T271">
        <v>20.57</v>
      </c>
      <c r="U271">
        <v>4.32</v>
      </c>
      <c r="V271">
        <v>0.66</v>
      </c>
      <c r="W271">
        <v>37.700000000000003</v>
      </c>
      <c r="X271">
        <v>2.75</v>
      </c>
      <c r="Y271">
        <v>0.28000000000000003</v>
      </c>
      <c r="Z271">
        <v>2.34</v>
      </c>
      <c r="AA271">
        <v>0.04</v>
      </c>
      <c r="AB271">
        <v>6.38</v>
      </c>
      <c r="AC271">
        <v>6.29</v>
      </c>
      <c r="AD271">
        <v>72.42</v>
      </c>
      <c r="AE271">
        <v>6.02</v>
      </c>
      <c r="AF271">
        <v>37.700000000000003</v>
      </c>
      <c r="AG271">
        <v>10.35</v>
      </c>
      <c r="AH271">
        <v>3.33</v>
      </c>
      <c r="AI271">
        <v>5.16</v>
      </c>
      <c r="AJ271">
        <v>46.66</v>
      </c>
      <c r="AK271">
        <v>539.11</v>
      </c>
    </row>
    <row r="272" spans="3:37">
      <c r="C272" t="s">
        <v>75</v>
      </c>
      <c r="D272" t="s">
        <v>340</v>
      </c>
      <c r="E272">
        <v>2030</v>
      </c>
      <c r="F272">
        <v>2.2999999999999998</v>
      </c>
      <c r="G272" s="4">
        <v>2.38</v>
      </c>
      <c r="H272">
        <v>0.73</v>
      </c>
      <c r="I272">
        <v>1.36</v>
      </c>
      <c r="J272">
        <v>0.52</v>
      </c>
      <c r="K272">
        <v>1.1499999999999999</v>
      </c>
      <c r="L272">
        <v>8.77</v>
      </c>
      <c r="M272" t="s">
        <v>341</v>
      </c>
      <c r="N272">
        <v>0.16</v>
      </c>
      <c r="O272">
        <v>1.82</v>
      </c>
      <c r="P272">
        <v>3.3</v>
      </c>
      <c r="Q272" t="s">
        <v>341</v>
      </c>
      <c r="R272">
        <v>14.28</v>
      </c>
      <c r="S272">
        <v>0.84</v>
      </c>
      <c r="T272">
        <v>2.29</v>
      </c>
      <c r="U272">
        <v>0.72</v>
      </c>
      <c r="V272">
        <v>0.08</v>
      </c>
      <c r="W272">
        <v>7.54</v>
      </c>
      <c r="X272">
        <v>0.79</v>
      </c>
      <c r="Y272">
        <v>7.0000000000000007E-2</v>
      </c>
      <c r="Z272" t="s">
        <v>341</v>
      </c>
      <c r="AA272">
        <v>0.01</v>
      </c>
      <c r="AB272">
        <v>0.8</v>
      </c>
      <c r="AC272">
        <v>0.75</v>
      </c>
      <c r="AD272" t="s">
        <v>341</v>
      </c>
      <c r="AE272">
        <v>0.46</v>
      </c>
      <c r="AF272">
        <v>2.9</v>
      </c>
      <c r="AG272">
        <v>1.48</v>
      </c>
      <c r="AH272">
        <v>0.26</v>
      </c>
      <c r="AI272">
        <v>0.52</v>
      </c>
      <c r="AJ272">
        <v>4.24</v>
      </c>
      <c r="AK272">
        <v>60.51</v>
      </c>
    </row>
    <row r="273" spans="3:37">
      <c r="C273" t="s">
        <v>75</v>
      </c>
      <c r="D273" t="s">
        <v>342</v>
      </c>
      <c r="E273">
        <v>2030</v>
      </c>
      <c r="F273">
        <v>54.92</v>
      </c>
      <c r="G273" s="4">
        <v>73.83</v>
      </c>
      <c r="H273">
        <v>78.599999999999994</v>
      </c>
      <c r="I273">
        <v>86.84</v>
      </c>
      <c r="J273">
        <v>3.29</v>
      </c>
      <c r="K273">
        <v>129.01</v>
      </c>
      <c r="L273">
        <v>734.56</v>
      </c>
      <c r="M273">
        <v>42.8</v>
      </c>
      <c r="N273">
        <v>25.48</v>
      </c>
      <c r="O273">
        <v>48.27</v>
      </c>
      <c r="P273">
        <v>176.39</v>
      </c>
      <c r="Q273">
        <v>39.47</v>
      </c>
      <c r="R273">
        <v>489.92</v>
      </c>
      <c r="S273">
        <v>44.47</v>
      </c>
      <c r="T273">
        <v>56.72</v>
      </c>
      <c r="U273">
        <v>7.79</v>
      </c>
      <c r="V273">
        <v>3.96</v>
      </c>
      <c r="W273">
        <v>811.48</v>
      </c>
      <c r="X273">
        <v>31.76</v>
      </c>
      <c r="Y273">
        <v>2.0699999999999998</v>
      </c>
      <c r="Z273">
        <v>27.58</v>
      </c>
      <c r="AA273">
        <v>0.65</v>
      </c>
      <c r="AB273">
        <v>93.24</v>
      </c>
      <c r="AC273">
        <v>61.21</v>
      </c>
      <c r="AD273">
        <v>684.46</v>
      </c>
      <c r="AE273">
        <v>34.9</v>
      </c>
      <c r="AF273">
        <v>262.95</v>
      </c>
      <c r="AG273">
        <v>130.88999999999999</v>
      </c>
      <c r="AH273">
        <v>18.8</v>
      </c>
      <c r="AI273">
        <v>24.29</v>
      </c>
      <c r="AJ273">
        <v>118.05</v>
      </c>
      <c r="AK273" s="53">
        <v>4398.6400000000003</v>
      </c>
    </row>
    <row r="274" spans="3:37">
      <c r="C274" t="s">
        <v>75</v>
      </c>
      <c r="D274" t="s">
        <v>343</v>
      </c>
      <c r="E274">
        <v>2030</v>
      </c>
      <c r="F274">
        <v>28.29</v>
      </c>
      <c r="G274" s="4">
        <v>11.36</v>
      </c>
      <c r="H274">
        <v>11.88</v>
      </c>
      <c r="I274">
        <v>22.15</v>
      </c>
      <c r="J274">
        <v>2.06</v>
      </c>
      <c r="K274">
        <v>39.700000000000003</v>
      </c>
      <c r="L274">
        <v>188.89</v>
      </c>
      <c r="M274">
        <v>8.0299999999999994</v>
      </c>
      <c r="N274">
        <v>4.95</v>
      </c>
      <c r="O274">
        <v>23.09</v>
      </c>
      <c r="P274">
        <v>142.79</v>
      </c>
      <c r="Q274">
        <v>3.7</v>
      </c>
      <c r="R274">
        <v>104.24</v>
      </c>
      <c r="S274">
        <v>9.9600000000000009</v>
      </c>
      <c r="T274">
        <v>17.600000000000001</v>
      </c>
      <c r="U274">
        <v>1.37</v>
      </c>
      <c r="V274">
        <v>1.01</v>
      </c>
      <c r="W274">
        <v>304.3</v>
      </c>
      <c r="X274">
        <v>7.67</v>
      </c>
      <c r="Y274">
        <v>0.36</v>
      </c>
      <c r="Z274">
        <v>7.3</v>
      </c>
      <c r="AA274">
        <v>0.16</v>
      </c>
      <c r="AB274">
        <v>17.350000000000001</v>
      </c>
      <c r="AC274">
        <v>15.61</v>
      </c>
      <c r="AD274">
        <v>146.66999999999999</v>
      </c>
      <c r="AE274">
        <v>7.56</v>
      </c>
      <c r="AF274">
        <v>36.76</v>
      </c>
      <c r="AG274">
        <v>21.31</v>
      </c>
      <c r="AH274">
        <v>7.88</v>
      </c>
      <c r="AI274">
        <v>6.94</v>
      </c>
      <c r="AJ274">
        <v>48.09</v>
      </c>
      <c r="AK274" s="53">
        <v>1249.03</v>
      </c>
    </row>
    <row r="275" spans="3:37">
      <c r="C275" t="s">
        <v>75</v>
      </c>
      <c r="D275" t="s">
        <v>344</v>
      </c>
      <c r="E275">
        <v>2030</v>
      </c>
      <c r="F275">
        <v>3.33</v>
      </c>
      <c r="G275" s="4">
        <v>2.27</v>
      </c>
      <c r="H275">
        <v>0.91</v>
      </c>
      <c r="I275">
        <v>2.66</v>
      </c>
      <c r="J275">
        <v>0.41</v>
      </c>
      <c r="K275">
        <v>2.48</v>
      </c>
      <c r="L275">
        <v>20.99</v>
      </c>
      <c r="M275" t="s">
        <v>341</v>
      </c>
      <c r="N275">
        <v>0.71</v>
      </c>
      <c r="O275">
        <v>4.2</v>
      </c>
      <c r="P275">
        <v>25.2</v>
      </c>
      <c r="Q275" t="s">
        <v>341</v>
      </c>
      <c r="R275">
        <v>20.85</v>
      </c>
      <c r="S275">
        <v>0.66</v>
      </c>
      <c r="T275">
        <v>1.96</v>
      </c>
      <c r="U275">
        <v>0.23</v>
      </c>
      <c r="V275">
        <v>0.12</v>
      </c>
      <c r="W275">
        <v>60.86</v>
      </c>
      <c r="X275">
        <v>2.19</v>
      </c>
      <c r="Y275">
        <v>0.09</v>
      </c>
      <c r="Z275" t="s">
        <v>341</v>
      </c>
      <c r="AA275">
        <v>0.03</v>
      </c>
      <c r="AB275">
        <v>2.17</v>
      </c>
      <c r="AC275">
        <v>1.87</v>
      </c>
      <c r="AD275" t="s">
        <v>341</v>
      </c>
      <c r="AE275">
        <v>0.57999999999999996</v>
      </c>
      <c r="AF275">
        <v>2.83</v>
      </c>
      <c r="AG275">
        <v>3.04</v>
      </c>
      <c r="AH275">
        <v>0.61</v>
      </c>
      <c r="AI275">
        <v>0.69</v>
      </c>
      <c r="AJ275">
        <v>4.37</v>
      </c>
      <c r="AK275">
        <v>166.31</v>
      </c>
    </row>
    <row r="276" spans="3:37">
      <c r="C276" t="s">
        <v>75</v>
      </c>
      <c r="D276" t="s">
        <v>345</v>
      </c>
      <c r="E276">
        <v>2030</v>
      </c>
      <c r="F276">
        <v>17.600000000000001</v>
      </c>
      <c r="G276" s="4">
        <v>129.29</v>
      </c>
      <c r="H276">
        <v>33.909999999999997</v>
      </c>
      <c r="I276">
        <v>49.74</v>
      </c>
      <c r="J276">
        <v>4.26</v>
      </c>
      <c r="K276">
        <v>35.57</v>
      </c>
      <c r="L276">
        <v>320.89999999999998</v>
      </c>
      <c r="M276">
        <v>21.31</v>
      </c>
      <c r="N276">
        <v>2.7</v>
      </c>
      <c r="O276">
        <v>11.85</v>
      </c>
      <c r="P276">
        <v>51.19</v>
      </c>
      <c r="Q276">
        <v>21.32</v>
      </c>
      <c r="R276">
        <v>298.39</v>
      </c>
      <c r="S276">
        <v>20.05</v>
      </c>
      <c r="T276">
        <v>24.48</v>
      </c>
      <c r="U276">
        <v>36.83</v>
      </c>
      <c r="V276">
        <v>2.4</v>
      </c>
      <c r="W276">
        <v>178.77</v>
      </c>
      <c r="X276">
        <v>5.77</v>
      </c>
      <c r="Y276">
        <v>2.06</v>
      </c>
      <c r="Z276">
        <v>3.52</v>
      </c>
      <c r="AA276">
        <v>1.8</v>
      </c>
      <c r="AB276">
        <v>181.09</v>
      </c>
      <c r="AC276">
        <v>19.350000000000001</v>
      </c>
      <c r="AD276">
        <v>126.81</v>
      </c>
      <c r="AE276">
        <v>22.43</v>
      </c>
      <c r="AF276">
        <v>77.45</v>
      </c>
      <c r="AG276">
        <v>30.5</v>
      </c>
      <c r="AH276">
        <v>2.64</v>
      </c>
      <c r="AI276">
        <v>5.38</v>
      </c>
      <c r="AJ276">
        <v>397.6</v>
      </c>
      <c r="AK276" s="53">
        <v>2136.9699999999998</v>
      </c>
    </row>
    <row r="277" spans="3:37">
      <c r="C277" t="s">
        <v>75</v>
      </c>
      <c r="D277" t="s">
        <v>346</v>
      </c>
      <c r="E277">
        <v>2030</v>
      </c>
      <c r="F277">
        <v>9.07</v>
      </c>
      <c r="G277" s="4">
        <v>19.89</v>
      </c>
      <c r="H277">
        <v>5.13</v>
      </c>
      <c r="I277">
        <v>12.69</v>
      </c>
      <c r="J277">
        <v>2.66</v>
      </c>
      <c r="K277">
        <v>10.94</v>
      </c>
      <c r="L277">
        <v>82.52</v>
      </c>
      <c r="M277">
        <v>4</v>
      </c>
      <c r="N277">
        <v>0.53</v>
      </c>
      <c r="O277">
        <v>5.67</v>
      </c>
      <c r="P277">
        <v>41.44</v>
      </c>
      <c r="Q277">
        <v>2</v>
      </c>
      <c r="R277">
        <v>63.49</v>
      </c>
      <c r="S277">
        <v>4.49</v>
      </c>
      <c r="T277">
        <v>7.6</v>
      </c>
      <c r="U277">
        <v>6.5</v>
      </c>
      <c r="V277">
        <v>0.61</v>
      </c>
      <c r="W277">
        <v>67.040000000000006</v>
      </c>
      <c r="X277">
        <v>1.39</v>
      </c>
      <c r="Y277">
        <v>0.36</v>
      </c>
      <c r="Z277">
        <v>0.93</v>
      </c>
      <c r="AA277">
        <v>0.45</v>
      </c>
      <c r="AB277">
        <v>33.69</v>
      </c>
      <c r="AC277">
        <v>4.9400000000000004</v>
      </c>
      <c r="AD277">
        <v>27.17</v>
      </c>
      <c r="AE277">
        <v>4.8600000000000003</v>
      </c>
      <c r="AF277">
        <v>10.83</v>
      </c>
      <c r="AG277">
        <v>4.97</v>
      </c>
      <c r="AH277">
        <v>1.1100000000000001</v>
      </c>
      <c r="AI277">
        <v>1.54</v>
      </c>
      <c r="AJ277">
        <v>161.97999999999999</v>
      </c>
      <c r="AK277">
        <v>600.46</v>
      </c>
    </row>
    <row r="278" spans="3:37">
      <c r="C278" t="s">
        <v>75</v>
      </c>
      <c r="D278" t="s">
        <v>347</v>
      </c>
      <c r="E278">
        <v>2030</v>
      </c>
      <c r="F278">
        <v>1.07</v>
      </c>
      <c r="G278" s="4">
        <v>3.98</v>
      </c>
      <c r="H278">
        <v>0.39</v>
      </c>
      <c r="I278">
        <v>1.52</v>
      </c>
      <c r="J278">
        <v>0.53</v>
      </c>
      <c r="K278">
        <v>0.68</v>
      </c>
      <c r="L278">
        <v>9.17</v>
      </c>
      <c r="M278" t="s">
        <v>341</v>
      </c>
      <c r="N278">
        <v>0.08</v>
      </c>
      <c r="O278">
        <v>1.03</v>
      </c>
      <c r="P278">
        <v>7.31</v>
      </c>
      <c r="Q278" t="s">
        <v>341</v>
      </c>
      <c r="R278">
        <v>12.7</v>
      </c>
      <c r="S278">
        <v>0.3</v>
      </c>
      <c r="T278">
        <v>0.84</v>
      </c>
      <c r="U278">
        <v>1.08</v>
      </c>
      <c r="V278">
        <v>7.0000000000000007E-2</v>
      </c>
      <c r="W278">
        <v>13.41</v>
      </c>
      <c r="X278">
        <v>0.4</v>
      </c>
      <c r="Y278">
        <v>0.09</v>
      </c>
      <c r="Z278" t="s">
        <v>341</v>
      </c>
      <c r="AA278">
        <v>0.08</v>
      </c>
      <c r="AB278">
        <v>4.21</v>
      </c>
      <c r="AC278">
        <v>0.59</v>
      </c>
      <c r="AD278" t="s">
        <v>341</v>
      </c>
      <c r="AE278">
        <v>0.37</v>
      </c>
      <c r="AF278">
        <v>0.83</v>
      </c>
      <c r="AG278">
        <v>0.71</v>
      </c>
      <c r="AH278">
        <v>0.09</v>
      </c>
      <c r="AI278">
        <v>0.15</v>
      </c>
      <c r="AJ278">
        <v>14.73</v>
      </c>
      <c r="AK278">
        <v>76.42</v>
      </c>
    </row>
    <row r="279" spans="3:37">
      <c r="C279" t="s">
        <v>75</v>
      </c>
      <c r="D279" t="s">
        <v>338</v>
      </c>
      <c r="E279">
        <v>2040</v>
      </c>
      <c r="F279">
        <v>41.2</v>
      </c>
      <c r="G279" s="4">
        <v>84.85</v>
      </c>
      <c r="H279">
        <v>66.77</v>
      </c>
      <c r="I279">
        <v>48.55</v>
      </c>
      <c r="J279">
        <v>4.6100000000000003</v>
      </c>
      <c r="K279">
        <v>66.010000000000005</v>
      </c>
      <c r="L279">
        <v>331.5</v>
      </c>
      <c r="M279">
        <v>44.23</v>
      </c>
      <c r="N279">
        <v>6.44</v>
      </c>
      <c r="O279">
        <v>22.11</v>
      </c>
      <c r="P279">
        <v>24.94</v>
      </c>
      <c r="Q279">
        <v>30.61</v>
      </c>
      <c r="R279">
        <v>360.77</v>
      </c>
      <c r="S279">
        <v>61.9</v>
      </c>
      <c r="T279">
        <v>73.91</v>
      </c>
      <c r="U279">
        <v>28.03</v>
      </c>
      <c r="V279">
        <v>2.81</v>
      </c>
      <c r="W279">
        <v>107.06</v>
      </c>
      <c r="X279">
        <v>12.26</v>
      </c>
      <c r="Y279">
        <v>1.79</v>
      </c>
      <c r="Z279">
        <v>9.44</v>
      </c>
      <c r="AA279">
        <v>0.17</v>
      </c>
      <c r="AB279">
        <v>37.72</v>
      </c>
      <c r="AC279">
        <v>27.35</v>
      </c>
      <c r="AD279">
        <v>370.04</v>
      </c>
      <c r="AE279">
        <v>29.59</v>
      </c>
      <c r="AF279">
        <v>295.31</v>
      </c>
      <c r="AG279">
        <v>71.52</v>
      </c>
      <c r="AH279">
        <v>8.82</v>
      </c>
      <c r="AI279">
        <v>20.05</v>
      </c>
      <c r="AJ279">
        <v>124.83</v>
      </c>
      <c r="AK279" s="53">
        <v>2415.19</v>
      </c>
    </row>
    <row r="280" spans="3:37">
      <c r="C280" t="s">
        <v>75</v>
      </c>
      <c r="D280" t="s">
        <v>339</v>
      </c>
      <c r="E280">
        <v>2040</v>
      </c>
      <c r="F280">
        <v>21.23</v>
      </c>
      <c r="G280" s="4">
        <v>13.05</v>
      </c>
      <c r="H280">
        <v>10.09</v>
      </c>
      <c r="I280">
        <v>12.38</v>
      </c>
      <c r="J280">
        <v>2.88</v>
      </c>
      <c r="K280">
        <v>20.309999999999999</v>
      </c>
      <c r="L280">
        <v>85.24</v>
      </c>
      <c r="M280">
        <v>8.2899999999999991</v>
      </c>
      <c r="N280">
        <v>1.25</v>
      </c>
      <c r="O280">
        <v>10.57</v>
      </c>
      <c r="P280">
        <v>20.190000000000001</v>
      </c>
      <c r="Q280">
        <v>2.87</v>
      </c>
      <c r="R280">
        <v>76.760000000000005</v>
      </c>
      <c r="S280">
        <v>13.86</v>
      </c>
      <c r="T280">
        <v>22.94</v>
      </c>
      <c r="U280">
        <v>4.95</v>
      </c>
      <c r="V280">
        <v>0.72</v>
      </c>
      <c r="W280">
        <v>40.15</v>
      </c>
      <c r="X280">
        <v>2.96</v>
      </c>
      <c r="Y280">
        <v>0.31</v>
      </c>
      <c r="Z280">
        <v>2.5</v>
      </c>
      <c r="AA280">
        <v>0.04</v>
      </c>
      <c r="AB280">
        <v>7.02</v>
      </c>
      <c r="AC280">
        <v>6.98</v>
      </c>
      <c r="AD280">
        <v>79.3</v>
      </c>
      <c r="AE280">
        <v>6.41</v>
      </c>
      <c r="AF280">
        <v>41.28</v>
      </c>
      <c r="AG280">
        <v>11.64</v>
      </c>
      <c r="AH280">
        <v>3.7</v>
      </c>
      <c r="AI280">
        <v>5.73</v>
      </c>
      <c r="AJ280">
        <v>50.86</v>
      </c>
      <c r="AK280">
        <v>586.45000000000005</v>
      </c>
    </row>
    <row r="281" spans="3:37">
      <c r="C281" t="s">
        <v>75</v>
      </c>
      <c r="D281" t="s">
        <v>340</v>
      </c>
      <c r="E281">
        <v>2040</v>
      </c>
      <c r="F281">
        <v>2.5</v>
      </c>
      <c r="G281" s="4">
        <v>2.61</v>
      </c>
      <c r="H281">
        <v>0.78</v>
      </c>
      <c r="I281">
        <v>1.49</v>
      </c>
      <c r="J281">
        <v>0.57999999999999996</v>
      </c>
      <c r="K281">
        <v>1.27</v>
      </c>
      <c r="L281">
        <v>9.4700000000000006</v>
      </c>
      <c r="M281" t="s">
        <v>341</v>
      </c>
      <c r="N281">
        <v>0.18</v>
      </c>
      <c r="O281">
        <v>1.92</v>
      </c>
      <c r="P281">
        <v>3.56</v>
      </c>
      <c r="Q281" t="s">
        <v>341</v>
      </c>
      <c r="R281">
        <v>15.35</v>
      </c>
      <c r="S281">
        <v>0.92</v>
      </c>
      <c r="T281">
        <v>2.5499999999999998</v>
      </c>
      <c r="U281">
        <v>0.82</v>
      </c>
      <c r="V281">
        <v>0.09</v>
      </c>
      <c r="W281">
        <v>8.0299999999999994</v>
      </c>
      <c r="X281">
        <v>0.85</v>
      </c>
      <c r="Y281">
        <v>0.08</v>
      </c>
      <c r="Z281" t="s">
        <v>341</v>
      </c>
      <c r="AA281">
        <v>0.01</v>
      </c>
      <c r="AB281">
        <v>0.88</v>
      </c>
      <c r="AC281">
        <v>0.84</v>
      </c>
      <c r="AD281" t="s">
        <v>341</v>
      </c>
      <c r="AE281">
        <v>0.49</v>
      </c>
      <c r="AF281">
        <v>3.18</v>
      </c>
      <c r="AG281">
        <v>1.66</v>
      </c>
      <c r="AH281">
        <v>0.28000000000000003</v>
      </c>
      <c r="AI281">
        <v>0.56999999999999995</v>
      </c>
      <c r="AJ281">
        <v>4.62</v>
      </c>
      <c r="AK281">
        <v>65.569999999999993</v>
      </c>
    </row>
    <row r="282" spans="3:37">
      <c r="C282" t="s">
        <v>75</v>
      </c>
      <c r="D282" t="s">
        <v>342</v>
      </c>
      <c r="E282">
        <v>2040</v>
      </c>
      <c r="F282">
        <v>59.59</v>
      </c>
      <c r="G282" s="4">
        <v>80.849999999999994</v>
      </c>
      <c r="H282">
        <v>84.11</v>
      </c>
      <c r="I282">
        <v>95.09</v>
      </c>
      <c r="J282">
        <v>3.64</v>
      </c>
      <c r="K282">
        <v>141.91</v>
      </c>
      <c r="L282">
        <v>793.33</v>
      </c>
      <c r="M282">
        <v>47.3</v>
      </c>
      <c r="N282">
        <v>28.15</v>
      </c>
      <c r="O282">
        <v>50.93</v>
      </c>
      <c r="P282">
        <v>190.5</v>
      </c>
      <c r="Q282">
        <v>42.82</v>
      </c>
      <c r="R282">
        <v>526.66999999999996</v>
      </c>
      <c r="S282">
        <v>49.14</v>
      </c>
      <c r="T282">
        <v>63.24</v>
      </c>
      <c r="U282">
        <v>8.92</v>
      </c>
      <c r="V282">
        <v>4.34</v>
      </c>
      <c r="W282">
        <v>864.23</v>
      </c>
      <c r="X282">
        <v>34.14</v>
      </c>
      <c r="Y282">
        <v>2.33</v>
      </c>
      <c r="Z282">
        <v>29.51</v>
      </c>
      <c r="AA282">
        <v>0.76</v>
      </c>
      <c r="AB282">
        <v>102.56</v>
      </c>
      <c r="AC282">
        <v>67.94</v>
      </c>
      <c r="AD282">
        <v>749.48</v>
      </c>
      <c r="AE282">
        <v>37.159999999999997</v>
      </c>
      <c r="AF282">
        <v>287.93</v>
      </c>
      <c r="AG282">
        <v>147.25</v>
      </c>
      <c r="AH282">
        <v>20.87</v>
      </c>
      <c r="AI282">
        <v>26.97</v>
      </c>
      <c r="AJ282">
        <v>128.66999999999999</v>
      </c>
      <c r="AK282" s="53">
        <v>4770.3</v>
      </c>
    </row>
    <row r="283" spans="3:37">
      <c r="C283" t="s">
        <v>75</v>
      </c>
      <c r="D283" t="s">
        <v>343</v>
      </c>
      <c r="E283">
        <v>2040</v>
      </c>
      <c r="F283">
        <v>30.7</v>
      </c>
      <c r="G283" s="4">
        <v>12.44</v>
      </c>
      <c r="H283">
        <v>12.71</v>
      </c>
      <c r="I283">
        <v>24.26</v>
      </c>
      <c r="J283">
        <v>2.27</v>
      </c>
      <c r="K283">
        <v>43.66</v>
      </c>
      <c r="L283">
        <v>204</v>
      </c>
      <c r="M283">
        <v>8.8699999999999992</v>
      </c>
      <c r="N283">
        <v>5.47</v>
      </c>
      <c r="O283">
        <v>24.36</v>
      </c>
      <c r="P283">
        <v>154.21</v>
      </c>
      <c r="Q283">
        <v>4.01</v>
      </c>
      <c r="R283">
        <v>112.06</v>
      </c>
      <c r="S283">
        <v>11</v>
      </c>
      <c r="T283">
        <v>19.63</v>
      </c>
      <c r="U283">
        <v>1.57</v>
      </c>
      <c r="V283">
        <v>1.1100000000000001</v>
      </c>
      <c r="W283">
        <v>324.08</v>
      </c>
      <c r="X283">
        <v>8.24</v>
      </c>
      <c r="Y283">
        <v>0.4</v>
      </c>
      <c r="Z283">
        <v>7.81</v>
      </c>
      <c r="AA283">
        <v>0.19</v>
      </c>
      <c r="AB283">
        <v>19.079999999999998</v>
      </c>
      <c r="AC283">
        <v>17.329999999999998</v>
      </c>
      <c r="AD283">
        <v>160.6</v>
      </c>
      <c r="AE283">
        <v>8.0500000000000007</v>
      </c>
      <c r="AF283">
        <v>40.25</v>
      </c>
      <c r="AG283">
        <v>23.97</v>
      </c>
      <c r="AH283">
        <v>8.75</v>
      </c>
      <c r="AI283">
        <v>7.7</v>
      </c>
      <c r="AJ283">
        <v>52.42</v>
      </c>
      <c r="AK283" s="53">
        <v>1351.23</v>
      </c>
    </row>
    <row r="284" spans="3:37">
      <c r="C284" t="s">
        <v>75</v>
      </c>
      <c r="D284" t="s">
        <v>344</v>
      </c>
      <c r="E284">
        <v>2040</v>
      </c>
      <c r="F284">
        <v>3.61</v>
      </c>
      <c r="G284" s="4">
        <v>2.4900000000000002</v>
      </c>
      <c r="H284">
        <v>0.98</v>
      </c>
      <c r="I284">
        <v>2.91</v>
      </c>
      <c r="J284">
        <v>0.45</v>
      </c>
      <c r="K284">
        <v>2.73</v>
      </c>
      <c r="L284">
        <v>22.67</v>
      </c>
      <c r="M284" t="s">
        <v>341</v>
      </c>
      <c r="N284">
        <v>0.78</v>
      </c>
      <c r="O284">
        <v>4.43</v>
      </c>
      <c r="P284">
        <v>27.21</v>
      </c>
      <c r="Q284" t="s">
        <v>341</v>
      </c>
      <c r="R284">
        <v>22.41</v>
      </c>
      <c r="S284">
        <v>0.73</v>
      </c>
      <c r="T284">
        <v>2.1800000000000002</v>
      </c>
      <c r="U284">
        <v>0.26</v>
      </c>
      <c r="V284">
        <v>0.13</v>
      </c>
      <c r="W284">
        <v>64.819999999999993</v>
      </c>
      <c r="X284">
        <v>2.35</v>
      </c>
      <c r="Y284">
        <v>0.1</v>
      </c>
      <c r="Z284" t="s">
        <v>341</v>
      </c>
      <c r="AA284">
        <v>0.03</v>
      </c>
      <c r="AB284">
        <v>2.39</v>
      </c>
      <c r="AC284">
        <v>2.08</v>
      </c>
      <c r="AD284" t="s">
        <v>341</v>
      </c>
      <c r="AE284">
        <v>0.62</v>
      </c>
      <c r="AF284">
        <v>3.1</v>
      </c>
      <c r="AG284">
        <v>3.42</v>
      </c>
      <c r="AH284">
        <v>0.67</v>
      </c>
      <c r="AI284">
        <v>0.77</v>
      </c>
      <c r="AJ284">
        <v>4.7699999999999996</v>
      </c>
      <c r="AK284">
        <v>179.1</v>
      </c>
    </row>
    <row r="285" spans="3:37">
      <c r="C285" t="s">
        <v>75</v>
      </c>
      <c r="D285" t="s">
        <v>345</v>
      </c>
      <c r="E285">
        <v>2040</v>
      </c>
      <c r="F285">
        <v>19.09</v>
      </c>
      <c r="G285">
        <v>141.57</v>
      </c>
      <c r="H285">
        <v>36.29</v>
      </c>
      <c r="I285">
        <v>54.46</v>
      </c>
      <c r="J285">
        <v>4.7</v>
      </c>
      <c r="K285">
        <v>39.130000000000003</v>
      </c>
      <c r="L285">
        <v>346.57</v>
      </c>
      <c r="M285">
        <v>23.55</v>
      </c>
      <c r="N285">
        <v>2.99</v>
      </c>
      <c r="O285">
        <v>12.5</v>
      </c>
      <c r="P285">
        <v>55.28</v>
      </c>
      <c r="Q285">
        <v>23.14</v>
      </c>
      <c r="R285">
        <v>320.77</v>
      </c>
      <c r="S285">
        <v>22.15</v>
      </c>
      <c r="T285">
        <v>27.3</v>
      </c>
      <c r="U285">
        <v>42.17</v>
      </c>
      <c r="V285">
        <v>2.63</v>
      </c>
      <c r="W285">
        <v>190.39</v>
      </c>
      <c r="X285">
        <v>6.2</v>
      </c>
      <c r="Y285">
        <v>2.3199999999999998</v>
      </c>
      <c r="Z285">
        <v>3.77</v>
      </c>
      <c r="AA285">
        <v>2.12</v>
      </c>
      <c r="AB285">
        <v>199.2</v>
      </c>
      <c r="AC285">
        <v>21.48</v>
      </c>
      <c r="AD285">
        <v>138.86000000000001</v>
      </c>
      <c r="AE285">
        <v>23.89</v>
      </c>
      <c r="AF285">
        <v>84.81</v>
      </c>
      <c r="AG285">
        <v>34.31</v>
      </c>
      <c r="AH285">
        <v>2.93</v>
      </c>
      <c r="AI285">
        <v>5.97</v>
      </c>
      <c r="AJ285">
        <v>433.38</v>
      </c>
      <c r="AK285" s="53">
        <v>2323.92</v>
      </c>
    </row>
    <row r="286" spans="3:37">
      <c r="C286" t="s">
        <v>75</v>
      </c>
      <c r="D286" t="s">
        <v>346</v>
      </c>
      <c r="E286">
        <v>2040</v>
      </c>
      <c r="F286">
        <v>9.84</v>
      </c>
      <c r="G286">
        <v>21.78</v>
      </c>
      <c r="H286">
        <v>5.49</v>
      </c>
      <c r="I286">
        <v>13.89</v>
      </c>
      <c r="J286">
        <v>2.94</v>
      </c>
      <c r="K286">
        <v>12.04</v>
      </c>
      <c r="L286">
        <v>89.12</v>
      </c>
      <c r="M286">
        <v>4.41</v>
      </c>
      <c r="N286">
        <v>0.57999999999999996</v>
      </c>
      <c r="O286">
        <v>5.98</v>
      </c>
      <c r="P286">
        <v>44.75</v>
      </c>
      <c r="Q286">
        <v>2.17</v>
      </c>
      <c r="R286">
        <v>68.25</v>
      </c>
      <c r="S286">
        <v>4.96</v>
      </c>
      <c r="T286">
        <v>8.4700000000000006</v>
      </c>
      <c r="U286">
        <v>7.44</v>
      </c>
      <c r="V286">
        <v>0.67</v>
      </c>
      <c r="W286">
        <v>71.400000000000006</v>
      </c>
      <c r="X286">
        <v>1.5</v>
      </c>
      <c r="Y286">
        <v>0.4</v>
      </c>
      <c r="Z286">
        <v>1</v>
      </c>
      <c r="AA286">
        <v>0.53</v>
      </c>
      <c r="AB286">
        <v>37.06</v>
      </c>
      <c r="AC286">
        <v>5.48</v>
      </c>
      <c r="AD286">
        <v>29.76</v>
      </c>
      <c r="AE286">
        <v>5.18</v>
      </c>
      <c r="AF286">
        <v>11.86</v>
      </c>
      <c r="AG286">
        <v>5.59</v>
      </c>
      <c r="AH286">
        <v>1.23</v>
      </c>
      <c r="AI286">
        <v>1.7</v>
      </c>
      <c r="AJ286">
        <v>176.56</v>
      </c>
      <c r="AK286">
        <v>652.01</v>
      </c>
    </row>
    <row r="287" spans="3:37">
      <c r="C287" t="s">
        <v>75</v>
      </c>
      <c r="D287" t="s">
        <v>347</v>
      </c>
      <c r="E287">
        <v>2040</v>
      </c>
      <c r="F287">
        <v>1.1599999999999999</v>
      </c>
      <c r="G287">
        <v>4.3600000000000003</v>
      </c>
      <c r="H287">
        <v>0.42</v>
      </c>
      <c r="I287">
        <v>1.67</v>
      </c>
      <c r="J287">
        <v>0.59</v>
      </c>
      <c r="K287">
        <v>0.75</v>
      </c>
      <c r="L287">
        <v>9.9</v>
      </c>
      <c r="M287" t="s">
        <v>341</v>
      </c>
      <c r="N287">
        <v>0.08</v>
      </c>
      <c r="O287">
        <v>1.0900000000000001</v>
      </c>
      <c r="P287">
        <v>7.9</v>
      </c>
      <c r="Q287" t="s">
        <v>341</v>
      </c>
      <c r="R287">
        <v>13.65</v>
      </c>
      <c r="S287">
        <v>0.33</v>
      </c>
      <c r="T287">
        <v>0.94</v>
      </c>
      <c r="U287">
        <v>1.24</v>
      </c>
      <c r="V287">
        <v>0.08</v>
      </c>
      <c r="W287">
        <v>14.28</v>
      </c>
      <c r="X287">
        <v>0.43</v>
      </c>
      <c r="Y287">
        <v>0.1</v>
      </c>
      <c r="Z287" t="s">
        <v>341</v>
      </c>
      <c r="AA287">
        <v>0.09</v>
      </c>
      <c r="AB287">
        <v>4.63</v>
      </c>
      <c r="AC287">
        <v>0.66</v>
      </c>
      <c r="AD287" t="s">
        <v>341</v>
      </c>
      <c r="AE287">
        <v>0.4</v>
      </c>
      <c r="AF287">
        <v>0.91</v>
      </c>
      <c r="AG287">
        <v>0.8</v>
      </c>
      <c r="AH287">
        <v>0.09</v>
      </c>
      <c r="AI287">
        <v>0.17</v>
      </c>
      <c r="AJ287">
        <v>16.05</v>
      </c>
      <c r="AK287">
        <v>82.77</v>
      </c>
    </row>
    <row r="288" spans="3:37">
      <c r="C288" t="s">
        <v>75</v>
      </c>
      <c r="D288" t="s">
        <v>338</v>
      </c>
      <c r="E288">
        <v>2050</v>
      </c>
      <c r="F288">
        <v>44.71</v>
      </c>
      <c r="G288">
        <v>92.91</v>
      </c>
      <c r="H288">
        <v>71.44</v>
      </c>
      <c r="I288">
        <v>53.16</v>
      </c>
      <c r="J288">
        <v>5.09</v>
      </c>
      <c r="K288">
        <v>72.61</v>
      </c>
      <c r="L288">
        <v>358.02</v>
      </c>
      <c r="M288">
        <v>48.87</v>
      </c>
      <c r="N288">
        <v>7.12</v>
      </c>
      <c r="O288">
        <v>23.32</v>
      </c>
      <c r="P288">
        <v>26.93</v>
      </c>
      <c r="Q288">
        <v>33.21</v>
      </c>
      <c r="R288">
        <v>387.83</v>
      </c>
      <c r="S288">
        <v>68.400000000000006</v>
      </c>
      <c r="T288">
        <v>82.41</v>
      </c>
      <c r="U288">
        <v>32.1</v>
      </c>
      <c r="V288">
        <v>3.08</v>
      </c>
      <c r="W288">
        <v>114.01</v>
      </c>
      <c r="X288">
        <v>13.18</v>
      </c>
      <c r="Y288">
        <v>2.0099999999999998</v>
      </c>
      <c r="Z288">
        <v>10.1</v>
      </c>
      <c r="AA288">
        <v>0.19</v>
      </c>
      <c r="AB288">
        <v>41.49</v>
      </c>
      <c r="AC288">
        <v>30.36</v>
      </c>
      <c r="AD288">
        <v>405.2</v>
      </c>
      <c r="AE288">
        <v>31.51</v>
      </c>
      <c r="AF288">
        <v>323.36</v>
      </c>
      <c r="AG288">
        <v>80.459999999999994</v>
      </c>
      <c r="AH288">
        <v>9.7899999999999991</v>
      </c>
      <c r="AI288">
        <v>22.26</v>
      </c>
      <c r="AJ288">
        <v>136.07</v>
      </c>
      <c r="AK288" s="53">
        <v>2631.22</v>
      </c>
    </row>
    <row r="289" spans="3:37">
      <c r="C289" t="s">
        <v>75</v>
      </c>
      <c r="D289" t="s">
        <v>339</v>
      </c>
      <c r="E289">
        <v>2050</v>
      </c>
      <c r="F289">
        <v>23.03</v>
      </c>
      <c r="G289">
        <v>14.29</v>
      </c>
      <c r="H289">
        <v>10.8</v>
      </c>
      <c r="I289">
        <v>13.56</v>
      </c>
      <c r="J289">
        <v>3.18</v>
      </c>
      <c r="K289">
        <v>22.34</v>
      </c>
      <c r="L289">
        <v>92.06</v>
      </c>
      <c r="M289">
        <v>9.16</v>
      </c>
      <c r="N289">
        <v>1.38</v>
      </c>
      <c r="O289">
        <v>11.15</v>
      </c>
      <c r="P289">
        <v>21.8</v>
      </c>
      <c r="Q289">
        <v>3.11</v>
      </c>
      <c r="R289">
        <v>82.52</v>
      </c>
      <c r="S289">
        <v>15.31</v>
      </c>
      <c r="T289">
        <v>25.58</v>
      </c>
      <c r="U289">
        <v>5.66</v>
      </c>
      <c r="V289">
        <v>0.79</v>
      </c>
      <c r="W289">
        <v>42.76</v>
      </c>
      <c r="X289">
        <v>3.18</v>
      </c>
      <c r="Y289">
        <v>0.35</v>
      </c>
      <c r="Z289">
        <v>2.67</v>
      </c>
      <c r="AA289">
        <v>0.05</v>
      </c>
      <c r="AB289">
        <v>7.72</v>
      </c>
      <c r="AC289">
        <v>7.74</v>
      </c>
      <c r="AD289">
        <v>86.83</v>
      </c>
      <c r="AE289">
        <v>6.83</v>
      </c>
      <c r="AF289">
        <v>45.2</v>
      </c>
      <c r="AG289">
        <v>13.1</v>
      </c>
      <c r="AH289">
        <v>4.1100000000000003</v>
      </c>
      <c r="AI289">
        <v>6.36</v>
      </c>
      <c r="AJ289">
        <v>55.43</v>
      </c>
      <c r="AK289">
        <v>638.07000000000005</v>
      </c>
    </row>
    <row r="290" spans="3:37">
      <c r="C290" t="s">
        <v>75</v>
      </c>
      <c r="D290" t="s">
        <v>340</v>
      </c>
      <c r="E290">
        <v>2050</v>
      </c>
      <c r="F290">
        <v>2.71</v>
      </c>
      <c r="G290">
        <v>2.86</v>
      </c>
      <c r="H290">
        <v>0.83</v>
      </c>
      <c r="I290">
        <v>1.63</v>
      </c>
      <c r="J290">
        <v>0.64</v>
      </c>
      <c r="K290">
        <v>1.4</v>
      </c>
      <c r="L290">
        <v>10.23</v>
      </c>
      <c r="M290" t="s">
        <v>341</v>
      </c>
      <c r="N290">
        <v>0.2</v>
      </c>
      <c r="O290">
        <v>2.0299999999999998</v>
      </c>
      <c r="P290">
        <v>3.85</v>
      </c>
      <c r="Q290" t="s">
        <v>341</v>
      </c>
      <c r="R290">
        <v>16.5</v>
      </c>
      <c r="S290">
        <v>1.02</v>
      </c>
      <c r="T290">
        <v>2.84</v>
      </c>
      <c r="U290">
        <v>0.94</v>
      </c>
      <c r="V290">
        <v>0.09</v>
      </c>
      <c r="W290">
        <v>8.5500000000000007</v>
      </c>
      <c r="X290">
        <v>0.91</v>
      </c>
      <c r="Y290">
        <v>0.09</v>
      </c>
      <c r="Z290" t="s">
        <v>341</v>
      </c>
      <c r="AA290">
        <v>0.01</v>
      </c>
      <c r="AB290">
        <v>0.96</v>
      </c>
      <c r="AC290">
        <v>0.93</v>
      </c>
      <c r="AD290" t="s">
        <v>341</v>
      </c>
      <c r="AE290">
        <v>0.53</v>
      </c>
      <c r="AF290">
        <v>3.48</v>
      </c>
      <c r="AG290">
        <v>1.87</v>
      </c>
      <c r="AH290">
        <v>0.32</v>
      </c>
      <c r="AI290">
        <v>0.64</v>
      </c>
      <c r="AJ290">
        <v>5.04</v>
      </c>
      <c r="AK290">
        <v>71.08</v>
      </c>
    </row>
    <row r="291" spans="3:37">
      <c r="C291" t="s">
        <v>75</v>
      </c>
      <c r="D291" t="s">
        <v>342</v>
      </c>
      <c r="E291">
        <v>2050</v>
      </c>
      <c r="F291">
        <v>64.66</v>
      </c>
      <c r="G291">
        <v>88.53</v>
      </c>
      <c r="H291">
        <v>89.99</v>
      </c>
      <c r="I291">
        <v>104.12</v>
      </c>
      <c r="J291">
        <v>4.0199999999999996</v>
      </c>
      <c r="K291">
        <v>156.1</v>
      </c>
      <c r="L291">
        <v>856.79</v>
      </c>
      <c r="M291">
        <v>52.26</v>
      </c>
      <c r="N291">
        <v>31.11</v>
      </c>
      <c r="O291">
        <v>53.73</v>
      </c>
      <c r="P291">
        <v>205.74</v>
      </c>
      <c r="Q291">
        <v>46.46</v>
      </c>
      <c r="R291">
        <v>566.16</v>
      </c>
      <c r="S291">
        <v>54.3</v>
      </c>
      <c r="T291">
        <v>70.510000000000005</v>
      </c>
      <c r="U291">
        <v>10.210000000000001</v>
      </c>
      <c r="V291">
        <v>4.75</v>
      </c>
      <c r="W291">
        <v>920.4</v>
      </c>
      <c r="X291">
        <v>36.700000000000003</v>
      </c>
      <c r="Y291">
        <v>2.62</v>
      </c>
      <c r="Z291">
        <v>31.58</v>
      </c>
      <c r="AA291">
        <v>0.89</v>
      </c>
      <c r="AB291">
        <v>112.82</v>
      </c>
      <c r="AC291">
        <v>75.41</v>
      </c>
      <c r="AD291">
        <v>820.68</v>
      </c>
      <c r="AE291">
        <v>39.58</v>
      </c>
      <c r="AF291">
        <v>315.27999999999997</v>
      </c>
      <c r="AG291">
        <v>165.66</v>
      </c>
      <c r="AH291">
        <v>23.16</v>
      </c>
      <c r="AI291">
        <v>29.93</v>
      </c>
      <c r="AJ291">
        <v>140.25</v>
      </c>
      <c r="AK291" s="53">
        <v>5174.42</v>
      </c>
    </row>
    <row r="292" spans="3:37">
      <c r="C292" t="s">
        <v>75</v>
      </c>
      <c r="D292" t="s">
        <v>343</v>
      </c>
      <c r="E292">
        <v>2050</v>
      </c>
      <c r="F292">
        <v>33.31</v>
      </c>
      <c r="G292" s="37">
        <v>13.62</v>
      </c>
      <c r="H292" s="37">
        <v>13.6</v>
      </c>
      <c r="I292" s="37">
        <v>26.56</v>
      </c>
      <c r="J292" s="37">
        <v>2.5099999999999998</v>
      </c>
      <c r="K292" s="37">
        <v>48.03</v>
      </c>
      <c r="L292" s="37">
        <v>220.32</v>
      </c>
      <c r="M292" s="37">
        <v>9.8000000000000007</v>
      </c>
      <c r="N292" s="37">
        <v>6.05</v>
      </c>
      <c r="O292" s="37">
        <v>25.7</v>
      </c>
      <c r="P292" s="37">
        <v>166.55</v>
      </c>
      <c r="Q292" s="37">
        <v>4.3600000000000003</v>
      </c>
      <c r="R292" s="37">
        <v>120.46</v>
      </c>
      <c r="S292" s="37">
        <v>12.16</v>
      </c>
      <c r="T292" s="37">
        <v>21.88</v>
      </c>
      <c r="U292" s="37">
        <v>1.8</v>
      </c>
      <c r="V292" s="37">
        <v>1.21</v>
      </c>
      <c r="W292" s="37">
        <v>345.15</v>
      </c>
      <c r="X292" s="37">
        <v>8.86</v>
      </c>
      <c r="Y292" s="37">
        <v>0.46</v>
      </c>
      <c r="Z292" s="37">
        <v>8.36</v>
      </c>
      <c r="AA292" s="37">
        <v>0.22</v>
      </c>
      <c r="AB292" s="37">
        <v>20.99</v>
      </c>
      <c r="AC292" s="37">
        <v>19.239999999999998</v>
      </c>
      <c r="AD292" s="37">
        <v>175.86</v>
      </c>
      <c r="AE292" s="37">
        <v>8.58</v>
      </c>
      <c r="AF292" s="37">
        <v>44.07</v>
      </c>
      <c r="AG292" s="37">
        <v>26.97</v>
      </c>
      <c r="AH292" s="37">
        <v>9.7100000000000009</v>
      </c>
      <c r="AI292" s="37">
        <v>8.5500000000000007</v>
      </c>
      <c r="AJ292" s="37">
        <v>57.14</v>
      </c>
      <c r="AK292" s="37">
        <v>1462.07</v>
      </c>
    </row>
    <row r="293" spans="3:37">
      <c r="C293" t="s">
        <v>75</v>
      </c>
      <c r="D293" t="s">
        <v>344</v>
      </c>
      <c r="E293">
        <v>2050</v>
      </c>
      <c r="F293">
        <v>3.92</v>
      </c>
      <c r="G293" s="37">
        <v>2.72</v>
      </c>
      <c r="H293" s="37">
        <v>1.05</v>
      </c>
      <c r="I293" s="37">
        <v>3.19</v>
      </c>
      <c r="J293" s="37">
        <v>0.5</v>
      </c>
      <c r="K293" s="37">
        <v>3</v>
      </c>
      <c r="L293" s="37">
        <v>24.48</v>
      </c>
      <c r="M293" s="37" t="s">
        <v>341</v>
      </c>
      <c r="N293" s="37">
        <v>0.86</v>
      </c>
      <c r="O293" s="37">
        <v>4.67</v>
      </c>
      <c r="P293" s="37">
        <v>29.39</v>
      </c>
      <c r="Q293" s="37" t="s">
        <v>341</v>
      </c>
      <c r="R293" s="37">
        <v>24.09</v>
      </c>
      <c r="S293" s="37">
        <v>0.81</v>
      </c>
      <c r="T293" s="37">
        <v>2.4300000000000002</v>
      </c>
      <c r="U293" s="37">
        <v>0.3</v>
      </c>
      <c r="V293" s="37">
        <v>0.15</v>
      </c>
      <c r="W293" s="37">
        <v>69.03</v>
      </c>
      <c r="X293" s="37">
        <v>2.5299999999999998</v>
      </c>
      <c r="Y293" s="37">
        <v>0.11</v>
      </c>
      <c r="Z293" s="37" t="s">
        <v>341</v>
      </c>
      <c r="AA293" s="37">
        <v>0.04</v>
      </c>
      <c r="AB293" s="37">
        <v>2.62</v>
      </c>
      <c r="AC293" s="37">
        <v>2.31</v>
      </c>
      <c r="AD293" s="37" t="s">
        <v>341</v>
      </c>
      <c r="AE293" s="37">
        <v>0.66</v>
      </c>
      <c r="AF293" s="37">
        <v>3.39</v>
      </c>
      <c r="AG293" s="37">
        <v>3.85</v>
      </c>
      <c r="AH293" s="37">
        <v>0.75</v>
      </c>
      <c r="AI293" s="37">
        <v>0.86</v>
      </c>
      <c r="AJ293" s="37">
        <v>5.19</v>
      </c>
      <c r="AK293" s="37">
        <v>192.91</v>
      </c>
    </row>
    <row r="294" spans="3:37">
      <c r="C294" t="s">
        <v>75</v>
      </c>
      <c r="D294" t="s">
        <v>345</v>
      </c>
      <c r="E294">
        <v>2050</v>
      </c>
      <c r="F294">
        <v>20.72</v>
      </c>
      <c r="G294" s="37">
        <v>155.02000000000001</v>
      </c>
      <c r="H294" s="37">
        <v>38.83</v>
      </c>
      <c r="I294" s="37">
        <v>59.64</v>
      </c>
      <c r="J294" s="37">
        <v>5.2</v>
      </c>
      <c r="K294" s="37">
        <v>43.04</v>
      </c>
      <c r="L294" s="37">
        <v>374.3</v>
      </c>
      <c r="M294" s="37">
        <v>26.02</v>
      </c>
      <c r="N294" s="37">
        <v>3.3</v>
      </c>
      <c r="O294" s="37">
        <v>13.19</v>
      </c>
      <c r="P294" s="37">
        <v>59.7</v>
      </c>
      <c r="Q294" s="37">
        <v>25.1</v>
      </c>
      <c r="R294" s="37">
        <v>344.83</v>
      </c>
      <c r="S294" s="37">
        <v>24.48</v>
      </c>
      <c r="T294" s="37">
        <v>30.44</v>
      </c>
      <c r="U294" s="37">
        <v>48.28</v>
      </c>
      <c r="V294" s="37">
        <v>2.88</v>
      </c>
      <c r="W294" s="37">
        <v>202.76</v>
      </c>
      <c r="X294" s="37">
        <v>6.67</v>
      </c>
      <c r="Y294" s="37">
        <v>2.61</v>
      </c>
      <c r="Z294" s="37">
        <v>4.03</v>
      </c>
      <c r="AA294" s="37">
        <v>2.4900000000000002</v>
      </c>
      <c r="AB294" s="37">
        <v>219.12</v>
      </c>
      <c r="AC294" s="37">
        <v>23.84</v>
      </c>
      <c r="AD294" s="37">
        <v>152.05000000000001</v>
      </c>
      <c r="AE294" s="37">
        <v>25.44</v>
      </c>
      <c r="AF294" s="37">
        <v>92.87</v>
      </c>
      <c r="AG294" s="37">
        <v>38.6</v>
      </c>
      <c r="AH294" s="37">
        <v>3.26</v>
      </c>
      <c r="AI294" s="37">
        <v>6.62</v>
      </c>
      <c r="AJ294" s="37">
        <v>472.39</v>
      </c>
      <c r="AK294" s="37">
        <v>2527.71</v>
      </c>
    </row>
    <row r="295" spans="3:37">
      <c r="C295" t="s">
        <v>75</v>
      </c>
      <c r="D295" t="s">
        <v>346</v>
      </c>
      <c r="E295">
        <v>2050</v>
      </c>
      <c r="F295">
        <v>10.67</v>
      </c>
      <c r="G295" s="37">
        <v>23.85</v>
      </c>
      <c r="H295" s="37">
        <v>5.87</v>
      </c>
      <c r="I295" s="37">
        <v>15.21</v>
      </c>
      <c r="J295" s="37">
        <v>3.25</v>
      </c>
      <c r="K295" s="37">
        <v>13.24</v>
      </c>
      <c r="L295" s="37">
        <v>96.25</v>
      </c>
      <c r="M295" s="37">
        <v>4.88</v>
      </c>
      <c r="N295" s="37">
        <v>0.64</v>
      </c>
      <c r="O295" s="37">
        <v>6.31</v>
      </c>
      <c r="P295" s="37">
        <v>48.33</v>
      </c>
      <c r="Q295" s="37">
        <v>2.35</v>
      </c>
      <c r="R295" s="37">
        <v>73.37</v>
      </c>
      <c r="S295" s="37">
        <v>5.48</v>
      </c>
      <c r="T295" s="37">
        <v>9.4499999999999993</v>
      </c>
      <c r="U295" s="37">
        <v>8.52</v>
      </c>
      <c r="V295" s="37">
        <v>0.73</v>
      </c>
      <c r="W295" s="37">
        <v>76.040000000000006</v>
      </c>
      <c r="X295" s="37">
        <v>1.61</v>
      </c>
      <c r="Y295" s="37">
        <v>0.45</v>
      </c>
      <c r="Z295" s="37">
        <v>1.07</v>
      </c>
      <c r="AA295" s="37">
        <v>0.62</v>
      </c>
      <c r="AB295" s="37">
        <v>40.770000000000003</v>
      </c>
      <c r="AC295" s="37">
        <v>6.08</v>
      </c>
      <c r="AD295" s="37">
        <v>32.58</v>
      </c>
      <c r="AE295" s="37">
        <v>5.51</v>
      </c>
      <c r="AF295" s="37">
        <v>12.98</v>
      </c>
      <c r="AG295" s="37">
        <v>6.28</v>
      </c>
      <c r="AH295" s="37">
        <v>1.37</v>
      </c>
      <c r="AI295" s="37">
        <v>1.89</v>
      </c>
      <c r="AJ295" s="37">
        <v>192.45</v>
      </c>
      <c r="AK295" s="37">
        <v>708.12</v>
      </c>
    </row>
    <row r="296" spans="3:37">
      <c r="C296" t="s">
        <v>75</v>
      </c>
      <c r="D296" t="s">
        <v>347</v>
      </c>
      <c r="E296">
        <v>2050</v>
      </c>
      <c r="F296">
        <v>1.26</v>
      </c>
      <c r="G296" s="37">
        <v>4.7699999999999996</v>
      </c>
      <c r="H296" s="37">
        <v>0.45</v>
      </c>
      <c r="I296" s="37">
        <v>1.83</v>
      </c>
      <c r="J296" s="37">
        <v>0.65</v>
      </c>
      <c r="K296" s="37">
        <v>0.83</v>
      </c>
      <c r="L296" s="37">
        <v>10.69</v>
      </c>
      <c r="M296" s="37" t="s">
        <v>341</v>
      </c>
      <c r="N296" s="37">
        <v>0.09</v>
      </c>
      <c r="O296" s="37">
        <v>1.1499999999999999</v>
      </c>
      <c r="P296" s="37">
        <v>8.5299999999999994</v>
      </c>
      <c r="Q296" s="37" t="s">
        <v>341</v>
      </c>
      <c r="R296" s="37">
        <v>14.67</v>
      </c>
      <c r="S296" s="37">
        <v>0.37</v>
      </c>
      <c r="T296" s="37">
        <v>1.05</v>
      </c>
      <c r="U296" s="37">
        <v>1.42</v>
      </c>
      <c r="V296" s="37">
        <v>0.09</v>
      </c>
      <c r="W296" s="37">
        <v>15.21</v>
      </c>
      <c r="X296" s="37">
        <v>0.46</v>
      </c>
      <c r="Y296" s="37">
        <v>0.11</v>
      </c>
      <c r="Z296" s="37" t="s">
        <v>341</v>
      </c>
      <c r="AA296" s="37">
        <v>0.1</v>
      </c>
      <c r="AB296" s="37">
        <v>5.0999999999999996</v>
      </c>
      <c r="AC296" s="37">
        <v>0.73</v>
      </c>
      <c r="AD296" s="37" t="s">
        <v>341</v>
      </c>
      <c r="AE296" s="37">
        <v>0.42</v>
      </c>
      <c r="AF296" s="37">
        <v>1</v>
      </c>
      <c r="AG296" s="37">
        <v>0.9</v>
      </c>
      <c r="AH296" s="37">
        <v>0.11</v>
      </c>
      <c r="AI296" s="37">
        <v>0.19</v>
      </c>
      <c r="AJ296" s="37">
        <v>17.5</v>
      </c>
      <c r="AK296" s="37">
        <v>89.66</v>
      </c>
    </row>
    <row r="297" spans="3:37">
      <c r="C297" t="s">
        <v>75</v>
      </c>
      <c r="D297" t="s">
        <v>338</v>
      </c>
      <c r="E297">
        <v>2070</v>
      </c>
      <c r="F297">
        <v>44.71</v>
      </c>
      <c r="G297" s="37">
        <v>92.91</v>
      </c>
      <c r="H297" s="37">
        <v>71.44</v>
      </c>
      <c r="I297" s="37">
        <v>53.16</v>
      </c>
      <c r="J297" s="37">
        <v>5.09</v>
      </c>
      <c r="K297" s="37">
        <v>72.61</v>
      </c>
      <c r="L297" s="37">
        <v>358.02</v>
      </c>
      <c r="M297" s="37">
        <v>48.87</v>
      </c>
      <c r="N297" s="37">
        <v>7.12</v>
      </c>
      <c r="O297" s="37">
        <v>23.32</v>
      </c>
      <c r="P297" s="37">
        <v>26.93</v>
      </c>
      <c r="Q297" s="37">
        <v>33.21</v>
      </c>
      <c r="R297" s="37">
        <v>387.83</v>
      </c>
      <c r="S297" s="37">
        <v>68.400000000000006</v>
      </c>
      <c r="T297" s="37">
        <v>82.41</v>
      </c>
      <c r="U297" s="37">
        <v>32.1</v>
      </c>
      <c r="V297" s="37">
        <v>3.08</v>
      </c>
      <c r="W297" s="37">
        <v>114.01</v>
      </c>
      <c r="X297" s="37">
        <v>13.18</v>
      </c>
      <c r="Y297" s="37">
        <v>2.0099999999999998</v>
      </c>
      <c r="Z297" s="37">
        <v>10.1</v>
      </c>
      <c r="AA297" s="37">
        <v>0.19</v>
      </c>
      <c r="AB297" s="37">
        <v>41.49</v>
      </c>
      <c r="AC297" s="37">
        <v>30.36</v>
      </c>
      <c r="AD297" s="37">
        <v>405.2</v>
      </c>
      <c r="AE297" s="37">
        <v>31.51</v>
      </c>
      <c r="AF297" s="37">
        <v>323.36</v>
      </c>
      <c r="AG297" s="37">
        <v>80.459999999999994</v>
      </c>
      <c r="AH297" s="37">
        <v>9.7899999999999991</v>
      </c>
      <c r="AI297" s="37">
        <v>22.26</v>
      </c>
      <c r="AJ297" s="37">
        <v>136.07</v>
      </c>
      <c r="AK297" s="37">
        <v>2631.22</v>
      </c>
    </row>
    <row r="298" spans="3:37">
      <c r="C298" t="s">
        <v>75</v>
      </c>
      <c r="D298" t="s">
        <v>339</v>
      </c>
      <c r="E298">
        <v>2070</v>
      </c>
      <c r="F298">
        <v>23.03</v>
      </c>
      <c r="G298" s="37">
        <v>14.29</v>
      </c>
      <c r="H298" s="37">
        <v>10.8</v>
      </c>
      <c r="I298" s="37">
        <v>13.56</v>
      </c>
      <c r="J298" s="37">
        <v>3.18</v>
      </c>
      <c r="K298" s="37">
        <v>22.34</v>
      </c>
      <c r="L298" s="37">
        <v>92.06</v>
      </c>
      <c r="M298" s="37">
        <v>9.16</v>
      </c>
      <c r="N298" s="37">
        <v>1.38</v>
      </c>
      <c r="O298" s="37">
        <v>11.15</v>
      </c>
      <c r="P298" s="37">
        <v>21.8</v>
      </c>
      <c r="Q298" s="37">
        <v>3.11</v>
      </c>
      <c r="R298" s="37">
        <v>82.52</v>
      </c>
      <c r="S298" s="37">
        <v>15.31</v>
      </c>
      <c r="T298" s="37">
        <v>25.58</v>
      </c>
      <c r="U298" s="37">
        <v>5.66</v>
      </c>
      <c r="V298" s="37">
        <v>0.79</v>
      </c>
      <c r="W298" s="37">
        <v>42.76</v>
      </c>
      <c r="X298" s="37">
        <v>3.18</v>
      </c>
      <c r="Y298" s="37">
        <v>0.35</v>
      </c>
      <c r="Z298" s="37">
        <v>2.67</v>
      </c>
      <c r="AA298" s="37">
        <v>0.05</v>
      </c>
      <c r="AB298" s="37">
        <v>7.72</v>
      </c>
      <c r="AC298" s="37">
        <v>7.74</v>
      </c>
      <c r="AD298" s="37">
        <v>86.83</v>
      </c>
      <c r="AE298" s="37">
        <v>6.83</v>
      </c>
      <c r="AF298" s="37">
        <v>45.2</v>
      </c>
      <c r="AG298" s="37">
        <v>13.1</v>
      </c>
      <c r="AH298" s="37">
        <v>4.1100000000000003</v>
      </c>
      <c r="AI298" s="37">
        <v>6.36</v>
      </c>
      <c r="AJ298" s="37">
        <v>55.43</v>
      </c>
      <c r="AK298" s="37">
        <v>638.07000000000005</v>
      </c>
    </row>
    <row r="299" spans="3:37">
      <c r="C299" t="s">
        <v>75</v>
      </c>
      <c r="D299" t="s">
        <v>340</v>
      </c>
      <c r="E299">
        <v>2070</v>
      </c>
      <c r="F299">
        <v>2.71</v>
      </c>
      <c r="G299" s="37">
        <v>2.86</v>
      </c>
      <c r="H299" s="37">
        <v>0.83</v>
      </c>
      <c r="I299" s="37">
        <v>1.63</v>
      </c>
      <c r="J299" s="37">
        <v>0.64</v>
      </c>
      <c r="K299" s="37">
        <v>1.4</v>
      </c>
      <c r="L299" s="37">
        <v>10.23</v>
      </c>
      <c r="M299" s="37" t="s">
        <v>341</v>
      </c>
      <c r="N299" s="37">
        <v>0.2</v>
      </c>
      <c r="O299" s="37">
        <v>2.0299999999999998</v>
      </c>
      <c r="P299" s="37">
        <v>3.85</v>
      </c>
      <c r="Q299" s="37" t="s">
        <v>341</v>
      </c>
      <c r="R299" s="37">
        <v>16.5</v>
      </c>
      <c r="S299" s="37">
        <v>1.02</v>
      </c>
      <c r="T299" s="37">
        <v>2.84</v>
      </c>
      <c r="U299" s="37">
        <v>0.94</v>
      </c>
      <c r="V299" s="37">
        <v>0.09</v>
      </c>
      <c r="W299" s="37">
        <v>8.5500000000000007</v>
      </c>
      <c r="X299" s="37">
        <v>0.91</v>
      </c>
      <c r="Y299" s="37">
        <v>0.09</v>
      </c>
      <c r="Z299" s="37" t="s">
        <v>341</v>
      </c>
      <c r="AA299" s="37">
        <v>0.01</v>
      </c>
      <c r="AB299" s="37">
        <v>0.96</v>
      </c>
      <c r="AC299" s="37">
        <v>0.93</v>
      </c>
      <c r="AD299" s="37" t="s">
        <v>341</v>
      </c>
      <c r="AE299" s="37">
        <v>0.53</v>
      </c>
      <c r="AF299" s="37">
        <v>3.48</v>
      </c>
      <c r="AG299" s="37">
        <v>1.87</v>
      </c>
      <c r="AH299" s="37">
        <v>0.32</v>
      </c>
      <c r="AI299" s="37">
        <v>0.64</v>
      </c>
      <c r="AJ299" s="37">
        <v>5.04</v>
      </c>
      <c r="AK299" s="37">
        <v>71.08</v>
      </c>
    </row>
    <row r="300" spans="3:37">
      <c r="C300" t="s">
        <v>75</v>
      </c>
      <c r="D300" t="s">
        <v>342</v>
      </c>
      <c r="E300">
        <v>2070</v>
      </c>
      <c r="F300">
        <v>64.66</v>
      </c>
      <c r="G300" s="37">
        <v>88.53</v>
      </c>
      <c r="H300" s="37">
        <v>89.99</v>
      </c>
      <c r="I300" s="37">
        <v>104.12</v>
      </c>
      <c r="J300" s="37">
        <v>4.0199999999999996</v>
      </c>
      <c r="K300" s="37">
        <v>156.1</v>
      </c>
      <c r="L300" s="37">
        <v>856.79</v>
      </c>
      <c r="M300" s="37">
        <v>52.26</v>
      </c>
      <c r="N300" s="37">
        <v>31.11</v>
      </c>
      <c r="O300" s="37">
        <v>53.73</v>
      </c>
      <c r="P300" s="37">
        <v>205.74</v>
      </c>
      <c r="Q300" s="37">
        <v>46.46</v>
      </c>
      <c r="R300" s="37">
        <v>566.16</v>
      </c>
      <c r="S300" s="37">
        <v>54.3</v>
      </c>
      <c r="T300" s="37">
        <v>70.510000000000005</v>
      </c>
      <c r="U300" s="37">
        <v>10.210000000000001</v>
      </c>
      <c r="V300" s="37">
        <v>4.75</v>
      </c>
      <c r="W300" s="37">
        <v>920.4</v>
      </c>
      <c r="X300" s="37">
        <v>36.700000000000003</v>
      </c>
      <c r="Y300" s="37">
        <v>2.62</v>
      </c>
      <c r="Z300" s="37">
        <v>31.58</v>
      </c>
      <c r="AA300" s="37">
        <v>0.89</v>
      </c>
      <c r="AB300" s="37">
        <v>112.82</v>
      </c>
      <c r="AC300" s="37">
        <v>75.41</v>
      </c>
      <c r="AD300" s="37">
        <v>820.68</v>
      </c>
      <c r="AE300" s="37">
        <v>39.58</v>
      </c>
      <c r="AF300" s="37">
        <v>315.27999999999997</v>
      </c>
      <c r="AG300" s="37">
        <v>165.66</v>
      </c>
      <c r="AH300" s="37">
        <v>23.16</v>
      </c>
      <c r="AI300" s="37">
        <v>29.93</v>
      </c>
      <c r="AJ300" s="37">
        <v>140.25</v>
      </c>
      <c r="AK300" s="37">
        <v>5174.42</v>
      </c>
    </row>
    <row r="301" spans="3:37">
      <c r="C301" t="s">
        <v>75</v>
      </c>
      <c r="D301" t="s">
        <v>343</v>
      </c>
      <c r="E301">
        <v>2070</v>
      </c>
      <c r="F301">
        <v>33.31</v>
      </c>
      <c r="G301" s="37">
        <v>13.62</v>
      </c>
      <c r="H301" s="37">
        <v>13.6</v>
      </c>
      <c r="I301" s="37">
        <v>26.56</v>
      </c>
      <c r="J301" s="37">
        <v>2.5099999999999998</v>
      </c>
      <c r="K301" s="37">
        <v>48.03</v>
      </c>
      <c r="L301" s="37">
        <v>220.32</v>
      </c>
      <c r="M301" s="37">
        <v>9.8000000000000007</v>
      </c>
      <c r="N301" s="37">
        <v>6.05</v>
      </c>
      <c r="O301" s="37">
        <v>25.7</v>
      </c>
      <c r="P301" s="37">
        <v>166.55</v>
      </c>
      <c r="Q301" s="37">
        <v>4.3600000000000003</v>
      </c>
      <c r="R301" s="37">
        <v>120.46</v>
      </c>
      <c r="S301" s="37">
        <v>12.16</v>
      </c>
      <c r="T301" s="37">
        <v>21.88</v>
      </c>
      <c r="U301" s="37">
        <v>1.8</v>
      </c>
      <c r="V301" s="37">
        <v>1.21</v>
      </c>
      <c r="W301" s="37">
        <v>345.15</v>
      </c>
      <c r="X301" s="37">
        <v>8.86</v>
      </c>
      <c r="Y301" s="37">
        <v>0.46</v>
      </c>
      <c r="Z301" s="37">
        <v>8.36</v>
      </c>
      <c r="AA301" s="37">
        <v>0.22</v>
      </c>
      <c r="AB301" s="37">
        <v>20.99</v>
      </c>
      <c r="AC301" s="37">
        <v>19.239999999999998</v>
      </c>
      <c r="AD301" s="37">
        <v>175.86</v>
      </c>
      <c r="AE301" s="37">
        <v>8.58</v>
      </c>
      <c r="AF301" s="37">
        <v>44.07</v>
      </c>
      <c r="AG301" s="37">
        <v>26.97</v>
      </c>
      <c r="AH301" s="37">
        <v>9.7100000000000009</v>
      </c>
      <c r="AI301" s="37">
        <v>8.5500000000000007</v>
      </c>
      <c r="AJ301" s="37">
        <v>57.14</v>
      </c>
      <c r="AK301" s="37">
        <v>1462.07</v>
      </c>
    </row>
    <row r="302" spans="3:37">
      <c r="C302" t="s">
        <v>75</v>
      </c>
      <c r="D302" t="s">
        <v>344</v>
      </c>
      <c r="E302">
        <v>2070</v>
      </c>
      <c r="F302">
        <v>3.92</v>
      </c>
      <c r="G302" s="37">
        <v>2.72</v>
      </c>
      <c r="H302" s="37">
        <v>1.05</v>
      </c>
      <c r="I302" s="37">
        <v>3.19</v>
      </c>
      <c r="J302" s="37">
        <v>0.5</v>
      </c>
      <c r="K302" s="37">
        <v>3</v>
      </c>
      <c r="L302" s="37">
        <v>24.48</v>
      </c>
      <c r="M302" s="37" t="s">
        <v>341</v>
      </c>
      <c r="N302" s="37">
        <v>0.86</v>
      </c>
      <c r="O302" s="37">
        <v>4.67</v>
      </c>
      <c r="P302" s="37">
        <v>29.39</v>
      </c>
      <c r="Q302" s="37" t="s">
        <v>341</v>
      </c>
      <c r="R302" s="37">
        <v>24.09</v>
      </c>
      <c r="S302" s="37">
        <v>0.81</v>
      </c>
      <c r="T302" s="37">
        <v>2.4300000000000002</v>
      </c>
      <c r="U302" s="37">
        <v>0.3</v>
      </c>
      <c r="V302" s="37">
        <v>0.15</v>
      </c>
      <c r="W302" s="37">
        <v>69.03</v>
      </c>
      <c r="X302" s="37">
        <v>2.5299999999999998</v>
      </c>
      <c r="Y302" s="37">
        <v>0.11</v>
      </c>
      <c r="Z302" s="37" t="s">
        <v>341</v>
      </c>
      <c r="AA302" s="37">
        <v>0.04</v>
      </c>
      <c r="AB302" s="37">
        <v>2.62</v>
      </c>
      <c r="AC302" s="37">
        <v>2.31</v>
      </c>
      <c r="AD302" s="37" t="s">
        <v>341</v>
      </c>
      <c r="AE302" s="37">
        <v>0.66</v>
      </c>
      <c r="AF302" s="37">
        <v>3.39</v>
      </c>
      <c r="AG302" s="37">
        <v>3.85</v>
      </c>
      <c r="AH302" s="37">
        <v>0.75</v>
      </c>
      <c r="AI302" s="37">
        <v>0.86</v>
      </c>
      <c r="AJ302" s="37">
        <v>5.19</v>
      </c>
      <c r="AK302" s="37">
        <v>192.91</v>
      </c>
    </row>
    <row r="303" spans="3:37">
      <c r="C303" t="s">
        <v>75</v>
      </c>
      <c r="D303" t="s">
        <v>345</v>
      </c>
      <c r="E303">
        <v>2070</v>
      </c>
      <c r="F303">
        <v>20.72</v>
      </c>
      <c r="G303" s="37">
        <v>155.02000000000001</v>
      </c>
      <c r="H303" s="37">
        <v>38.83</v>
      </c>
      <c r="I303" s="37">
        <v>59.64</v>
      </c>
      <c r="J303" s="37">
        <v>5.2</v>
      </c>
      <c r="K303" s="37">
        <v>43.04</v>
      </c>
      <c r="L303" s="37">
        <v>374.3</v>
      </c>
      <c r="M303" s="37">
        <v>26.02</v>
      </c>
      <c r="N303" s="37">
        <v>3.3</v>
      </c>
      <c r="O303" s="37">
        <v>13.19</v>
      </c>
      <c r="P303" s="37">
        <v>59.7</v>
      </c>
      <c r="Q303" s="37">
        <v>25.1</v>
      </c>
      <c r="R303" s="37">
        <v>344.83</v>
      </c>
      <c r="S303" s="37">
        <v>24.48</v>
      </c>
      <c r="T303" s="37">
        <v>30.44</v>
      </c>
      <c r="U303" s="37">
        <v>48.28</v>
      </c>
      <c r="V303" s="37">
        <v>2.88</v>
      </c>
      <c r="W303" s="37">
        <v>202.76</v>
      </c>
      <c r="X303" s="37">
        <v>6.67</v>
      </c>
      <c r="Y303" s="37">
        <v>2.61</v>
      </c>
      <c r="Z303" s="37">
        <v>4.03</v>
      </c>
      <c r="AA303" s="37">
        <v>2.4900000000000002</v>
      </c>
      <c r="AB303" s="37">
        <v>219.12</v>
      </c>
      <c r="AC303" s="37">
        <v>23.84</v>
      </c>
      <c r="AD303" s="37">
        <v>152.05000000000001</v>
      </c>
      <c r="AE303" s="37">
        <v>25.44</v>
      </c>
      <c r="AF303" s="37">
        <v>92.87</v>
      </c>
      <c r="AG303" s="37">
        <v>38.6</v>
      </c>
      <c r="AH303" s="37">
        <v>3.26</v>
      </c>
      <c r="AI303" s="37">
        <v>6.62</v>
      </c>
      <c r="AJ303" s="37">
        <v>472.39</v>
      </c>
      <c r="AK303" s="37">
        <v>2527.71</v>
      </c>
    </row>
    <row r="304" spans="3:37">
      <c r="C304" t="s">
        <v>75</v>
      </c>
      <c r="D304" t="s">
        <v>346</v>
      </c>
      <c r="E304">
        <v>2070</v>
      </c>
      <c r="F304">
        <v>10.67</v>
      </c>
      <c r="G304" s="37">
        <v>23.85</v>
      </c>
      <c r="H304" s="37">
        <v>5.87</v>
      </c>
      <c r="I304" s="37">
        <v>15.21</v>
      </c>
      <c r="J304" s="37">
        <v>3.25</v>
      </c>
      <c r="K304" s="37">
        <v>13.24</v>
      </c>
      <c r="L304" s="37">
        <v>96.25</v>
      </c>
      <c r="M304" s="37">
        <v>4.88</v>
      </c>
      <c r="N304" s="37">
        <v>0.64</v>
      </c>
      <c r="O304" s="37">
        <v>6.31</v>
      </c>
      <c r="P304" s="37">
        <v>48.33</v>
      </c>
      <c r="Q304" s="37">
        <v>2.35</v>
      </c>
      <c r="R304" s="37">
        <v>73.37</v>
      </c>
      <c r="S304" s="37">
        <v>5.48</v>
      </c>
      <c r="T304" s="37">
        <v>9.4499999999999993</v>
      </c>
      <c r="U304" s="37">
        <v>8.52</v>
      </c>
      <c r="V304" s="37">
        <v>0.73</v>
      </c>
      <c r="W304" s="37">
        <v>76.040000000000006</v>
      </c>
      <c r="X304" s="37">
        <v>1.61</v>
      </c>
      <c r="Y304" s="37">
        <v>0.45</v>
      </c>
      <c r="Z304" s="37">
        <v>1.07</v>
      </c>
      <c r="AA304" s="37">
        <v>0.62</v>
      </c>
      <c r="AB304" s="37">
        <v>40.770000000000003</v>
      </c>
      <c r="AC304" s="37">
        <v>6.08</v>
      </c>
      <c r="AD304" s="37">
        <v>32.58</v>
      </c>
      <c r="AE304" s="37">
        <v>5.51</v>
      </c>
      <c r="AF304" s="37">
        <v>12.98</v>
      </c>
      <c r="AG304" s="37">
        <v>6.28</v>
      </c>
      <c r="AH304" s="37">
        <v>1.37</v>
      </c>
      <c r="AI304" s="37">
        <v>1.89</v>
      </c>
      <c r="AJ304" s="37">
        <v>192.45</v>
      </c>
      <c r="AK304" s="37">
        <v>708.12</v>
      </c>
    </row>
    <row r="305" spans="3:37">
      <c r="C305" t="s">
        <v>75</v>
      </c>
      <c r="D305" t="s">
        <v>347</v>
      </c>
      <c r="E305">
        <v>2070</v>
      </c>
      <c r="F305">
        <v>1.26</v>
      </c>
      <c r="G305" s="37">
        <v>4.7699999999999996</v>
      </c>
      <c r="H305" s="37">
        <v>0.45</v>
      </c>
      <c r="I305" s="37">
        <v>1.83</v>
      </c>
      <c r="J305" s="37">
        <v>0.65</v>
      </c>
      <c r="K305" s="37">
        <v>0.83</v>
      </c>
      <c r="L305" s="37">
        <v>10.69</v>
      </c>
      <c r="M305" s="37" t="s">
        <v>341</v>
      </c>
      <c r="N305" s="37">
        <v>0.09</v>
      </c>
      <c r="O305" s="37">
        <v>1.1499999999999999</v>
      </c>
      <c r="P305" s="37">
        <v>8.5299999999999994</v>
      </c>
      <c r="Q305" s="37" t="s">
        <v>341</v>
      </c>
      <c r="R305" s="37">
        <v>14.67</v>
      </c>
      <c r="S305" s="37">
        <v>0.37</v>
      </c>
      <c r="T305" s="37">
        <v>1.05</v>
      </c>
      <c r="U305" s="37">
        <v>1.42</v>
      </c>
      <c r="V305" s="37">
        <v>0.09</v>
      </c>
      <c r="W305" s="37">
        <v>15.21</v>
      </c>
      <c r="X305" s="37">
        <v>0.46</v>
      </c>
      <c r="Y305" s="37">
        <v>0.11</v>
      </c>
      <c r="Z305" s="37" t="s">
        <v>341</v>
      </c>
      <c r="AA305" s="37">
        <v>0.1</v>
      </c>
      <c r="AB305" s="37">
        <v>5.0999999999999996</v>
      </c>
      <c r="AC305" s="37">
        <v>0.73</v>
      </c>
      <c r="AD305" s="37" t="s">
        <v>341</v>
      </c>
      <c r="AE305" s="37">
        <v>0.42</v>
      </c>
      <c r="AF305" s="37">
        <v>1</v>
      </c>
      <c r="AG305" s="37">
        <v>0.9</v>
      </c>
      <c r="AH305" s="37">
        <v>0.11</v>
      </c>
      <c r="AI305" s="37">
        <v>0.19</v>
      </c>
      <c r="AJ305" s="37">
        <v>17.5</v>
      </c>
      <c r="AK305" s="37">
        <v>89.66</v>
      </c>
    </row>
    <row r="306" spans="3:37"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  <c r="AG306" s="37"/>
      <c r="AH306" s="37"/>
      <c r="AI306" s="37"/>
      <c r="AJ306" s="37"/>
    </row>
    <row r="307" spans="3:37">
      <c r="C307" t="s">
        <v>71</v>
      </c>
    </row>
    <row r="308" spans="3:37">
      <c r="C308" t="s">
        <v>0</v>
      </c>
      <c r="D308" t="s">
        <v>76</v>
      </c>
      <c r="E308" t="s">
        <v>2</v>
      </c>
      <c r="F308" t="str">
        <f>'ServBldg Projection'!F31</f>
        <v>AT</v>
      </c>
      <c r="G308" t="str">
        <f>'ServBldg Projection'!G31</f>
        <v>DE</v>
      </c>
      <c r="H308" t="str">
        <f>'ServBldg Projection'!H31</f>
        <v>FR</v>
      </c>
      <c r="I308" t="str">
        <f>'ServBldg Projection'!I31</f>
        <v>IT</v>
      </c>
      <c r="J308" t="str">
        <f>'ServBldg Projection'!J31</f>
        <v>BE</v>
      </c>
      <c r="K308" t="str">
        <f>'ServBldg Projection'!K31</f>
        <v>NL</v>
      </c>
      <c r="L308" t="str">
        <f>'ServBldg Projection'!L31</f>
        <v>LU</v>
      </c>
      <c r="M308" t="str">
        <f>'ServBldg Projection'!M31</f>
        <v>ES</v>
      </c>
      <c r="N308" t="str">
        <f>'ServBldg Projection'!N31</f>
        <v>PT</v>
      </c>
      <c r="O308" t="str">
        <f>'ServBldg Projection'!O31</f>
        <v>FI</v>
      </c>
      <c r="P308" t="str">
        <f>'ServBldg Projection'!P31</f>
        <v>SE</v>
      </c>
      <c r="Q308" t="str">
        <f>'ServBldg Projection'!Q31</f>
        <v>IE</v>
      </c>
      <c r="R308" t="str">
        <f>'ServBldg Projection'!R31</f>
        <v>EL</v>
      </c>
      <c r="S308" t="str">
        <f>'ServBldg Projection'!S31</f>
        <v>DK</v>
      </c>
      <c r="T308" t="str">
        <f>'ServBldg Projection'!T31</f>
        <v>PL</v>
      </c>
      <c r="U308" t="str">
        <f>'ServBldg Projection'!U31</f>
        <v>CZ</v>
      </c>
      <c r="V308" t="str">
        <f>'ServBldg Projection'!V31</f>
        <v>SK</v>
      </c>
      <c r="W308" t="str">
        <f>'ServBldg Projection'!W31</f>
        <v>HU</v>
      </c>
      <c r="X308" t="str">
        <f>'ServBldg Projection'!X31</f>
        <v>SI</v>
      </c>
      <c r="Y308" t="str">
        <f>'ServBldg Projection'!Y31</f>
        <v>RO</v>
      </c>
      <c r="Z308" t="str">
        <f>'ServBldg Projection'!Z31</f>
        <v>BG</v>
      </c>
      <c r="AA308" t="str">
        <f>'ServBldg Projection'!AA31</f>
        <v>LT</v>
      </c>
      <c r="AB308" t="str">
        <f>'ServBldg Projection'!AB31</f>
        <v>LV</v>
      </c>
      <c r="AC308" t="str">
        <f>'ServBldg Projection'!AC31</f>
        <v>EE</v>
      </c>
      <c r="AD308" t="str">
        <f>'ServBldg Projection'!AD31</f>
        <v>CY</v>
      </c>
      <c r="AE308" t="str">
        <f>'ServBldg Projection'!AE31</f>
        <v>MT</v>
      </c>
      <c r="AF308" t="str">
        <f>'ServBldg Projection'!AF31</f>
        <v>HR</v>
      </c>
      <c r="AG308" t="str">
        <f>'ServBldg Projection'!AG31</f>
        <v>NO</v>
      </c>
      <c r="AH308" t="str">
        <f>'ServBldg Projection'!AH31</f>
        <v>UK</v>
      </c>
      <c r="AI308" t="str">
        <f>'ServBldg Projection'!AI31</f>
        <v>IS</v>
      </c>
      <c r="AJ308" t="str">
        <f>'ServBldg Projection'!AJ31</f>
        <v>CH</v>
      </c>
    </row>
    <row r="309" spans="3:37">
      <c r="C309" t="s">
        <v>75</v>
      </c>
      <c r="D309" t="s">
        <v>348</v>
      </c>
      <c r="E309">
        <v>2010</v>
      </c>
      <c r="F309" s="37">
        <f>('ServBldg Projection'!F38-'ServBldg Projection'!F32)/10</f>
        <v>0.24267962177094873</v>
      </c>
      <c r="G309" s="37">
        <f>('ServBldg Projection'!G38-'ServBldg Projection'!G32)/10</f>
        <v>2.9680153574546067</v>
      </c>
      <c r="H309" s="37">
        <f>('ServBldg Projection'!H38-'ServBldg Projection'!H32)/10</f>
        <v>0.43369409764549971</v>
      </c>
      <c r="I309" s="37">
        <f>('ServBldg Projection'!I38-'ServBldg Projection'!I32)/10</f>
        <v>0</v>
      </c>
      <c r="J309" s="37">
        <f>('ServBldg Projection'!J38-'ServBldg Projection'!J32)/10</f>
        <v>0.30189625877165904</v>
      </c>
      <c r="K309" s="37">
        <f>('ServBldg Projection'!K38-'ServBldg Projection'!K32)/10</f>
        <v>0.27655352249145865</v>
      </c>
      <c r="L309" s="37">
        <f>('ServBldg Projection'!L38-'ServBldg Projection'!L32)/10</f>
        <v>3.4075925009061536E-2</v>
      </c>
      <c r="M309" s="37">
        <f>('ServBldg Projection'!M38-'ServBldg Projection'!M32)/10</f>
        <v>0</v>
      </c>
      <c r="N309" s="37">
        <f>('ServBldg Projection'!N38-'ServBldg Projection'!N32)/10</f>
        <v>0</v>
      </c>
      <c r="O309" s="37">
        <f>('ServBldg Projection'!O38-'ServBldg Projection'!O32)/10</f>
        <v>5.0931738392150018E-2</v>
      </c>
      <c r="P309" s="37">
        <f>('ServBldg Projection'!P38-'ServBldg Projection'!P32)/10</f>
        <v>0.19015460564668932</v>
      </c>
      <c r="Q309" s="37">
        <f>('ServBldg Projection'!Q38-'ServBldg Projection'!Q32)/10</f>
        <v>0.38150126345602542</v>
      </c>
      <c r="R309" s="37">
        <f>('ServBldg Projection'!R38-'ServBldg Projection'!R32)/10</f>
        <v>0</v>
      </c>
      <c r="S309" s="37">
        <f>('ServBldg Projection'!S38-'ServBldg Projection'!S32)/10</f>
        <v>0.12934728999357911</v>
      </c>
      <c r="T309" s="37">
        <f>('ServBldg Projection'!T38-'ServBldg Projection'!T32)/10</f>
        <v>2.2449440163740904</v>
      </c>
      <c r="U309" s="37">
        <f>('ServBldg Projection'!U38-'ServBldg Projection'!U32)/10</f>
        <v>1.9710050841951543E-2</v>
      </c>
      <c r="V309" s="37">
        <f>('ServBldg Projection'!V38-'ServBldg Projection'!V32)/10</f>
        <v>3.9196188004370837E-2</v>
      </c>
      <c r="W309" s="37">
        <f>('ServBldg Projection'!W38-'ServBldg Projection'!W32)/10</f>
        <v>1.3990538768062386</v>
      </c>
      <c r="X309" s="37">
        <f>('ServBldg Projection'!X38-'ServBldg Projection'!X32)/10</f>
        <v>2.1212230062201208E-2</v>
      </c>
      <c r="Y309" s="37">
        <f>('ServBldg Projection'!Y38-'ServBldg Projection'!Y32)/10</f>
        <v>0.17056856381714339</v>
      </c>
      <c r="Z309" s="37">
        <f>('ServBldg Projection'!Z38-'ServBldg Projection'!Z32)/10</f>
        <v>1.2557027730609715E-2</v>
      </c>
      <c r="AA309" s="37">
        <f>('ServBldg Projection'!AA38-'ServBldg Projection'!AA32)/10</f>
        <v>0.12196852307946911</v>
      </c>
      <c r="AB309" s="37">
        <f>('ServBldg Projection'!AB38-'ServBldg Projection'!AB32)/10</f>
        <v>6.8972279574957579E-2</v>
      </c>
      <c r="AC309" s="37">
        <f>('ServBldg Projection'!AC38-'ServBldg Projection'!AC32)/10</f>
        <v>3.5439810875389013E-2</v>
      </c>
      <c r="AD309" s="37">
        <f>('ServBldg Projection'!AD38-'ServBldg Projection'!AD32)/10</f>
        <v>4.3932246331729541E-2</v>
      </c>
      <c r="AE309" s="37">
        <f>('ServBldg Projection'!AE38-'ServBldg Projection'!AE32)/10</f>
        <v>7.0202834377843679E-2</v>
      </c>
      <c r="AF309" s="37">
        <f>('ServBldg Projection'!AF38-'ServBldg Projection'!AF32)/10</f>
        <v>8.7782645202072906E-2</v>
      </c>
      <c r="AG309" s="37">
        <f>('ServBldg Projection'!AG38-'ServBldg Projection'!AG32)/10</f>
        <v>6.9813351713038152E-2</v>
      </c>
      <c r="AH309" s="37">
        <f>('ServBldg Projection'!AH38-'ServBldg Projection'!AH32)/10</f>
        <v>0.30577722834600962</v>
      </c>
      <c r="AI309" s="37">
        <f>('ServBldg Projection'!AI38-'ServBldg Projection'!AI32)/10</f>
        <v>1.1531125986160556E-2</v>
      </c>
      <c r="AJ309" s="37">
        <f>('ServBldg Projection'!AJ38-'ServBldg Projection'!AJ32)/10</f>
        <v>0.74613214857042964</v>
      </c>
    </row>
    <row r="310" spans="3:37">
      <c r="C310" t="s">
        <v>75</v>
      </c>
      <c r="D310" t="s">
        <v>349</v>
      </c>
      <c r="E310">
        <v>2010</v>
      </c>
      <c r="F310" s="37">
        <f>('ServBldg Projection'!F39-'ServBldg Projection'!F33)/10</f>
        <v>2.7749959442457773E-2</v>
      </c>
      <c r="G310" s="37">
        <f>('ServBldg Projection'!G39-'ServBldg Projection'!G33)/10</f>
        <v>9.5767926726031766E-2</v>
      </c>
      <c r="H310" s="37">
        <f>('ServBldg Projection'!H39-'ServBldg Projection'!H33)/10</f>
        <v>0.45524267537303731</v>
      </c>
      <c r="I310" s="37">
        <f>('ServBldg Projection'!I39-'ServBldg Projection'!I33)/10</f>
        <v>3.2854290084415184E-2</v>
      </c>
      <c r="J310" s="37">
        <f>('ServBldg Projection'!J39-'ServBldg Projection'!J33)/10</f>
        <v>0.14595811135804587</v>
      </c>
      <c r="K310" s="37">
        <f>('ServBldg Projection'!K39-'ServBldg Projection'!K33)/10</f>
        <v>2.3107432433288454E-2</v>
      </c>
      <c r="L310" s="37">
        <f>('ServBldg Projection'!L39-'ServBldg Projection'!L33)/10</f>
        <v>2.6609036769921501E-2</v>
      </c>
      <c r="M310" s="37">
        <f>('ServBldg Projection'!M39-'ServBldg Projection'!M33)/10</f>
        <v>1.8464676245867652E-2</v>
      </c>
      <c r="N310" s="37">
        <f>('ServBldg Projection'!N39-'ServBldg Projection'!N33)/10</f>
        <v>0</v>
      </c>
      <c r="O310" s="37">
        <f>('ServBldg Projection'!O39-'ServBldg Projection'!O33)/10</f>
        <v>2.6214719774744211E-2</v>
      </c>
      <c r="P310" s="37">
        <f>('ServBldg Projection'!P39-'ServBldg Projection'!P33)/10</f>
        <v>0.18233480104557637</v>
      </c>
      <c r="Q310" s="37">
        <f>('ServBldg Projection'!Q39-'ServBldg Projection'!Q33)/10</f>
        <v>2.180403557532733E-2</v>
      </c>
      <c r="R310" s="37">
        <f>('ServBldg Projection'!R39-'ServBldg Projection'!R33)/10</f>
        <v>0</v>
      </c>
      <c r="S310" s="54">
        <f>('ServBldg Projection'!S39-'ServBldg Projection'!S33)/10</f>
        <v>1.7977631118220972E-2</v>
      </c>
      <c r="T310" s="37">
        <f>('ServBldg Projection'!T39-'ServBldg Projection'!T33)/10</f>
        <v>0</v>
      </c>
      <c r="U310" s="37">
        <f>('ServBldg Projection'!U39-'ServBldg Projection'!U33)/10</f>
        <v>9.2258362193091692E-3</v>
      </c>
      <c r="V310" s="37">
        <f>('ServBldg Projection'!V39-'ServBldg Projection'!V33)/10</f>
        <v>7.4924547483401051E-3</v>
      </c>
      <c r="W310" s="37">
        <f>('ServBldg Projection'!W39-'ServBldg Projection'!W33)/10</f>
        <v>0</v>
      </c>
      <c r="X310" s="37">
        <f>('ServBldg Projection'!X39-'ServBldg Projection'!X33)/10</f>
        <v>2.0604773089669681E-3</v>
      </c>
      <c r="Y310" s="37">
        <f>('ServBldg Projection'!Y39-'ServBldg Projection'!Y33)/10</f>
        <v>0</v>
      </c>
      <c r="Z310" s="37">
        <f>('ServBldg Projection'!Z39-'ServBldg Projection'!Z33)/10</f>
        <v>0</v>
      </c>
      <c r="AA310" s="37">
        <f>('ServBldg Projection'!AA39-'ServBldg Projection'!AA33)/10</f>
        <v>0</v>
      </c>
      <c r="AB310" s="37">
        <f>('ServBldg Projection'!AB39-'ServBldg Projection'!AB33)/10</f>
        <v>0</v>
      </c>
      <c r="AC310" s="37">
        <f>('ServBldg Projection'!AC39-'ServBldg Projection'!AC33)/10</f>
        <v>0</v>
      </c>
      <c r="AD310" s="37">
        <f>('ServBldg Projection'!AD39-'ServBldg Projection'!AD33)/10</f>
        <v>1.7763405073332572E-3</v>
      </c>
      <c r="AE310" s="37">
        <f>('ServBldg Projection'!AE39-'ServBldg Projection'!AE33)/10</f>
        <v>9.1302060613825955E-4</v>
      </c>
      <c r="AF310" s="37">
        <f>('ServBldg Projection'!AF39-'ServBldg Projection'!AF33)/10</f>
        <v>0</v>
      </c>
      <c r="AG310" s="37">
        <f>('ServBldg Projection'!AG39-'ServBldg Projection'!AG33)/10</f>
        <v>0.10759936880070101</v>
      </c>
      <c r="AH310" s="37">
        <f>('ServBldg Projection'!AH39-'ServBldg Projection'!AH33)/10</f>
        <v>4.9429257351150113E-2</v>
      </c>
      <c r="AI310" s="37">
        <f>('ServBldg Projection'!AI39-'ServBldg Projection'!AI33)/10</f>
        <v>1.4910649999071591E-2</v>
      </c>
      <c r="AJ310" s="37">
        <f>('ServBldg Projection'!AJ39-'ServBldg Projection'!AJ33)/10</f>
        <v>5.75445369445041E-2</v>
      </c>
    </row>
    <row r="311" spans="3:37">
      <c r="C311" t="s">
        <v>75</v>
      </c>
      <c r="D311" t="s">
        <v>350</v>
      </c>
      <c r="E311">
        <v>2010</v>
      </c>
      <c r="F311" s="37">
        <f>('ServBldg Projection'!F40-'ServBldg Projection'!F34)/10</f>
        <v>0.31951796144348776</v>
      </c>
      <c r="G311" s="37">
        <f>('ServBldg Projection'!G40-'ServBldg Projection'!G34)/10</f>
        <v>3.3059897444933539</v>
      </c>
      <c r="H311" s="37">
        <f>('ServBldg Projection'!H40-'ServBldg Projection'!H34)/10</f>
        <v>2.102414418551831</v>
      </c>
      <c r="I311" s="37">
        <f>('ServBldg Projection'!I40-'ServBldg Projection'!I34)/10</f>
        <v>0</v>
      </c>
      <c r="J311" s="37">
        <f>('ServBldg Projection'!J40-'ServBldg Projection'!J34)/10</f>
        <v>1.2888600289068919</v>
      </c>
      <c r="K311" s="37">
        <f>('ServBldg Projection'!K40-'ServBldg Projection'!K34)/10</f>
        <v>0.64208594812882613</v>
      </c>
      <c r="L311" s="37">
        <f>('ServBldg Projection'!L40-'ServBldg Projection'!L34)/10</f>
        <v>0.16654145832887099</v>
      </c>
      <c r="M311" s="37">
        <f>('ServBldg Projection'!M40-'ServBldg Projection'!M34)/10</f>
        <v>2.8867181409373187E-2</v>
      </c>
      <c r="N311" s="37">
        <f>('ServBldg Projection'!N40-'ServBldg Projection'!N34)/10</f>
        <v>0</v>
      </c>
      <c r="O311" s="37">
        <f>('ServBldg Projection'!O40-'ServBldg Projection'!O34)/10</f>
        <v>0.16325603103791445</v>
      </c>
      <c r="P311" s="37">
        <f>('ServBldg Projection'!P40-'ServBldg Projection'!P34)/10</f>
        <v>1.6224983280484295</v>
      </c>
      <c r="Q311" s="37">
        <f>('ServBldg Projection'!Q40-'ServBldg Projection'!Q34)/10</f>
        <v>0.91889941185151192</v>
      </c>
      <c r="R311" s="37">
        <f>('ServBldg Projection'!R40-'ServBldg Projection'!R34)/10</f>
        <v>0</v>
      </c>
      <c r="S311" s="55">
        <f>('ServBldg Projection'!S40-'ServBldg Projection'!S34)/10</f>
        <v>1.0716485276345935</v>
      </c>
      <c r="T311" s="37">
        <f>('ServBldg Projection'!T40-'ServBldg Projection'!T34)/10</f>
        <v>4.9867735295347817</v>
      </c>
      <c r="U311" s="37">
        <f>('ServBldg Projection'!U40-'ServBldg Projection'!U34)/10</f>
        <v>0.36308864264478091</v>
      </c>
      <c r="V311" s="37">
        <f>('ServBldg Projection'!V40-'ServBldg Projection'!V34)/10</f>
        <v>8.3536116138860445E-2</v>
      </c>
      <c r="W311" s="37">
        <f>('ServBldg Projection'!W40-'ServBldg Projection'!W34)/10</f>
        <v>0.49096954588159464</v>
      </c>
      <c r="X311" s="37">
        <f>('ServBldg Projection'!X40-'ServBldg Projection'!X34)/10</f>
        <v>4.7540571794468356E-2</v>
      </c>
      <c r="Y311" s="37">
        <f>('ServBldg Projection'!Y40-'ServBldg Projection'!Y34)/10</f>
        <v>0.36168045027819884</v>
      </c>
      <c r="Z311" s="37">
        <f>('ServBldg Projection'!Z40-'ServBldg Projection'!Z34)/10</f>
        <v>9.0138624660336578E-2</v>
      </c>
      <c r="AA311" s="37">
        <f>('ServBldg Projection'!AA40-'ServBldg Projection'!AA34)/10</f>
        <v>0.42395391018371031</v>
      </c>
      <c r="AB311" s="37">
        <f>('ServBldg Projection'!AB40-'ServBldg Projection'!AB34)/10</f>
        <v>0.16575619645198963</v>
      </c>
      <c r="AC311" s="37">
        <f>('ServBldg Projection'!AC40-'ServBldg Projection'!AC34)/10</f>
        <v>0.12000801639963279</v>
      </c>
      <c r="AD311" s="37">
        <f>('ServBldg Projection'!AD40-'ServBldg Projection'!AD34)/10</f>
        <v>9.4689362991872444E-2</v>
      </c>
      <c r="AE311" s="37">
        <f>('ServBldg Projection'!AE40-'ServBldg Projection'!AE34)/10</f>
        <v>8.6733760697797896E-2</v>
      </c>
      <c r="AF311" s="37">
        <f>('ServBldg Projection'!AF40-'ServBldg Projection'!AF34)/10</f>
        <v>2.7504525067787E-2</v>
      </c>
      <c r="AG311" s="37">
        <f>('ServBldg Projection'!AG40-'ServBldg Projection'!AG34)/10</f>
        <v>0.53028105768711031</v>
      </c>
      <c r="AH311" s="37">
        <f>('ServBldg Projection'!AH40-'ServBldg Projection'!AH34)/10</f>
        <v>0.76550123705927997</v>
      </c>
      <c r="AI311" s="37">
        <f>('ServBldg Projection'!AI40-'ServBldg Projection'!AI34)/10</f>
        <v>0.12410959744554954</v>
      </c>
      <c r="AJ311" s="37">
        <f>('ServBldg Projection'!AJ40-'ServBldg Projection'!AJ34)/10</f>
        <v>0.86175194830910873</v>
      </c>
    </row>
    <row r="312" spans="3:37">
      <c r="C312" t="s">
        <v>75</v>
      </c>
      <c r="D312" t="s">
        <v>351</v>
      </c>
      <c r="E312">
        <v>2010</v>
      </c>
      <c r="F312" s="37">
        <f>('ServBldg Projection'!F41-'ServBldg Projection'!F35)/10</f>
        <v>5.4172752477030531E-2</v>
      </c>
      <c r="G312" s="37">
        <f>('ServBldg Projection'!G41-'ServBldg Projection'!G35)/10</f>
        <v>1.8338858985959632</v>
      </c>
      <c r="H312" s="37">
        <f>('ServBldg Projection'!H41-'ServBldg Projection'!H35)/10</f>
        <v>0.55214014307406956</v>
      </c>
      <c r="I312" s="37">
        <f>('ServBldg Projection'!I41-'ServBldg Projection'!I35)/10</f>
        <v>0</v>
      </c>
      <c r="J312" s="37">
        <f>('ServBldg Projection'!J41-'ServBldg Projection'!J35)/10</f>
        <v>0.34517956065003014</v>
      </c>
      <c r="K312" s="37">
        <f>('ServBldg Projection'!K41-'ServBldg Projection'!K35)/10</f>
        <v>0.55501529675010419</v>
      </c>
      <c r="L312" s="37">
        <f>('ServBldg Projection'!L41-'ServBldg Projection'!L35)/10</f>
        <v>5.7770235261534131E-2</v>
      </c>
      <c r="M312" s="37">
        <f>('ServBldg Projection'!M41-'ServBldg Projection'!M35)/10</f>
        <v>7.5028203230218084E-3</v>
      </c>
      <c r="N312" s="37">
        <f>('ServBldg Projection'!N41-'ServBldg Projection'!N35)/10</f>
        <v>0</v>
      </c>
      <c r="O312" s="37">
        <f>('ServBldg Projection'!O41-'ServBldg Projection'!O35)/10</f>
        <v>0.1118056714037536</v>
      </c>
      <c r="P312" s="37">
        <f>('ServBldg Projection'!P41-'ServBldg Projection'!P35)/10</f>
        <v>0.16157811000295616</v>
      </c>
      <c r="Q312" s="37">
        <f>('ServBldg Projection'!Q41-'ServBldg Projection'!Q35)/10</f>
        <v>0.80452248833324447</v>
      </c>
      <c r="R312" s="37">
        <f>('ServBldg Projection'!R41-'ServBldg Projection'!R35)/10</f>
        <v>0</v>
      </c>
      <c r="S312" s="37">
        <f>('ServBldg Projection'!S41-'ServBldg Projection'!S35)/10</f>
        <v>0.11006868548396262</v>
      </c>
      <c r="T312" s="37">
        <f>('ServBldg Projection'!T41-'ServBldg Projection'!T35)/10</f>
        <v>1.5204090352895931</v>
      </c>
      <c r="U312" s="37">
        <f>('ServBldg Projection'!U41-'ServBldg Projection'!U35)/10</f>
        <v>7.201955162232157E-2</v>
      </c>
      <c r="V312" s="37">
        <f>('ServBldg Projection'!V41-'ServBldg Projection'!V35)/10</f>
        <v>7.3297985768016054E-4</v>
      </c>
      <c r="W312" s="37">
        <f>('ServBldg Projection'!W41-'ServBldg Projection'!W35)/10</f>
        <v>0.36554405402097867</v>
      </c>
      <c r="X312" s="37">
        <f>('ServBldg Projection'!X41-'ServBldg Projection'!X35)/10</f>
        <v>1.3764036260224755E-2</v>
      </c>
      <c r="Y312" s="37">
        <f>('ServBldg Projection'!Y41-'ServBldg Projection'!Y35)/10</f>
        <v>0.15857784697517249</v>
      </c>
      <c r="Z312" s="37">
        <f>('ServBldg Projection'!Z41-'ServBldg Projection'!Z35)/10</f>
        <v>1.6919206965974976E-2</v>
      </c>
      <c r="AA312" s="37">
        <f>('ServBldg Projection'!AA41-'ServBldg Projection'!AA35)/10</f>
        <v>0.11459355773936428</v>
      </c>
      <c r="AB312" s="37">
        <f>('ServBldg Projection'!AB41-'ServBldg Projection'!AB35)/10</f>
        <v>2.5550125408457892E-2</v>
      </c>
      <c r="AC312" s="37">
        <f>('ServBldg Projection'!AC41-'ServBldg Projection'!AC35)/10</f>
        <v>3.4263019906396949E-2</v>
      </c>
      <c r="AD312" s="37">
        <f>('ServBldg Projection'!AD41-'ServBldg Projection'!AD35)/10</f>
        <v>1.7891310245127245E-2</v>
      </c>
      <c r="AE312" s="37">
        <f>('ServBldg Projection'!AE41-'ServBldg Projection'!AE35)/10</f>
        <v>1.536126771774925E-2</v>
      </c>
      <c r="AF312" s="37">
        <f>('ServBldg Projection'!AF41-'ServBldg Projection'!AF35)/10</f>
        <v>3.3958717103319547E-3</v>
      </c>
      <c r="AG312" s="37">
        <f>('ServBldg Projection'!AG41-'ServBldg Projection'!AG35)/10</f>
        <v>5.4267233303358163E-2</v>
      </c>
      <c r="AH312" s="37">
        <f>('ServBldg Projection'!AH41-'ServBldg Projection'!AH35)/10</f>
        <v>0.6586556870635718</v>
      </c>
      <c r="AI312" s="37">
        <f>('ServBldg Projection'!AI41-'ServBldg Projection'!AI35)/10</f>
        <v>1.2336934409807732E-2</v>
      </c>
      <c r="AJ312" s="37">
        <f>('ServBldg Projection'!AJ41-'ServBldg Projection'!AJ35)/10</f>
        <v>0.14636834002568441</v>
      </c>
    </row>
    <row r="313" spans="3:37">
      <c r="C313" t="s">
        <v>75</v>
      </c>
      <c r="D313" t="s">
        <v>352</v>
      </c>
      <c r="E313">
        <v>2010</v>
      </c>
      <c r="F313" s="37">
        <f>('ServBldg Projection'!F42-'ServBldg Projection'!F36)/10</f>
        <v>3.5395961391869513E-2</v>
      </c>
      <c r="G313" s="37">
        <f>('ServBldg Projection'!G42-'ServBldg Projection'!G36)/10</f>
        <v>1.1982436094846747</v>
      </c>
      <c r="H313" s="37">
        <f>('ServBldg Projection'!H42-'ServBldg Projection'!H36)/10</f>
        <v>0.55214014307406956</v>
      </c>
      <c r="I313" s="37">
        <f>('ServBldg Projection'!I42-'ServBldg Projection'!I36)/10</f>
        <v>0</v>
      </c>
      <c r="J313" s="37">
        <f>('ServBldg Projection'!J42-'ServBldg Projection'!J36)/10</f>
        <v>0.34517956065003014</v>
      </c>
      <c r="K313" s="37">
        <f>('ServBldg Projection'!K42-'ServBldg Projection'!K36)/10</f>
        <v>0.55501529675010419</v>
      </c>
      <c r="L313" s="37">
        <f>('ServBldg Projection'!L42-'ServBldg Projection'!L36)/10</f>
        <v>3.7746522438259003E-2</v>
      </c>
      <c r="M313" s="37">
        <f>('ServBldg Projection'!M42-'ServBldg Projection'!M36)/10</f>
        <v>8.9705266908481456E-3</v>
      </c>
      <c r="N313" s="37">
        <f>('ServBldg Projection'!N42-'ServBldg Projection'!N36)/10</f>
        <v>0</v>
      </c>
      <c r="O313" s="37">
        <f>('ServBldg Projection'!O42-'ServBldg Projection'!O36)/10</f>
        <v>9.4402382319687561E-2</v>
      </c>
      <c r="P313" s="37">
        <f>('ServBldg Projection'!P42-'ServBldg Projection'!P36)/10</f>
        <v>0.13642741305947306</v>
      </c>
      <c r="Q313" s="37">
        <f>('ServBldg Projection'!Q42-'ServBldg Projection'!Q36)/10</f>
        <v>0.33247651536366424</v>
      </c>
      <c r="R313" s="37">
        <f>('ServBldg Projection'!R42-'ServBldg Projection'!R36)/10</f>
        <v>0</v>
      </c>
      <c r="S313" s="37">
        <f>('ServBldg Projection'!S42-'ServBldg Projection'!S36)/10</f>
        <v>9.2935769697758186E-2</v>
      </c>
      <c r="T313" s="37">
        <f>('ServBldg Projection'!T42-'ServBldg Projection'!T36)/10</f>
        <v>0.9934208075504074</v>
      </c>
      <c r="U313" s="37">
        <f>('ServBldg Projection'!U42-'ServBldg Projection'!U36)/10</f>
        <v>4.7056890265347297E-2</v>
      </c>
      <c r="V313" s="37">
        <f>('ServBldg Projection'!V42-'ServBldg Projection'!V36)/10</f>
        <v>4.7892206980743035E-4</v>
      </c>
      <c r="W313" s="37">
        <f>('ServBldg Projection'!W42-'ServBldg Projection'!W36)/10</f>
        <v>0.23884300929032759</v>
      </c>
      <c r="X313" s="37">
        <f>('ServBldg Projection'!X42-'ServBldg Projection'!X36)/10</f>
        <v>1.6456565575386106E-2</v>
      </c>
      <c r="Y313" s="37">
        <f>('ServBldg Projection'!Y42-'ServBldg Projection'!Y36)/10</f>
        <v>0.10361325744928598</v>
      </c>
      <c r="Z313" s="37">
        <f>('ServBldg Projection'!Z42-'ServBldg Projection'!Z36)/10</f>
        <v>1.1054848963094966E-2</v>
      </c>
      <c r="AA313" s="37">
        <f>('ServBldg Projection'!AA42-'ServBldg Projection'!AA36)/10</f>
        <v>7.4874341066929168E-2</v>
      </c>
      <c r="AB313" s="37">
        <f>('ServBldg Projection'!AB42-'ServBldg Projection'!AB36)/10</f>
        <v>2.5550125408457892E-2</v>
      </c>
      <c r="AC313" s="37">
        <f>('ServBldg Projection'!AC42-'ServBldg Projection'!AC36)/10</f>
        <v>2.8929755208483697E-2</v>
      </c>
      <c r="AD313" s="37">
        <f>('ServBldg Projection'!AD42-'ServBldg Projection'!AD36)/10</f>
        <v>2.1391219458594079E-2</v>
      </c>
      <c r="AE313" s="37">
        <f>('ServBldg Projection'!AE42-'ServBldg Projection'!AE36)/10</f>
        <v>1.8366248441870549E-2</v>
      </c>
      <c r="AF313" s="37">
        <f>('ServBldg Projection'!AF42-'ServBldg Projection'!AF36)/10</f>
        <v>4.0601742417789802E-3</v>
      </c>
      <c r="AG313" s="37">
        <f>('ServBldg Projection'!AG42-'ServBldg Projection'!AG36)/10</f>
        <v>4.5820181046408948E-2</v>
      </c>
      <c r="AH313" s="37">
        <f>('ServBldg Projection'!AH42-'ServBldg Projection'!AH36)/10</f>
        <v>0.27219568232709151</v>
      </c>
      <c r="AI313" s="37">
        <f>('ServBldg Projection'!AI42-'ServBldg Projection'!AI36)/10</f>
        <v>1.0416609320307491E-2</v>
      </c>
      <c r="AJ313" s="37">
        <f>('ServBldg Projection'!AJ42-'ServBldg Projection'!AJ36)/10</f>
        <v>9.5635681696953953E-2</v>
      </c>
    </row>
    <row r="314" spans="3:37">
      <c r="C314" t="s">
        <v>75</v>
      </c>
      <c r="D314" t="s">
        <v>353</v>
      </c>
      <c r="E314">
        <v>2010</v>
      </c>
      <c r="F314" s="37">
        <f>('ServBldg Projection'!F43-'ServBldg Projection'!F37)/10</f>
        <v>5.8827156758359145E-2</v>
      </c>
      <c r="G314" s="37">
        <f>('ServBldg Projection'!G43-'ServBldg Projection'!G37)/10</f>
        <v>0.25521962562121131</v>
      </c>
      <c r="H314" s="37">
        <f>('ServBldg Projection'!H43-'ServBldg Projection'!H37)/10</f>
        <v>0.66473522461680401</v>
      </c>
      <c r="I314" s="37">
        <f>('ServBldg Projection'!I43-'ServBldg Projection'!I37)/10</f>
        <v>0</v>
      </c>
      <c r="J314" s="37">
        <f>('ServBldg Projection'!J43-'ServBldg Projection'!J37)/10</f>
        <v>0.39318738132224523</v>
      </c>
      <c r="K314" s="37">
        <f>('ServBldg Projection'!K43-'ServBldg Projection'!K37)/10</f>
        <v>1.6956264668695185</v>
      </c>
      <c r="L314" s="37">
        <f>('ServBldg Projection'!L43-'ServBldg Projection'!L37)/10</f>
        <v>3.436523917379164E-2</v>
      </c>
      <c r="M314" s="37">
        <f>('ServBldg Projection'!M43-'ServBldg Projection'!M37)/10</f>
        <v>1.6260362929531879E-2</v>
      </c>
      <c r="N314" s="37">
        <f>('ServBldg Projection'!N43-'ServBldg Projection'!N37)/10</f>
        <v>0</v>
      </c>
      <c r="O314" s="37">
        <f>('ServBldg Projection'!O43-'ServBldg Projection'!O37)/10</f>
        <v>0.16914719173088386</v>
      </c>
      <c r="P314" s="37">
        <f>('ServBldg Projection'!P43-'ServBldg Projection'!P37)/10</f>
        <v>0.55189960420178963</v>
      </c>
      <c r="Q314" s="37">
        <f>('ServBldg Projection'!Q43-'ServBldg Projection'!Q37)/10</f>
        <v>0.49057819830767857</v>
      </c>
      <c r="R314" s="37">
        <f>('ServBldg Projection'!R43-'ServBldg Projection'!R37)/10</f>
        <v>0</v>
      </c>
      <c r="S314" s="37">
        <f>('ServBldg Projection'!S43-'ServBldg Projection'!S37)/10</f>
        <v>0.38319482596932347</v>
      </c>
      <c r="T314" s="37">
        <f>('ServBldg Projection'!T43-'ServBldg Projection'!T37)/10</f>
        <v>1.2179039161178757</v>
      </c>
      <c r="U314" s="37">
        <f>('ServBldg Projection'!U43-'ServBldg Projection'!U37)/10</f>
        <v>0.13867302203832529</v>
      </c>
      <c r="V314" s="37">
        <f>('ServBldg Projection'!V43-'ServBldg Projection'!V37)/10</f>
        <v>1.9884919251686027E-2</v>
      </c>
      <c r="W314" s="37">
        <f>('ServBldg Projection'!W43-'ServBldg Projection'!W37)/10</f>
        <v>0.28474737942790129</v>
      </c>
      <c r="X314" s="37">
        <f>('ServBldg Projection'!X43-'ServBldg Projection'!X37)/10</f>
        <v>2.3678761144054494E-2</v>
      </c>
      <c r="Y314" s="37">
        <f>('ServBldg Projection'!Y43-'ServBldg Projection'!Y37)/10</f>
        <v>1.9700151288722999E-2</v>
      </c>
      <c r="Z314" s="37">
        <f>('ServBldg Projection'!Z43-'ServBldg Projection'!Z37)/10</f>
        <v>2.2003866385917094E-2</v>
      </c>
      <c r="AA314" s="37">
        <f>('ServBldg Projection'!AA43-'ServBldg Projection'!AA37)/10</f>
        <v>3.9667837798741078E-2</v>
      </c>
      <c r="AB314" s="37">
        <f>('ServBldg Projection'!AB43-'ServBldg Projection'!AB37)/10</f>
        <v>5.079031752917107E-2</v>
      </c>
      <c r="AC314" s="37">
        <f>('ServBldg Projection'!AC43-'ServBldg Projection'!AC37)/10</f>
        <v>0.15115981626218442</v>
      </c>
      <c r="AD314" s="37">
        <f>('ServBldg Projection'!AD43-'ServBldg Projection'!AD37)/10</f>
        <v>1.8248705004016163E-2</v>
      </c>
      <c r="AE314" s="37">
        <f>('ServBldg Projection'!AE43-'ServBldg Projection'!AE37)/10</f>
        <v>2.001335537734545E-2</v>
      </c>
      <c r="AF314" s="37">
        <f>('ServBldg Projection'!AF43-'ServBldg Projection'!AF37)/10</f>
        <v>1.3023226929687048E-2</v>
      </c>
      <c r="AG314" s="37">
        <f>('ServBldg Projection'!AG43-'ServBldg Projection'!AG37)/10</f>
        <v>0.20205210161894699</v>
      </c>
      <c r="AH314" s="37">
        <f>('ServBldg Projection'!AH43-'ServBldg Projection'!AH37)/10</f>
        <v>0.45330902310282684</v>
      </c>
      <c r="AI314" s="37">
        <f>('ServBldg Projection'!AI43-'ServBldg Projection'!AI37)/10</f>
        <v>3.9468201841719466E-2</v>
      </c>
      <c r="AJ314" s="37">
        <f>('ServBldg Projection'!AJ43-'ServBldg Projection'!AJ37)/10</f>
        <v>0.15474400341330713</v>
      </c>
    </row>
    <row r="315" spans="3:37">
      <c r="C315" t="s">
        <v>75</v>
      </c>
      <c r="D315" t="s">
        <v>348</v>
      </c>
      <c r="E315">
        <v>2020</v>
      </c>
      <c r="F315" s="37">
        <f>('ServBldg Projection'!F44-'ServBldg Projection'!F38)/10</f>
        <v>0.39360807113688312</v>
      </c>
      <c r="G315" s="37">
        <f>('ServBldg Projection'!G44-'ServBldg Projection'!G38)/10</f>
        <v>1.2644313468468966</v>
      </c>
      <c r="H315" s="37">
        <f>('ServBldg Projection'!H44-'ServBldg Projection'!H38)/10</f>
        <v>1.062450261845612</v>
      </c>
      <c r="I315" s="37">
        <f>('ServBldg Projection'!I44-'ServBldg Projection'!I38)/10</f>
        <v>1.385074198791004</v>
      </c>
      <c r="J315" s="37">
        <f>('ServBldg Projection'!J44-'ServBldg Projection'!J38)/10</f>
        <v>0.30953843118660024</v>
      </c>
      <c r="K315" s="37">
        <f>('ServBldg Projection'!K44-'ServBldg Projection'!K38)/10</f>
        <v>0.30445181850069536</v>
      </c>
      <c r="L315" s="37">
        <f>('ServBldg Projection'!L44-'ServBldg Projection'!L38)/10</f>
        <v>2.2433443725369727E-2</v>
      </c>
      <c r="M315" s="37">
        <f>('ServBldg Projection'!M44-'ServBldg Projection'!M38)/10</f>
        <v>0.86572539675137894</v>
      </c>
      <c r="N315" s="37">
        <f>('ServBldg Projection'!N44-'ServBldg Projection'!N38)/10</f>
        <v>0.15126998526771693</v>
      </c>
      <c r="O315" s="37">
        <f>('ServBldg Projection'!O44-'ServBldg Projection'!O38)/10</f>
        <v>5.9688494471085908E-2</v>
      </c>
      <c r="P315" s="37">
        <f>('ServBldg Projection'!P44-'ServBldg Projection'!P38)/10</f>
        <v>0.14957549293133834</v>
      </c>
      <c r="Q315" s="37">
        <f>('ServBldg Projection'!Q44-'ServBldg Projection'!Q38)/10</f>
        <v>0.58208963342465547</v>
      </c>
      <c r="R315" s="37">
        <f>('ServBldg Projection'!R44-'ServBldg Projection'!R38)/10</f>
        <v>1.2655758787522562</v>
      </c>
      <c r="S315" s="37">
        <f>('ServBldg Projection'!S44-'ServBldg Projection'!S38)/10</f>
        <v>9.9951492434412703E-2</v>
      </c>
      <c r="T315" s="37">
        <f>('ServBldg Projection'!T44-'ServBldg Projection'!T38)/10</f>
        <v>2.8357753908492129</v>
      </c>
      <c r="U315" s="37">
        <f>('ServBldg Projection'!U44-'ServBldg Projection'!U38)/10</f>
        <v>1.3799375612091481E-2</v>
      </c>
      <c r="V315" s="37">
        <f>('ServBldg Projection'!V44-'ServBldg Projection'!V38)/10</f>
        <v>0.19097222233681616</v>
      </c>
      <c r="W315" s="37">
        <f>('ServBldg Projection'!W44-'ServBldg Projection'!W38)/10</f>
        <v>1.6985735693428681</v>
      </c>
      <c r="X315" s="37">
        <f>('ServBldg Projection'!X44-'ServBldg Projection'!X38)/10</f>
        <v>0.15354506112023211</v>
      </c>
      <c r="Y315" s="37">
        <f>('ServBldg Projection'!Y44-'ServBldg Projection'!Y38)/10</f>
        <v>0.315140482069446</v>
      </c>
      <c r="Z315" s="37">
        <f>('ServBldg Projection'!Z44-'ServBldg Projection'!Z38)/10</f>
        <v>2.6297586889243309E-2</v>
      </c>
      <c r="AA315" s="37">
        <f>('ServBldg Projection'!AA44-'ServBldg Projection'!AA38)/10</f>
        <v>0.12036237227734033</v>
      </c>
      <c r="AB315" s="37">
        <f>('ServBldg Projection'!AB44-'ServBldg Projection'!AB38)/10</f>
        <v>3.6800529484494728E-2</v>
      </c>
      <c r="AC315" s="37">
        <f>('ServBldg Projection'!AC44-'ServBldg Projection'!AC38)/10</f>
        <v>1.081951486998004E-2</v>
      </c>
      <c r="AD315" s="37">
        <f>('ServBldg Projection'!AD44-'ServBldg Projection'!AD38)/10</f>
        <v>0.11326566604107775</v>
      </c>
      <c r="AE315" s="37">
        <f>('ServBldg Projection'!AE44-'ServBldg Projection'!AE38)/10</f>
        <v>6.2662256199904259E-2</v>
      </c>
      <c r="AF315" s="37">
        <f>('ServBldg Projection'!AF44-'ServBldg Projection'!AF38)/10</f>
        <v>0.45135970694132632</v>
      </c>
      <c r="AG315" s="37">
        <f>('ServBldg Projection'!AG44-'ServBldg Projection'!AG38)/10</f>
        <v>0.1136710526932501</v>
      </c>
      <c r="AH315" s="37">
        <f>('ServBldg Projection'!AH44-'ServBldg Projection'!AH38)/10</f>
        <v>0.44658121703273534</v>
      </c>
      <c r="AI315" s="37">
        <f>('ServBldg Projection'!AI44-'ServBldg Projection'!AI38)/10</f>
        <v>1.1277418921007521E-2</v>
      </c>
      <c r="AJ315" s="37">
        <f>('ServBldg Projection'!AJ44-'ServBldg Projection'!AJ38)/10</f>
        <v>0.89701440361144191</v>
      </c>
    </row>
    <row r="316" spans="3:37">
      <c r="C316" t="s">
        <v>75</v>
      </c>
      <c r="D316" t="s">
        <v>349</v>
      </c>
      <c r="E316">
        <v>2020</v>
      </c>
      <c r="F316" s="37">
        <f>('ServBldg Projection'!F45-'ServBldg Projection'!F39)/10</f>
        <v>1.7668599369372019E-2</v>
      </c>
      <c r="G316" s="37">
        <f>('ServBldg Projection'!G45-'ServBldg Projection'!G39)/10</f>
        <v>0.16552255232934812</v>
      </c>
      <c r="H316" s="37">
        <f>('ServBldg Projection'!H45-'ServBldg Projection'!H39)/10</f>
        <v>0.38460748163597885</v>
      </c>
      <c r="I316" s="37">
        <f>('ServBldg Projection'!I45-'ServBldg Projection'!I39)/10</f>
        <v>0</v>
      </c>
      <c r="J316" s="37">
        <f>('ServBldg Projection'!J45-'ServBldg Projection'!J39)/10</f>
        <v>0.11876813703811102</v>
      </c>
      <c r="K316" s="37">
        <f>('ServBldg Projection'!K45-'ServBldg Projection'!K39)/10</f>
        <v>3.1084790473179601E-2</v>
      </c>
      <c r="L316" s="37">
        <f>('ServBldg Projection'!L45-'ServBldg Projection'!L39)/10</f>
        <v>2.7831335810832969E-2</v>
      </c>
      <c r="M316" s="37">
        <f>('ServBldg Projection'!M45-'ServBldg Projection'!M39)/10</f>
        <v>8.0599996086309744E-2</v>
      </c>
      <c r="N316" s="37">
        <f>('ServBldg Projection'!N45-'ServBldg Projection'!N39)/10</f>
        <v>0</v>
      </c>
      <c r="O316" s="37">
        <f>('ServBldg Projection'!O45-'ServBldg Projection'!O39)/10</f>
        <v>1.6275931482796581E-2</v>
      </c>
      <c r="P316" s="37">
        <f>('ServBldg Projection'!P45-'ServBldg Projection'!P39)/10</f>
        <v>0.14660558178077351</v>
      </c>
      <c r="Q316" s="37">
        <f>('ServBldg Projection'!Q45-'ServBldg Projection'!Q39)/10</f>
        <v>2.8438883716646001E-2</v>
      </c>
      <c r="R316" s="37">
        <f>('ServBldg Projection'!R45-'ServBldg Projection'!R39)/10</f>
        <v>0</v>
      </c>
      <c r="S316" s="37">
        <f>('ServBldg Projection'!S45-'ServBldg Projection'!S39)/10</f>
        <v>1.6082531349211095E-2</v>
      </c>
      <c r="T316" s="37">
        <f>('ServBldg Projection'!T45-'ServBldg Projection'!T39)/10</f>
        <v>0</v>
      </c>
      <c r="U316" s="37">
        <f>('ServBldg Projection'!U45-'ServBldg Projection'!U39)/10</f>
        <v>6.9582162665013493E-3</v>
      </c>
      <c r="V316" s="37">
        <f>('ServBldg Projection'!V45-'ServBldg Projection'!V39)/10</f>
        <v>0</v>
      </c>
      <c r="W316" s="37">
        <f>('ServBldg Projection'!W45-'ServBldg Projection'!W39)/10</f>
        <v>0</v>
      </c>
      <c r="X316" s="37">
        <f>('ServBldg Projection'!X45-'ServBldg Projection'!X39)/10</f>
        <v>1.3588872535281516E-3</v>
      </c>
      <c r="Y316" s="37">
        <f>('ServBldg Projection'!Y45-'ServBldg Projection'!Y39)/10</f>
        <v>0</v>
      </c>
      <c r="Z316" s="37">
        <f>('ServBldg Projection'!Z45-'ServBldg Projection'!Z39)/10</f>
        <v>0</v>
      </c>
      <c r="AA316" s="37">
        <f>('ServBldg Projection'!AA45-'ServBldg Projection'!AA39)/10</f>
        <v>0</v>
      </c>
      <c r="AB316" s="37">
        <f>('ServBldg Projection'!AB45-'ServBldg Projection'!AB39)/10</f>
        <v>0</v>
      </c>
      <c r="AC316" s="37">
        <f>('ServBldg Projection'!AC45-'ServBldg Projection'!AC39)/10</f>
        <v>1.1263794079050204E-3</v>
      </c>
      <c r="AD316" s="37">
        <f>('ServBldg Projection'!AD45-'ServBldg Projection'!AD39)/10</f>
        <v>2.1854088108075377E-3</v>
      </c>
      <c r="AE316" s="37">
        <f>('ServBldg Projection'!AE45-'ServBldg Projection'!AE39)/10</f>
        <v>1.0453681926320992E-3</v>
      </c>
      <c r="AF316" s="37">
        <f>('ServBldg Projection'!AF45-'ServBldg Projection'!AF39)/10</f>
        <v>0</v>
      </c>
      <c r="AG316" s="37">
        <f>('ServBldg Projection'!AG45-'ServBldg Projection'!AG39)/10</f>
        <v>9.5187570428519663E-2</v>
      </c>
      <c r="AH316" s="37">
        <f>('ServBldg Projection'!AH45-'ServBldg Projection'!AH39)/10</f>
        <v>5.5943863210948665E-2</v>
      </c>
      <c r="AI316" s="37">
        <f>('ServBldg Projection'!AI45-'ServBldg Projection'!AI39)/10</f>
        <v>2.2152810283495583E-2</v>
      </c>
      <c r="AJ316" s="37">
        <f>('ServBldg Projection'!AJ45-'ServBldg Projection'!AJ39)/10</f>
        <v>5.6940120256242913E-2</v>
      </c>
    </row>
    <row r="317" spans="3:37">
      <c r="C317" t="s">
        <v>75</v>
      </c>
      <c r="D317" t="s">
        <v>350</v>
      </c>
      <c r="E317">
        <v>2020</v>
      </c>
      <c r="F317" s="37">
        <f>('ServBldg Projection'!F46-'ServBldg Projection'!F40)/10</f>
        <v>0.36780757467926578</v>
      </c>
      <c r="G317" s="37">
        <f>('ServBldg Projection'!G46-'ServBldg Projection'!G40)/10</f>
        <v>1.9274583925490218</v>
      </c>
      <c r="H317" s="37">
        <f>('ServBldg Projection'!H46-'ServBldg Projection'!H40)/10</f>
        <v>3.8823706057624863</v>
      </c>
      <c r="I317" s="37">
        <f>('ServBldg Projection'!I46-'ServBldg Projection'!I40)/10</f>
        <v>2.0781628945257724</v>
      </c>
      <c r="J317" s="37">
        <f>('ServBldg Projection'!J46-'ServBldg Projection'!J40)/10</f>
        <v>1.2078215549970905</v>
      </c>
      <c r="K317" s="37">
        <f>('ServBldg Projection'!K46-'ServBldg Projection'!K40)/10</f>
        <v>0.70536474748207212</v>
      </c>
      <c r="L317" s="37">
        <f>('ServBldg Projection'!L46-'ServBldg Projection'!L40)/10</f>
        <v>0.14006554951610681</v>
      </c>
      <c r="M317" s="37">
        <f>('ServBldg Projection'!M46-'ServBldg Projection'!M40)/10</f>
        <v>1.9439916705788676</v>
      </c>
      <c r="N317" s="37">
        <f>('ServBldg Projection'!N46-'ServBldg Projection'!N40)/10</f>
        <v>0.2850384028225747</v>
      </c>
      <c r="O317" s="37">
        <f>('ServBldg Projection'!O46-'ServBldg Projection'!O40)/10</f>
        <v>0.16446289777236806</v>
      </c>
      <c r="P317" s="37">
        <f>('ServBldg Projection'!P46-'ServBldg Projection'!P40)/10</f>
        <v>1.2379597103018596</v>
      </c>
      <c r="Q317" s="37">
        <f>('ServBldg Projection'!Q46-'ServBldg Projection'!Q40)/10</f>
        <v>1.2131799184691403</v>
      </c>
      <c r="R317" s="37">
        <f>('ServBldg Projection'!R46-'ServBldg Projection'!R40)/10</f>
        <v>1.4627466190513787</v>
      </c>
      <c r="S317" s="37">
        <f>('ServBldg Projection'!S46-'ServBldg Projection'!S40)/10</f>
        <v>0.81110956678925705</v>
      </c>
      <c r="T317" s="37">
        <f>('ServBldg Projection'!T46-'ServBldg Projection'!T40)/10</f>
        <v>5.0238217533642739</v>
      </c>
      <c r="U317" s="37">
        <f>('ServBldg Projection'!U46-'ServBldg Projection'!U40)/10</f>
        <v>0.24697672207404153</v>
      </c>
      <c r="V317" s="37">
        <f>('ServBldg Projection'!V46-'ServBldg Projection'!V40)/10</f>
        <v>0.33838276497181069</v>
      </c>
      <c r="W317" s="37">
        <f>('ServBldg Projection'!W46-'ServBldg Projection'!W40)/10</f>
        <v>0.48477708263758074</v>
      </c>
      <c r="X317" s="37">
        <f>('ServBldg Projection'!X46-'ServBldg Projection'!X40)/10</f>
        <v>0.2777713816993172</v>
      </c>
      <c r="Y317" s="37">
        <f>('ServBldg Projection'!Y46-'ServBldg Projection'!Y40)/10</f>
        <v>0.57398454770569385</v>
      </c>
      <c r="Z317" s="37">
        <f>('ServBldg Projection'!Z46-'ServBldg Projection'!Z40)/10</f>
        <v>0.27073555930711424</v>
      </c>
      <c r="AA317" s="37">
        <f>('ServBldg Projection'!AA46-'ServBldg Projection'!AA40)/10</f>
        <v>0.38640672067128679</v>
      </c>
      <c r="AB317" s="37">
        <f>('ServBldg Projection'!AB46-'ServBldg Projection'!AB40)/10</f>
        <v>4.5314891684705746E-2</v>
      </c>
      <c r="AC317" s="37">
        <f>('ServBldg Projection'!AC46-'ServBldg Projection'!AC40)/10</f>
        <v>3.5217505055035403E-2</v>
      </c>
      <c r="AD317" s="37">
        <f>('ServBldg Projection'!AD46-'ServBldg Projection'!AD40)/10</f>
        <v>0.19790720740739437</v>
      </c>
      <c r="AE317" s="37">
        <f>('ServBldg Projection'!AE46-'ServBldg Projection'!AE40)/10</f>
        <v>7.3646744277508308E-2</v>
      </c>
      <c r="AF317" s="37">
        <f>('ServBldg Projection'!AF46-'ServBldg Projection'!AF40)/10</f>
        <v>0.22306204978808566</v>
      </c>
      <c r="AG317" s="37">
        <f>('ServBldg Projection'!AG46-'ServBldg Projection'!AG40)/10</f>
        <v>0.70613819066020367</v>
      </c>
      <c r="AH317" s="37">
        <f>('ServBldg Projection'!AH46-'ServBldg Projection'!AH40)/10</f>
        <v>1.0322345839864653</v>
      </c>
      <c r="AI317" s="37">
        <f>('ServBldg Projection'!AI46-'ServBldg Projection'!AI40)/10</f>
        <v>0.13718600876292369</v>
      </c>
      <c r="AJ317" s="37">
        <f>('ServBldg Projection'!AJ46-'ServBldg Projection'!AJ40)/10</f>
        <v>0.95862010465916681</v>
      </c>
    </row>
    <row r="318" spans="3:37">
      <c r="C318" t="s">
        <v>75</v>
      </c>
      <c r="D318" t="s">
        <v>351</v>
      </c>
      <c r="E318">
        <v>2020</v>
      </c>
      <c r="F318" s="37">
        <f>('ServBldg Projection'!F47-'ServBldg Projection'!F41)/10</f>
        <v>6.2360026998985775E-2</v>
      </c>
      <c r="G318" s="37">
        <f>('ServBldg Projection'!G47-'ServBldg Projection'!G41)/10</f>
        <v>1.0691922962295224</v>
      </c>
      <c r="H318" s="37">
        <f>('ServBldg Projection'!H47-'ServBldg Projection'!H41)/10</f>
        <v>1.0195956814303073</v>
      </c>
      <c r="I318" s="37">
        <f>('ServBldg Projection'!I47-'ServBldg Projection'!I41)/10</f>
        <v>1.1039259726624153</v>
      </c>
      <c r="J318" s="37">
        <f>('ServBldg Projection'!J47-'ServBldg Projection'!J41)/10</f>
        <v>0.32347602093853922</v>
      </c>
      <c r="K318" s="37">
        <f>('ServBldg Projection'!K47-'ServBldg Projection'!K41)/10</f>
        <v>0.60971311672791439</v>
      </c>
      <c r="L318" s="37">
        <f>('ServBldg Projection'!L47-'ServBldg Projection'!L41)/10</f>
        <v>4.8586218883726537E-2</v>
      </c>
      <c r="M318" s="37">
        <f>('ServBldg Projection'!M47-'ServBldg Projection'!M41)/10</f>
        <v>0.50525958897633383</v>
      </c>
      <c r="N318" s="37">
        <f>('ServBldg Projection'!N47-'ServBldg Projection'!N41)/10</f>
        <v>7.403268089795656E-2</v>
      </c>
      <c r="O318" s="37">
        <f>('ServBldg Projection'!O47-'ServBldg Projection'!O41)/10</f>
        <v>0.112632192449761</v>
      </c>
      <c r="P318" s="37">
        <f>('ServBldg Projection'!P47-'ServBldg Projection'!P41)/10</f>
        <v>0.12328344922917615</v>
      </c>
      <c r="Q318" s="37">
        <f>('ServBldg Projection'!Q47-'ServBldg Projection'!Q41)/10</f>
        <v>1.0621734155168183</v>
      </c>
      <c r="R318" s="37">
        <f>('ServBldg Projection'!R47-'ServBldg Projection'!R41)/10</f>
        <v>0.2709177928768316</v>
      </c>
      <c r="S318" s="37">
        <f>('ServBldg Projection'!S47-'ServBldg Projection'!S41)/10</f>
        <v>8.3308810209462084E-2</v>
      </c>
      <c r="T318" s="37">
        <f>('ServBldg Projection'!T47-'ServBldg Projection'!T41)/10</f>
        <v>1.5317046062470836</v>
      </c>
      <c r="U318" s="37">
        <f>('ServBldg Projection'!U47-'ServBldg Projection'!U41)/10</f>
        <v>4.8988458177483804E-2</v>
      </c>
      <c r="V318" s="37">
        <f>('ServBldg Projection'!V47-'ServBldg Projection'!V41)/10</f>
        <v>2.9691080023180076E-3</v>
      </c>
      <c r="W318" s="37">
        <f>('ServBldg Projection'!W47-'ServBldg Projection'!W41)/10</f>
        <v>0.36093354785500403</v>
      </c>
      <c r="X318" s="37">
        <f>('ServBldg Projection'!X47-'ServBldg Projection'!X41)/10</f>
        <v>8.0420895783314836E-2</v>
      </c>
      <c r="Y318" s="37">
        <f>('ServBldg Projection'!Y47-'ServBldg Projection'!Y41)/10</f>
        <v>0.25166202293260564</v>
      </c>
      <c r="Z318" s="37">
        <f>('ServBldg Projection'!Z47-'ServBldg Projection'!Z41)/10</f>
        <v>5.0817626497264089E-2</v>
      </c>
      <c r="AA318" s="37">
        <f>('ServBldg Projection'!AA47-'ServBldg Projection'!AA41)/10</f>
        <v>0.10444465729054357</v>
      </c>
      <c r="AB318" s="37">
        <f>('ServBldg Projection'!AB47-'ServBldg Projection'!AB41)/10</f>
        <v>6.9849646058346426E-3</v>
      </c>
      <c r="AC318" s="37">
        <f>('ServBldg Projection'!AC47-'ServBldg Projection'!AC41)/10</f>
        <v>1.0054812278007174E-2</v>
      </c>
      <c r="AD318" s="37">
        <f>('ServBldg Projection'!AD47-'ServBldg Projection'!AD41)/10</f>
        <v>3.739405499830388E-2</v>
      </c>
      <c r="AE318" s="37">
        <f>('ServBldg Projection'!AE47-'ServBldg Projection'!AE41)/10</f>
        <v>1.3043448667343966E-2</v>
      </c>
      <c r="AF318" s="37">
        <f>('ServBldg Projection'!AF47-'ServBldg Projection'!AF41)/10</f>
        <v>2.7540562967625481E-2</v>
      </c>
      <c r="AG318" s="37">
        <f>('ServBldg Projection'!AG47-'ServBldg Projection'!AG41)/10</f>
        <v>7.2263878525299141E-2</v>
      </c>
      <c r="AH318" s="37">
        <f>('ServBldg Projection'!AH47-'ServBldg Projection'!AH41)/10</f>
        <v>0.88815947801497264</v>
      </c>
      <c r="AI318" s="37">
        <f>('ServBldg Projection'!AI47-'ServBldg Projection'!AI41)/10</f>
        <v>1.3636776098593239E-2</v>
      </c>
      <c r="AJ318" s="37">
        <f>('ServBldg Projection'!AJ47-'ServBldg Projection'!AJ41)/10</f>
        <v>0.16282137070826863</v>
      </c>
    </row>
    <row r="319" spans="3:37">
      <c r="C319" t="s">
        <v>75</v>
      </c>
      <c r="D319" t="s">
        <v>352</v>
      </c>
      <c r="E319">
        <v>2020</v>
      </c>
      <c r="F319" s="37">
        <f>('ServBldg Projection'!F48-'ServBldg Projection'!F42)/10</f>
        <v>4.0745448719592757E-2</v>
      </c>
      <c r="G319" s="37">
        <f>('ServBldg Projection'!G48-'ServBldg Projection'!G42)/10</f>
        <v>0.69860008043473554</v>
      </c>
      <c r="H319" s="37">
        <f>('ServBldg Projection'!H48-'ServBldg Projection'!H42)/10</f>
        <v>1.0195956814303073</v>
      </c>
      <c r="I319" s="37">
        <f>('ServBldg Projection'!I48-'ServBldg Projection'!I42)/10</f>
        <v>1.3198766565291109</v>
      </c>
      <c r="J319" s="37">
        <f>('ServBldg Projection'!J48-'ServBldg Projection'!J42)/10</f>
        <v>0.32347602093853922</v>
      </c>
      <c r="K319" s="37">
        <f>('ServBldg Projection'!K48-'ServBldg Projection'!K42)/10</f>
        <v>0.60971311672791439</v>
      </c>
      <c r="L319" s="37">
        <f>('ServBldg Projection'!L48-'ServBldg Projection'!L42)/10</f>
        <v>3.1745773458981816E-2</v>
      </c>
      <c r="M319" s="37">
        <f>('ServBldg Projection'!M48-'ServBldg Projection'!M42)/10</f>
        <v>0.60409878333507616</v>
      </c>
      <c r="N319" s="37">
        <f>('ServBldg Projection'!N48-'ServBldg Projection'!N42)/10</f>
        <v>8.8514999879763676E-2</v>
      </c>
      <c r="O319" s="37">
        <f>('ServBldg Projection'!O48-'ServBldg Projection'!O42)/10</f>
        <v>9.5100249921579311E-2</v>
      </c>
      <c r="P319" s="37">
        <f>('ServBldg Projection'!P48-'ServBldg Projection'!P42)/10</f>
        <v>0.10409356843620507</v>
      </c>
      <c r="Q319" s="37">
        <f>('ServBldg Projection'!Q48-'ServBldg Projection'!Q42)/10</f>
        <v>0.43895319400527999</v>
      </c>
      <c r="R319" s="37">
        <f>('ServBldg Projection'!R48-'ServBldg Projection'!R42)/10</f>
        <v>0.32391489965049286</v>
      </c>
      <c r="S319" s="37">
        <f>('ServBldg Projection'!S48-'ServBldg Projection'!S42)/10</f>
        <v>7.0341245244987596E-2</v>
      </c>
      <c r="T319" s="37">
        <f>('ServBldg Projection'!T48-'ServBldg Projection'!T42)/10</f>
        <v>1.0008012262153065</v>
      </c>
      <c r="U319" s="37">
        <f>('ServBldg Projection'!U48-'ServBldg Projection'!U42)/10</f>
        <v>3.2008592789016001E-2</v>
      </c>
      <c r="V319" s="37">
        <f>('ServBldg Projection'!V48-'ServBldg Projection'!V42)/10</f>
        <v>1.93998693832107E-3</v>
      </c>
      <c r="W319" s="37">
        <f>('ServBldg Projection'!W48-'ServBldg Projection'!W42)/10</f>
        <v>0.23583054839835055</v>
      </c>
      <c r="X319" s="37">
        <f>('ServBldg Projection'!X48-'ServBldg Projection'!X42)/10</f>
        <v>9.6152881325510323E-2</v>
      </c>
      <c r="Y319" s="37">
        <f>('ServBldg Projection'!Y48-'ServBldg Projection'!Y42)/10</f>
        <v>0.16443357297193373</v>
      </c>
      <c r="Z319" s="37">
        <f>('ServBldg Projection'!Z48-'ServBldg Projection'!Z42)/10</f>
        <v>3.3203753977357572E-2</v>
      </c>
      <c r="AA319" s="37">
        <f>('ServBldg Projection'!AA48-'ServBldg Projection'!AA42)/10</f>
        <v>6.8243146009807104E-2</v>
      </c>
      <c r="AB319" s="37">
        <f>('ServBldg Projection'!AB48-'ServBldg Projection'!AB42)/10</f>
        <v>6.9849646058346426E-3</v>
      </c>
      <c r="AC319" s="37">
        <f>('ServBldg Projection'!AC48-'ServBldg Projection'!AC42)/10</f>
        <v>8.4897145279273951E-3</v>
      </c>
      <c r="AD319" s="37">
        <f>('ServBldg Projection'!AD48-'ServBldg Projection'!AD42)/10</f>
        <v>4.4709103243755523E-2</v>
      </c>
      <c r="AE319" s="37">
        <f>('ServBldg Projection'!AE48-'ServBldg Projection'!AE42)/10</f>
        <v>1.5595016190390632E-2</v>
      </c>
      <c r="AF319" s="37">
        <f>('ServBldg Projection'!AF48-'ServBldg Projection'!AF42)/10</f>
        <v>3.2928064986976271E-2</v>
      </c>
      <c r="AG319" s="37">
        <f>('ServBldg Projection'!AG48-'ServBldg Projection'!AG42)/10</f>
        <v>6.1015529917203451E-2</v>
      </c>
      <c r="AH319" s="37">
        <f>('ServBldg Projection'!AH48-'ServBldg Projection'!AH42)/10</f>
        <v>0.36704029112895997</v>
      </c>
      <c r="AI319" s="37">
        <f>('ServBldg Projection'!AI48-'ServBldg Projection'!AI42)/10</f>
        <v>1.151412208973287E-2</v>
      </c>
      <c r="AJ319" s="37">
        <f>('ServBldg Projection'!AJ48-'ServBldg Projection'!AJ42)/10</f>
        <v>0.10638593550890355</v>
      </c>
    </row>
    <row r="320" spans="3:37">
      <c r="C320" t="s">
        <v>75</v>
      </c>
      <c r="D320" t="s">
        <v>353</v>
      </c>
      <c r="E320">
        <v>2020</v>
      </c>
      <c r="F320" s="37">
        <f>('ServBldg Projection'!F49-'ServBldg Projection'!F43)/10</f>
        <v>6.77178639811645E-2</v>
      </c>
      <c r="G320" s="37">
        <f>('ServBldg Projection'!G49-'ServBldg Projection'!G43)/10</f>
        <v>0.14879816556182632</v>
      </c>
      <c r="H320" s="37">
        <f>('ServBldg Projection'!H49-'ServBldg Projection'!H43)/10</f>
        <v>1.2275165513965873</v>
      </c>
      <c r="I320" s="37">
        <f>('ServBldg Projection'!I49-'ServBldg Projection'!I43)/10</f>
        <v>1.1742900601824175</v>
      </c>
      <c r="J320" s="37">
        <f>('ServBldg Projection'!J49-'ServBldg Projection'!J43)/10</f>
        <v>0.36846529775358194</v>
      </c>
      <c r="K320" s="37">
        <f>('ServBldg Projection'!K49-'ServBldg Projection'!K43)/10</f>
        <v>1.8627337011701257</v>
      </c>
      <c r="L320" s="37">
        <f>('ServBldg Projection'!L49-'ServBldg Projection'!L43)/10</f>
        <v>2.8902029305066669E-2</v>
      </c>
      <c r="M320" s="37">
        <f>('ServBldg Projection'!M49-'ServBldg Projection'!M43)/10</f>
        <v>1.0950154657405122</v>
      </c>
      <c r="N320" s="37">
        <f>('ServBldg Projection'!N49-'ServBldg Projection'!N43)/10</f>
        <v>0.15953235514529726</v>
      </c>
      <c r="O320" s="37">
        <f>('ServBldg Projection'!O49-'ServBldg Projection'!O43)/10</f>
        <v>0.17039760874536364</v>
      </c>
      <c r="P320" s="37">
        <f>('ServBldg Projection'!P49-'ServBldg Projection'!P43)/10</f>
        <v>0.42109718224188197</v>
      </c>
      <c r="Q320" s="37">
        <f>('ServBldg Projection'!Q49-'ServBldg Projection'!Q43)/10</f>
        <v>0.64768745191211574</v>
      </c>
      <c r="R320" s="37">
        <f>('ServBldg Projection'!R49-'ServBldg Projection'!R43)/10</f>
        <v>0.28818723136604357</v>
      </c>
      <c r="S320" s="37">
        <f>('ServBldg Projection'!S49-'ServBldg Projection'!S43)/10</f>
        <v>0.29003258183343694</v>
      </c>
      <c r="T320" s="37">
        <f>('ServBldg Projection'!T49-'ServBldg Projection'!T43)/10</f>
        <v>1.2269520865671482</v>
      </c>
      <c r="U320" s="37">
        <f>('ServBldg Projection'!U49-'ServBldg Projection'!U43)/10</f>
        <v>9.4326851354129465E-2</v>
      </c>
      <c r="V320" s="37">
        <f>('ServBldg Projection'!V49-'ServBldg Projection'!V43)/10</f>
        <v>8.0548561133027802E-2</v>
      </c>
      <c r="W320" s="37">
        <f>('ServBldg Projection'!W49-'ServBldg Projection'!W43)/10</f>
        <v>0.28115593939719546</v>
      </c>
      <c r="X320" s="37">
        <f>('ServBldg Projection'!X49-'ServBldg Projection'!X43)/10</f>
        <v>0.13835092746354877</v>
      </c>
      <c r="Y320" s="37">
        <f>('ServBldg Projection'!Y49-'ServBldg Projection'!Y43)/10</f>
        <v>3.1264013353483167E-2</v>
      </c>
      <c r="Z320" s="37">
        <f>('ServBldg Projection'!Z49-'ServBldg Projection'!Z43)/10</f>
        <v>6.6089637992131856E-2</v>
      </c>
      <c r="AA320" s="37">
        <f>('ServBldg Projection'!AA49-'ServBldg Projection'!AA43)/10</f>
        <v>3.6154682742022805E-2</v>
      </c>
      <c r="AB320" s="37">
        <f>('ServBldg Projection'!AB49-'ServBldg Projection'!AB43)/10</f>
        <v>1.3885198784305075E-2</v>
      </c>
      <c r="AC320" s="37">
        <f>('ServBldg Projection'!AC49-'ServBldg Projection'!AC43)/10</f>
        <v>4.4359299928800409E-2</v>
      </c>
      <c r="AD320" s="37">
        <f>('ServBldg Projection'!AD49-'ServBldg Projection'!AD43)/10</f>
        <v>3.8141034346763678E-2</v>
      </c>
      <c r="AE320" s="37">
        <f>('ServBldg Projection'!AE49-'ServBldg Projection'!AE43)/10</f>
        <v>1.6993595731952128E-2</v>
      </c>
      <c r="AF320" s="37">
        <f>('ServBldg Projection'!AF49-'ServBldg Projection'!AF43)/10</f>
        <v>0.10561853682737068</v>
      </c>
      <c r="AG320" s="37">
        <f>('ServBldg Projection'!AG49-'ServBldg Projection'!AG43)/10</f>
        <v>0.2690586499140622</v>
      </c>
      <c r="AH320" s="37">
        <f>('ServBldg Projection'!AH49-'ServBldg Projection'!AH43)/10</f>
        <v>0.61126126023963534</v>
      </c>
      <c r="AI320" s="37">
        <f>('ServBldg Projection'!AI49-'ServBldg Projection'!AI43)/10</f>
        <v>4.3626642863703234E-2</v>
      </c>
      <c r="AJ320" s="37">
        <f>('ServBldg Projection'!AJ49-'ServBldg Projection'!AJ43)/10</f>
        <v>0.17213852900305077</v>
      </c>
    </row>
    <row r="321" spans="3:36">
      <c r="C321" t="s">
        <v>75</v>
      </c>
      <c r="D321" t="s">
        <v>348</v>
      </c>
      <c r="E321">
        <v>2030</v>
      </c>
      <c r="F321" s="37">
        <f>('ServBldg Projection'!F50-'ServBldg Projection'!F44)/20</f>
        <v>0.56855334371445743</v>
      </c>
      <c r="G321" s="37">
        <f>('ServBldg Projection'!G50-'ServBldg Projection'!G44)/20</f>
        <v>4.1269058248687909</v>
      </c>
      <c r="H321" s="37">
        <f>('ServBldg Projection'!H50-'ServBldg Projection'!H44)/20</f>
        <v>1.0199766922151625</v>
      </c>
      <c r="I321" s="37">
        <f>('ServBldg Projection'!I50-'ServBldg Projection'!I44)/20</f>
        <v>0.6184266789463212</v>
      </c>
      <c r="J321" s="37">
        <f>('ServBldg Projection'!J50-'ServBldg Projection'!J44)/20</f>
        <v>0.2776227230032271</v>
      </c>
      <c r="K321" s="37">
        <f>('ServBldg Projection'!K50-'ServBldg Projection'!K44)/20</f>
        <v>0.26695895827359345</v>
      </c>
      <c r="L321" s="37">
        <f>('ServBldg Projection'!L50-'ServBldg Projection'!L44)/20</f>
        <v>3.3559535890891258E-2</v>
      </c>
      <c r="M321" s="37">
        <f>('ServBldg Projection'!M50-'ServBldg Projection'!M44)/20</f>
        <v>0.62990900684364948</v>
      </c>
      <c r="N321" s="37">
        <f>('ServBldg Projection'!N50-'ServBldg Projection'!N44)/20</f>
        <v>8.9211117255006259E-2</v>
      </c>
      <c r="O321" s="37">
        <f>('ServBldg Projection'!O50-'ServBldg Projection'!O44)/20</f>
        <v>0.10162390778414991</v>
      </c>
      <c r="P321" s="37">
        <f>('ServBldg Projection'!P50-'ServBldg Projection'!P44)/20</f>
        <v>0.19647687553062942</v>
      </c>
      <c r="Q321" s="37">
        <f>('ServBldg Projection'!Q50-'ServBldg Projection'!Q44)/20</f>
        <v>0.31484017027855626</v>
      </c>
      <c r="R321" s="37">
        <f>('ServBldg Projection'!R50-'ServBldg Projection'!R44)/20</f>
        <v>0.40553242919219129</v>
      </c>
      <c r="S321" s="37">
        <f>('ServBldg Projection'!S50-'ServBldg Projection'!S44)/20</f>
        <v>0.11585780321031333</v>
      </c>
      <c r="T321" s="37">
        <f>('ServBldg Projection'!T50-'ServBldg Projection'!T44)/20</f>
        <v>1.584075550816457</v>
      </c>
      <c r="U321" s="37">
        <f>('ServBldg Projection'!U50-'ServBldg Projection'!U44)/20</f>
        <v>2.918438858297585E-2</v>
      </c>
      <c r="V321" s="37">
        <f>('ServBldg Projection'!V50-'ServBldg Projection'!V44)/20</f>
        <v>0.13650021337092649</v>
      </c>
      <c r="W321" s="37">
        <f>('ServBldg Projection'!W50-'ServBldg Projection'!W44)/20</f>
        <v>1.3380012723011994</v>
      </c>
      <c r="X321" s="37">
        <f>('ServBldg Projection'!X50-'ServBldg Projection'!X44)/20</f>
        <v>9.0964194114353567E-2</v>
      </c>
      <c r="Y321" s="37">
        <f>('ServBldg Projection'!Y50-'ServBldg Projection'!Y44)/20</f>
        <v>0.20193200830090879</v>
      </c>
      <c r="Z321" s="37">
        <f>('ServBldg Projection'!Z50-'ServBldg Projection'!Z44)/20</f>
        <v>2.2917416825382352E-2</v>
      </c>
      <c r="AA321" s="37">
        <f>('ServBldg Projection'!AA50-'ServBldg Projection'!AA44)/20</f>
        <v>5.3453743657446665E-2</v>
      </c>
      <c r="AB321" s="37">
        <f>('ServBldg Projection'!AB50-'ServBldg Projection'!AB44)/20</f>
        <v>3.1832617914672602E-2</v>
      </c>
      <c r="AC321" s="37">
        <f>('ServBldg Projection'!AC50-'ServBldg Projection'!AC44)/20</f>
        <v>2.1958546800394274E-2</v>
      </c>
      <c r="AD321" s="37">
        <f>('ServBldg Projection'!AD50-'ServBldg Projection'!AD44)/20</f>
        <v>9.1110145018588801E-2</v>
      </c>
      <c r="AE321" s="37">
        <f>('ServBldg Projection'!AE50-'ServBldg Projection'!AE44)/20</f>
        <v>5.9526132971058243E-2</v>
      </c>
      <c r="AF321" s="37">
        <f>('ServBldg Projection'!AF50-'ServBldg Projection'!AF44)/20</f>
        <v>0.25248787570868381</v>
      </c>
      <c r="AG321" s="37">
        <f>('ServBldg Projection'!AG50-'ServBldg Projection'!AG44)/20</f>
        <v>0.12120323377534237</v>
      </c>
      <c r="AH321" s="37">
        <f>('ServBldg Projection'!AH50-'ServBldg Projection'!AH44)/20</f>
        <v>1.0940689875047531</v>
      </c>
      <c r="AI321" s="37">
        <f>('ServBldg Projection'!AI50-'ServBldg Projection'!AI44)/20</f>
        <v>8.6462813839582268E-3</v>
      </c>
      <c r="AJ321" s="37">
        <f>('ServBldg Projection'!AJ50-'ServBldg Projection'!AJ44)/20</f>
        <v>0.91894347872241833</v>
      </c>
    </row>
    <row r="322" spans="3:36">
      <c r="C322" t="s">
        <v>75</v>
      </c>
      <c r="D322" t="s">
        <v>349</v>
      </c>
      <c r="E322">
        <v>2030</v>
      </c>
      <c r="F322" s="37">
        <f>('ServBldg Projection'!F51-'ServBldg Projection'!F45)/20</f>
        <v>8.2832791801202618E-3</v>
      </c>
      <c r="G322" s="37">
        <f>('ServBldg Projection'!G51-'ServBldg Projection'!G45)/20</f>
        <v>0</v>
      </c>
      <c r="H322" s="37">
        <f>('ServBldg Projection'!H51-'ServBldg Projection'!H45)/20</f>
        <v>0.10549957063357525</v>
      </c>
      <c r="I322" s="37">
        <f>('ServBldg Projection'!I51-'ServBldg Projection'!I45)/20</f>
        <v>0</v>
      </c>
      <c r="J322" s="37">
        <f>('ServBldg Projection'!J51-'ServBldg Projection'!J45)/20</f>
        <v>6.3490250687125813E-2</v>
      </c>
      <c r="K322" s="37">
        <f>('ServBldg Projection'!K51-'ServBldg Projection'!K45)/20</f>
        <v>6.0744478181858682E-3</v>
      </c>
      <c r="L322" s="37">
        <f>('ServBldg Projection'!L51-'ServBldg Projection'!L45)/20</f>
        <v>1.8011091478022868E-2</v>
      </c>
      <c r="M322" s="37">
        <f>('ServBldg Projection'!M51-'ServBldg Projection'!M45)/20</f>
        <v>2.2639945924709259E-2</v>
      </c>
      <c r="N322" s="37">
        <f>('ServBldg Projection'!N51-'ServBldg Projection'!N45)/20</f>
        <v>0</v>
      </c>
      <c r="O322" s="37">
        <f>('ServBldg Projection'!O51-'ServBldg Projection'!O45)/20</f>
        <v>0</v>
      </c>
      <c r="P322" s="37">
        <f>('ServBldg Projection'!P51-'ServBldg Projection'!P45)/20</f>
        <v>0.11225714828098302</v>
      </c>
      <c r="Q322" s="37">
        <f>('ServBldg Projection'!Q51-'ServBldg Projection'!Q45)/20</f>
        <v>1.7735601498138819E-2</v>
      </c>
      <c r="R322" s="37">
        <f>('ServBldg Projection'!R51-'ServBldg Projection'!R45)/20</f>
        <v>0</v>
      </c>
      <c r="S322" s="37">
        <f>('ServBldg Projection'!S51-'ServBldg Projection'!S45)/20</f>
        <v>2.7714036489909335E-3</v>
      </c>
      <c r="T322" s="37">
        <f>('ServBldg Projection'!T51-'ServBldg Projection'!T45)/20</f>
        <v>0</v>
      </c>
      <c r="U322" s="37">
        <f>('ServBldg Projection'!U51-'ServBldg Projection'!U45)/20</f>
        <v>0</v>
      </c>
      <c r="V322" s="37">
        <f>('ServBldg Projection'!V51-'ServBldg Projection'!V45)/20</f>
        <v>0</v>
      </c>
      <c r="W322" s="37">
        <f>('ServBldg Projection'!W51-'ServBldg Projection'!W45)/20</f>
        <v>0</v>
      </c>
      <c r="X322" s="37">
        <f>('ServBldg Projection'!X51-'ServBldg Projection'!X45)/20</f>
        <v>0</v>
      </c>
      <c r="Y322" s="37">
        <f>('ServBldg Projection'!Y51-'ServBldg Projection'!Y45)/20</f>
        <v>0</v>
      </c>
      <c r="Z322" s="37">
        <f>('ServBldg Projection'!Z51-'ServBldg Projection'!Z45)/20</f>
        <v>0</v>
      </c>
      <c r="AA322" s="37">
        <f>('ServBldg Projection'!AA51-'ServBldg Projection'!AA45)/20</f>
        <v>0</v>
      </c>
      <c r="AB322" s="37">
        <f>('ServBldg Projection'!AB51-'ServBldg Projection'!AB45)/20</f>
        <v>0</v>
      </c>
      <c r="AC322" s="37">
        <f>('ServBldg Projection'!AC51-'ServBldg Projection'!AC45)/20</f>
        <v>0</v>
      </c>
      <c r="AD322" s="37">
        <f>('ServBldg Projection'!AD51-'ServBldg Projection'!AD45)/20</f>
        <v>3.7197791044891462E-4</v>
      </c>
      <c r="AE322" s="37">
        <f>('ServBldg Projection'!AE51-'ServBldg Projection'!AE45)/20</f>
        <v>7.5592532257724786E-4</v>
      </c>
      <c r="AF322" s="37">
        <f>('ServBldg Projection'!AF51-'ServBldg Projection'!AF45)/20</f>
        <v>0</v>
      </c>
      <c r="AG322" s="37">
        <f>('ServBldg Projection'!AG51-'ServBldg Projection'!AG45)/20</f>
        <v>4.7520404343494069E-2</v>
      </c>
      <c r="AH322" s="37">
        <f>('ServBldg Projection'!AH51-'ServBldg Projection'!AH45)/20</f>
        <v>6.3165493948346627E-2</v>
      </c>
      <c r="AI322" s="37">
        <f>('ServBldg Projection'!AI51-'ServBldg Projection'!AI45)/20</f>
        <v>2.1383869669312085E-2</v>
      </c>
      <c r="AJ322" s="37">
        <f>('ServBldg Projection'!AJ51-'ServBldg Projection'!AJ45)/20</f>
        <v>3.0800705380351269E-2</v>
      </c>
    </row>
    <row r="323" spans="3:36">
      <c r="C323" t="s">
        <v>75</v>
      </c>
      <c r="D323" t="s">
        <v>350</v>
      </c>
      <c r="E323">
        <v>2030</v>
      </c>
      <c r="F323" s="37">
        <f>('ServBldg Projection'!F52-'ServBldg Projection'!F46)/20</f>
        <v>0.42636323141209187</v>
      </c>
      <c r="G323" s="37">
        <f>('ServBldg Projection'!G52-'ServBldg Projection'!G46)/20</f>
        <v>3.7460329499776548</v>
      </c>
      <c r="H323" s="37">
        <f>('ServBldg Projection'!H52-'ServBldg Projection'!H46)/20</f>
        <v>3.121220893421321</v>
      </c>
      <c r="I323" s="37">
        <f>('ServBldg Projection'!I52-'ServBldg Projection'!I46)/20</f>
        <v>0.75838718608436007</v>
      </c>
      <c r="J323" s="37">
        <f>('ServBldg Projection'!J52-'ServBldg Projection'!J46)/20</f>
        <v>0.95561511596463833</v>
      </c>
      <c r="K323" s="37">
        <f>('ServBldg Projection'!K52-'ServBldg Projection'!K46)/20</f>
        <v>0.48505077585690087</v>
      </c>
      <c r="L323" s="37">
        <f>('ServBldg Projection'!L52-'ServBldg Projection'!L46)/20</f>
        <v>0.14056122143451386</v>
      </c>
      <c r="M323" s="37">
        <f>('ServBldg Projection'!M52-'ServBldg Projection'!M46)/20</f>
        <v>1.1969251742320026</v>
      </c>
      <c r="N323" s="37">
        <f>('ServBldg Projection'!N52-'ServBldg Projection'!N46)/20</f>
        <v>0.11449646667483596</v>
      </c>
      <c r="O323" s="37">
        <f>('ServBldg Projection'!O52-'ServBldg Projection'!O46)/20</f>
        <v>0.20034361375662649</v>
      </c>
      <c r="P323" s="37">
        <f>('ServBldg Projection'!P52-'ServBldg Projection'!P46)/20</f>
        <v>1.395098508793422</v>
      </c>
      <c r="Q323" s="37">
        <f>('ServBldg Projection'!Q52-'ServBldg Projection'!Q46)/20</f>
        <v>0.60949762671686503</v>
      </c>
      <c r="R323" s="37">
        <f>('ServBldg Projection'!R52-'ServBldg Projection'!R46)/20</f>
        <v>0.21676878864115778</v>
      </c>
      <c r="S323" s="37">
        <f>('ServBldg Projection'!S52-'ServBldg Projection'!S46)/20</f>
        <v>0.73335447995159053</v>
      </c>
      <c r="T323" s="37">
        <f>('ServBldg Projection'!T52-'ServBldg Projection'!T46)/20</f>
        <v>1.9221876812459926</v>
      </c>
      <c r="U323" s="37">
        <f>('ServBldg Projection'!U52-'ServBldg Projection'!U46)/20</f>
        <v>0.42441153088616479</v>
      </c>
      <c r="V323" s="37">
        <f>('ServBldg Projection'!V52-'ServBldg Projection'!V46)/20</f>
        <v>0.18366537951048478</v>
      </c>
      <c r="W323" s="37">
        <f>('ServBldg Projection'!W52-'ServBldg Projection'!W46)/20</f>
        <v>0.32291933248289179</v>
      </c>
      <c r="X323" s="37">
        <f>('ServBldg Projection'!X52-'ServBldg Projection'!X46)/20</f>
        <v>0.13117670531243214</v>
      </c>
      <c r="Y323" s="37">
        <f>('ServBldg Projection'!Y52-'ServBldg Projection'!Y46)/20</f>
        <v>0.26471842926091649</v>
      </c>
      <c r="Z323" s="37">
        <f>('ServBldg Projection'!Z52-'ServBldg Projection'!Z46)/20</f>
        <v>0.18694946435894763</v>
      </c>
      <c r="AA323" s="37">
        <f>('ServBldg Projection'!AA52-'ServBldg Projection'!AA46)/20</f>
        <v>5.6924306343735333E-2</v>
      </c>
      <c r="AB323" s="37">
        <f>('ServBldg Projection'!AB52-'ServBldg Projection'!AB46)/20</f>
        <v>2.4627917835809043E-2</v>
      </c>
      <c r="AC323" s="37">
        <f>('ServBldg Projection'!AC52-'ServBldg Projection'!AC46)/20</f>
        <v>5.6316707603633942E-2</v>
      </c>
      <c r="AD323" s="37">
        <f>('ServBldg Projection'!AD52-'ServBldg Projection'!AD46)/20</f>
        <v>0.12320447990133809</v>
      </c>
      <c r="AE323" s="37">
        <f>('ServBldg Projection'!AE52-'ServBldg Projection'!AE46)/20</f>
        <v>6.2353233052633759E-2</v>
      </c>
      <c r="AF323" s="37">
        <f>('ServBldg Projection'!AF52-'ServBldg Projection'!AF46)/20</f>
        <v>8.9237871870943231E-2</v>
      </c>
      <c r="AG323" s="37">
        <f>('ServBldg Projection'!AG52-'ServBldg Projection'!AG46)/20</f>
        <v>0.62374730957597424</v>
      </c>
      <c r="AH323" s="37">
        <f>('ServBldg Projection'!AH52-'ServBldg Projection'!AH46)/20</f>
        <v>2.1311970613744236</v>
      </c>
      <c r="AI323" s="37">
        <f>('ServBldg Projection'!AI52-'ServBldg Projection'!AI46)/20</f>
        <v>0.11640446389570314</v>
      </c>
      <c r="AJ323" s="37">
        <f>('ServBldg Projection'!AJ52-'ServBldg Projection'!AJ46)/20</f>
        <v>0.80841285254515616</v>
      </c>
    </row>
    <row r="324" spans="3:36">
      <c r="C324" t="s">
        <v>75</v>
      </c>
      <c r="D324" t="s">
        <v>351</v>
      </c>
      <c r="E324">
        <v>2030</v>
      </c>
      <c r="F324" s="37">
        <f>('ServBldg Projection'!F53-'ServBldg Projection'!F47)/20</f>
        <v>7.2287860426523576E-2</v>
      </c>
      <c r="G324" s="37">
        <f>('ServBldg Projection'!G53-'ServBldg Projection'!G47)/20</f>
        <v>2.0779849707890348</v>
      </c>
      <c r="H324" s="37">
        <f>('ServBldg Projection'!H53-'ServBldg Projection'!H47)/20</f>
        <v>0.81970107104121159</v>
      </c>
      <c r="I324" s="37">
        <f>('ServBldg Projection'!I53-'ServBldg Projection'!I47)/20</f>
        <v>0.40285740557596483</v>
      </c>
      <c r="J324" s="37">
        <f>('ServBldg Projection'!J53-'ServBldg Projection'!J47)/20</f>
        <v>0.25593066623298222</v>
      </c>
      <c r="K324" s="37">
        <f>('ServBldg Projection'!K53-'ServBldg Projection'!K47)/20</f>
        <v>0.4192750224259264</v>
      </c>
      <c r="L324" s="37">
        <f>('ServBldg Projection'!L53-'ServBldg Projection'!L47)/20</f>
        <v>4.8758158553441476E-2</v>
      </c>
      <c r="M324" s="37">
        <f>('ServBldg Projection'!M53-'ServBldg Projection'!M47)/20</f>
        <v>0.3110907987521408</v>
      </c>
      <c r="N324" s="37">
        <f>('ServBldg Projection'!N53-'ServBldg Projection'!N47)/20</f>
        <v>2.9738029322869598E-2</v>
      </c>
      <c r="O324" s="37">
        <f>('ServBldg Projection'!O53-'ServBldg Projection'!O47)/20</f>
        <v>0.13720505212032191</v>
      </c>
      <c r="P324" s="37">
        <f>('ServBldg Projection'!P53-'ServBldg Projection'!P47)/20</f>
        <v>0.13893227279310655</v>
      </c>
      <c r="Q324" s="37">
        <f>('ServBldg Projection'!Q53-'ServBldg Projection'!Q47)/20</f>
        <v>0.53363245307931206</v>
      </c>
      <c r="R324" s="37">
        <f>('ServBldg Projection'!R53-'ServBldg Projection'!R47)/20</f>
        <v>4.0148116576288653E-2</v>
      </c>
      <c r="S324" s="37">
        <f>('ServBldg Projection'!S53-'ServBldg Projection'!S47)/20</f>
        <v>7.5322609531517856E-2</v>
      </c>
      <c r="T324" s="37">
        <f>('ServBldg Projection'!T53-'ServBldg Projection'!T47)/20</f>
        <v>0.58605258505922253</v>
      </c>
      <c r="U324" s="37">
        <f>('ServBldg Projection'!U53-'ServBldg Projection'!U47)/20</f>
        <v>8.4183101776796929E-2</v>
      </c>
      <c r="V324" s="37">
        <f>('ServBldg Projection'!V53-'ServBldg Projection'!V47)/20</f>
        <v>1.6115547377207079E-3</v>
      </c>
      <c r="W324" s="37">
        <f>('ServBldg Projection'!W53-'ServBldg Projection'!W47)/20</f>
        <v>0.24042477360909906</v>
      </c>
      <c r="X324" s="37">
        <f>('ServBldg Projection'!X53-'ServBldg Projection'!X47)/20</f>
        <v>3.7978527818784434E-2</v>
      </c>
      <c r="Y324" s="37">
        <f>('ServBldg Projection'!Y53-'ServBldg Projection'!Y47)/20</f>
        <v>0.11606510259140768</v>
      </c>
      <c r="Z324" s="37">
        <f>('ServBldg Projection'!Z53-'ServBldg Projection'!Z47)/20</f>
        <v>3.5090802545371245E-2</v>
      </c>
      <c r="AA324" s="37">
        <f>('ServBldg Projection'!AA53-'ServBldg Projection'!AA47)/20</f>
        <v>1.538648100437956E-2</v>
      </c>
      <c r="AB324" s="37">
        <f>('ServBldg Projection'!AB53-'ServBldg Projection'!AB47)/20</f>
        <v>3.7962163872189091E-3</v>
      </c>
      <c r="AC324" s="37">
        <f>('ServBldg Projection'!AC53-'ServBldg Projection'!AC47)/20</f>
        <v>1.6078763165790898E-2</v>
      </c>
      <c r="AD324" s="37">
        <f>('ServBldg Projection'!AD53-'ServBldg Projection'!AD47)/20</f>
        <v>2.3279167837400982E-2</v>
      </c>
      <c r="AE324" s="37">
        <f>('ServBldg Projection'!AE53-'ServBldg Projection'!AE47)/20</f>
        <v>1.1043274248490382E-2</v>
      </c>
      <c r="AF324" s="37">
        <f>('ServBldg Projection'!AF53-'ServBldg Projection'!AF47)/20</f>
        <v>1.101783665887337E-2</v>
      </c>
      <c r="AG324" s="37">
        <f>('ServBldg Projection'!AG53-'ServBldg Projection'!AG47)/20</f>
        <v>6.3832264570675701E-2</v>
      </c>
      <c r="AH324" s="37">
        <f>('ServBldg Projection'!AH53-'ServBldg Projection'!AH47)/20</f>
        <v>1.8337332413987126</v>
      </c>
      <c r="AI324" s="37">
        <f>('ServBldg Projection'!AI53-'ServBldg Projection'!AI47)/20</f>
        <v>1.1571016791994421E-2</v>
      </c>
      <c r="AJ324" s="37">
        <f>('ServBldg Projection'!AJ53-'ServBldg Projection'!AJ47)/20</f>
        <v>0.13730870874691609</v>
      </c>
    </row>
    <row r="325" spans="3:36">
      <c r="C325" t="s">
        <v>75</v>
      </c>
      <c r="D325" t="s">
        <v>352</v>
      </c>
      <c r="E325">
        <v>2030</v>
      </c>
      <c r="F325" s="37">
        <f>('ServBldg Projection'!F54-'ServBldg Projection'!F48)/20</f>
        <v>4.7232200686922396E-2</v>
      </c>
      <c r="G325" s="37">
        <f>('ServBldg Projection'!G54-'ServBldg Projection'!G48)/20</f>
        <v>1.3577356223522243</v>
      </c>
      <c r="H325" s="37">
        <f>('ServBldg Projection'!H54-'ServBldg Projection'!H48)/20</f>
        <v>0.81970107104121159</v>
      </c>
      <c r="I325" s="37">
        <f>('ServBldg Projection'!I54-'ServBldg Projection'!I48)/20</f>
        <v>0.4816646212673163</v>
      </c>
      <c r="J325" s="37">
        <f>('ServBldg Projection'!J54-'ServBldg Projection'!J48)/20</f>
        <v>0.25593066623298222</v>
      </c>
      <c r="K325" s="37">
        <f>('ServBldg Projection'!K54-'ServBldg Projection'!K48)/20</f>
        <v>0.4192750224259264</v>
      </c>
      <c r="L325" s="37">
        <f>('ServBldg Projection'!L54-'ServBldg Projection'!L48)/20</f>
        <v>3.1858117204364558E-2</v>
      </c>
      <c r="M325" s="37">
        <f>('ServBldg Projection'!M54-'ServBldg Projection'!M48)/20</f>
        <v>0.37194657386642438</v>
      </c>
      <c r="N325" s="37">
        <f>('ServBldg Projection'!N54-'ServBldg Projection'!N48)/20</f>
        <v>3.5555401074376915E-2</v>
      </c>
      <c r="O325" s="37">
        <f>('ServBldg Projection'!O54-'ServBldg Projection'!O48)/20</f>
        <v>0.11584818215241643</v>
      </c>
      <c r="P325" s="37">
        <f>('ServBldg Projection'!P54-'ServBldg Projection'!P48)/20</f>
        <v>0.11730654955234812</v>
      </c>
      <c r="Q325" s="37">
        <f>('ServBldg Projection'!Q54-'ServBldg Projection'!Q48)/20</f>
        <v>0.22052865029583088</v>
      </c>
      <c r="R325" s="37">
        <f>('ServBldg Projection'!R54-'ServBldg Projection'!R48)/20</f>
        <v>4.8001916056791313E-2</v>
      </c>
      <c r="S325" s="37">
        <f>('ServBldg Projection'!S54-'ServBldg Projection'!S48)/20</f>
        <v>6.3598149298105838E-2</v>
      </c>
      <c r="T325" s="37">
        <f>('ServBldg Projection'!T54-'ServBldg Projection'!T48)/20</f>
        <v>0.38292118686708887</v>
      </c>
      <c r="U325" s="37">
        <f>('ServBldg Projection'!U54-'ServBldg Projection'!U48)/20</f>
        <v>5.5004438284777059E-2</v>
      </c>
      <c r="V325" s="37">
        <f>('ServBldg Projection'!V54-'ServBldg Projection'!V48)/20</f>
        <v>1.0529745429020466E-3</v>
      </c>
      <c r="W325" s="37">
        <f>('ServBldg Projection'!W54-'ServBldg Projection'!W48)/20</f>
        <v>0.15709126110815469</v>
      </c>
      <c r="X325" s="37">
        <f>('ServBldg Projection'!X54-'ServBldg Projection'!X48)/20</f>
        <v>4.5407911000101199E-2</v>
      </c>
      <c r="Y325" s="37">
        <f>('ServBldg Projection'!Y54-'ServBldg Projection'!Y48)/20</f>
        <v>7.5835834481749048E-2</v>
      </c>
      <c r="Z325" s="37">
        <f>('ServBldg Projection'!Z54-'ServBldg Projection'!Z48)/20</f>
        <v>2.2927996738440103E-2</v>
      </c>
      <c r="AA325" s="37">
        <f>('ServBldg Projection'!AA54-'ServBldg Projection'!AA48)/20</f>
        <v>1.0053380393006161E-2</v>
      </c>
      <c r="AB325" s="37">
        <f>('ServBldg Projection'!AB54-'ServBldg Projection'!AB48)/20</f>
        <v>3.7962163872189091E-3</v>
      </c>
      <c r="AC325" s="37">
        <f>('ServBldg Projection'!AC54-'ServBldg Projection'!AC48)/20</f>
        <v>1.3575997787476701E-2</v>
      </c>
      <c r="AD325" s="37">
        <f>('ServBldg Projection'!AD54-'ServBldg Projection'!AD48)/20</f>
        <v>2.783305309676316E-2</v>
      </c>
      <c r="AE325" s="37">
        <f>('ServBldg Projection'!AE54-'ServBldg Projection'!AE48)/20</f>
        <v>1.3203566410416251E-2</v>
      </c>
      <c r="AF325" s="37">
        <f>('ServBldg Projection'!AF54-'ServBldg Projection'!AF48)/20</f>
        <v>1.3173152703731806E-2</v>
      </c>
      <c r="AG325" s="37">
        <f>('ServBldg Projection'!AG54-'ServBldg Projection'!AG48)/20</f>
        <v>5.3896352203561503E-2</v>
      </c>
      <c r="AH325" s="37">
        <f>('ServBldg Projection'!AH54-'ServBldg Projection'!AH48)/20</f>
        <v>0.75780757784638342</v>
      </c>
      <c r="AI325" s="37">
        <f>('ServBldg Projection'!AI54-'ServBldg Projection'!AI48)/20</f>
        <v>9.7699118238889944E-3</v>
      </c>
      <c r="AJ325" s="37">
        <f>('ServBldg Projection'!AJ54-'ServBldg Projection'!AJ48)/20</f>
        <v>8.9716204758730628E-2</v>
      </c>
    </row>
    <row r="326" spans="3:36">
      <c r="C326" t="s">
        <v>75</v>
      </c>
      <c r="D326" t="s">
        <v>353</v>
      </c>
      <c r="E326">
        <v>2030</v>
      </c>
      <c r="F326" s="37">
        <f>('ServBldg Projection'!F55-'ServBldg Projection'!F49)/20</f>
        <v>7.8498675119757971E-2</v>
      </c>
      <c r="G326" s="37">
        <f>('ServBldg Projection'!G55-'ServBldg Projection'!G49)/20</f>
        <v>0.28919059069995257</v>
      </c>
      <c r="H326" s="37">
        <f>('ServBldg Projection'!H55-'ServBldg Projection'!H49)/20</f>
        <v>0.98685846774977082</v>
      </c>
      <c r="I326" s="37">
        <f>('ServBldg Projection'!I55-'ServBldg Projection'!I49)/20</f>
        <v>0.42853548041613082</v>
      </c>
      <c r="J326" s="37">
        <f>('ServBldg Projection'!J55-'ServBldg Projection'!J49)/20</f>
        <v>0.29152568670840007</v>
      </c>
      <c r="K326" s="37">
        <f>('ServBldg Projection'!K55-'ServBldg Projection'!K49)/20</f>
        <v>1.2809265421792702</v>
      </c>
      <c r="L326" s="37">
        <f>('ServBldg Projection'!L55-'ServBldg Projection'!L49)/20</f>
        <v>2.9004309447192921E-2</v>
      </c>
      <c r="M326" s="37">
        <f>('ServBldg Projection'!M55-'ServBldg Projection'!M49)/20</f>
        <v>0.67420637493159818</v>
      </c>
      <c r="N326" s="37">
        <f>('ServBldg Projection'!N55-'ServBldg Projection'!N49)/20</f>
        <v>6.4082210690120253E-2</v>
      </c>
      <c r="O326" s="37">
        <f>('ServBldg Projection'!O55-'ServBldg Projection'!O49)/20</f>
        <v>0.20757309505019314</v>
      </c>
      <c r="P326" s="37">
        <f>('ServBldg Projection'!P55-'ServBldg Projection'!P49)/20</f>
        <v>0.47454860292627321</v>
      </c>
      <c r="Q326" s="37">
        <f>('ServBldg Projection'!Q55-'ServBldg Projection'!Q49)/20</f>
        <v>0.32539605938487987</v>
      </c>
      <c r="R326" s="37">
        <f>('ServBldg Projection'!R55-'ServBldg Projection'!R49)/20</f>
        <v>4.2707326225494488E-2</v>
      </c>
      <c r="S326" s="37">
        <f>('ServBldg Projection'!S55-'ServBldg Projection'!S49)/20</f>
        <v>0.26222929913331966</v>
      </c>
      <c r="T326" s="37">
        <f>('ServBldg Projection'!T55-'ServBldg Projection'!T49)/20</f>
        <v>0.46944981371982025</v>
      </c>
      <c r="U326" s="37">
        <f>('ServBldg Projection'!U55-'ServBldg Projection'!U49)/20</f>
        <v>0.16209383236885025</v>
      </c>
      <c r="V326" s="37">
        <f>('ServBldg Projection'!V55-'ServBldg Projection'!V49)/20</f>
        <v>4.3719667728211453E-2</v>
      </c>
      <c r="W326" s="37">
        <f>('ServBldg Projection'!W55-'ServBldg Projection'!W49)/20</f>
        <v>0.18728337523665051</v>
      </c>
      <c r="X326" s="37">
        <f>('ServBldg Projection'!X55-'ServBldg Projection'!X49)/20</f>
        <v>6.5335812244448427E-2</v>
      </c>
      <c r="Y326" s="37">
        <f>('ServBldg Projection'!Y55-'ServBldg Projection'!Y49)/20</f>
        <v>1.4418786255496762E-2</v>
      </c>
      <c r="Z326" s="37">
        <f>('ServBldg Projection'!Z55-'ServBldg Projection'!Z49)/20</f>
        <v>4.5636496564864612E-2</v>
      </c>
      <c r="AA326" s="37">
        <f>('ServBldg Projection'!AA55-'ServBldg Projection'!AA49)/20</f>
        <v>5.3262019682060787E-3</v>
      </c>
      <c r="AB326" s="37">
        <f>('ServBldg Projection'!AB55-'ServBldg Projection'!AB49)/20</f>
        <v>7.5463831442668548E-3</v>
      </c>
      <c r="AC326" s="37">
        <f>('ServBldg Projection'!AC55-'ServBldg Projection'!AC49)/20</f>
        <v>7.0935454390882849E-2</v>
      </c>
      <c r="AD326" s="37">
        <f>('ServBldg Projection'!AD55-'ServBldg Projection'!AD49)/20</f>
        <v>2.3744189820832772E-2</v>
      </c>
      <c r="AE326" s="37">
        <f>('ServBldg Projection'!AE55-'ServBldg Projection'!AE49)/20</f>
        <v>1.438767790038285E-2</v>
      </c>
      <c r="AF326" s="37">
        <f>('ServBldg Projection'!AF55-'ServBldg Projection'!AF49)/20</f>
        <v>4.2253594753350221E-2</v>
      </c>
      <c r="AG326" s="37">
        <f>('ServBldg Projection'!AG55-'ServBldg Projection'!AG49)/20</f>
        <v>0.23766539074332266</v>
      </c>
      <c r="AH326" s="37">
        <f>('ServBldg Projection'!AH55-'ServBldg Projection'!AH49)/20</f>
        <v>1.2620369650120338</v>
      </c>
      <c r="AI326" s="37">
        <f>('ServBldg Projection'!AI55-'ServBldg Projection'!AI49)/20</f>
        <v>3.7017885569473365E-2</v>
      </c>
      <c r="AJ326" s="37">
        <f>('ServBldg Projection'!AJ55-'ServBldg Projection'!AJ49)/20</f>
        <v>0.14516595112905611</v>
      </c>
    </row>
    <row r="327" spans="3:36">
      <c r="C327" t="s">
        <v>75</v>
      </c>
      <c r="D327" t="s">
        <v>348</v>
      </c>
      <c r="E327">
        <v>2050</v>
      </c>
      <c r="F327" s="37">
        <f>('ServBldg Projection'!F56-'ServBldg Projection'!F50)/20</f>
        <v>0.7199259287964892</v>
      </c>
      <c r="G327" s="37">
        <f>('ServBldg Projection'!G56-'ServBldg Projection'!G50)/20</f>
        <v>5.168819380093467</v>
      </c>
      <c r="H327" s="37">
        <f>('ServBldg Projection'!H56-'ServBldg Projection'!H50)/20</f>
        <v>1.2830891395836623</v>
      </c>
      <c r="I327" s="37">
        <f>('ServBldg Projection'!I56-'ServBldg Projection'!I50)/20</f>
        <v>0.75689639059569203</v>
      </c>
      <c r="J327" s="37">
        <f>('ServBldg Projection'!J56-'ServBldg Projection'!J50)/20</f>
        <v>0.36001079007525993</v>
      </c>
      <c r="K327" s="37">
        <f>('ServBldg Projection'!K56-'ServBldg Projection'!K50)/20</f>
        <v>0.34134251610839428</v>
      </c>
      <c r="L327" s="37">
        <f>('ServBldg Projection'!L56-'ServBldg Projection'!L50)/20</f>
        <v>4.5400103070660468E-2</v>
      </c>
      <c r="M327" s="37">
        <f>('ServBldg Projection'!M56-'ServBldg Projection'!M50)/20</f>
        <v>0.80674827651775305</v>
      </c>
      <c r="N327" s="37">
        <f>('ServBldg Projection'!N56-'ServBldg Projection'!N50)/20</f>
        <v>0.10920181341486357</v>
      </c>
      <c r="O327" s="37">
        <f>('ServBldg Projection'!O56-'ServBldg Projection'!O50)/20</f>
        <v>0.13074721294319192</v>
      </c>
      <c r="P327" s="37">
        <f>('ServBldg Projection'!P56-'ServBldg Projection'!P50)/20</f>
        <v>0.27481677133691085</v>
      </c>
      <c r="Q327" s="37">
        <f>('ServBldg Projection'!Q56-'ServBldg Projection'!Q50)/20</f>
        <v>0.43761051681836155</v>
      </c>
      <c r="R327" s="37">
        <f>('ServBldg Projection'!R56-'ServBldg Projection'!R50)/20</f>
        <v>0.49049488409195696</v>
      </c>
      <c r="S327" s="37">
        <f>('ServBldg Projection'!S56-'ServBldg Projection'!S50)/20</f>
        <v>0.15111667379036745</v>
      </c>
      <c r="T327" s="37">
        <f>('ServBldg Projection'!T56-'ServBldg Projection'!T50)/20</f>
        <v>2.1208221053221985</v>
      </c>
      <c r="U327" s="37">
        <f>('ServBldg Projection'!U56-'ServBldg Projection'!U50)/20</f>
        <v>3.8574512939913874E-2</v>
      </c>
      <c r="V327" s="37">
        <f>('ServBldg Projection'!V56-'ServBldg Projection'!V50)/20</f>
        <v>0.18363073738482588</v>
      </c>
      <c r="W327" s="37">
        <f>('ServBldg Projection'!W56-'ServBldg Projection'!W50)/20</f>
        <v>1.9403798917910706</v>
      </c>
      <c r="X327" s="37">
        <f>('ServBldg Projection'!X56-'ServBldg Projection'!X50)/20</f>
        <v>0.12578526793854258</v>
      </c>
      <c r="Y327" s="37">
        <f>('ServBldg Projection'!Y56-'ServBldg Projection'!Y50)/20</f>
        <v>0.28326474613491104</v>
      </c>
      <c r="Z327" s="37">
        <f>('ServBldg Projection'!Z56-'ServBldg Projection'!Z50)/20</f>
        <v>2.9529852922440879E-2</v>
      </c>
      <c r="AA327" s="37">
        <f>('ServBldg Projection'!AA56-'ServBldg Projection'!AA50)/20</f>
        <v>6.5695339019628166E-2</v>
      </c>
      <c r="AB327" s="37">
        <f>('ServBldg Projection'!AB56-'ServBldg Projection'!AB50)/20</f>
        <v>3.9975858368550131E-2</v>
      </c>
      <c r="AC327" s="37">
        <f>('ServBldg Projection'!AC56-'ServBldg Projection'!AC50)/20</f>
        <v>3.1279654861195424E-2</v>
      </c>
      <c r="AD327" s="37">
        <f>('ServBldg Projection'!AD56-'ServBldg Projection'!AD50)/20</f>
        <v>0.12614249726622115</v>
      </c>
      <c r="AE327" s="37">
        <f>('ServBldg Projection'!AE56-'ServBldg Projection'!AE50)/20</f>
        <v>9.4042051281412589E-2</v>
      </c>
      <c r="AF327" s="37">
        <f>('ServBldg Projection'!AF56-'ServBldg Projection'!AF50)/20</f>
        <v>0.34247054477556488</v>
      </c>
      <c r="AG327" s="37">
        <f>('ServBldg Projection'!AG56-'ServBldg Projection'!AG50)/20</f>
        <v>0.1670227211141519</v>
      </c>
      <c r="AH327" s="37">
        <f>('ServBldg Projection'!AH56-'ServBldg Projection'!AH50)/20</f>
        <v>1.4135953247623747</v>
      </c>
      <c r="AI327" s="37">
        <f>('ServBldg Projection'!AI56-'ServBldg Projection'!AI50)/20</f>
        <v>1.1339093578766923E-2</v>
      </c>
      <c r="AJ327" s="37">
        <f>('ServBldg Projection'!AJ56-'ServBldg Projection'!AJ50)/20</f>
        <v>1.2061518975805157</v>
      </c>
    </row>
    <row r="328" spans="3:36">
      <c r="C328" t="s">
        <v>75</v>
      </c>
      <c r="D328" t="s">
        <v>349</v>
      </c>
      <c r="E328">
        <v>2050</v>
      </c>
      <c r="F328" s="37">
        <f>('ServBldg Projection'!F57-'ServBldg Projection'!F51)/20</f>
        <v>8.5564105579960074E-3</v>
      </c>
      <c r="G328" s="37">
        <f>('ServBldg Projection'!G57-'ServBldg Projection'!G51)/20</f>
        <v>0</v>
      </c>
      <c r="H328" s="37">
        <f>('ServBldg Projection'!H57-'ServBldg Projection'!H51)/20</f>
        <v>0.10727666421934216</v>
      </c>
      <c r="I328" s="37">
        <f>('ServBldg Projection'!I57-'ServBldg Projection'!I51)/20</f>
        <v>0</v>
      </c>
      <c r="J328" s="37">
        <f>('ServBldg Projection'!J57-'ServBldg Projection'!J51)/20</f>
        <v>6.6334200866745088E-2</v>
      </c>
      <c r="K328" s="37">
        <f>('ServBldg Projection'!K57-'ServBldg Projection'!K51)/20</f>
        <v>6.1983128666950995E-3</v>
      </c>
      <c r="L328" s="37">
        <f>('ServBldg Projection'!L57-'ServBldg Projection'!L51)/20</f>
        <v>2.1741856871377752E-2</v>
      </c>
      <c r="M328" s="37">
        <f>('ServBldg Projection'!M57-'ServBldg Projection'!M51)/20</f>
        <v>2.3151320379048813E-2</v>
      </c>
      <c r="N328" s="37">
        <f>('ServBldg Projection'!N57-'ServBldg Projection'!N51)/20</f>
        <v>0</v>
      </c>
      <c r="O328" s="37">
        <f>('ServBldg Projection'!O57-'ServBldg Projection'!O51)/20</f>
        <v>0</v>
      </c>
      <c r="P328" s="37">
        <f>('ServBldg Projection'!P57-'ServBldg Projection'!P51)/20</f>
        <v>0.12349038105450258</v>
      </c>
      <c r="Q328" s="37">
        <f>('ServBldg Projection'!Q57-'ServBldg Projection'!Q51)/20</f>
        <v>1.9643038033941518E-2</v>
      </c>
      <c r="R328" s="37">
        <f>('ServBldg Projection'!R57-'ServBldg Projection'!R51)/20</f>
        <v>0</v>
      </c>
      <c r="S328" s="37">
        <f>('ServBldg Projection'!S57-'ServBldg Projection'!S51)/20</f>
        <v>2.809734196310565E-3</v>
      </c>
      <c r="T328" s="37">
        <f>('ServBldg Projection'!T57-'ServBldg Projection'!T51)/20</f>
        <v>0</v>
      </c>
      <c r="U328" s="37">
        <f>('ServBldg Projection'!U57-'ServBldg Projection'!U51)/20</f>
        <v>0</v>
      </c>
      <c r="V328" s="37">
        <f>('ServBldg Projection'!V57-'ServBldg Projection'!V51)/20</f>
        <v>0</v>
      </c>
      <c r="W328" s="37">
        <f>('ServBldg Projection'!W57-'ServBldg Projection'!W51)/20</f>
        <v>0</v>
      </c>
      <c r="X328" s="37">
        <f>('ServBldg Projection'!X57-'ServBldg Projection'!X51)/20</f>
        <v>0</v>
      </c>
      <c r="Y328" s="37">
        <f>('ServBldg Projection'!Y57-'ServBldg Projection'!Y51)/20</f>
        <v>0</v>
      </c>
      <c r="Z328" s="37">
        <f>('ServBldg Projection'!Z57-'ServBldg Projection'!Z51)/20</f>
        <v>0</v>
      </c>
      <c r="AA328" s="37">
        <f>('ServBldg Projection'!AA57-'ServBldg Projection'!AA51)/20</f>
        <v>0</v>
      </c>
      <c r="AB328" s="37">
        <f>('ServBldg Projection'!AB57-'ServBldg Projection'!AB51)/20</f>
        <v>0</v>
      </c>
      <c r="AC328" s="37">
        <f>('ServBldg Projection'!AC57-'ServBldg Projection'!AC51)/20</f>
        <v>0</v>
      </c>
      <c r="AD328" s="37">
        <f>('ServBldg Projection'!AD57-'ServBldg Projection'!AD51)/20</f>
        <v>3.8132779326265911E-4</v>
      </c>
      <c r="AE328" s="37">
        <f>('ServBldg Projection'!AE57-'ServBldg Projection'!AE51)/20</f>
        <v>9.2621005890186831E-4</v>
      </c>
      <c r="AF328" s="37">
        <f>('ServBldg Projection'!AF57-'ServBldg Projection'!AF51)/20</f>
        <v>0</v>
      </c>
      <c r="AG328" s="37">
        <f>('ServBldg Projection'!AG57-'ServBldg Projection'!AG51)/20</f>
        <v>5.0798243598173351E-2</v>
      </c>
      <c r="AH328" s="37">
        <f>('ServBldg Projection'!AH57-'ServBldg Projection'!AH51)/20</f>
        <v>6.6446411406077918E-2</v>
      </c>
      <c r="AI328" s="37">
        <f>('ServBldg Projection'!AI57-'ServBldg Projection'!AI51)/20</f>
        <v>2.7712300296843451E-2</v>
      </c>
      <c r="AJ328" s="37">
        <f>('ServBldg Projection'!AJ57-'ServBldg Projection'!AJ51)/20</f>
        <v>3.3597632974781758E-2</v>
      </c>
    </row>
    <row r="329" spans="3:36">
      <c r="C329" t="s">
        <v>75</v>
      </c>
      <c r="D329" t="s">
        <v>350</v>
      </c>
      <c r="E329">
        <v>2050</v>
      </c>
      <c r="F329" s="37">
        <f>('ServBldg Projection'!F58-'ServBldg Projection'!F52)/20</f>
        <v>0.4901504710727636</v>
      </c>
      <c r="G329" s="37">
        <f>('ServBldg Projection'!G58-'ServBldg Projection'!G52)/20</f>
        <v>4.2082466544773753</v>
      </c>
      <c r="H329" s="37">
        <f>('ServBldg Projection'!H58-'ServBldg Projection'!H52)/20</f>
        <v>3.5500826242180721</v>
      </c>
      <c r="I329" s="37">
        <f>('ServBldg Projection'!I58-'ServBldg Projection'!I52)/20</f>
        <v>0.83471231060356677</v>
      </c>
      <c r="J329" s="37">
        <f>('ServBldg Projection'!J58-'ServBldg Projection'!J52)/20</f>
        <v>1.1188132439801364</v>
      </c>
      <c r="K329" s="37">
        <f>('ServBldg Projection'!K58-'ServBldg Projection'!K52)/20</f>
        <v>0.55757171072923695</v>
      </c>
      <c r="L329" s="37">
        <f>('ServBldg Projection'!L58-'ServBldg Projection'!L52)/20</f>
        <v>0.17991554102641522</v>
      </c>
      <c r="M329" s="37">
        <f>('ServBldg Projection'!M58-'ServBldg Projection'!M52)/20</f>
        <v>1.3784538781153954</v>
      </c>
      <c r="N329" s="37">
        <f>('ServBldg Projection'!N58-'ServBldg Projection'!N52)/20</f>
        <v>0.12393734407015825</v>
      </c>
      <c r="O329" s="37">
        <f>('ServBldg Projection'!O58-'ServBldg Projection'!O52)/20</f>
        <v>0.22592752645481262</v>
      </c>
      <c r="P329" s="37">
        <f>('ServBldg Projection'!P58-'ServBldg Projection'!P52)/20</f>
        <v>1.7430292463065371</v>
      </c>
      <c r="Q329" s="37">
        <f>('ServBldg Projection'!Q58-'ServBldg Projection'!Q52)/20</f>
        <v>0.76110816317392849</v>
      </c>
      <c r="R329" s="37">
        <f>('ServBldg Projection'!R58-'ServBldg Projection'!R52)/20</f>
        <v>0.22789782202852321</v>
      </c>
      <c r="S329" s="37">
        <f>('ServBldg Projection'!S58-'ServBldg Projection'!S52)/20</f>
        <v>0.85001635362980754</v>
      </c>
      <c r="T329" s="37">
        <f>('ServBldg Projection'!T58-'ServBldg Projection'!T52)/20</f>
        <v>2.1767797841632528</v>
      </c>
      <c r="U329" s="37">
        <f>('ServBldg Projection'!U58-'ServBldg Projection'!U52)/20</f>
        <v>0.49096967306520012</v>
      </c>
      <c r="V329" s="37">
        <f>('ServBldg Projection'!V58-'ServBldg Projection'!V52)/20</f>
        <v>0.21083740827659661</v>
      </c>
      <c r="W329" s="37">
        <f>('ServBldg Projection'!W58-'ServBldg Projection'!W52)/20</f>
        <v>0.39070760802831261</v>
      </c>
      <c r="X329" s="37">
        <f>('ServBldg Projection'!X58-'ServBldg Projection'!X52)/20</f>
        <v>0.15547891951826714</v>
      </c>
      <c r="Y329" s="37">
        <f>('ServBldg Projection'!Y58-'ServBldg Projection'!Y52)/20</f>
        <v>0.3052239381638987</v>
      </c>
      <c r="Z329" s="37">
        <f>('ServBldg Projection'!Z58-'ServBldg Projection'!Z52)/20</f>
        <v>0.20387087162898468</v>
      </c>
      <c r="AA329" s="37">
        <f>('ServBldg Projection'!AA58-'ServBldg Projection'!AA52)/20</f>
        <v>5.9263704391008608E-2</v>
      </c>
      <c r="AB329" s="37">
        <f>('ServBldg Projection'!AB58-'ServBldg Projection'!AB52)/20</f>
        <v>2.576505839702694E-2</v>
      </c>
      <c r="AC329" s="37">
        <f>('ServBldg Projection'!AC58-'ServBldg Projection'!AC52)/20</f>
        <v>6.7920891568089475E-2</v>
      </c>
      <c r="AD329" s="37">
        <f>('ServBldg Projection'!AD58-'ServBldg Projection'!AD52)/20</f>
        <v>0.14843928864237127</v>
      </c>
      <c r="AE329" s="37">
        <f>('ServBldg Projection'!AE58-'ServBldg Projection'!AE52)/20</f>
        <v>8.7453882617813908E-2</v>
      </c>
      <c r="AF329" s="37">
        <f>('ServBldg Projection'!AF58-'ServBldg Projection'!AF52)/20</f>
        <v>0.10051294791734824</v>
      </c>
      <c r="AG329" s="37">
        <f>('ServBldg Projection'!AG58-'ServBldg Projection'!AG52)/20</f>
        <v>0.76315982346580358</v>
      </c>
      <c r="AH329" s="37">
        <f>('ServBldg Projection'!AH58-'ServBldg Projection'!AH52)/20</f>
        <v>2.4977574143060934</v>
      </c>
      <c r="AI329" s="37">
        <f>('ServBldg Projection'!AI58-'ServBldg Projection'!AI52)/20</f>
        <v>0.15175567209838237</v>
      </c>
      <c r="AJ329" s="37">
        <f>('ServBldg Projection'!AJ58-'ServBldg Projection'!AJ52)/20</f>
        <v>0.97144920848689864</v>
      </c>
    </row>
    <row r="330" spans="3:36">
      <c r="C330" t="s">
        <v>75</v>
      </c>
      <c r="D330" t="s">
        <v>351</v>
      </c>
      <c r="E330">
        <v>2050</v>
      </c>
      <c r="F330" s="37">
        <f>('ServBldg Projection'!F59-'ServBldg Projection'!F53)/20</f>
        <v>8.3102683886586787E-2</v>
      </c>
      <c r="G330" s="37">
        <f>('ServBldg Projection'!G59-'ServBldg Projection'!G53)/20</f>
        <v>2.334382376809947</v>
      </c>
      <c r="H330" s="37">
        <f>('ServBldg Projection'!H59-'ServBldg Projection'!H53)/20</f>
        <v>0.93232956869212413</v>
      </c>
      <c r="I330" s="37">
        <f>('ServBldg Projection'!I59-'ServBldg Projection'!I53)/20</f>
        <v>0.44340152632097085</v>
      </c>
      <c r="J330" s="37">
        <f>('ServBldg Projection'!J59-'ServBldg Projection'!J53)/20</f>
        <v>0.29963801758522629</v>
      </c>
      <c r="K330" s="37">
        <f>('ServBldg Projection'!K59-'ServBldg Projection'!K53)/20</f>
        <v>0.48196168969541303</v>
      </c>
      <c r="L330" s="37">
        <f>('ServBldg Projection'!L59-'ServBldg Projection'!L53)/20</f>
        <v>6.2409463905242955E-2</v>
      </c>
      <c r="M330" s="37">
        <f>('ServBldg Projection'!M59-'ServBldg Projection'!M53)/20</f>
        <v>0.35827161732232432</v>
      </c>
      <c r="N330" s="37">
        <f>('ServBldg Projection'!N59-'ServBldg Projection'!N53)/20</f>
        <v>3.2190097032635999E-2</v>
      </c>
      <c r="O330" s="37">
        <f>('ServBldg Projection'!O59-'ServBldg Projection'!O53)/20</f>
        <v>0.15472616002776221</v>
      </c>
      <c r="P330" s="37">
        <f>('ServBldg Projection'!P59-'ServBldg Projection'!P53)/20</f>
        <v>0.17358130139760677</v>
      </c>
      <c r="Q330" s="37">
        <f>('ServBldg Projection'!Q59-'ServBldg Projection'!Q53)/20</f>
        <v>0.66637177631188038</v>
      </c>
      <c r="R330" s="37">
        <f>('ServBldg Projection'!R59-'ServBldg Projection'!R53)/20</f>
        <v>4.2209343806547575E-2</v>
      </c>
      <c r="S330" s="37">
        <f>('ServBldg Projection'!S59-'ServBldg Projection'!S53)/20</f>
        <v>8.730491413114301E-2</v>
      </c>
      <c r="T330" s="37">
        <f>('ServBldg Projection'!T59-'ServBldg Projection'!T53)/20</f>
        <v>0.66367474521873793</v>
      </c>
      <c r="U330" s="37">
        <f>('ServBldg Projection'!U59-'ServBldg Projection'!U53)/20</f>
        <v>9.7385077805660011E-2</v>
      </c>
      <c r="V330" s="37">
        <f>('ServBldg Projection'!V59-'ServBldg Projection'!V53)/20</f>
        <v>1.8499731691541121E-3</v>
      </c>
      <c r="W330" s="37">
        <f>('ServBldg Projection'!W59-'ServBldg Projection'!W53)/20</f>
        <v>0.29089552330390855</v>
      </c>
      <c r="X330" s="37">
        <f>('ServBldg Projection'!X59-'ServBldg Projection'!X53)/20</f>
        <v>4.5014550838847936E-2</v>
      </c>
      <c r="Y330" s="37">
        <f>('ServBldg Projection'!Y59-'ServBldg Projection'!Y53)/20</f>
        <v>0.13382463697466776</v>
      </c>
      <c r="Z330" s="37">
        <f>('ServBldg Projection'!Z59-'ServBldg Projection'!Z53)/20</f>
        <v>3.8266985816817291E-2</v>
      </c>
      <c r="AA330" s="37">
        <f>('ServBldg Projection'!AA59-'ServBldg Projection'!AA53)/20</f>
        <v>1.6018813762177241E-2</v>
      </c>
      <c r="AB330" s="37">
        <f>('ServBldg Projection'!AB59-'ServBldg Projection'!AB53)/20</f>
        <v>3.9714984253451545E-3</v>
      </c>
      <c r="AC330" s="37">
        <f>('ServBldg Projection'!AC59-'ServBldg Projection'!AC53)/20</f>
        <v>1.9391828393430545E-2</v>
      </c>
      <c r="AD330" s="37">
        <f>('ServBldg Projection'!AD59-'ServBldg Projection'!AD53)/20</f>
        <v>2.804721968500954E-2</v>
      </c>
      <c r="AE330" s="37">
        <f>('ServBldg Projection'!AE59-'ServBldg Projection'!AE53)/20</f>
        <v>1.5488807276898858E-2</v>
      </c>
      <c r="AF330" s="37">
        <f>('ServBldg Projection'!AF59-'ServBldg Projection'!AF53)/20</f>
        <v>1.2409924385655158E-2</v>
      </c>
      <c r="AG330" s="37">
        <f>('ServBldg Projection'!AG59-'ServBldg Projection'!AG53)/20</f>
        <v>7.8099286382967217E-2</v>
      </c>
      <c r="AH330" s="37">
        <f>('ServBldg Projection'!AH59-'ServBldg Projection'!AH53)/20</f>
        <v>2.1491305907720091</v>
      </c>
      <c r="AI330" s="37">
        <f>('ServBldg Projection'!AI59-'ServBldg Projection'!AI53)/20</f>
        <v>1.5085052337031552E-2</v>
      </c>
      <c r="AJ330" s="37">
        <f>('ServBldg Projection'!AJ59-'ServBldg Projection'!AJ53)/20</f>
        <v>0.16500039059324437</v>
      </c>
    </row>
    <row r="331" spans="3:36">
      <c r="C331" t="s">
        <v>75</v>
      </c>
      <c r="D331" t="s">
        <v>352</v>
      </c>
      <c r="E331">
        <v>2050</v>
      </c>
      <c r="F331" s="37">
        <f>('ServBldg Projection'!F60-'ServBldg Projection'!F54)/20</f>
        <v>5.42985035079687E-2</v>
      </c>
      <c r="G331" s="37">
        <f>('ServBldg Projection'!G60-'ServBldg Projection'!G54)/20</f>
        <v>1.5252632496098513</v>
      </c>
      <c r="H331" s="37">
        <f>('ServBldg Projection'!H60-'ServBldg Projection'!H54)/20</f>
        <v>0.93232956869212413</v>
      </c>
      <c r="I331" s="37">
        <f>('ServBldg Projection'!I60-'ServBldg Projection'!I54)/20</f>
        <v>0.53014000807406991</v>
      </c>
      <c r="J331" s="37">
        <f>('ServBldg Projection'!J60-'ServBldg Projection'!J54)/20</f>
        <v>0.29963801758522629</v>
      </c>
      <c r="K331" s="37">
        <f>('ServBldg Projection'!K60-'ServBldg Projection'!K54)/20</f>
        <v>0.48196168969541303</v>
      </c>
      <c r="L331" s="37">
        <f>('ServBldg Projection'!L60-'ServBldg Projection'!L54)/20</f>
        <v>4.0777750324093275E-2</v>
      </c>
      <c r="M331" s="37">
        <f>('ServBldg Projection'!M60-'ServBldg Projection'!M54)/20</f>
        <v>0.4283569334456388</v>
      </c>
      <c r="N331" s="37">
        <f>('ServBldg Projection'!N60-'ServBldg Projection'!N54)/20</f>
        <v>3.8487143791276691E-2</v>
      </c>
      <c r="O331" s="37">
        <f>('ServBldg Projection'!O60-'ServBldg Projection'!O54)/20</f>
        <v>0.1306420142235071</v>
      </c>
      <c r="P331" s="37">
        <f>('ServBldg Projection'!P60-'ServBldg Projection'!P54)/20</f>
        <v>0.14656222866289825</v>
      </c>
      <c r="Q331" s="37">
        <f>('ServBldg Projection'!Q60-'ServBldg Projection'!Q54)/20</f>
        <v>0.27538442907154492</v>
      </c>
      <c r="R331" s="37">
        <f>('ServBldg Projection'!R60-'ServBldg Projection'!R54)/20</f>
        <v>5.0466361837027129E-2</v>
      </c>
      <c r="S331" s="37">
        <f>('ServBldg Projection'!S60-'ServBldg Projection'!S54)/20</f>
        <v>7.3715329273707567E-2</v>
      </c>
      <c r="T331" s="37">
        <f>('ServBldg Projection'!T60-'ServBldg Projection'!T54)/20</f>
        <v>0.43363876828082015</v>
      </c>
      <c r="U331" s="37">
        <f>('ServBldg Projection'!U60-'ServBldg Projection'!U54)/20</f>
        <v>6.3630483897138393E-2</v>
      </c>
      <c r="V331" s="37">
        <f>('ServBldg Projection'!V60-'ServBldg Projection'!V54)/20</f>
        <v>1.2087548791089807E-3</v>
      </c>
      <c r="W331" s="37">
        <f>('ServBldg Projection'!W60-'ServBldg Projection'!W54)/20</f>
        <v>0.19006836908090641</v>
      </c>
      <c r="X331" s="37">
        <f>('ServBldg Projection'!X60-'ServBldg Projection'!X54)/20</f>
        <v>5.3820325209892772E-2</v>
      </c>
      <c r="Y331" s="37">
        <f>('ServBldg Projection'!Y60-'ServBldg Projection'!Y54)/20</f>
        <v>8.7439745389432486E-2</v>
      </c>
      <c r="Z331" s="37">
        <f>('ServBldg Projection'!Z60-'ServBldg Projection'!Z54)/20</f>
        <v>2.5003284688729765E-2</v>
      </c>
      <c r="AA331" s="37">
        <f>('ServBldg Projection'!AA60-'ServBldg Projection'!AA54)/20</f>
        <v>1.0466540604706864E-2</v>
      </c>
      <c r="AB331" s="37">
        <f>('ServBldg Projection'!AB60-'ServBldg Projection'!AB54)/20</f>
        <v>3.9714984253451545E-3</v>
      </c>
      <c r="AC331" s="37">
        <f>('ServBldg Projection'!AC60-'ServBldg Projection'!AC54)/20</f>
        <v>1.6373362593240938E-2</v>
      </c>
      <c r="AD331" s="37">
        <f>('ServBldg Projection'!AD60-'ServBldg Projection'!AD54)/20</f>
        <v>3.3533834205845325E-2</v>
      </c>
      <c r="AE331" s="37">
        <f>('ServBldg Projection'!AE60-'ServBldg Projection'!AE54)/20</f>
        <v>1.851873736873182E-2</v>
      </c>
      <c r="AF331" s="37">
        <f>('ServBldg Projection'!AF60-'ServBldg Projection'!AF54)/20</f>
        <v>1.4837561495553797E-2</v>
      </c>
      <c r="AG331" s="37">
        <f>('ServBldg Projection'!AG60-'ServBldg Projection'!AG54)/20</f>
        <v>6.5942618110981677E-2</v>
      </c>
      <c r="AH331" s="37">
        <f>('ServBldg Projection'!AH60-'ServBldg Projection'!AH54)/20</f>
        <v>0.8881485107540712</v>
      </c>
      <c r="AI331" s="37">
        <f>('ServBldg Projection'!AI60-'ServBldg Projection'!AI54)/20</f>
        <v>1.2736964593596967E-2</v>
      </c>
      <c r="AJ331" s="37">
        <f>('ServBldg Projection'!AJ60-'ServBldg Projection'!AJ54)/20</f>
        <v>0.10780968638354142</v>
      </c>
    </row>
    <row r="332" spans="3:36">
      <c r="C332" t="s">
        <v>75</v>
      </c>
      <c r="D332" t="s">
        <v>353</v>
      </c>
      <c r="E332">
        <v>2050</v>
      </c>
      <c r="F332" s="37">
        <f>('ServBldg Projection'!F61-'ServBldg Projection'!F55)/20</f>
        <v>9.0242684532402695E-2</v>
      </c>
      <c r="G332" s="37">
        <f>('ServBldg Projection'!G61-'ServBldg Projection'!G55)/20</f>
        <v>0.32487309964176098</v>
      </c>
      <c r="H332" s="37">
        <f>('ServBldg Projection'!H61-'ServBldg Projection'!H55)/20</f>
        <v>1.1224547119703061</v>
      </c>
      <c r="I332" s="37">
        <f>('ServBldg Projection'!I61-'ServBldg Projection'!I55)/20</f>
        <v>0.47166387776225988</v>
      </c>
      <c r="J332" s="37">
        <f>('ServBldg Projection'!J61-'ServBldg Projection'!J55)/20</f>
        <v>0.34131188781010346</v>
      </c>
      <c r="K332" s="37">
        <f>('ServBldg Projection'!K61-'ServBldg Projection'!K55)/20</f>
        <v>1.4724404928115959</v>
      </c>
      <c r="L332" s="37">
        <f>('ServBldg Projection'!L61-'ServBldg Projection'!L55)/20</f>
        <v>3.7124933698164012E-2</v>
      </c>
      <c r="M332" s="37">
        <f>('ServBldg Projection'!M61-'ServBldg Projection'!M55)/20</f>
        <v>0.77645822160178213</v>
      </c>
      <c r="N332" s="37">
        <f>('ServBldg Projection'!N61-'ServBldg Projection'!N55)/20</f>
        <v>6.9366149242257258E-2</v>
      </c>
      <c r="O332" s="37">
        <f>('ServBldg Projection'!O61-'ServBldg Projection'!O55)/20</f>
        <v>0.23408021370837809</v>
      </c>
      <c r="P332" s="37">
        <f>('ServBldg Projection'!P61-'ServBldg Projection'!P55)/20</f>
        <v>0.59289870104569253</v>
      </c>
      <c r="Q332" s="37">
        <f>('ServBldg Projection'!Q61-'ServBldg Projection'!Q55)/20</f>
        <v>0.40633726237216161</v>
      </c>
      <c r="R332" s="37">
        <f>('ServBldg Projection'!R61-'ServBldg Projection'!R55)/20</f>
        <v>4.4899944740494212E-2</v>
      </c>
      <c r="S332" s="37">
        <f>('ServBldg Projection'!S61-'ServBldg Projection'!S55)/20</f>
        <v>0.30394467990284646</v>
      </c>
      <c r="T332" s="37">
        <f>('ServBldg Projection'!T61-'ServBldg Projection'!T55)/20</f>
        <v>0.53162803723833318</v>
      </c>
      <c r="U332" s="37">
        <f>('ServBldg Projection'!U61-'ServBldg Projection'!U55)/20</f>
        <v>0.18751412271445905</v>
      </c>
      <c r="V332" s="37">
        <f>('ServBldg Projection'!V61-'ServBldg Projection'!V55)/20</f>
        <v>5.0187691654778363E-2</v>
      </c>
      <c r="W332" s="37">
        <f>('ServBldg Projection'!W61-'ServBldg Projection'!W55)/20</f>
        <v>0.22659850991131769</v>
      </c>
      <c r="X332" s="37">
        <f>('ServBldg Projection'!X61-'ServBldg Projection'!X55)/20</f>
        <v>7.7440132906375594E-2</v>
      </c>
      <c r="Y332" s="37">
        <f>('ServBldg Projection'!Y61-'ServBldg Projection'!Y55)/20</f>
        <v>1.6625056051947439E-2</v>
      </c>
      <c r="Z332" s="37">
        <f>('ServBldg Projection'!Z61-'ServBldg Projection'!Z55)/20</f>
        <v>4.9767205082269152E-2</v>
      </c>
      <c r="AA332" s="37">
        <f>('ServBldg Projection'!AA61-'ServBldg Projection'!AA55)/20</f>
        <v>5.5450910032092352E-3</v>
      </c>
      <c r="AB332" s="37">
        <f>('ServBldg Projection'!AB61-'ServBldg Projection'!AB55)/20</f>
        <v>7.8948209789651228E-3</v>
      </c>
      <c r="AC332" s="37">
        <f>('ServBldg Projection'!AC61-'ServBldg Projection'!AC55)/20</f>
        <v>8.5551863932212854E-2</v>
      </c>
      <c r="AD332" s="37">
        <f>('ServBldg Projection'!AD61-'ServBldg Projection'!AD55)/20</f>
        <v>2.8607487724604818E-2</v>
      </c>
      <c r="AE332" s="37">
        <f>('ServBldg Projection'!AE61-'ServBldg Projection'!AE55)/20</f>
        <v>2.0179519691960045E-2</v>
      </c>
      <c r="AF332" s="37">
        <f>('ServBldg Projection'!AF61-'ServBldg Projection'!AF55)/20</f>
        <v>4.7592275339178161E-2</v>
      </c>
      <c r="AG332" s="37">
        <f>('ServBldg Projection'!AG61-'ServBldg Projection'!AG55)/20</f>
        <v>0.29078550698183497</v>
      </c>
      <c r="AH332" s="37">
        <f>('ServBldg Projection'!AH61-'ServBldg Projection'!AH55)/20</f>
        <v>1.4791040413945837</v>
      </c>
      <c r="AI332" s="37">
        <f>('ServBldg Projection'!AI61-'ServBldg Projection'!AI55)/20</f>
        <v>4.8259954268504712E-2</v>
      </c>
      <c r="AJ332" s="37">
        <f>('ServBldg Projection'!AJ61-'ServBldg Projection'!AJ55)/20</f>
        <v>0.17444223935775707</v>
      </c>
    </row>
    <row r="333" spans="3:36">
      <c r="C333" t="s">
        <v>75</v>
      </c>
      <c r="D333" t="s">
        <v>348</v>
      </c>
      <c r="E333">
        <v>2070</v>
      </c>
      <c r="F333" s="37">
        <f>F327</f>
        <v>0.7199259287964892</v>
      </c>
      <c r="G333" s="37">
        <f t="shared" ref="G333:AJ338" si="194">G327</f>
        <v>5.168819380093467</v>
      </c>
      <c r="H333" s="37">
        <f t="shared" si="194"/>
        <v>1.2830891395836623</v>
      </c>
      <c r="I333" s="37">
        <f t="shared" si="194"/>
        <v>0.75689639059569203</v>
      </c>
      <c r="J333" s="37">
        <f t="shared" si="194"/>
        <v>0.36001079007525993</v>
      </c>
      <c r="K333" s="37">
        <f t="shared" si="194"/>
        <v>0.34134251610839428</v>
      </c>
      <c r="L333" s="37">
        <f t="shared" si="194"/>
        <v>4.5400103070660468E-2</v>
      </c>
      <c r="M333" s="37">
        <f t="shared" si="194"/>
        <v>0.80674827651775305</v>
      </c>
      <c r="N333" s="37">
        <f t="shared" si="194"/>
        <v>0.10920181341486357</v>
      </c>
      <c r="O333" s="37">
        <f t="shared" si="194"/>
        <v>0.13074721294319192</v>
      </c>
      <c r="P333" s="37">
        <f t="shared" si="194"/>
        <v>0.27481677133691085</v>
      </c>
      <c r="Q333" s="37">
        <f t="shared" si="194"/>
        <v>0.43761051681836155</v>
      </c>
      <c r="R333" s="37">
        <f t="shared" si="194"/>
        <v>0.49049488409195696</v>
      </c>
      <c r="S333" s="37">
        <f t="shared" si="194"/>
        <v>0.15111667379036745</v>
      </c>
      <c r="T333" s="37">
        <f t="shared" si="194"/>
        <v>2.1208221053221985</v>
      </c>
      <c r="U333" s="37">
        <f t="shared" si="194"/>
        <v>3.8574512939913874E-2</v>
      </c>
      <c r="V333" s="37">
        <f t="shared" si="194"/>
        <v>0.18363073738482588</v>
      </c>
      <c r="W333" s="37">
        <f t="shared" si="194"/>
        <v>1.9403798917910706</v>
      </c>
      <c r="X333" s="37">
        <f t="shared" si="194"/>
        <v>0.12578526793854258</v>
      </c>
      <c r="Y333" s="37">
        <f t="shared" si="194"/>
        <v>0.28326474613491104</v>
      </c>
      <c r="Z333" s="37">
        <f t="shared" si="194"/>
        <v>2.9529852922440879E-2</v>
      </c>
      <c r="AA333" s="37">
        <f t="shared" si="194"/>
        <v>6.5695339019628166E-2</v>
      </c>
      <c r="AB333" s="37">
        <f t="shared" si="194"/>
        <v>3.9975858368550131E-2</v>
      </c>
      <c r="AC333" s="37">
        <f t="shared" si="194"/>
        <v>3.1279654861195424E-2</v>
      </c>
      <c r="AD333" s="37">
        <f t="shared" si="194"/>
        <v>0.12614249726622115</v>
      </c>
      <c r="AE333" s="37">
        <f t="shared" si="194"/>
        <v>9.4042051281412589E-2</v>
      </c>
      <c r="AF333" s="37">
        <f t="shared" si="194"/>
        <v>0.34247054477556488</v>
      </c>
      <c r="AG333" s="37">
        <f t="shared" si="194"/>
        <v>0.1670227211141519</v>
      </c>
      <c r="AH333" s="37">
        <f t="shared" si="194"/>
        <v>1.4135953247623747</v>
      </c>
      <c r="AI333" s="37">
        <f t="shared" si="194"/>
        <v>1.1339093578766923E-2</v>
      </c>
      <c r="AJ333" s="37">
        <f t="shared" si="194"/>
        <v>1.2061518975805157</v>
      </c>
    </row>
    <row r="334" spans="3:36">
      <c r="C334" t="s">
        <v>75</v>
      </c>
      <c r="D334" t="s">
        <v>349</v>
      </c>
      <c r="E334">
        <v>2070</v>
      </c>
      <c r="F334" s="37">
        <f t="shared" ref="F334:U338" si="195">F328</f>
        <v>8.5564105579960074E-3</v>
      </c>
      <c r="G334" s="37">
        <f t="shared" si="195"/>
        <v>0</v>
      </c>
      <c r="H334" s="37">
        <f t="shared" si="195"/>
        <v>0.10727666421934216</v>
      </c>
      <c r="I334" s="37">
        <f t="shared" si="195"/>
        <v>0</v>
      </c>
      <c r="J334" s="37">
        <f t="shared" si="195"/>
        <v>6.6334200866745088E-2</v>
      </c>
      <c r="K334" s="37">
        <f t="shared" si="195"/>
        <v>6.1983128666950995E-3</v>
      </c>
      <c r="L334" s="37">
        <f t="shared" si="195"/>
        <v>2.1741856871377752E-2</v>
      </c>
      <c r="M334" s="37">
        <f t="shared" si="195"/>
        <v>2.3151320379048813E-2</v>
      </c>
      <c r="N334" s="37">
        <f t="shared" si="195"/>
        <v>0</v>
      </c>
      <c r="O334" s="37">
        <f t="shared" si="195"/>
        <v>0</v>
      </c>
      <c r="P334" s="37">
        <f t="shared" si="195"/>
        <v>0.12349038105450258</v>
      </c>
      <c r="Q334" s="37">
        <f t="shared" si="195"/>
        <v>1.9643038033941518E-2</v>
      </c>
      <c r="R334" s="37">
        <f t="shared" si="195"/>
        <v>0</v>
      </c>
      <c r="S334" s="37">
        <f t="shared" si="195"/>
        <v>2.809734196310565E-3</v>
      </c>
      <c r="T334" s="37">
        <f t="shared" si="195"/>
        <v>0</v>
      </c>
      <c r="U334" s="37">
        <f t="shared" si="195"/>
        <v>0</v>
      </c>
      <c r="V334" s="37">
        <f t="shared" si="194"/>
        <v>0</v>
      </c>
      <c r="W334" s="37">
        <f t="shared" si="194"/>
        <v>0</v>
      </c>
      <c r="X334" s="37">
        <f t="shared" si="194"/>
        <v>0</v>
      </c>
      <c r="Y334" s="37">
        <f t="shared" si="194"/>
        <v>0</v>
      </c>
      <c r="Z334" s="37">
        <f t="shared" si="194"/>
        <v>0</v>
      </c>
      <c r="AA334" s="37">
        <f t="shared" si="194"/>
        <v>0</v>
      </c>
      <c r="AB334" s="37">
        <f t="shared" si="194"/>
        <v>0</v>
      </c>
      <c r="AC334" s="37">
        <f t="shared" si="194"/>
        <v>0</v>
      </c>
      <c r="AD334" s="37">
        <f t="shared" si="194"/>
        <v>3.8132779326265911E-4</v>
      </c>
      <c r="AE334" s="37">
        <f t="shared" si="194"/>
        <v>9.2621005890186831E-4</v>
      </c>
      <c r="AF334" s="37">
        <f t="shared" si="194"/>
        <v>0</v>
      </c>
      <c r="AG334" s="37">
        <f t="shared" si="194"/>
        <v>5.0798243598173351E-2</v>
      </c>
      <c r="AH334" s="37">
        <f t="shared" si="194"/>
        <v>6.6446411406077918E-2</v>
      </c>
      <c r="AI334" s="37">
        <f t="shared" si="194"/>
        <v>2.7712300296843451E-2</v>
      </c>
      <c r="AJ334" s="37">
        <f t="shared" si="194"/>
        <v>3.3597632974781758E-2</v>
      </c>
    </row>
    <row r="335" spans="3:36">
      <c r="C335" t="s">
        <v>75</v>
      </c>
      <c r="D335" t="s">
        <v>350</v>
      </c>
      <c r="E335">
        <v>2070</v>
      </c>
      <c r="F335" s="37">
        <f t="shared" si="195"/>
        <v>0.4901504710727636</v>
      </c>
      <c r="G335" s="37">
        <f t="shared" si="194"/>
        <v>4.2082466544773753</v>
      </c>
      <c r="H335" s="37">
        <f t="shared" si="194"/>
        <v>3.5500826242180721</v>
      </c>
      <c r="I335" s="37">
        <f t="shared" si="194"/>
        <v>0.83471231060356677</v>
      </c>
      <c r="J335" s="37">
        <f t="shared" si="194"/>
        <v>1.1188132439801364</v>
      </c>
      <c r="K335" s="37">
        <f t="shared" si="194"/>
        <v>0.55757171072923695</v>
      </c>
      <c r="L335" s="37">
        <f t="shared" si="194"/>
        <v>0.17991554102641522</v>
      </c>
      <c r="M335" s="37">
        <f t="shared" si="194"/>
        <v>1.3784538781153954</v>
      </c>
      <c r="N335" s="37">
        <f t="shared" si="194"/>
        <v>0.12393734407015825</v>
      </c>
      <c r="O335" s="37">
        <f t="shared" si="194"/>
        <v>0.22592752645481262</v>
      </c>
      <c r="P335" s="37">
        <f t="shared" si="194"/>
        <v>1.7430292463065371</v>
      </c>
      <c r="Q335" s="37">
        <f t="shared" si="194"/>
        <v>0.76110816317392849</v>
      </c>
      <c r="R335" s="37">
        <f t="shared" si="194"/>
        <v>0.22789782202852321</v>
      </c>
      <c r="S335" s="37">
        <f t="shared" si="194"/>
        <v>0.85001635362980754</v>
      </c>
      <c r="T335" s="37">
        <f t="shared" si="194"/>
        <v>2.1767797841632528</v>
      </c>
      <c r="U335" s="37">
        <f t="shared" si="194"/>
        <v>0.49096967306520012</v>
      </c>
      <c r="V335" s="37">
        <f t="shared" si="194"/>
        <v>0.21083740827659661</v>
      </c>
      <c r="W335" s="37">
        <f t="shared" si="194"/>
        <v>0.39070760802831261</v>
      </c>
      <c r="X335" s="37">
        <f t="shared" si="194"/>
        <v>0.15547891951826714</v>
      </c>
      <c r="Y335" s="37">
        <f t="shared" si="194"/>
        <v>0.3052239381638987</v>
      </c>
      <c r="Z335" s="37">
        <f t="shared" si="194"/>
        <v>0.20387087162898468</v>
      </c>
      <c r="AA335" s="37">
        <f t="shared" si="194"/>
        <v>5.9263704391008608E-2</v>
      </c>
      <c r="AB335" s="37">
        <f t="shared" si="194"/>
        <v>2.576505839702694E-2</v>
      </c>
      <c r="AC335" s="37">
        <f t="shared" si="194"/>
        <v>6.7920891568089475E-2</v>
      </c>
      <c r="AD335" s="37">
        <f t="shared" si="194"/>
        <v>0.14843928864237127</v>
      </c>
      <c r="AE335" s="37">
        <f t="shared" si="194"/>
        <v>8.7453882617813908E-2</v>
      </c>
      <c r="AF335" s="37">
        <f t="shared" si="194"/>
        <v>0.10051294791734824</v>
      </c>
      <c r="AG335" s="37">
        <f t="shared" si="194"/>
        <v>0.76315982346580358</v>
      </c>
      <c r="AH335" s="37">
        <f t="shared" si="194"/>
        <v>2.4977574143060934</v>
      </c>
      <c r="AI335" s="37">
        <f t="shared" si="194"/>
        <v>0.15175567209838237</v>
      </c>
      <c r="AJ335" s="37">
        <f t="shared" si="194"/>
        <v>0.97144920848689864</v>
      </c>
    </row>
    <row r="336" spans="3:36">
      <c r="C336" t="s">
        <v>75</v>
      </c>
      <c r="D336" t="s">
        <v>351</v>
      </c>
      <c r="E336">
        <v>2070</v>
      </c>
      <c r="F336" s="37">
        <f t="shared" si="195"/>
        <v>8.3102683886586787E-2</v>
      </c>
      <c r="G336" s="37">
        <f t="shared" si="194"/>
        <v>2.334382376809947</v>
      </c>
      <c r="H336" s="37">
        <f t="shared" si="194"/>
        <v>0.93232956869212413</v>
      </c>
      <c r="I336" s="37">
        <f t="shared" si="194"/>
        <v>0.44340152632097085</v>
      </c>
      <c r="J336" s="37">
        <f t="shared" si="194"/>
        <v>0.29963801758522629</v>
      </c>
      <c r="K336" s="37">
        <f t="shared" si="194"/>
        <v>0.48196168969541303</v>
      </c>
      <c r="L336" s="37">
        <f t="shared" si="194"/>
        <v>6.2409463905242955E-2</v>
      </c>
      <c r="M336" s="37">
        <f t="shared" si="194"/>
        <v>0.35827161732232432</v>
      </c>
      <c r="N336" s="37">
        <f t="shared" si="194"/>
        <v>3.2190097032635999E-2</v>
      </c>
      <c r="O336" s="37">
        <f t="shared" si="194"/>
        <v>0.15472616002776221</v>
      </c>
      <c r="P336" s="37">
        <f t="shared" si="194"/>
        <v>0.17358130139760677</v>
      </c>
      <c r="Q336" s="37">
        <f t="shared" si="194"/>
        <v>0.66637177631188038</v>
      </c>
      <c r="R336" s="37">
        <f t="shared" si="194"/>
        <v>4.2209343806547575E-2</v>
      </c>
      <c r="S336" s="37">
        <f t="shared" si="194"/>
        <v>8.730491413114301E-2</v>
      </c>
      <c r="T336" s="37">
        <f t="shared" si="194"/>
        <v>0.66367474521873793</v>
      </c>
      <c r="U336" s="37">
        <f t="shared" si="194"/>
        <v>9.7385077805660011E-2</v>
      </c>
      <c r="V336" s="37">
        <f t="shared" si="194"/>
        <v>1.8499731691541121E-3</v>
      </c>
      <c r="W336" s="37">
        <f t="shared" si="194"/>
        <v>0.29089552330390855</v>
      </c>
      <c r="X336" s="37">
        <f t="shared" si="194"/>
        <v>4.5014550838847936E-2</v>
      </c>
      <c r="Y336" s="37">
        <f t="shared" si="194"/>
        <v>0.13382463697466776</v>
      </c>
      <c r="Z336" s="37">
        <f t="shared" si="194"/>
        <v>3.8266985816817291E-2</v>
      </c>
      <c r="AA336" s="37">
        <f t="shared" si="194"/>
        <v>1.6018813762177241E-2</v>
      </c>
      <c r="AB336" s="37">
        <f t="shared" si="194"/>
        <v>3.9714984253451545E-3</v>
      </c>
      <c r="AC336" s="37">
        <f t="shared" si="194"/>
        <v>1.9391828393430545E-2</v>
      </c>
      <c r="AD336" s="37">
        <f t="shared" si="194"/>
        <v>2.804721968500954E-2</v>
      </c>
      <c r="AE336" s="37">
        <f t="shared" si="194"/>
        <v>1.5488807276898858E-2</v>
      </c>
      <c r="AF336" s="37">
        <f t="shared" si="194"/>
        <v>1.2409924385655158E-2</v>
      </c>
      <c r="AG336" s="37">
        <f t="shared" si="194"/>
        <v>7.8099286382967217E-2</v>
      </c>
      <c r="AH336" s="37">
        <f t="shared" si="194"/>
        <v>2.1491305907720091</v>
      </c>
      <c r="AI336" s="37">
        <f t="shared" si="194"/>
        <v>1.5085052337031552E-2</v>
      </c>
      <c r="AJ336" s="37">
        <f t="shared" si="194"/>
        <v>0.16500039059324437</v>
      </c>
    </row>
    <row r="337" spans="3:42">
      <c r="C337" t="s">
        <v>75</v>
      </c>
      <c r="D337" t="s">
        <v>352</v>
      </c>
      <c r="E337">
        <v>2070</v>
      </c>
      <c r="F337" s="37">
        <f t="shared" si="195"/>
        <v>5.42985035079687E-2</v>
      </c>
      <c r="G337" s="37">
        <f t="shared" si="194"/>
        <v>1.5252632496098513</v>
      </c>
      <c r="H337" s="37">
        <f t="shared" si="194"/>
        <v>0.93232956869212413</v>
      </c>
      <c r="I337" s="37">
        <f t="shared" si="194"/>
        <v>0.53014000807406991</v>
      </c>
      <c r="J337" s="37">
        <f t="shared" si="194"/>
        <v>0.29963801758522629</v>
      </c>
      <c r="K337" s="37">
        <f t="shared" si="194"/>
        <v>0.48196168969541303</v>
      </c>
      <c r="L337" s="37">
        <f t="shared" si="194"/>
        <v>4.0777750324093275E-2</v>
      </c>
      <c r="M337" s="37">
        <f t="shared" si="194"/>
        <v>0.4283569334456388</v>
      </c>
      <c r="N337" s="37">
        <f t="shared" si="194"/>
        <v>3.8487143791276691E-2</v>
      </c>
      <c r="O337" s="37">
        <f t="shared" si="194"/>
        <v>0.1306420142235071</v>
      </c>
      <c r="P337" s="37">
        <f t="shared" si="194"/>
        <v>0.14656222866289825</v>
      </c>
      <c r="Q337" s="37">
        <f t="shared" si="194"/>
        <v>0.27538442907154492</v>
      </c>
      <c r="R337" s="37">
        <f t="shared" si="194"/>
        <v>5.0466361837027129E-2</v>
      </c>
      <c r="S337" s="37">
        <f t="shared" si="194"/>
        <v>7.3715329273707567E-2</v>
      </c>
      <c r="T337" s="37">
        <f t="shared" si="194"/>
        <v>0.43363876828082015</v>
      </c>
      <c r="U337" s="37">
        <f t="shared" si="194"/>
        <v>6.3630483897138393E-2</v>
      </c>
      <c r="V337" s="37">
        <f t="shared" si="194"/>
        <v>1.2087548791089807E-3</v>
      </c>
      <c r="W337" s="37">
        <f t="shared" si="194"/>
        <v>0.19006836908090641</v>
      </c>
      <c r="X337" s="37">
        <f t="shared" si="194"/>
        <v>5.3820325209892772E-2</v>
      </c>
      <c r="Y337" s="37">
        <f t="shared" si="194"/>
        <v>8.7439745389432486E-2</v>
      </c>
      <c r="Z337" s="37">
        <f t="shared" si="194"/>
        <v>2.5003284688729765E-2</v>
      </c>
      <c r="AA337" s="37">
        <f t="shared" si="194"/>
        <v>1.0466540604706864E-2</v>
      </c>
      <c r="AB337" s="37">
        <f t="shared" si="194"/>
        <v>3.9714984253451545E-3</v>
      </c>
      <c r="AC337" s="37">
        <f t="shared" si="194"/>
        <v>1.6373362593240938E-2</v>
      </c>
      <c r="AD337" s="37">
        <f t="shared" si="194"/>
        <v>3.3533834205845325E-2</v>
      </c>
      <c r="AE337" s="37">
        <f t="shared" si="194"/>
        <v>1.851873736873182E-2</v>
      </c>
      <c r="AF337" s="37">
        <f t="shared" si="194"/>
        <v>1.4837561495553797E-2</v>
      </c>
      <c r="AG337" s="37">
        <f t="shared" si="194"/>
        <v>6.5942618110981677E-2</v>
      </c>
      <c r="AH337" s="37">
        <f t="shared" si="194"/>
        <v>0.8881485107540712</v>
      </c>
      <c r="AI337" s="37">
        <f t="shared" si="194"/>
        <v>1.2736964593596967E-2</v>
      </c>
      <c r="AJ337" s="37">
        <f t="shared" si="194"/>
        <v>0.10780968638354142</v>
      </c>
    </row>
    <row r="338" spans="3:42">
      <c r="C338" t="s">
        <v>75</v>
      </c>
      <c r="D338" t="s">
        <v>353</v>
      </c>
      <c r="E338">
        <v>2070</v>
      </c>
      <c r="F338" s="37">
        <f t="shared" si="195"/>
        <v>9.0242684532402695E-2</v>
      </c>
      <c r="G338" s="37">
        <f t="shared" si="194"/>
        <v>0.32487309964176098</v>
      </c>
      <c r="H338" s="37">
        <f t="shared" si="194"/>
        <v>1.1224547119703061</v>
      </c>
      <c r="I338" s="37">
        <f t="shared" si="194"/>
        <v>0.47166387776225988</v>
      </c>
      <c r="J338" s="37">
        <f t="shared" si="194"/>
        <v>0.34131188781010346</v>
      </c>
      <c r="K338" s="37">
        <f t="shared" si="194"/>
        <v>1.4724404928115959</v>
      </c>
      <c r="L338" s="37">
        <f t="shared" si="194"/>
        <v>3.7124933698164012E-2</v>
      </c>
      <c r="M338" s="37">
        <f t="shared" si="194"/>
        <v>0.77645822160178213</v>
      </c>
      <c r="N338" s="37">
        <f t="shared" si="194"/>
        <v>6.9366149242257258E-2</v>
      </c>
      <c r="O338" s="37">
        <f t="shared" si="194"/>
        <v>0.23408021370837809</v>
      </c>
      <c r="P338" s="37">
        <f t="shared" si="194"/>
        <v>0.59289870104569253</v>
      </c>
      <c r="Q338" s="37">
        <f t="shared" si="194"/>
        <v>0.40633726237216161</v>
      </c>
      <c r="R338" s="37">
        <f t="shared" si="194"/>
        <v>4.4899944740494212E-2</v>
      </c>
      <c r="S338" s="37">
        <f t="shared" si="194"/>
        <v>0.30394467990284646</v>
      </c>
      <c r="T338" s="37">
        <f t="shared" si="194"/>
        <v>0.53162803723833318</v>
      </c>
      <c r="U338" s="37">
        <f t="shared" si="194"/>
        <v>0.18751412271445905</v>
      </c>
      <c r="V338" s="37">
        <f t="shared" si="194"/>
        <v>5.0187691654778363E-2</v>
      </c>
      <c r="W338" s="37">
        <f t="shared" si="194"/>
        <v>0.22659850991131769</v>
      </c>
      <c r="X338" s="37">
        <f t="shared" si="194"/>
        <v>7.7440132906375594E-2</v>
      </c>
      <c r="Y338" s="37">
        <f t="shared" si="194"/>
        <v>1.6625056051947439E-2</v>
      </c>
      <c r="Z338" s="37">
        <f t="shared" si="194"/>
        <v>4.9767205082269152E-2</v>
      </c>
      <c r="AA338" s="37">
        <f t="shared" si="194"/>
        <v>5.5450910032092352E-3</v>
      </c>
      <c r="AB338" s="37">
        <f t="shared" si="194"/>
        <v>7.8948209789651228E-3</v>
      </c>
      <c r="AC338" s="37">
        <f t="shared" si="194"/>
        <v>8.5551863932212854E-2</v>
      </c>
      <c r="AD338" s="37">
        <f t="shared" si="194"/>
        <v>2.8607487724604818E-2</v>
      </c>
      <c r="AE338" s="37">
        <f t="shared" si="194"/>
        <v>2.0179519691960045E-2</v>
      </c>
      <c r="AF338" s="37">
        <f t="shared" si="194"/>
        <v>4.7592275339178161E-2</v>
      </c>
      <c r="AG338" s="37">
        <f t="shared" si="194"/>
        <v>0.29078550698183497</v>
      </c>
      <c r="AH338" s="37">
        <f t="shared" si="194"/>
        <v>1.4791040413945837</v>
      </c>
      <c r="AI338" s="37">
        <f t="shared" si="194"/>
        <v>4.8259954268504712E-2</v>
      </c>
      <c r="AJ338" s="37">
        <f t="shared" si="194"/>
        <v>0.17444223935775707</v>
      </c>
    </row>
    <row r="339" spans="3:42"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  <c r="AG339" s="37"/>
      <c r="AH339" s="37"/>
      <c r="AI339" s="37"/>
      <c r="AJ339" s="37"/>
    </row>
    <row r="340" spans="3:42"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  <c r="AG340" s="37"/>
      <c r="AH340" s="37"/>
      <c r="AI340" s="37"/>
      <c r="AJ340" s="37"/>
    </row>
    <row r="341" spans="3:42"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  <c r="AG341" s="37"/>
      <c r="AH341" s="37"/>
      <c r="AI341" s="37"/>
      <c r="AJ341" s="37"/>
    </row>
    <row r="343" spans="3:42">
      <c r="C343" t="s">
        <v>71</v>
      </c>
      <c r="D343" s="38"/>
      <c r="E343" s="3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</row>
    <row r="344" spans="3:42" ht="15.75" thickBot="1">
      <c r="C344" t="s">
        <v>67</v>
      </c>
      <c r="D344" t="s">
        <v>0</v>
      </c>
      <c r="E344" t="s">
        <v>263</v>
      </c>
      <c r="F344" s="34" t="s">
        <v>246</v>
      </c>
      <c r="G344" s="35" t="s">
        <v>13</v>
      </c>
      <c r="H344" s="35" t="s">
        <v>20</v>
      </c>
      <c r="I344" s="35" t="s">
        <v>26</v>
      </c>
      <c r="J344" s="35" t="s">
        <v>31</v>
      </c>
      <c r="K344" s="35" t="s">
        <v>15</v>
      </c>
      <c r="L344" s="35" t="s">
        <v>39</v>
      </c>
      <c r="M344" s="35" t="s">
        <v>34</v>
      </c>
      <c r="N344" s="35" t="s">
        <v>24</v>
      </c>
      <c r="O344" s="35" t="s">
        <v>42</v>
      </c>
      <c r="P344" s="35" t="s">
        <v>25</v>
      </c>
      <c r="Q344" s="35" t="s">
        <v>45</v>
      </c>
      <c r="R344" s="35" t="s">
        <v>29</v>
      </c>
      <c r="S344" s="35" t="s">
        <v>23</v>
      </c>
      <c r="T344" s="35" t="s">
        <v>21</v>
      </c>
      <c r="U344" s="35" t="s">
        <v>41</v>
      </c>
      <c r="V344" s="35" t="s">
        <v>19</v>
      </c>
      <c r="W344" s="35" t="s">
        <v>47</v>
      </c>
      <c r="X344" s="35" t="s">
        <v>28</v>
      </c>
      <c r="Y344" s="35" t="s">
        <v>46</v>
      </c>
      <c r="Z344" s="35" t="s">
        <v>43</v>
      </c>
      <c r="AA344" s="35" t="s">
        <v>16</v>
      </c>
      <c r="AB344" s="35" t="s">
        <v>33</v>
      </c>
      <c r="AC344" s="35" t="s">
        <v>35</v>
      </c>
      <c r="AD344" s="35" t="s">
        <v>22</v>
      </c>
      <c r="AE344" s="35" t="s">
        <v>18</v>
      </c>
      <c r="AF344" s="35" t="s">
        <v>38</v>
      </c>
      <c r="AG344" s="35" t="s">
        <v>27</v>
      </c>
      <c r="AH344" s="35" t="s">
        <v>40</v>
      </c>
      <c r="AI344" s="35" t="s">
        <v>48</v>
      </c>
      <c r="AJ344" s="35" t="s">
        <v>30</v>
      </c>
      <c r="AK344" s="35" t="s">
        <v>17</v>
      </c>
      <c r="AL344" s="35"/>
    </row>
    <row r="345" spans="3:42">
      <c r="C345" t="s">
        <v>262</v>
      </c>
      <c r="D345" t="s">
        <v>264</v>
      </c>
      <c r="E345" t="s">
        <v>81</v>
      </c>
      <c r="F345" s="41" t="s">
        <v>354</v>
      </c>
      <c r="G345" s="37">
        <v>0</v>
      </c>
      <c r="H345" s="37">
        <v>0</v>
      </c>
      <c r="I345" s="37">
        <v>0</v>
      </c>
      <c r="J345" s="37">
        <v>0</v>
      </c>
      <c r="K345" s="37">
        <v>0</v>
      </c>
      <c r="L345" s="37">
        <v>0</v>
      </c>
      <c r="M345" s="37">
        <v>0</v>
      </c>
      <c r="N345" s="37">
        <v>0</v>
      </c>
      <c r="O345" s="37">
        <v>0</v>
      </c>
      <c r="P345" s="37">
        <v>0</v>
      </c>
      <c r="Q345" s="37">
        <v>0</v>
      </c>
      <c r="R345" s="37">
        <v>0</v>
      </c>
      <c r="S345" s="37">
        <v>0</v>
      </c>
      <c r="T345" s="37">
        <v>0</v>
      </c>
      <c r="U345" s="37">
        <v>0</v>
      </c>
      <c r="V345" s="37">
        <v>0</v>
      </c>
      <c r="W345" s="37">
        <v>0</v>
      </c>
      <c r="X345" s="37">
        <v>0</v>
      </c>
      <c r="Y345" s="37">
        <v>0</v>
      </c>
      <c r="Z345" s="37">
        <v>0</v>
      </c>
      <c r="AA345" s="37">
        <v>0</v>
      </c>
      <c r="AB345" s="37">
        <v>0</v>
      </c>
      <c r="AC345" s="37">
        <v>0</v>
      </c>
      <c r="AD345" s="37">
        <v>0</v>
      </c>
      <c r="AE345" s="37">
        <v>0</v>
      </c>
      <c r="AF345" s="37">
        <v>0</v>
      </c>
      <c r="AG345" s="37">
        <v>0</v>
      </c>
      <c r="AH345" s="37">
        <v>0</v>
      </c>
      <c r="AI345" s="37">
        <v>0</v>
      </c>
      <c r="AJ345" s="37">
        <v>0</v>
      </c>
      <c r="AK345" s="37">
        <v>0</v>
      </c>
      <c r="AL345" s="37"/>
      <c r="AO345" s="4"/>
    </row>
    <row r="346" spans="3:42">
      <c r="C346" t="s">
        <v>265</v>
      </c>
      <c r="D346" t="s">
        <v>264</v>
      </c>
      <c r="E346" t="s">
        <v>81</v>
      </c>
      <c r="F346" s="41" t="s">
        <v>354</v>
      </c>
      <c r="G346" s="37">
        <v>0</v>
      </c>
      <c r="H346" s="37">
        <v>0</v>
      </c>
      <c r="I346" s="37">
        <v>0</v>
      </c>
      <c r="J346" s="37">
        <v>0</v>
      </c>
      <c r="K346" s="37">
        <v>0</v>
      </c>
      <c r="L346" s="37">
        <v>0</v>
      </c>
      <c r="M346" s="37">
        <v>0</v>
      </c>
      <c r="N346" s="37">
        <v>0</v>
      </c>
      <c r="O346" s="37">
        <v>0</v>
      </c>
      <c r="P346" s="37">
        <v>0</v>
      </c>
      <c r="Q346" s="37">
        <v>0</v>
      </c>
      <c r="R346" s="37">
        <v>0</v>
      </c>
      <c r="S346" s="37">
        <v>0</v>
      </c>
      <c r="T346" s="37">
        <v>0</v>
      </c>
      <c r="U346" s="37">
        <v>0</v>
      </c>
      <c r="V346" s="37">
        <v>0</v>
      </c>
      <c r="W346" s="37">
        <v>0</v>
      </c>
      <c r="X346" s="37">
        <v>0</v>
      </c>
      <c r="Y346" s="37">
        <v>0</v>
      </c>
      <c r="Z346" s="37">
        <v>0</v>
      </c>
      <c r="AA346" s="37">
        <v>0</v>
      </c>
      <c r="AB346" s="37">
        <v>0</v>
      </c>
      <c r="AC346" s="37">
        <v>0</v>
      </c>
      <c r="AD346" s="37">
        <v>0</v>
      </c>
      <c r="AE346" s="37">
        <v>0</v>
      </c>
      <c r="AF346" s="37">
        <v>0</v>
      </c>
      <c r="AG346" s="37">
        <v>0</v>
      </c>
      <c r="AH346" s="37">
        <v>0</v>
      </c>
      <c r="AI346" s="37">
        <v>0</v>
      </c>
      <c r="AJ346" s="37">
        <v>0</v>
      </c>
      <c r="AK346" s="37">
        <v>0</v>
      </c>
    </row>
    <row r="347" spans="3:42">
      <c r="C347" t="s">
        <v>266</v>
      </c>
      <c r="D347" t="s">
        <v>264</v>
      </c>
      <c r="E347" t="s">
        <v>81</v>
      </c>
      <c r="F347" s="41" t="s">
        <v>354</v>
      </c>
      <c r="G347" s="37">
        <v>0</v>
      </c>
      <c r="H347" s="37">
        <v>0</v>
      </c>
      <c r="I347" s="37">
        <v>0</v>
      </c>
      <c r="J347" s="37">
        <v>0</v>
      </c>
      <c r="K347" s="37">
        <v>0</v>
      </c>
      <c r="L347" s="37">
        <v>0</v>
      </c>
      <c r="M347" s="37">
        <v>0</v>
      </c>
      <c r="N347" s="37">
        <v>0</v>
      </c>
      <c r="O347" s="37">
        <v>0</v>
      </c>
      <c r="P347" s="37">
        <v>0</v>
      </c>
      <c r="Q347" s="37">
        <v>0</v>
      </c>
      <c r="R347" s="37">
        <v>0</v>
      </c>
      <c r="S347" s="37">
        <v>0</v>
      </c>
      <c r="T347" s="37">
        <v>0</v>
      </c>
      <c r="U347" s="37">
        <v>0</v>
      </c>
      <c r="V347" s="37">
        <v>0</v>
      </c>
      <c r="W347" s="37">
        <v>0</v>
      </c>
      <c r="X347" s="37">
        <v>0</v>
      </c>
      <c r="Y347" s="37">
        <v>0</v>
      </c>
      <c r="Z347" s="37">
        <v>0</v>
      </c>
      <c r="AA347" s="37">
        <v>0</v>
      </c>
      <c r="AB347" s="37">
        <v>0</v>
      </c>
      <c r="AC347" s="37">
        <v>0</v>
      </c>
      <c r="AD347" s="37">
        <v>0</v>
      </c>
      <c r="AE347" s="37">
        <v>0</v>
      </c>
      <c r="AF347" s="37">
        <v>0</v>
      </c>
      <c r="AG347" s="37">
        <v>0</v>
      </c>
      <c r="AH347" s="37">
        <v>0</v>
      </c>
      <c r="AI347" s="37">
        <v>0</v>
      </c>
      <c r="AJ347" s="37">
        <v>0</v>
      </c>
      <c r="AK347" s="37">
        <v>0</v>
      </c>
    </row>
    <row r="348" spans="3:42">
      <c r="C348" t="s">
        <v>269</v>
      </c>
      <c r="D348" t="s">
        <v>264</v>
      </c>
      <c r="E348" t="s">
        <v>81</v>
      </c>
      <c r="F348" s="41" t="s">
        <v>354</v>
      </c>
      <c r="G348" s="37">
        <v>0</v>
      </c>
      <c r="H348" s="37">
        <v>0</v>
      </c>
      <c r="I348" s="37">
        <v>0</v>
      </c>
      <c r="J348" s="37">
        <v>0</v>
      </c>
      <c r="K348" s="37">
        <v>0</v>
      </c>
      <c r="L348" s="37">
        <v>0</v>
      </c>
      <c r="M348" s="37">
        <v>0</v>
      </c>
      <c r="N348" s="37">
        <v>0</v>
      </c>
      <c r="O348" s="37">
        <v>0</v>
      </c>
      <c r="P348" s="37">
        <v>0</v>
      </c>
      <c r="Q348" s="37">
        <v>0</v>
      </c>
      <c r="R348" s="37">
        <v>0</v>
      </c>
      <c r="S348" s="37">
        <v>0</v>
      </c>
      <c r="T348" s="37">
        <v>0</v>
      </c>
      <c r="U348" s="37">
        <v>0</v>
      </c>
      <c r="V348" s="37">
        <v>0</v>
      </c>
      <c r="W348" s="37">
        <v>0</v>
      </c>
      <c r="X348" s="37">
        <v>0</v>
      </c>
      <c r="Y348" s="37">
        <v>0</v>
      </c>
      <c r="Z348" s="37">
        <v>0</v>
      </c>
      <c r="AA348" s="37">
        <v>0</v>
      </c>
      <c r="AB348" s="37">
        <v>0</v>
      </c>
      <c r="AC348" s="37">
        <v>0</v>
      </c>
      <c r="AD348" s="37">
        <v>0</v>
      </c>
      <c r="AE348" s="37">
        <v>0</v>
      </c>
      <c r="AF348" s="37">
        <v>0</v>
      </c>
      <c r="AG348" s="37">
        <v>0</v>
      </c>
      <c r="AH348" s="37">
        <v>0</v>
      </c>
      <c r="AI348" s="37">
        <v>0</v>
      </c>
      <c r="AJ348" s="37">
        <v>0</v>
      </c>
      <c r="AK348" s="37">
        <v>0</v>
      </c>
    </row>
    <row r="349" spans="3:42">
      <c r="C349" t="s">
        <v>267</v>
      </c>
      <c r="D349" t="s">
        <v>264</v>
      </c>
      <c r="E349" t="s">
        <v>81</v>
      </c>
      <c r="F349" s="41" t="s">
        <v>354</v>
      </c>
      <c r="G349" s="37">
        <v>0</v>
      </c>
      <c r="H349" s="37">
        <v>0</v>
      </c>
      <c r="I349" s="37">
        <v>0</v>
      </c>
      <c r="J349" s="37">
        <v>0</v>
      </c>
      <c r="K349" s="37">
        <v>0</v>
      </c>
      <c r="L349" s="37">
        <v>0</v>
      </c>
      <c r="M349" s="37">
        <v>0</v>
      </c>
      <c r="N349" s="37">
        <v>0</v>
      </c>
      <c r="O349" s="37">
        <v>0</v>
      </c>
      <c r="P349" s="37">
        <v>0</v>
      </c>
      <c r="Q349" s="37">
        <v>0</v>
      </c>
      <c r="R349" s="37">
        <v>0</v>
      </c>
      <c r="S349" s="37">
        <v>0</v>
      </c>
      <c r="T349" s="37">
        <v>0</v>
      </c>
      <c r="U349" s="37">
        <v>0</v>
      </c>
      <c r="V349" s="37">
        <v>0</v>
      </c>
      <c r="W349" s="37">
        <v>0</v>
      </c>
      <c r="X349" s="37">
        <v>0</v>
      </c>
      <c r="Y349" s="37">
        <v>0</v>
      </c>
      <c r="Z349" s="37">
        <v>0</v>
      </c>
      <c r="AA349" s="37">
        <v>0</v>
      </c>
      <c r="AB349" s="37">
        <v>0</v>
      </c>
      <c r="AC349" s="37">
        <v>0</v>
      </c>
      <c r="AD349" s="37">
        <v>0</v>
      </c>
      <c r="AE349" s="37">
        <v>0</v>
      </c>
      <c r="AF349" s="37">
        <v>0</v>
      </c>
      <c r="AG349" s="37">
        <v>0</v>
      </c>
      <c r="AH349" s="37">
        <v>0</v>
      </c>
      <c r="AI349" s="37">
        <v>0</v>
      </c>
      <c r="AJ349" s="37">
        <v>0</v>
      </c>
      <c r="AK349" s="37">
        <v>0</v>
      </c>
    </row>
    <row r="350" spans="3:42">
      <c r="C350" t="s">
        <v>272</v>
      </c>
      <c r="D350" t="s">
        <v>264</v>
      </c>
      <c r="E350" t="s">
        <v>81</v>
      </c>
      <c r="F350" s="41" t="s">
        <v>354</v>
      </c>
      <c r="G350" s="37">
        <v>0</v>
      </c>
      <c r="H350" s="37">
        <v>0</v>
      </c>
      <c r="I350" s="37">
        <v>0</v>
      </c>
      <c r="J350" s="37">
        <v>0</v>
      </c>
      <c r="K350" s="37">
        <v>0</v>
      </c>
      <c r="L350" s="37">
        <v>0</v>
      </c>
      <c r="M350" s="37">
        <v>0</v>
      </c>
      <c r="N350" s="37">
        <v>0</v>
      </c>
      <c r="O350" s="37">
        <v>0</v>
      </c>
      <c r="P350" s="37">
        <v>0</v>
      </c>
      <c r="Q350" s="37">
        <v>0</v>
      </c>
      <c r="R350" s="37">
        <v>0</v>
      </c>
      <c r="S350" s="37">
        <v>0</v>
      </c>
      <c r="T350" s="37">
        <v>0</v>
      </c>
      <c r="U350" s="37">
        <v>0</v>
      </c>
      <c r="V350" s="37">
        <v>0</v>
      </c>
      <c r="W350" s="37">
        <v>0</v>
      </c>
      <c r="X350" s="37">
        <v>0</v>
      </c>
      <c r="Y350" s="37">
        <v>0</v>
      </c>
      <c r="Z350" s="37">
        <v>0</v>
      </c>
      <c r="AA350" s="37">
        <v>0</v>
      </c>
      <c r="AB350" s="37">
        <v>0</v>
      </c>
      <c r="AC350" s="37">
        <v>0</v>
      </c>
      <c r="AD350" s="37">
        <v>0</v>
      </c>
      <c r="AE350" s="37">
        <v>0</v>
      </c>
      <c r="AF350" s="37">
        <v>0</v>
      </c>
      <c r="AG350" s="37">
        <v>0</v>
      </c>
      <c r="AH350" s="37">
        <v>0</v>
      </c>
      <c r="AI350" s="37">
        <v>0</v>
      </c>
      <c r="AJ350" s="37">
        <v>0</v>
      </c>
      <c r="AK350" s="37">
        <v>0</v>
      </c>
    </row>
    <row r="351" spans="3:42">
      <c r="C351" t="s">
        <v>270</v>
      </c>
      <c r="D351" t="s">
        <v>264</v>
      </c>
      <c r="E351" t="s">
        <v>81</v>
      </c>
      <c r="F351" s="41" t="s">
        <v>354</v>
      </c>
      <c r="G351" s="37">
        <v>0</v>
      </c>
      <c r="H351" s="37">
        <v>0</v>
      </c>
      <c r="I351" s="37">
        <v>0</v>
      </c>
      <c r="J351" s="37">
        <v>0</v>
      </c>
      <c r="K351" s="37">
        <v>0</v>
      </c>
      <c r="L351" s="37">
        <v>0</v>
      </c>
      <c r="M351" s="37">
        <v>0</v>
      </c>
      <c r="N351" s="37">
        <v>0</v>
      </c>
      <c r="O351" s="37">
        <v>0</v>
      </c>
      <c r="P351" s="37">
        <v>0</v>
      </c>
      <c r="Q351" s="37">
        <v>0</v>
      </c>
      <c r="R351" s="37">
        <v>0</v>
      </c>
      <c r="S351" s="37">
        <v>0</v>
      </c>
      <c r="T351" s="37">
        <v>0</v>
      </c>
      <c r="U351" s="37">
        <v>0</v>
      </c>
      <c r="V351" s="37">
        <v>0</v>
      </c>
      <c r="W351" s="37">
        <v>0</v>
      </c>
      <c r="X351" s="37">
        <v>0</v>
      </c>
      <c r="Y351" s="37">
        <v>0</v>
      </c>
      <c r="Z351" s="37">
        <v>0</v>
      </c>
      <c r="AA351" s="37">
        <v>0</v>
      </c>
      <c r="AB351" s="37">
        <v>0</v>
      </c>
      <c r="AC351" s="37">
        <v>0</v>
      </c>
      <c r="AD351" s="37">
        <v>0</v>
      </c>
      <c r="AE351" s="37">
        <v>0</v>
      </c>
      <c r="AF351" s="37">
        <v>0</v>
      </c>
      <c r="AG351" s="37">
        <v>0</v>
      </c>
      <c r="AH351" s="37">
        <v>0</v>
      </c>
      <c r="AI351" s="37">
        <v>0</v>
      </c>
      <c r="AJ351" s="37">
        <v>0</v>
      </c>
      <c r="AK351" s="37">
        <v>0</v>
      </c>
    </row>
    <row r="352" spans="3:42">
      <c r="C352" t="s">
        <v>271</v>
      </c>
      <c r="D352" t="s">
        <v>264</v>
      </c>
      <c r="E352" t="s">
        <v>81</v>
      </c>
      <c r="F352" s="41" t="s">
        <v>354</v>
      </c>
      <c r="G352" s="37">
        <v>0</v>
      </c>
      <c r="H352" s="37">
        <v>0</v>
      </c>
      <c r="I352" s="37">
        <v>0</v>
      </c>
      <c r="J352" s="37">
        <v>0</v>
      </c>
      <c r="K352" s="37">
        <v>0</v>
      </c>
      <c r="L352" s="37">
        <v>0</v>
      </c>
      <c r="M352" s="37">
        <v>0</v>
      </c>
      <c r="N352" s="37">
        <v>0</v>
      </c>
      <c r="O352" s="37">
        <v>0</v>
      </c>
      <c r="P352" s="37">
        <v>0</v>
      </c>
      <c r="Q352" s="37">
        <v>0</v>
      </c>
      <c r="R352" s="37">
        <v>0</v>
      </c>
      <c r="S352" s="37">
        <v>0</v>
      </c>
      <c r="T352" s="37">
        <v>0</v>
      </c>
      <c r="U352" s="37">
        <v>0</v>
      </c>
      <c r="V352" s="37">
        <v>0</v>
      </c>
      <c r="W352" s="37">
        <v>0</v>
      </c>
      <c r="X352" s="37">
        <v>0</v>
      </c>
      <c r="Y352" s="37">
        <v>0</v>
      </c>
      <c r="Z352" s="37">
        <v>0</v>
      </c>
      <c r="AA352" s="37">
        <v>0</v>
      </c>
      <c r="AB352" s="37">
        <v>0</v>
      </c>
      <c r="AC352" s="37">
        <v>0</v>
      </c>
      <c r="AD352" s="37">
        <v>0</v>
      </c>
      <c r="AE352" s="37">
        <v>0</v>
      </c>
      <c r="AF352" s="37">
        <v>0</v>
      </c>
      <c r="AG352" s="37">
        <v>0</v>
      </c>
      <c r="AH352" s="37">
        <v>0</v>
      </c>
      <c r="AI352" s="37">
        <v>0</v>
      </c>
      <c r="AJ352" s="37">
        <v>0</v>
      </c>
      <c r="AK352" s="37">
        <v>0</v>
      </c>
    </row>
    <row r="353" spans="1:37">
      <c r="C353" t="s">
        <v>268</v>
      </c>
      <c r="D353" t="s">
        <v>264</v>
      </c>
      <c r="E353" t="s">
        <v>81</v>
      </c>
      <c r="F353" s="41" t="s">
        <v>354</v>
      </c>
      <c r="G353" s="37">
        <v>0</v>
      </c>
      <c r="H353" s="37">
        <v>0</v>
      </c>
      <c r="I353" s="37">
        <v>0</v>
      </c>
      <c r="J353" s="37">
        <v>0</v>
      </c>
      <c r="K353" s="37">
        <v>0</v>
      </c>
      <c r="L353" s="37">
        <v>0</v>
      </c>
      <c r="M353" s="37">
        <v>0</v>
      </c>
      <c r="N353" s="37">
        <v>0</v>
      </c>
      <c r="O353" s="37">
        <v>0</v>
      </c>
      <c r="P353" s="37">
        <v>0</v>
      </c>
      <c r="Q353" s="37">
        <v>0</v>
      </c>
      <c r="R353" s="37">
        <v>0</v>
      </c>
      <c r="S353" s="37">
        <v>0</v>
      </c>
      <c r="T353" s="37">
        <v>0</v>
      </c>
      <c r="U353" s="37">
        <v>0</v>
      </c>
      <c r="V353" s="37">
        <v>0</v>
      </c>
      <c r="W353" s="37">
        <v>0</v>
      </c>
      <c r="X353" s="37">
        <v>0</v>
      </c>
      <c r="Y353" s="37">
        <v>0</v>
      </c>
      <c r="Z353" s="37">
        <v>0</v>
      </c>
      <c r="AA353" s="37">
        <v>0</v>
      </c>
      <c r="AB353" s="37">
        <v>0</v>
      </c>
      <c r="AC353" s="37">
        <v>0</v>
      </c>
      <c r="AD353" s="37">
        <v>0</v>
      </c>
      <c r="AE353" s="37">
        <v>0</v>
      </c>
      <c r="AF353" s="37">
        <v>0</v>
      </c>
      <c r="AG353" s="37">
        <v>0</v>
      </c>
      <c r="AH353" s="37">
        <v>0</v>
      </c>
      <c r="AI353" s="37">
        <v>0</v>
      </c>
      <c r="AJ353" s="37">
        <v>0</v>
      </c>
      <c r="AK353" s="37">
        <v>0</v>
      </c>
    </row>
    <row r="354" spans="1:37">
      <c r="C354" t="s">
        <v>273</v>
      </c>
      <c r="D354" t="s">
        <v>264</v>
      </c>
      <c r="E354" t="s">
        <v>81</v>
      </c>
      <c r="F354" s="41" t="s">
        <v>354</v>
      </c>
      <c r="G354" s="37">
        <v>0</v>
      </c>
      <c r="H354" s="37">
        <v>0</v>
      </c>
      <c r="I354" s="37">
        <v>0</v>
      </c>
      <c r="J354" s="37">
        <v>0</v>
      </c>
      <c r="K354" s="37">
        <v>0</v>
      </c>
      <c r="L354" s="37">
        <v>0</v>
      </c>
      <c r="M354" s="37">
        <v>0</v>
      </c>
      <c r="N354" s="37">
        <v>0</v>
      </c>
      <c r="O354" s="37">
        <v>0</v>
      </c>
      <c r="P354" s="37">
        <v>0</v>
      </c>
      <c r="Q354" s="37">
        <v>0</v>
      </c>
      <c r="R354" s="37">
        <v>0</v>
      </c>
      <c r="S354" s="37">
        <v>0</v>
      </c>
      <c r="T354" s="37">
        <v>0</v>
      </c>
      <c r="U354" s="37">
        <v>0</v>
      </c>
      <c r="V354" s="37">
        <v>0</v>
      </c>
      <c r="W354" s="37">
        <v>0</v>
      </c>
      <c r="X354" s="37">
        <v>0</v>
      </c>
      <c r="Y354" s="37">
        <v>0</v>
      </c>
      <c r="Z354" s="37">
        <v>0</v>
      </c>
      <c r="AA354" s="37">
        <v>0</v>
      </c>
      <c r="AB354" s="37">
        <v>0</v>
      </c>
      <c r="AC354" s="37">
        <v>0</v>
      </c>
      <c r="AD354" s="37">
        <v>0</v>
      </c>
      <c r="AE354" s="37">
        <v>0</v>
      </c>
      <c r="AF354" s="37">
        <v>0</v>
      </c>
      <c r="AG354" s="37">
        <v>0</v>
      </c>
      <c r="AH354" s="37">
        <v>0</v>
      </c>
      <c r="AI354" s="37">
        <v>0</v>
      </c>
      <c r="AJ354" s="37">
        <v>0</v>
      </c>
      <c r="AK354" s="37">
        <v>0</v>
      </c>
    </row>
    <row r="355" spans="1:37">
      <c r="C355" t="s">
        <v>274</v>
      </c>
      <c r="D355" t="s">
        <v>264</v>
      </c>
      <c r="E355" t="s">
        <v>81</v>
      </c>
      <c r="F355" s="41" t="s">
        <v>354</v>
      </c>
      <c r="G355" s="37">
        <v>0</v>
      </c>
      <c r="H355" s="37">
        <v>0</v>
      </c>
      <c r="I355" s="37">
        <v>0</v>
      </c>
      <c r="J355" s="37">
        <v>0</v>
      </c>
      <c r="K355" s="37">
        <v>0</v>
      </c>
      <c r="L355" s="37">
        <v>0</v>
      </c>
      <c r="M355" s="37">
        <v>0</v>
      </c>
      <c r="N355" s="37">
        <v>0</v>
      </c>
      <c r="O355" s="37">
        <v>0</v>
      </c>
      <c r="P355" s="37">
        <v>0</v>
      </c>
      <c r="Q355" s="37">
        <v>0</v>
      </c>
      <c r="R355" s="37">
        <v>0</v>
      </c>
      <c r="S355" s="37">
        <v>0</v>
      </c>
      <c r="T355" s="37">
        <v>0</v>
      </c>
      <c r="U355" s="37">
        <v>0</v>
      </c>
      <c r="V355" s="37">
        <v>0</v>
      </c>
      <c r="W355" s="37">
        <v>0</v>
      </c>
      <c r="X355" s="37">
        <v>0</v>
      </c>
      <c r="Y355" s="37">
        <v>0</v>
      </c>
      <c r="Z355" s="37">
        <v>0</v>
      </c>
      <c r="AA355" s="37">
        <v>0</v>
      </c>
      <c r="AB355" s="37">
        <v>0</v>
      </c>
      <c r="AC355" s="37">
        <v>0</v>
      </c>
      <c r="AD355" s="37">
        <v>0</v>
      </c>
      <c r="AE355" s="37">
        <v>0</v>
      </c>
      <c r="AF355" s="37">
        <v>0</v>
      </c>
      <c r="AG355" s="37">
        <v>0</v>
      </c>
      <c r="AH355" s="37">
        <v>0</v>
      </c>
      <c r="AI355" s="37">
        <v>0</v>
      </c>
      <c r="AJ355" s="37">
        <v>0</v>
      </c>
      <c r="AK355" s="37">
        <v>0</v>
      </c>
    </row>
    <row r="356" spans="1:37">
      <c r="C356" t="s">
        <v>275</v>
      </c>
      <c r="D356" t="s">
        <v>264</v>
      </c>
      <c r="E356" t="s">
        <v>81</v>
      </c>
      <c r="F356" s="41" t="s">
        <v>354</v>
      </c>
      <c r="G356" s="37">
        <v>0</v>
      </c>
      <c r="H356" s="37">
        <v>0</v>
      </c>
      <c r="I356" s="37">
        <v>0</v>
      </c>
      <c r="J356" s="37">
        <v>0</v>
      </c>
      <c r="K356" s="37">
        <v>0</v>
      </c>
      <c r="L356" s="37">
        <v>0</v>
      </c>
      <c r="M356" s="37">
        <v>0</v>
      </c>
      <c r="N356" s="37">
        <v>0</v>
      </c>
      <c r="O356" s="37">
        <v>0</v>
      </c>
      <c r="P356" s="37">
        <v>0</v>
      </c>
      <c r="Q356" s="37">
        <v>0</v>
      </c>
      <c r="R356" s="37">
        <v>0</v>
      </c>
      <c r="S356" s="37">
        <v>0</v>
      </c>
      <c r="T356" s="37">
        <v>0</v>
      </c>
      <c r="U356" s="37">
        <v>0</v>
      </c>
      <c r="V356" s="37">
        <v>0</v>
      </c>
      <c r="W356" s="37">
        <v>0</v>
      </c>
      <c r="X356" s="37">
        <v>0</v>
      </c>
      <c r="Y356" s="37">
        <v>0</v>
      </c>
      <c r="Z356" s="37">
        <v>0</v>
      </c>
      <c r="AA356" s="37">
        <v>0</v>
      </c>
      <c r="AB356" s="37">
        <v>0</v>
      </c>
      <c r="AC356" s="37">
        <v>0</v>
      </c>
      <c r="AD356" s="37">
        <v>0</v>
      </c>
      <c r="AE356" s="37">
        <v>0</v>
      </c>
      <c r="AF356" s="37">
        <v>0</v>
      </c>
      <c r="AG356" s="37">
        <v>0</v>
      </c>
      <c r="AH356" s="37">
        <v>0</v>
      </c>
      <c r="AI356" s="37">
        <v>0</v>
      </c>
      <c r="AJ356" s="37">
        <v>0</v>
      </c>
      <c r="AK356" s="37">
        <v>0</v>
      </c>
    </row>
    <row r="357" spans="1:37">
      <c r="C357" t="s">
        <v>276</v>
      </c>
      <c r="D357" t="s">
        <v>264</v>
      </c>
      <c r="E357" t="s">
        <v>81</v>
      </c>
      <c r="F357" s="41" t="s">
        <v>354</v>
      </c>
      <c r="G357" s="37">
        <v>0</v>
      </c>
      <c r="H357" s="37">
        <v>0</v>
      </c>
      <c r="I357" s="37">
        <v>0</v>
      </c>
      <c r="J357" s="37">
        <v>0</v>
      </c>
      <c r="K357" s="37">
        <v>0</v>
      </c>
      <c r="L357" s="37">
        <v>0</v>
      </c>
      <c r="M357" s="37">
        <v>0</v>
      </c>
      <c r="N357" s="37">
        <v>0</v>
      </c>
      <c r="O357" s="37">
        <v>0</v>
      </c>
      <c r="P357" s="37">
        <v>0</v>
      </c>
      <c r="Q357" s="37">
        <v>0</v>
      </c>
      <c r="R357" s="37">
        <v>0</v>
      </c>
      <c r="S357" s="37">
        <v>0</v>
      </c>
      <c r="T357" s="37">
        <v>0</v>
      </c>
      <c r="U357" s="37">
        <v>0</v>
      </c>
      <c r="V357" s="37">
        <v>0</v>
      </c>
      <c r="W357" s="37">
        <v>0</v>
      </c>
      <c r="X357" s="37">
        <v>0</v>
      </c>
      <c r="Y357" s="37">
        <v>0</v>
      </c>
      <c r="Z357" s="37">
        <v>0</v>
      </c>
      <c r="AA357" s="37">
        <v>0</v>
      </c>
      <c r="AB357" s="37">
        <v>0</v>
      </c>
      <c r="AC357" s="37">
        <v>0</v>
      </c>
      <c r="AD357" s="37">
        <v>0</v>
      </c>
      <c r="AE357" s="37">
        <v>0</v>
      </c>
      <c r="AF357" s="37">
        <v>0</v>
      </c>
      <c r="AG357" s="37">
        <v>0</v>
      </c>
      <c r="AH357" s="37">
        <v>0</v>
      </c>
      <c r="AI357" s="37">
        <v>0</v>
      </c>
      <c r="AJ357" s="37">
        <v>0</v>
      </c>
      <c r="AK357" s="37">
        <v>0</v>
      </c>
    </row>
    <row r="358" spans="1:37">
      <c r="C358" t="s">
        <v>277</v>
      </c>
      <c r="D358" t="s">
        <v>264</v>
      </c>
      <c r="E358" t="s">
        <v>81</v>
      </c>
      <c r="F358" s="41" t="s">
        <v>354</v>
      </c>
      <c r="G358" s="37">
        <v>0</v>
      </c>
      <c r="H358" s="37">
        <v>0</v>
      </c>
      <c r="I358" s="37">
        <v>0</v>
      </c>
      <c r="J358" s="37">
        <v>0</v>
      </c>
      <c r="K358" s="37">
        <v>0</v>
      </c>
      <c r="L358" s="37">
        <v>0</v>
      </c>
      <c r="M358" s="37">
        <v>0</v>
      </c>
      <c r="N358" s="37">
        <v>0</v>
      </c>
      <c r="O358" s="37">
        <v>0</v>
      </c>
      <c r="P358" s="37">
        <v>0</v>
      </c>
      <c r="Q358" s="37">
        <v>0</v>
      </c>
      <c r="R358" s="37">
        <v>0</v>
      </c>
      <c r="S358" s="37">
        <v>0</v>
      </c>
      <c r="T358" s="37">
        <v>0</v>
      </c>
      <c r="U358" s="37">
        <v>0</v>
      </c>
      <c r="V358" s="37">
        <v>0</v>
      </c>
      <c r="W358" s="37">
        <v>0</v>
      </c>
      <c r="X358" s="37">
        <v>0</v>
      </c>
      <c r="Y358" s="37">
        <v>0</v>
      </c>
      <c r="Z358" s="37">
        <v>0</v>
      </c>
      <c r="AA358" s="37">
        <v>0</v>
      </c>
      <c r="AB358" s="37">
        <v>0</v>
      </c>
      <c r="AC358" s="37">
        <v>0</v>
      </c>
      <c r="AD358" s="37">
        <v>0</v>
      </c>
      <c r="AE358" s="37">
        <v>0</v>
      </c>
      <c r="AF358" s="37">
        <v>0</v>
      </c>
      <c r="AG358" s="37">
        <v>0</v>
      </c>
      <c r="AH358" s="37">
        <v>0</v>
      </c>
      <c r="AI358" s="37">
        <v>0</v>
      </c>
      <c r="AJ358" s="37">
        <v>0</v>
      </c>
      <c r="AK358" s="37">
        <v>0</v>
      </c>
    </row>
    <row r="359" spans="1:37">
      <c r="C359" t="s">
        <v>278</v>
      </c>
      <c r="D359" t="s">
        <v>264</v>
      </c>
      <c r="E359" t="s">
        <v>81</v>
      </c>
      <c r="F359" s="41" t="s">
        <v>354</v>
      </c>
      <c r="G359" s="37">
        <v>0</v>
      </c>
      <c r="H359" s="37">
        <v>0</v>
      </c>
      <c r="I359" s="37">
        <v>0</v>
      </c>
      <c r="J359" s="37">
        <v>0</v>
      </c>
      <c r="K359" s="37">
        <v>0</v>
      </c>
      <c r="L359" s="37">
        <v>0</v>
      </c>
      <c r="M359" s="37">
        <v>0</v>
      </c>
      <c r="N359" s="37">
        <v>0</v>
      </c>
      <c r="O359" s="37">
        <v>0</v>
      </c>
      <c r="P359" s="37">
        <v>0</v>
      </c>
      <c r="Q359" s="37">
        <v>0</v>
      </c>
      <c r="R359" s="37">
        <v>0</v>
      </c>
      <c r="S359" s="37">
        <v>0</v>
      </c>
      <c r="T359" s="37">
        <v>0</v>
      </c>
      <c r="U359" s="37">
        <v>0</v>
      </c>
      <c r="V359" s="37">
        <v>0</v>
      </c>
      <c r="W359" s="37">
        <v>0</v>
      </c>
      <c r="X359" s="37">
        <v>0</v>
      </c>
      <c r="Y359" s="37">
        <v>0</v>
      </c>
      <c r="Z359" s="37">
        <v>0</v>
      </c>
      <c r="AA359" s="37">
        <v>0</v>
      </c>
      <c r="AB359" s="37">
        <v>0</v>
      </c>
      <c r="AC359" s="37">
        <v>0</v>
      </c>
      <c r="AD359" s="37">
        <v>0</v>
      </c>
      <c r="AE359" s="37">
        <v>0</v>
      </c>
      <c r="AF359" s="37">
        <v>0</v>
      </c>
      <c r="AG359" s="37">
        <v>0</v>
      </c>
      <c r="AH359" s="37">
        <v>0</v>
      </c>
      <c r="AI359" s="37">
        <v>0</v>
      </c>
      <c r="AJ359" s="37">
        <v>0</v>
      </c>
      <c r="AK359" s="37">
        <v>0</v>
      </c>
    </row>
    <row r="360" spans="1:37">
      <c r="C360" t="s">
        <v>279</v>
      </c>
      <c r="D360" t="s">
        <v>264</v>
      </c>
      <c r="E360" t="s">
        <v>81</v>
      </c>
      <c r="F360" s="41" t="s">
        <v>354</v>
      </c>
      <c r="G360" s="37">
        <v>0</v>
      </c>
      <c r="H360" s="37">
        <v>0</v>
      </c>
      <c r="I360" s="37">
        <v>0</v>
      </c>
      <c r="J360" s="37">
        <v>0</v>
      </c>
      <c r="K360" s="37">
        <v>0</v>
      </c>
      <c r="L360" s="37">
        <v>0</v>
      </c>
      <c r="M360" s="37">
        <v>0</v>
      </c>
      <c r="N360" s="37">
        <v>0</v>
      </c>
      <c r="O360" s="37">
        <v>0</v>
      </c>
      <c r="P360" s="37">
        <v>0</v>
      </c>
      <c r="Q360" s="37">
        <v>0</v>
      </c>
      <c r="R360" s="37">
        <v>0</v>
      </c>
      <c r="S360" s="37">
        <v>0</v>
      </c>
      <c r="T360" s="37">
        <v>0</v>
      </c>
      <c r="U360" s="37">
        <v>0</v>
      </c>
      <c r="V360" s="37">
        <v>0</v>
      </c>
      <c r="W360" s="37">
        <v>0</v>
      </c>
      <c r="X360" s="37">
        <v>0</v>
      </c>
      <c r="Y360" s="37">
        <v>0</v>
      </c>
      <c r="Z360" s="37">
        <v>0</v>
      </c>
      <c r="AA360" s="37">
        <v>0</v>
      </c>
      <c r="AB360" s="37">
        <v>0</v>
      </c>
      <c r="AC360" s="37">
        <v>0</v>
      </c>
      <c r="AD360" s="37">
        <v>0</v>
      </c>
      <c r="AE360" s="37">
        <v>0</v>
      </c>
      <c r="AF360" s="37">
        <v>0</v>
      </c>
      <c r="AG360" s="37">
        <v>0</v>
      </c>
      <c r="AH360" s="37">
        <v>0</v>
      </c>
      <c r="AI360" s="37">
        <v>0</v>
      </c>
      <c r="AJ360" s="37">
        <v>0</v>
      </c>
      <c r="AK360" s="37">
        <v>0</v>
      </c>
    </row>
    <row r="361" spans="1:37">
      <c r="C361" t="s">
        <v>280</v>
      </c>
      <c r="D361" t="s">
        <v>264</v>
      </c>
      <c r="E361" t="s">
        <v>81</v>
      </c>
      <c r="F361" s="41" t="s">
        <v>354</v>
      </c>
      <c r="G361" s="37">
        <v>0</v>
      </c>
      <c r="H361" s="37">
        <v>0</v>
      </c>
      <c r="I361" s="37">
        <v>0</v>
      </c>
      <c r="J361" s="37">
        <v>0</v>
      </c>
      <c r="K361" s="37">
        <v>0</v>
      </c>
      <c r="L361" s="37">
        <v>0</v>
      </c>
      <c r="M361" s="37">
        <v>0</v>
      </c>
      <c r="N361" s="37">
        <v>0</v>
      </c>
      <c r="O361" s="37">
        <v>0</v>
      </c>
      <c r="P361" s="37">
        <v>0</v>
      </c>
      <c r="Q361" s="37">
        <v>0</v>
      </c>
      <c r="R361" s="37">
        <v>0</v>
      </c>
      <c r="S361" s="37">
        <v>0</v>
      </c>
      <c r="T361" s="37">
        <v>0</v>
      </c>
      <c r="U361" s="37">
        <v>0</v>
      </c>
      <c r="V361" s="37">
        <v>0</v>
      </c>
      <c r="W361" s="37">
        <v>0</v>
      </c>
      <c r="X361" s="37">
        <v>0</v>
      </c>
      <c r="Y361" s="37">
        <v>0</v>
      </c>
      <c r="Z361" s="37">
        <v>0</v>
      </c>
      <c r="AA361" s="37">
        <v>0</v>
      </c>
      <c r="AB361" s="37">
        <v>0</v>
      </c>
      <c r="AC361" s="37">
        <v>0</v>
      </c>
      <c r="AD361" s="37">
        <v>0</v>
      </c>
      <c r="AE361" s="37">
        <v>0</v>
      </c>
      <c r="AF361" s="37">
        <v>0</v>
      </c>
      <c r="AG361" s="37">
        <v>0</v>
      </c>
      <c r="AH361" s="37">
        <v>0</v>
      </c>
      <c r="AI361" s="37">
        <v>0</v>
      </c>
      <c r="AJ361" s="37">
        <v>0</v>
      </c>
      <c r="AK361" s="37">
        <v>0</v>
      </c>
    </row>
    <row r="362" spans="1:37">
      <c r="C362" t="s">
        <v>281</v>
      </c>
      <c r="D362" t="s">
        <v>264</v>
      </c>
      <c r="E362" t="s">
        <v>81</v>
      </c>
      <c r="F362" s="41" t="s">
        <v>354</v>
      </c>
      <c r="G362" s="37">
        <v>0</v>
      </c>
      <c r="H362" s="37">
        <v>0</v>
      </c>
      <c r="I362" s="37">
        <v>0</v>
      </c>
      <c r="J362" s="37">
        <v>0</v>
      </c>
      <c r="K362" s="37">
        <v>0</v>
      </c>
      <c r="L362" s="37">
        <v>0</v>
      </c>
      <c r="M362" s="37">
        <v>0</v>
      </c>
      <c r="N362" s="37">
        <v>0</v>
      </c>
      <c r="O362" s="37">
        <v>0</v>
      </c>
      <c r="P362" s="37">
        <v>0</v>
      </c>
      <c r="Q362" s="37">
        <v>0</v>
      </c>
      <c r="R362" s="37">
        <v>0</v>
      </c>
      <c r="S362" s="37">
        <v>0</v>
      </c>
      <c r="T362" s="37">
        <v>0</v>
      </c>
      <c r="U362" s="37">
        <v>0</v>
      </c>
      <c r="V362" s="37">
        <v>0</v>
      </c>
      <c r="W362" s="37">
        <v>0</v>
      </c>
      <c r="X362" s="37">
        <v>0</v>
      </c>
      <c r="Y362" s="37">
        <v>0</v>
      </c>
      <c r="Z362" s="37">
        <v>0</v>
      </c>
      <c r="AA362" s="37">
        <v>0</v>
      </c>
      <c r="AB362" s="37">
        <v>0</v>
      </c>
      <c r="AC362" s="37">
        <v>0</v>
      </c>
      <c r="AD362" s="37">
        <v>0</v>
      </c>
      <c r="AE362" s="37">
        <v>0</v>
      </c>
      <c r="AF362" s="37">
        <v>0</v>
      </c>
      <c r="AG362" s="37">
        <v>0</v>
      </c>
      <c r="AH362" s="37">
        <v>0</v>
      </c>
      <c r="AI362" s="37">
        <v>0</v>
      </c>
      <c r="AJ362" s="37">
        <v>0</v>
      </c>
      <c r="AK362" s="37">
        <v>0</v>
      </c>
    </row>
    <row r="368" spans="1:37">
      <c r="A368" t="s">
        <v>78</v>
      </c>
      <c r="B368" t="s">
        <v>357</v>
      </c>
      <c r="C368">
        <v>17.309999999999999</v>
      </c>
      <c r="D368">
        <v>13.51</v>
      </c>
      <c r="E368">
        <v>7.56</v>
      </c>
      <c r="F368">
        <v>24.58</v>
      </c>
      <c r="G368">
        <v>1.38</v>
      </c>
      <c r="H368">
        <v>31.41</v>
      </c>
      <c r="I368">
        <v>203.04</v>
      </c>
      <c r="J368">
        <v>17.98</v>
      </c>
      <c r="K368">
        <v>9.51</v>
      </c>
      <c r="L368">
        <v>13.17</v>
      </c>
      <c r="M368">
        <v>81.260000000000005</v>
      </c>
      <c r="N368">
        <v>12.82</v>
      </c>
      <c r="O368">
        <v>93.46</v>
      </c>
      <c r="P368">
        <v>8.92</v>
      </c>
      <c r="Q368">
        <v>29.45</v>
      </c>
      <c r="R368">
        <v>4.6500000000000004</v>
      </c>
      <c r="S368">
        <v>1.1200000000000001</v>
      </c>
      <c r="T368">
        <v>154.02000000000001</v>
      </c>
      <c r="U368">
        <v>9.82</v>
      </c>
      <c r="V368">
        <v>1.51</v>
      </c>
      <c r="W368">
        <v>6.71</v>
      </c>
      <c r="X368">
        <v>0.7</v>
      </c>
      <c r="Y368">
        <v>27.45</v>
      </c>
      <c r="Z368">
        <v>20.76</v>
      </c>
      <c r="AA368">
        <v>116.26</v>
      </c>
      <c r="AB368">
        <v>4.42</v>
      </c>
      <c r="AC368">
        <v>33.619999999999997</v>
      </c>
      <c r="AD368">
        <v>50.96</v>
      </c>
      <c r="AE368">
        <v>8.64</v>
      </c>
      <c r="AF368">
        <v>9.89</v>
      </c>
      <c r="AG368">
        <v>48.69</v>
      </c>
      <c r="AH368" t="e">
        <v>#N/A</v>
      </c>
    </row>
    <row r="369" spans="1:34">
      <c r="A369" t="s">
        <v>78</v>
      </c>
      <c r="B369" t="s">
        <v>358</v>
      </c>
      <c r="C369">
        <v>18.829999999999998</v>
      </c>
      <c r="D369">
        <v>14.85</v>
      </c>
      <c r="E369">
        <v>8.11</v>
      </c>
      <c r="F369">
        <v>27.02</v>
      </c>
      <c r="G369">
        <v>1.53</v>
      </c>
      <c r="H369">
        <v>34.69</v>
      </c>
      <c r="I369">
        <v>219.88</v>
      </c>
      <c r="J369">
        <v>19.96</v>
      </c>
      <c r="K369">
        <v>10.56</v>
      </c>
      <c r="L369">
        <v>13.91</v>
      </c>
      <c r="M369">
        <v>88</v>
      </c>
      <c r="N369">
        <v>13.96</v>
      </c>
      <c r="O369">
        <v>100.71</v>
      </c>
      <c r="P369">
        <v>9.91</v>
      </c>
      <c r="Q369">
        <v>33.020000000000003</v>
      </c>
      <c r="R369">
        <v>5.37</v>
      </c>
      <c r="S369">
        <v>1.23</v>
      </c>
      <c r="T369">
        <v>164.33</v>
      </c>
      <c r="U369">
        <v>10.58</v>
      </c>
      <c r="V369">
        <v>1.7</v>
      </c>
      <c r="W369">
        <v>7.19</v>
      </c>
      <c r="X369">
        <v>0.84</v>
      </c>
      <c r="Y369">
        <v>30.32</v>
      </c>
      <c r="Z369">
        <v>23.16</v>
      </c>
      <c r="AA369">
        <v>127.79</v>
      </c>
      <c r="AB369">
        <v>4.71</v>
      </c>
      <c r="AC369">
        <v>36.950000000000003</v>
      </c>
      <c r="AD369">
        <v>57.7</v>
      </c>
      <c r="AE369">
        <v>9.64</v>
      </c>
      <c r="AF369">
        <v>11.03</v>
      </c>
      <c r="AG369">
        <v>53.25</v>
      </c>
      <c r="AH369" t="e">
        <v>#N/A</v>
      </c>
    </row>
    <row r="370" spans="1:34">
      <c r="A370" t="s">
        <v>79</v>
      </c>
      <c r="B370" t="s">
        <v>289</v>
      </c>
      <c r="C370">
        <v>1.88</v>
      </c>
      <c r="D370">
        <v>19.03</v>
      </c>
      <c r="E370">
        <v>1.68</v>
      </c>
      <c r="F370">
        <v>11.33</v>
      </c>
      <c r="G370">
        <v>0.76</v>
      </c>
      <c r="H370">
        <v>3.65</v>
      </c>
      <c r="I370">
        <v>64.680000000000007</v>
      </c>
      <c r="J370">
        <v>7.43</v>
      </c>
      <c r="K370">
        <v>1.71</v>
      </c>
      <c r="L370" t="s">
        <v>359</v>
      </c>
      <c r="M370" t="s">
        <v>359</v>
      </c>
      <c r="N370">
        <v>2.99</v>
      </c>
      <c r="O370">
        <v>22.4</v>
      </c>
      <c r="P370">
        <v>1.37</v>
      </c>
      <c r="Q370">
        <v>14.19</v>
      </c>
      <c r="R370">
        <v>13.3</v>
      </c>
      <c r="S370">
        <v>0.85</v>
      </c>
      <c r="T370" t="s">
        <v>360</v>
      </c>
      <c r="U370">
        <v>3.82</v>
      </c>
      <c r="V370">
        <v>1.08</v>
      </c>
      <c r="W370">
        <v>2.06</v>
      </c>
      <c r="X370">
        <v>1.5</v>
      </c>
      <c r="Y370">
        <v>36.93</v>
      </c>
      <c r="Z370">
        <v>4.01</v>
      </c>
      <c r="AA370">
        <v>24.95</v>
      </c>
      <c r="AB370" t="s">
        <v>361</v>
      </c>
      <c r="AC370">
        <v>7.85</v>
      </c>
      <c r="AD370">
        <v>7.35</v>
      </c>
      <c r="AE370">
        <v>0.39</v>
      </c>
      <c r="AF370">
        <v>0.51</v>
      </c>
      <c r="AG370">
        <v>66.150000000000006</v>
      </c>
      <c r="AH370">
        <v>323.88</v>
      </c>
    </row>
    <row r="371" spans="1:34">
      <c r="A371" t="s">
        <v>79</v>
      </c>
      <c r="B371" t="s">
        <v>290</v>
      </c>
      <c r="C371">
        <v>4.4000000000000004</v>
      </c>
      <c r="D371">
        <v>21.31</v>
      </c>
      <c r="E371">
        <v>4.2300000000000004</v>
      </c>
      <c r="F371">
        <v>12.69</v>
      </c>
      <c r="G371">
        <v>1.74</v>
      </c>
      <c r="H371">
        <v>3.87</v>
      </c>
      <c r="I371">
        <v>43.66</v>
      </c>
      <c r="J371">
        <v>6.05</v>
      </c>
      <c r="K371">
        <v>0.62</v>
      </c>
      <c r="L371">
        <v>10.3</v>
      </c>
      <c r="M371">
        <v>28.04</v>
      </c>
      <c r="N371">
        <v>3.77</v>
      </c>
      <c r="O371">
        <v>52.42</v>
      </c>
      <c r="P371">
        <v>5.79</v>
      </c>
      <c r="Q371">
        <v>13.48</v>
      </c>
      <c r="R371">
        <v>25</v>
      </c>
      <c r="S371">
        <v>0.79</v>
      </c>
      <c r="T371">
        <v>71.36</v>
      </c>
      <c r="U371">
        <v>2.89</v>
      </c>
      <c r="V371">
        <v>1.1000000000000001</v>
      </c>
      <c r="W371">
        <v>0.94</v>
      </c>
      <c r="X371">
        <v>1.46</v>
      </c>
      <c r="Y371">
        <v>48.45</v>
      </c>
      <c r="Z371">
        <v>5.66</v>
      </c>
      <c r="AA371">
        <v>31.44</v>
      </c>
      <c r="AB371">
        <v>4.3</v>
      </c>
      <c r="AC371">
        <v>15.02</v>
      </c>
      <c r="AD371">
        <v>7.03</v>
      </c>
      <c r="AE371">
        <v>1.65</v>
      </c>
      <c r="AF371">
        <v>2</v>
      </c>
      <c r="AG371">
        <v>83.35</v>
      </c>
      <c r="AH371">
        <v>514.80999999999995</v>
      </c>
    </row>
    <row r="372" spans="1:34">
      <c r="A372" t="s">
        <v>79</v>
      </c>
      <c r="B372" t="s">
        <v>362</v>
      </c>
      <c r="C372">
        <v>4.53</v>
      </c>
      <c r="D372">
        <v>18.899999999999999</v>
      </c>
      <c r="E372">
        <v>2.76</v>
      </c>
      <c r="F372">
        <v>11.25</v>
      </c>
      <c r="G372">
        <v>1.4</v>
      </c>
      <c r="H372">
        <v>6.84</v>
      </c>
      <c r="I372">
        <v>73.349999999999994</v>
      </c>
      <c r="J372">
        <v>6.99</v>
      </c>
      <c r="K372">
        <v>0.79</v>
      </c>
      <c r="L372">
        <v>2.83</v>
      </c>
      <c r="M372">
        <v>19.5</v>
      </c>
      <c r="N372">
        <v>5.66</v>
      </c>
      <c r="O372">
        <v>47.62</v>
      </c>
      <c r="P372">
        <v>3.14</v>
      </c>
      <c r="Q372">
        <v>9.7100000000000009</v>
      </c>
      <c r="R372">
        <v>15.71</v>
      </c>
      <c r="S372">
        <v>0.54</v>
      </c>
      <c r="T372">
        <v>29.05</v>
      </c>
      <c r="U372">
        <v>1.49</v>
      </c>
      <c r="V372">
        <v>1.1200000000000001</v>
      </c>
      <c r="W372">
        <v>0.73</v>
      </c>
      <c r="X372">
        <v>1.32</v>
      </c>
      <c r="Y372">
        <v>42.11</v>
      </c>
      <c r="Z372">
        <v>5.07</v>
      </c>
      <c r="AA372">
        <v>17.21</v>
      </c>
      <c r="AB372">
        <v>2.4300000000000002</v>
      </c>
      <c r="AC372">
        <v>7.91</v>
      </c>
      <c r="AD372">
        <v>8.8699999999999992</v>
      </c>
      <c r="AE372">
        <v>0.94</v>
      </c>
      <c r="AF372">
        <v>1.69</v>
      </c>
      <c r="AG372">
        <v>132.53</v>
      </c>
      <c r="AH372">
        <v>483.98</v>
      </c>
    </row>
    <row r="373" spans="1:34">
      <c r="A373" t="s">
        <v>79</v>
      </c>
      <c r="B373" t="s">
        <v>363</v>
      </c>
      <c r="C373">
        <v>4.92</v>
      </c>
      <c r="D373">
        <v>20.69</v>
      </c>
      <c r="E373">
        <v>2.95</v>
      </c>
      <c r="F373">
        <v>12.32</v>
      </c>
      <c r="G373">
        <v>1.54</v>
      </c>
      <c r="H373">
        <v>7.52</v>
      </c>
      <c r="I373">
        <v>79.22</v>
      </c>
      <c r="J373">
        <v>7.73</v>
      </c>
      <c r="K373">
        <v>0.87</v>
      </c>
      <c r="L373">
        <v>2.99</v>
      </c>
      <c r="M373">
        <v>21.06</v>
      </c>
      <c r="N373">
        <v>6.15</v>
      </c>
      <c r="O373">
        <v>51.19</v>
      </c>
      <c r="P373">
        <v>3.47</v>
      </c>
      <c r="Q373">
        <v>10.82</v>
      </c>
      <c r="R373">
        <v>17.98</v>
      </c>
      <c r="S373">
        <v>0.59</v>
      </c>
      <c r="T373">
        <v>30.94</v>
      </c>
      <c r="U373">
        <v>1.6</v>
      </c>
      <c r="V373">
        <v>1.26</v>
      </c>
      <c r="W373">
        <v>0.78</v>
      </c>
      <c r="X373">
        <v>1.55</v>
      </c>
      <c r="Y373">
        <v>46.32</v>
      </c>
      <c r="Z373">
        <v>5.63</v>
      </c>
      <c r="AA373">
        <v>18.850000000000001</v>
      </c>
      <c r="AB373">
        <v>2.59</v>
      </c>
      <c r="AC373">
        <v>8.66</v>
      </c>
      <c r="AD373">
        <v>9.9700000000000006</v>
      </c>
      <c r="AE373">
        <v>1.04</v>
      </c>
      <c r="AF373">
        <v>1.88</v>
      </c>
      <c r="AG373">
        <v>144.46</v>
      </c>
      <c r="AH373">
        <v>527.54</v>
      </c>
    </row>
    <row r="374" spans="1:34">
      <c r="C374" s="25">
        <v>8.5000000000000006E-3</v>
      </c>
      <c r="D374" s="25">
        <v>9.4999999999999998E-3</v>
      </c>
      <c r="E374" s="25">
        <v>7.0000000000000001E-3</v>
      </c>
      <c r="F374" s="25">
        <v>9.4999999999999998E-3</v>
      </c>
      <c r="G374" s="25">
        <v>1.0500000000000001E-2</v>
      </c>
      <c r="H374" s="25">
        <v>0.01</v>
      </c>
      <c r="I374" s="25">
        <v>8.0000000000000002E-3</v>
      </c>
      <c r="J374" s="25">
        <v>1.0500000000000001E-2</v>
      </c>
      <c r="K374" s="25">
        <v>1.0500000000000001E-2</v>
      </c>
      <c r="L374" s="25">
        <v>5.4999999999999997E-3</v>
      </c>
      <c r="M374" s="25">
        <v>8.0000000000000002E-3</v>
      </c>
      <c r="N374" s="25">
        <v>8.5000000000000006E-3</v>
      </c>
      <c r="O374" s="25">
        <v>7.4999999999999997E-3</v>
      </c>
      <c r="P374" s="25">
        <v>1.0500000000000001E-2</v>
      </c>
      <c r="Q374" s="25">
        <v>1.15E-2</v>
      </c>
      <c r="R374" s="25">
        <v>1.4500000000000001E-2</v>
      </c>
      <c r="S374" s="25">
        <v>9.4999999999999998E-3</v>
      </c>
      <c r="T374" s="25">
        <v>6.4999999999999997E-3</v>
      </c>
      <c r="U374" s="25">
        <v>7.4999999999999997E-3</v>
      </c>
      <c r="V374" s="25">
        <v>1.2500000000000001E-2</v>
      </c>
      <c r="W374" s="25">
        <v>7.0000000000000001E-3</v>
      </c>
      <c r="X374" s="25">
        <v>1.7500000000000002E-2</v>
      </c>
      <c r="Y374" s="25">
        <v>0.01</v>
      </c>
      <c r="Z374" s="25">
        <v>1.0999999999999999E-2</v>
      </c>
      <c r="AA374" s="25">
        <v>9.4999999999999998E-3</v>
      </c>
      <c r="AB374" s="25">
        <v>6.4999999999999997E-3</v>
      </c>
      <c r="AC374" s="25">
        <v>9.4999999999999998E-3</v>
      </c>
      <c r="AD374" s="25">
        <v>1.2500000000000001E-2</v>
      </c>
      <c r="AE374" s="25">
        <v>1.0999999999999999E-2</v>
      </c>
      <c r="AF374" s="25">
        <v>1.0999999999999999E-2</v>
      </c>
      <c r="AG374" s="25">
        <v>8.9999999999999993E-3</v>
      </c>
      <c r="AH374" t="e">
        <v>#N/A</v>
      </c>
    </row>
    <row r="375" spans="1:34">
      <c r="A375" t="s">
        <v>364</v>
      </c>
      <c r="C375" s="25">
        <v>8.5000000000000006E-3</v>
      </c>
    </row>
    <row r="376" spans="1:34">
      <c r="A376" t="s">
        <v>117</v>
      </c>
      <c r="C376" t="s">
        <v>13</v>
      </c>
      <c r="D376" t="s">
        <v>15</v>
      </c>
      <c r="E376" t="s">
        <v>16</v>
      </c>
      <c r="F376" t="s">
        <v>17</v>
      </c>
      <c r="G376" t="s">
        <v>18</v>
      </c>
      <c r="H376" t="s">
        <v>19</v>
      </c>
      <c r="I376" t="s">
        <v>20</v>
      </c>
      <c r="J376" t="s">
        <v>21</v>
      </c>
      <c r="K376" t="s">
        <v>22</v>
      </c>
      <c r="L376" t="s">
        <v>23</v>
      </c>
      <c r="M376" t="s">
        <v>24</v>
      </c>
      <c r="N376" t="s">
        <v>25</v>
      </c>
      <c r="O376" t="s">
        <v>26</v>
      </c>
      <c r="P376" t="s">
        <v>27</v>
      </c>
      <c r="Q376" t="s">
        <v>28</v>
      </c>
      <c r="R376" t="s">
        <v>29</v>
      </c>
      <c r="S376" t="s">
        <v>30</v>
      </c>
      <c r="T376" t="s">
        <v>31</v>
      </c>
      <c r="U376" t="s">
        <v>33</v>
      </c>
      <c r="V376" t="s">
        <v>34</v>
      </c>
      <c r="W376" t="s">
        <v>35</v>
      </c>
      <c r="X376" t="s">
        <v>355</v>
      </c>
      <c r="Y376" t="s">
        <v>39</v>
      </c>
      <c r="Z376" t="s">
        <v>40</v>
      </c>
      <c r="AA376" t="s">
        <v>41</v>
      </c>
      <c r="AB376" t="s">
        <v>42</v>
      </c>
      <c r="AC376" t="s">
        <v>43</v>
      </c>
      <c r="AD376" t="s">
        <v>45</v>
      </c>
      <c r="AE376" t="s">
        <v>46</v>
      </c>
      <c r="AF376" t="s">
        <v>47</v>
      </c>
      <c r="AG376" t="s">
        <v>48</v>
      </c>
    </row>
    <row r="377" spans="1:34">
      <c r="A377" t="s">
        <v>78</v>
      </c>
      <c r="B377">
        <v>2020</v>
      </c>
      <c r="C377" s="53">
        <v>1526.92</v>
      </c>
      <c r="D377" s="53">
        <v>1014.19</v>
      </c>
      <c r="E377">
        <v>816.08</v>
      </c>
      <c r="F377" s="53">
        <v>1846.08</v>
      </c>
      <c r="G377">
        <v>89.39</v>
      </c>
      <c r="H377" s="53">
        <v>2340.5100000000002</v>
      </c>
      <c r="I377" s="53">
        <v>19988.080000000002</v>
      </c>
      <c r="J377" s="53">
        <v>1216.01</v>
      </c>
      <c r="K377">
        <v>649.23</v>
      </c>
      <c r="L377" s="53">
        <v>1679.08</v>
      </c>
      <c r="M377" s="53">
        <v>7433.11</v>
      </c>
      <c r="N377" s="53">
        <v>1163.58</v>
      </c>
      <c r="O377" s="53">
        <v>9563.17</v>
      </c>
      <c r="P377">
        <v>535.33000000000004</v>
      </c>
      <c r="Q377" s="53">
        <v>1643.5</v>
      </c>
      <c r="R377">
        <v>176.26</v>
      </c>
      <c r="S377">
        <v>81.27</v>
      </c>
      <c r="T377" s="53">
        <v>17047.88</v>
      </c>
      <c r="U377">
        <v>935.95</v>
      </c>
      <c r="V377">
        <v>78.88</v>
      </c>
      <c r="W377">
        <v>737.49</v>
      </c>
      <c r="X377">
        <v>21.73</v>
      </c>
      <c r="Y377" s="53">
        <v>1918.86</v>
      </c>
      <c r="Z377" s="53">
        <v>1278.3499999999999</v>
      </c>
      <c r="AA377" s="53">
        <v>8080.97</v>
      </c>
      <c r="AB377">
        <v>514.69000000000005</v>
      </c>
      <c r="AC377" s="53">
        <v>2317.5300000000002</v>
      </c>
      <c r="AD377" s="53">
        <v>2742.26</v>
      </c>
      <c r="AE377">
        <v>489.1</v>
      </c>
      <c r="AF377">
        <v>603.58000000000004</v>
      </c>
      <c r="AG377" s="53">
        <v>4124.6400000000003</v>
      </c>
    </row>
    <row r="378" spans="1:34">
      <c r="A378" t="s">
        <v>78</v>
      </c>
      <c r="B378">
        <v>2030</v>
      </c>
      <c r="C378" s="53">
        <v>1664.34</v>
      </c>
      <c r="D378" s="53">
        <v>1135.8900000000001</v>
      </c>
      <c r="E378">
        <v>914.01</v>
      </c>
      <c r="F378" s="53">
        <v>2067.61</v>
      </c>
      <c r="G378">
        <v>102.8</v>
      </c>
      <c r="H378" s="53">
        <v>2480.94</v>
      </c>
      <c r="I378" s="53">
        <v>20987.48</v>
      </c>
      <c r="J378" s="53">
        <v>1337.61</v>
      </c>
      <c r="K378">
        <v>707.67</v>
      </c>
      <c r="L378" s="53">
        <v>2098.84</v>
      </c>
      <c r="M378" s="53">
        <v>8399.41</v>
      </c>
      <c r="N378" s="53">
        <v>1233.4000000000001</v>
      </c>
      <c r="O378" s="53">
        <v>10423.85</v>
      </c>
      <c r="P378">
        <v>663.8</v>
      </c>
      <c r="Q378" s="53">
        <v>1955.77</v>
      </c>
      <c r="R378">
        <v>229.14</v>
      </c>
      <c r="S378">
        <v>94.27</v>
      </c>
      <c r="T378" s="53">
        <v>20286.98</v>
      </c>
      <c r="U378" s="53">
        <v>1095.06</v>
      </c>
      <c r="V378">
        <v>89.92</v>
      </c>
      <c r="W378">
        <v>811.23</v>
      </c>
      <c r="X378">
        <v>26.94</v>
      </c>
      <c r="Y378" s="53">
        <v>2168.31</v>
      </c>
      <c r="Z378" s="53">
        <v>1457.31</v>
      </c>
      <c r="AA378" s="53">
        <v>9777.9699999999993</v>
      </c>
      <c r="AB378">
        <v>581.59</v>
      </c>
      <c r="AC378" s="53">
        <v>2827.38</v>
      </c>
      <c r="AD378" s="53">
        <v>3043.91</v>
      </c>
      <c r="AE378">
        <v>606.49</v>
      </c>
      <c r="AF378">
        <v>694.11</v>
      </c>
      <c r="AG378" s="53">
        <v>4372.12</v>
      </c>
    </row>
    <row r="379" spans="1:34">
      <c r="A379" t="s">
        <v>78</v>
      </c>
      <c r="B379">
        <v>2040</v>
      </c>
      <c r="C379" s="53">
        <v>1807.99</v>
      </c>
      <c r="D379" s="53">
        <v>1244.49</v>
      </c>
      <c r="E379">
        <v>977.23</v>
      </c>
      <c r="F379" s="53">
        <v>2257.23</v>
      </c>
      <c r="G379">
        <v>113.52</v>
      </c>
      <c r="H379" s="53">
        <v>2726.09</v>
      </c>
      <c r="I379" s="53">
        <v>22620.31</v>
      </c>
      <c r="J379" s="53">
        <v>1474.77</v>
      </c>
      <c r="K379">
        <v>778.17</v>
      </c>
      <c r="L379" s="53">
        <v>2215.17</v>
      </c>
      <c r="M379" s="53">
        <v>9080.1</v>
      </c>
      <c r="N379" s="53">
        <v>1336.56</v>
      </c>
      <c r="O379" s="53">
        <v>11161.42</v>
      </c>
      <c r="P379">
        <v>734.28</v>
      </c>
      <c r="Q379" s="53">
        <v>2182.64</v>
      </c>
      <c r="R379">
        <v>263.58</v>
      </c>
      <c r="S379">
        <v>103.12</v>
      </c>
      <c r="T379" s="53">
        <v>21569.5</v>
      </c>
      <c r="U379" s="53">
        <v>1174.2</v>
      </c>
      <c r="V379">
        <v>100.92</v>
      </c>
      <c r="W379">
        <v>865.07</v>
      </c>
      <c r="X379">
        <v>31.96</v>
      </c>
      <c r="Y379" s="53">
        <v>2381.0700000000002</v>
      </c>
      <c r="Z379" s="53">
        <v>1617.54</v>
      </c>
      <c r="AA379" s="53">
        <v>10725.57</v>
      </c>
      <c r="AB379">
        <v>619.37</v>
      </c>
      <c r="AC379" s="53">
        <v>3097.71</v>
      </c>
      <c r="AD379" s="53">
        <v>3424.1</v>
      </c>
      <c r="AE379">
        <v>672.24</v>
      </c>
      <c r="AF379">
        <v>768.84</v>
      </c>
      <c r="AG379" s="53">
        <v>4751.1499999999996</v>
      </c>
    </row>
    <row r="380" spans="1:34">
      <c r="A380" t="s">
        <v>78</v>
      </c>
      <c r="B380">
        <v>2050</v>
      </c>
      <c r="C380" s="53">
        <v>1951.63</v>
      </c>
      <c r="D380" s="53">
        <v>1353.1</v>
      </c>
      <c r="E380" s="53">
        <v>1040.46</v>
      </c>
      <c r="F380" s="53">
        <v>2446.85</v>
      </c>
      <c r="G380">
        <v>124.24</v>
      </c>
      <c r="H380" s="53">
        <v>2971.24</v>
      </c>
      <c r="I380" s="53">
        <v>24253.13</v>
      </c>
      <c r="J380" s="53">
        <v>1611.92</v>
      </c>
      <c r="K380">
        <v>848.68</v>
      </c>
      <c r="L380" s="53">
        <v>2331.5</v>
      </c>
      <c r="M380" s="53">
        <v>9760.7900000000009</v>
      </c>
      <c r="N380" s="53">
        <v>1439.73</v>
      </c>
      <c r="O380" s="53">
        <v>11898.99</v>
      </c>
      <c r="P380">
        <v>804.75</v>
      </c>
      <c r="Q380" s="53">
        <v>2409.52</v>
      </c>
      <c r="R380">
        <v>298.02999999999997</v>
      </c>
      <c r="S380">
        <v>111.97</v>
      </c>
      <c r="T380" s="53">
        <v>22852.01</v>
      </c>
      <c r="U380" s="53">
        <v>1253.3399999999999</v>
      </c>
      <c r="V380">
        <v>111.91</v>
      </c>
      <c r="W380">
        <v>918.91</v>
      </c>
      <c r="X380">
        <v>36.99</v>
      </c>
      <c r="Y380" s="53">
        <v>2593.84</v>
      </c>
      <c r="Z380" s="53">
        <v>1777.76</v>
      </c>
      <c r="AA380" s="53">
        <v>11673.17</v>
      </c>
      <c r="AB380">
        <v>657.14</v>
      </c>
      <c r="AC380" s="53">
        <v>3368.04</v>
      </c>
      <c r="AD380" s="53">
        <v>3804.3</v>
      </c>
      <c r="AE380">
        <v>738</v>
      </c>
      <c r="AF380">
        <v>843.56</v>
      </c>
      <c r="AG380" s="53">
        <v>5130.18</v>
      </c>
    </row>
    <row r="381" spans="1:34">
      <c r="A381" t="s">
        <v>78</v>
      </c>
      <c r="B381">
        <v>2060</v>
      </c>
      <c r="C381" s="53">
        <v>2124.0100000000002</v>
      </c>
      <c r="D381" s="53">
        <v>1487.28</v>
      </c>
      <c r="E381" s="53">
        <v>1115.6300000000001</v>
      </c>
      <c r="F381" s="53">
        <v>2689.5</v>
      </c>
      <c r="G381">
        <v>137.91999999999999</v>
      </c>
      <c r="H381" s="53">
        <v>3282.1</v>
      </c>
      <c r="I381" s="53">
        <v>26264.74</v>
      </c>
      <c r="J381" s="53">
        <v>1789.39</v>
      </c>
      <c r="K381">
        <v>942.12</v>
      </c>
      <c r="L381" s="53">
        <v>2462.9499999999998</v>
      </c>
      <c r="M381" t="s">
        <v>365</v>
      </c>
      <c r="N381" s="53">
        <v>1566.9</v>
      </c>
      <c r="O381" s="53">
        <v>12822.14</v>
      </c>
      <c r="P381">
        <v>893.35</v>
      </c>
      <c r="Q381" s="53">
        <v>2701.4</v>
      </c>
      <c r="R381">
        <v>344.18</v>
      </c>
      <c r="S381">
        <v>123.08</v>
      </c>
      <c r="T381" s="53">
        <v>24381.599999999999</v>
      </c>
      <c r="U381" s="53">
        <v>1350.58</v>
      </c>
      <c r="V381">
        <v>126.71</v>
      </c>
      <c r="W381">
        <v>985.3</v>
      </c>
      <c r="X381">
        <v>43.99</v>
      </c>
      <c r="Y381" s="53">
        <v>2865.21</v>
      </c>
      <c r="Z381" s="53">
        <v>1983.29</v>
      </c>
      <c r="AA381" s="53">
        <v>12830.75</v>
      </c>
      <c r="AB381">
        <v>701.13</v>
      </c>
      <c r="AC381" s="53">
        <v>3702.04</v>
      </c>
      <c r="AD381" s="53">
        <v>4307.49</v>
      </c>
      <c r="AE381">
        <v>823.32</v>
      </c>
      <c r="AF381">
        <v>941.08</v>
      </c>
      <c r="AG381" s="53">
        <v>5611.05</v>
      </c>
    </row>
    <row r="382" spans="1:34">
      <c r="A382" t="s">
        <v>78</v>
      </c>
      <c r="B382">
        <v>2070</v>
      </c>
      <c r="C382" s="53">
        <v>2311.62</v>
      </c>
      <c r="D382" s="53">
        <v>1634.76</v>
      </c>
      <c r="E382" s="53">
        <v>1196.23</v>
      </c>
      <c r="F382" s="53">
        <v>2956.2</v>
      </c>
      <c r="G382">
        <v>153.1</v>
      </c>
      <c r="H382" s="53">
        <v>3625.48</v>
      </c>
      <c r="I382" s="53">
        <v>28443.200000000001</v>
      </c>
      <c r="J382" s="53">
        <v>1986.41</v>
      </c>
      <c r="K382" t="s">
        <v>366</v>
      </c>
      <c r="L382" s="53">
        <v>2601.8200000000002</v>
      </c>
      <c r="M382" t="s">
        <v>365</v>
      </c>
      <c r="N382" s="53">
        <v>1705.29</v>
      </c>
      <c r="O382" s="53">
        <v>13816.92</v>
      </c>
      <c r="P382">
        <v>991.71</v>
      </c>
      <c r="Q382" s="53">
        <v>3028.64</v>
      </c>
      <c r="R382">
        <v>397.47</v>
      </c>
      <c r="S382">
        <v>135.28</v>
      </c>
      <c r="T382" s="53">
        <v>26013.57</v>
      </c>
      <c r="U382" s="53">
        <v>1455.36</v>
      </c>
      <c r="V382">
        <v>143.47999999999999</v>
      </c>
      <c r="W382" t="s">
        <v>366</v>
      </c>
      <c r="X382">
        <v>52.33</v>
      </c>
      <c r="Y382" s="53">
        <v>3164.98</v>
      </c>
      <c r="Z382" s="53">
        <v>2212.5700000000002</v>
      </c>
      <c r="AA382" s="53">
        <v>14103.13</v>
      </c>
      <c r="AB382">
        <v>748.06</v>
      </c>
      <c r="AC382" s="53">
        <v>4069.15</v>
      </c>
      <c r="AD382" s="53">
        <v>4877.25</v>
      </c>
      <c r="AE382">
        <v>918.5</v>
      </c>
      <c r="AF382" t="s">
        <v>366</v>
      </c>
      <c r="AG382" s="53">
        <v>6136.99</v>
      </c>
    </row>
  </sheetData>
  <sortState xmlns:xlrd2="http://schemas.microsoft.com/office/spreadsheetml/2017/richdata2" ref="B160:AO171">
    <sortCondition ref="C160:C171"/>
    <sortCondition ref="D160:D171"/>
  </sortState>
  <phoneticPr fontId="118" type="noConversion"/>
  <conditionalFormatting sqref="E6:AO6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7D7DF-5D03-4A83-A552-52A540C90EDC}">
  <dimension ref="A1:F22"/>
  <sheetViews>
    <sheetView workbookViewId="0">
      <selection activeCell="B9" activeCellId="1" sqref="E9:E15 B9:B15"/>
    </sheetView>
  </sheetViews>
  <sheetFormatPr defaultRowHeight="15"/>
  <sheetData>
    <row r="1" spans="1:6" ht="15.75" thickBot="1">
      <c r="A1" t="s">
        <v>76</v>
      </c>
      <c r="B1" t="s">
        <v>2</v>
      </c>
      <c r="C1" s="7" t="s">
        <v>23</v>
      </c>
      <c r="D1" s="7" t="s">
        <v>24</v>
      </c>
      <c r="E1" s="7" t="s">
        <v>31</v>
      </c>
      <c r="F1" s="7" t="s">
        <v>42</v>
      </c>
    </row>
    <row r="2" spans="1:6" ht="15.75" thickTop="1">
      <c r="A2" t="s">
        <v>77</v>
      </c>
      <c r="B2">
        <v>2010</v>
      </c>
      <c r="C2" s="14">
        <v>728.81</v>
      </c>
      <c r="D2" s="14">
        <v>972.98</v>
      </c>
      <c r="E2" s="14">
        <v>2111.81</v>
      </c>
      <c r="F2" s="14">
        <v>409.82</v>
      </c>
    </row>
    <row r="3" spans="1:6">
      <c r="A3" t="s">
        <v>77</v>
      </c>
      <c r="B3">
        <v>2020</v>
      </c>
      <c r="C3" s="14">
        <v>728.81</v>
      </c>
      <c r="D3" s="14">
        <v>972.98</v>
      </c>
      <c r="E3" s="14">
        <v>2111.81</v>
      </c>
      <c r="F3" s="14">
        <v>409.82</v>
      </c>
    </row>
    <row r="4" spans="1:6">
      <c r="A4" t="s">
        <v>77</v>
      </c>
      <c r="B4">
        <v>2030</v>
      </c>
      <c r="C4" s="14">
        <v>911.02</v>
      </c>
      <c r="D4" s="14">
        <v>1099.47</v>
      </c>
      <c r="E4" s="14">
        <v>2513.0500000000002</v>
      </c>
      <c r="F4" s="14">
        <v>463.09</v>
      </c>
    </row>
    <row r="5" spans="1:6">
      <c r="A5" t="s">
        <v>77</v>
      </c>
      <c r="B5">
        <v>2040</v>
      </c>
      <c r="C5" s="14">
        <v>961.12</v>
      </c>
      <c r="D5" s="14">
        <v>1187.43</v>
      </c>
      <c r="E5" s="14">
        <v>2676.4</v>
      </c>
      <c r="F5" s="14">
        <v>493.19</v>
      </c>
    </row>
    <row r="6" spans="1:6">
      <c r="A6" t="s">
        <v>77</v>
      </c>
      <c r="B6">
        <v>2050</v>
      </c>
      <c r="C6" s="14">
        <v>1013.98</v>
      </c>
      <c r="D6" s="14">
        <v>1282.42</v>
      </c>
      <c r="E6" s="14">
        <v>2850.37</v>
      </c>
      <c r="F6" s="14">
        <v>525.25</v>
      </c>
    </row>
    <row r="7" spans="1:6">
      <c r="A7" t="s">
        <v>77</v>
      </c>
      <c r="B7">
        <v>2060</v>
      </c>
      <c r="C7" s="14">
        <v>1071.1500000000001</v>
      </c>
      <c r="D7" s="14">
        <v>1388.79</v>
      </c>
      <c r="E7" s="14">
        <v>3041.15</v>
      </c>
      <c r="F7" s="14">
        <v>560.41</v>
      </c>
    </row>
    <row r="8" spans="1:6">
      <c r="A8" s="2" t="s">
        <v>77</v>
      </c>
      <c r="B8" s="2">
        <v>2070</v>
      </c>
      <c r="C8" s="1">
        <v>1131.55</v>
      </c>
      <c r="D8" s="1">
        <v>1503.98</v>
      </c>
      <c r="E8" s="1">
        <v>3244.71</v>
      </c>
      <c r="F8" s="1">
        <v>597.91999999999996</v>
      </c>
    </row>
    <row r="9" spans="1:6">
      <c r="A9" t="s">
        <v>78</v>
      </c>
      <c r="B9">
        <v>2010</v>
      </c>
      <c r="C9" s="14">
        <v>1679.08</v>
      </c>
      <c r="D9" s="14">
        <v>7433.11</v>
      </c>
      <c r="E9" s="14">
        <v>17047.88</v>
      </c>
      <c r="F9" s="14">
        <v>514.69000000000005</v>
      </c>
    </row>
    <row r="10" spans="1:6">
      <c r="A10" t="s">
        <v>78</v>
      </c>
      <c r="B10">
        <v>2020</v>
      </c>
      <c r="C10" s="14">
        <v>1679.08</v>
      </c>
      <c r="D10" s="14">
        <v>7433.11</v>
      </c>
      <c r="E10" s="14">
        <v>17047.88</v>
      </c>
      <c r="F10" s="14">
        <v>514.69000000000005</v>
      </c>
    </row>
    <row r="11" spans="1:6">
      <c r="A11" t="s">
        <v>78</v>
      </c>
      <c r="B11">
        <v>2030</v>
      </c>
      <c r="C11" s="14">
        <v>2098.84</v>
      </c>
      <c r="D11" s="14">
        <v>8399.41</v>
      </c>
      <c r="E11" s="14">
        <v>20286.98</v>
      </c>
      <c r="F11" s="14">
        <v>581.59</v>
      </c>
    </row>
    <row r="12" spans="1:6">
      <c r="A12" t="s">
        <v>78</v>
      </c>
      <c r="B12">
        <v>2040</v>
      </c>
      <c r="C12" s="14">
        <v>2214.2800000000002</v>
      </c>
      <c r="D12" s="14">
        <v>9071.3700000000008</v>
      </c>
      <c r="E12" s="14">
        <v>21605.64</v>
      </c>
      <c r="F12" s="14">
        <v>619.4</v>
      </c>
    </row>
    <row r="13" spans="1:6">
      <c r="A13" t="s">
        <v>78</v>
      </c>
      <c r="B13">
        <v>2050</v>
      </c>
      <c r="C13" s="14">
        <v>2336.0700000000002</v>
      </c>
      <c r="D13" s="14">
        <v>9797.08</v>
      </c>
      <c r="E13" s="14">
        <v>23010</v>
      </c>
      <c r="F13" s="14">
        <v>659.66</v>
      </c>
    </row>
    <row r="14" spans="1:6">
      <c r="A14" t="s">
        <v>78</v>
      </c>
      <c r="B14">
        <v>2060</v>
      </c>
      <c r="C14" s="14">
        <v>2467.7800000000002</v>
      </c>
      <c r="D14" s="14">
        <v>10609.67</v>
      </c>
      <c r="E14" s="14">
        <v>24550.17</v>
      </c>
      <c r="F14" s="14">
        <v>703.81</v>
      </c>
    </row>
    <row r="15" spans="1:6">
      <c r="A15" s="2" t="s">
        <v>78</v>
      </c>
      <c r="B15" s="2">
        <v>2070</v>
      </c>
      <c r="C15" s="1">
        <v>2606.91</v>
      </c>
      <c r="D15" s="1">
        <v>11489.66</v>
      </c>
      <c r="E15" s="1">
        <v>26193.42</v>
      </c>
      <c r="F15" s="1">
        <v>750.92</v>
      </c>
    </row>
    <row r="16" spans="1:6">
      <c r="A16" t="s">
        <v>79</v>
      </c>
      <c r="B16">
        <v>2010</v>
      </c>
      <c r="C16" s="14">
        <v>412.09</v>
      </c>
      <c r="D16" s="14">
        <v>2157.02</v>
      </c>
      <c r="E16" s="14">
        <v>3755.66</v>
      </c>
      <c r="F16" s="14">
        <v>330.83</v>
      </c>
    </row>
    <row r="17" spans="1:6">
      <c r="A17" t="s">
        <v>79</v>
      </c>
      <c r="B17">
        <v>2020</v>
      </c>
      <c r="C17" s="14">
        <v>412.09</v>
      </c>
      <c r="D17" s="14">
        <v>2157.02</v>
      </c>
      <c r="E17" s="14">
        <v>3755.66</v>
      </c>
      <c r="F17" s="14">
        <v>330.83</v>
      </c>
    </row>
    <row r="18" spans="1:6">
      <c r="A18" t="s">
        <v>79</v>
      </c>
      <c r="B18">
        <v>2030</v>
      </c>
      <c r="C18" s="14">
        <v>515.11</v>
      </c>
      <c r="D18" s="14">
        <v>2437.4299999999998</v>
      </c>
      <c r="E18" s="14">
        <v>4469.2299999999996</v>
      </c>
      <c r="F18" s="14">
        <v>373.84</v>
      </c>
    </row>
    <row r="19" spans="1:6">
      <c r="A19" t="s">
        <v>79</v>
      </c>
      <c r="B19">
        <v>2040</v>
      </c>
      <c r="C19" s="14">
        <v>543.44000000000005</v>
      </c>
      <c r="D19" s="14">
        <v>2632.43</v>
      </c>
      <c r="E19" s="14">
        <v>4759.7299999999996</v>
      </c>
      <c r="F19" s="14">
        <v>398.14</v>
      </c>
    </row>
    <row r="20" spans="1:6">
      <c r="A20" t="s">
        <v>79</v>
      </c>
      <c r="B20">
        <v>2050</v>
      </c>
      <c r="C20" s="14">
        <v>573.33000000000004</v>
      </c>
      <c r="D20" s="14">
        <v>2843.02</v>
      </c>
      <c r="E20" s="14">
        <v>5069.12</v>
      </c>
      <c r="F20" s="14">
        <v>424.02</v>
      </c>
    </row>
    <row r="21" spans="1:6">
      <c r="A21" t="s">
        <v>79</v>
      </c>
      <c r="B21">
        <v>2060</v>
      </c>
      <c r="C21" s="14">
        <v>605.65</v>
      </c>
      <c r="D21" s="14">
        <v>3078.83</v>
      </c>
      <c r="E21" s="14">
        <v>5408.42</v>
      </c>
      <c r="F21" s="14">
        <v>452.4</v>
      </c>
    </row>
    <row r="22" spans="1:6">
      <c r="A22" s="2" t="s">
        <v>79</v>
      </c>
      <c r="B22" s="2">
        <v>2070</v>
      </c>
      <c r="C22" s="1">
        <v>639.79999999999995</v>
      </c>
      <c r="D22" s="1">
        <v>3334.19</v>
      </c>
      <c r="E22" s="1">
        <v>5770.43</v>
      </c>
      <c r="F22" s="1">
        <v>482.68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A9D8E-B326-4BD8-8C79-0DACCACEBFDD}">
  <sheetPr filterMode="1"/>
  <dimension ref="A1:BM375"/>
  <sheetViews>
    <sheetView topLeftCell="A26" workbookViewId="0">
      <selection activeCell="U136" sqref="U136:U137"/>
    </sheetView>
  </sheetViews>
  <sheetFormatPr defaultRowHeight="15"/>
  <cols>
    <col min="7" max="7" width="12.85546875" customWidth="1"/>
    <col min="12" max="12" width="10.28515625" bestFit="1" customWidth="1"/>
    <col min="13" max="13" width="14" customWidth="1"/>
    <col min="18" max="18" width="11.7109375" customWidth="1"/>
    <col min="20" max="20" width="10.5703125" bestFit="1" customWidth="1"/>
    <col min="21" max="27" width="11.140625" customWidth="1"/>
    <col min="28" max="28" width="9.28515625" customWidth="1"/>
    <col min="29" max="29" width="8.5703125" customWidth="1"/>
    <col min="30" max="30" width="9" customWidth="1"/>
    <col min="31" max="32" width="10.5703125" customWidth="1"/>
  </cols>
  <sheetData>
    <row r="1" spans="1:38">
      <c r="A1" s="59" t="s">
        <v>367</v>
      </c>
      <c r="B1" s="58" t="s">
        <v>368</v>
      </c>
      <c r="C1" s="58" t="s">
        <v>368</v>
      </c>
      <c r="D1" s="58" t="s">
        <v>368</v>
      </c>
      <c r="E1" s="58"/>
      <c r="F1" s="59" t="s">
        <v>369</v>
      </c>
      <c r="G1" s="58"/>
      <c r="H1" s="58"/>
      <c r="I1" s="58"/>
      <c r="J1" s="58"/>
      <c r="K1" s="58"/>
      <c r="L1" s="58"/>
      <c r="M1" s="58"/>
      <c r="N1" s="58" t="s">
        <v>370</v>
      </c>
      <c r="O1" s="58"/>
      <c r="P1" s="58"/>
      <c r="Q1" s="58"/>
      <c r="R1" s="58"/>
      <c r="S1" s="58"/>
    </row>
    <row r="2" spans="1:38" ht="15.75" thickBot="1">
      <c r="A2" s="59" t="s">
        <v>0</v>
      </c>
      <c r="B2" s="59" t="s">
        <v>371</v>
      </c>
      <c r="C2" s="59" t="s">
        <v>372</v>
      </c>
      <c r="D2" s="59" t="s">
        <v>373</v>
      </c>
      <c r="E2" s="59"/>
      <c r="F2" s="63">
        <v>2010</v>
      </c>
      <c r="G2" s="63">
        <v>2020</v>
      </c>
      <c r="H2" s="63">
        <v>2030</v>
      </c>
      <c r="I2" s="63">
        <v>2040</v>
      </c>
      <c r="J2" s="63">
        <v>2050</v>
      </c>
      <c r="K2" s="63">
        <v>2070</v>
      </c>
      <c r="L2" s="65">
        <v>2000</v>
      </c>
      <c r="M2" s="66" t="s">
        <v>374</v>
      </c>
      <c r="N2" s="58" t="s">
        <v>289</v>
      </c>
      <c r="O2" s="58" t="s">
        <v>290</v>
      </c>
      <c r="P2" s="58" t="s">
        <v>362</v>
      </c>
      <c r="Q2" s="58" t="s">
        <v>363</v>
      </c>
      <c r="R2" s="58" t="s">
        <v>301</v>
      </c>
      <c r="S2" s="58"/>
      <c r="T2" s="6">
        <v>2010</v>
      </c>
      <c r="U2" s="6">
        <f>G2</f>
        <v>2020</v>
      </c>
      <c r="V2" s="6">
        <f t="shared" ref="V2:X2" si="0">H2</f>
        <v>2030</v>
      </c>
      <c r="W2" s="6">
        <f t="shared" si="0"/>
        <v>2040</v>
      </c>
      <c r="X2" s="6">
        <f t="shared" si="0"/>
        <v>2050</v>
      </c>
      <c r="Y2" s="6">
        <v>2060</v>
      </c>
      <c r="Z2" s="6">
        <v>2070</v>
      </c>
      <c r="AA2" s="6">
        <v>2020</v>
      </c>
      <c r="AB2" s="6">
        <v>2030</v>
      </c>
      <c r="AC2" s="6">
        <v>2040</v>
      </c>
      <c r="AD2" s="6">
        <v>2050</v>
      </c>
      <c r="AE2" s="6">
        <v>2060</v>
      </c>
      <c r="AF2" s="6">
        <v>2070</v>
      </c>
      <c r="AH2">
        <f>G2</f>
        <v>2020</v>
      </c>
      <c r="AI2">
        <f t="shared" ref="AI2:AL2" si="1">H2</f>
        <v>2030</v>
      </c>
      <c r="AJ2">
        <f t="shared" si="1"/>
        <v>2040</v>
      </c>
      <c r="AK2">
        <f t="shared" si="1"/>
        <v>2050</v>
      </c>
      <c r="AL2">
        <f t="shared" si="1"/>
        <v>2070</v>
      </c>
    </row>
    <row r="3" spans="1:38" ht="15.75" thickBot="1">
      <c r="A3" s="60" t="s">
        <v>375</v>
      </c>
      <c r="B3" s="60" t="s">
        <v>77</v>
      </c>
      <c r="C3" s="60" t="s">
        <v>376</v>
      </c>
      <c r="D3" s="60" t="s">
        <v>13</v>
      </c>
      <c r="E3" s="63"/>
      <c r="F3" s="61">
        <v>1015.16174206673</v>
      </c>
      <c r="G3" s="61">
        <v>1055.7699917464899</v>
      </c>
      <c r="H3" s="61">
        <v>1150.78999213773</v>
      </c>
      <c r="I3" s="61">
        <v>1248.5999903848499</v>
      </c>
      <c r="J3" s="61">
        <v>1354.7399911202001</v>
      </c>
      <c r="K3" s="61">
        <v>1604.6199876969199</v>
      </c>
      <c r="L3" s="64">
        <v>976.1154139749533</v>
      </c>
      <c r="M3" s="64">
        <v>3.9046328091776674</v>
      </c>
      <c r="N3" s="62">
        <v>4.0001753412305663E-2</v>
      </c>
      <c r="O3" s="62">
        <v>9.0000664097352107E-2</v>
      </c>
      <c r="P3" s="62">
        <v>8.499378593432684E-2</v>
      </c>
      <c r="Q3" s="62">
        <v>8.5007209316600427E-2</v>
      </c>
      <c r="R3" s="62">
        <v>0.18444867518091082</v>
      </c>
      <c r="S3" s="62">
        <v>-0.39168437296113151</v>
      </c>
      <c r="T3" s="76">
        <f t="shared" ref="T3:T33" si="2">F3</f>
        <v>1015.16174206673</v>
      </c>
      <c r="U3" s="77">
        <f t="shared" ref="U3:U33" si="3">T3*(1+N3)</f>
        <v>1055.7699917464899</v>
      </c>
      <c r="V3" s="77">
        <f t="shared" ref="V3:V33" si="4">U3*(1+O3)</f>
        <v>1150.78999213773</v>
      </c>
      <c r="W3" s="77">
        <f t="shared" ref="W3:W33" si="5">V3*(1+P3)</f>
        <v>1248.5999903848499</v>
      </c>
      <c r="X3" s="77">
        <f t="shared" ref="X3:X33" si="6">W3*(1+Q3)</f>
        <v>1354.7399911201999</v>
      </c>
      <c r="Y3" s="77">
        <f t="shared" ref="Y3:Z3" si="7">X3*(1+($R3/2))</f>
        <v>1479.6799894085598</v>
      </c>
      <c r="Z3" s="77">
        <f t="shared" si="7"/>
        <v>1616.1424962776164</v>
      </c>
      <c r="AA3" s="4">
        <f t="shared" ref="AA3:AA33" si="8">(U3-T3)/10</f>
        <v>4.0608249679759982</v>
      </c>
      <c r="AB3" s="4">
        <f t="shared" ref="AB3:AB33" si="9">(V3-U3)/10</f>
        <v>9.5020000391240043</v>
      </c>
      <c r="AC3" s="4">
        <f t="shared" ref="AC3:AC33" si="10">(W3-V3)/10</f>
        <v>9.7809998247119889</v>
      </c>
      <c r="AD3" s="4">
        <f t="shared" ref="AD3:AD33" si="11">(X3-W3)/10</f>
        <v>10.614000073534999</v>
      </c>
      <c r="AE3" s="4">
        <f t="shared" ref="AE3:AE33" si="12">(Y3-X3)/10</f>
        <v>12.493999828835991</v>
      </c>
      <c r="AF3" s="4">
        <f t="shared" ref="AF3:AF33" si="13">(Z3-Y3)/10</f>
        <v>13.64625068690566</v>
      </c>
    </row>
    <row r="4" spans="1:38" ht="15.75" thickBot="1">
      <c r="A4" s="60" t="s">
        <v>375</v>
      </c>
      <c r="B4" s="60" t="s">
        <v>77</v>
      </c>
      <c r="C4" s="60" t="s">
        <v>376</v>
      </c>
      <c r="D4" s="60" t="s">
        <v>15</v>
      </c>
      <c r="E4" s="60"/>
      <c r="F4" s="61">
        <v>950.39</v>
      </c>
      <c r="G4" s="61">
        <v>1064.42999167829</v>
      </c>
      <c r="H4" s="61">
        <v>1192.1699918519</v>
      </c>
      <c r="I4" s="61">
        <v>1305.41998993371</v>
      </c>
      <c r="J4" s="61">
        <v>1429.4399903288199</v>
      </c>
      <c r="K4" s="61">
        <v>1726.9999867213501</v>
      </c>
      <c r="L4" s="64">
        <v>848.56792758709946</v>
      </c>
      <c r="M4" s="64">
        <v>10.182207241290053</v>
      </c>
      <c r="N4" s="62">
        <v>0.11999283628646135</v>
      </c>
      <c r="O4" s="62">
        <v>0.12000789264891155</v>
      </c>
      <c r="P4" s="62">
        <v>9.4994840380010756E-2</v>
      </c>
      <c r="Q4" s="62">
        <v>9.5003907823878006E-2</v>
      </c>
      <c r="R4" s="62">
        <v>0.20816543429996051</v>
      </c>
      <c r="S4" s="62">
        <v>-0.50864624544782056</v>
      </c>
      <c r="T4" s="76">
        <f t="shared" si="2"/>
        <v>950.39</v>
      </c>
      <c r="U4" s="77">
        <f t="shared" si="3"/>
        <v>1064.42999167829</v>
      </c>
      <c r="V4" s="77">
        <f t="shared" si="4"/>
        <v>1192.1699918519</v>
      </c>
      <c r="W4" s="77">
        <f t="shared" si="5"/>
        <v>1305.41998993371</v>
      </c>
      <c r="X4" s="77">
        <f t="shared" si="6"/>
        <v>1429.4399903288199</v>
      </c>
      <c r="Y4" s="77">
        <f t="shared" ref="Y4:Z4" si="14">X4*(1+($R4/2))</f>
        <v>1578.219988525085</v>
      </c>
      <c r="Z4" s="77">
        <f t="shared" si="14"/>
        <v>1742.4854131911866</v>
      </c>
      <c r="AA4" s="4">
        <f t="shared" si="8"/>
        <v>11.403999167828999</v>
      </c>
      <c r="AB4" s="4">
        <f t="shared" si="9"/>
        <v>12.774000017361004</v>
      </c>
      <c r="AC4" s="4">
        <f t="shared" si="10"/>
        <v>11.324999808180996</v>
      </c>
      <c r="AD4" s="4">
        <f t="shared" si="11"/>
        <v>12.402000039510995</v>
      </c>
      <c r="AE4" s="4">
        <f t="shared" si="12"/>
        <v>14.877999819626506</v>
      </c>
      <c r="AF4" s="4">
        <f t="shared" si="13"/>
        <v>16.426542466610158</v>
      </c>
    </row>
    <row r="5" spans="1:38" ht="15.75" thickBot="1">
      <c r="A5" s="60" t="s">
        <v>375</v>
      </c>
      <c r="B5" s="60" t="s">
        <v>77</v>
      </c>
      <c r="C5" s="60" t="s">
        <v>376</v>
      </c>
      <c r="D5" s="60" t="s">
        <v>16</v>
      </c>
      <c r="E5" s="60"/>
      <c r="F5" s="61">
        <v>617.01235048221099</v>
      </c>
      <c r="G5" s="61">
        <v>647.85999499105606</v>
      </c>
      <c r="H5" s="61">
        <v>725.60999553984595</v>
      </c>
      <c r="I5" s="61">
        <v>776.39999414715703</v>
      </c>
      <c r="J5" s="61">
        <v>830.74999534323001</v>
      </c>
      <c r="K5" s="61">
        <v>955.11999291755296</v>
      </c>
      <c r="L5" s="64">
        <v>587.63350660791843</v>
      </c>
      <c r="M5" s="64">
        <v>2.9378843874292557</v>
      </c>
      <c r="N5" s="62">
        <v>4.9995181595209298E-2</v>
      </c>
      <c r="O5" s="62">
        <v>0.12001049786978013</v>
      </c>
      <c r="P5" s="62">
        <v>6.9996277503762708E-2</v>
      </c>
      <c r="Q5" s="62">
        <v>7.000257806000397E-2</v>
      </c>
      <c r="R5" s="62">
        <v>0.14970809301411869</v>
      </c>
      <c r="S5" s="62">
        <v>-0.38475426023393522</v>
      </c>
      <c r="T5" s="76">
        <f t="shared" si="2"/>
        <v>617.01235048221099</v>
      </c>
      <c r="U5" s="77">
        <f t="shared" si="3"/>
        <v>647.85999499105606</v>
      </c>
      <c r="V5" s="77">
        <f t="shared" si="4"/>
        <v>725.60999553984607</v>
      </c>
      <c r="W5" s="77">
        <f t="shared" si="5"/>
        <v>776.39999414715726</v>
      </c>
      <c r="X5" s="77">
        <f t="shared" si="6"/>
        <v>830.74999534323024</v>
      </c>
      <c r="Y5" s="77">
        <f t="shared" ref="Y5:Z5" si="15">X5*(1+($R5/2))</f>
        <v>892.93499413039171</v>
      </c>
      <c r="Z5" s="77">
        <f t="shared" si="15"/>
        <v>959.77479170880872</v>
      </c>
      <c r="AA5" s="4">
        <f t="shared" si="8"/>
        <v>3.0847644508845065</v>
      </c>
      <c r="AB5" s="4">
        <f t="shared" si="9"/>
        <v>7.7750000548790013</v>
      </c>
      <c r="AC5" s="4">
        <f t="shared" si="10"/>
        <v>5.0789998607311189</v>
      </c>
      <c r="AD5" s="4">
        <f t="shared" si="11"/>
        <v>5.4350001196072979</v>
      </c>
      <c r="AE5" s="4">
        <f t="shared" si="12"/>
        <v>6.2184998787161474</v>
      </c>
      <c r="AF5" s="4">
        <f t="shared" si="13"/>
        <v>6.6839797578417004</v>
      </c>
    </row>
    <row r="6" spans="1:38" ht="15.75" thickBot="1">
      <c r="A6" s="60" t="s">
        <v>375</v>
      </c>
      <c r="B6" s="60" t="s">
        <v>77</v>
      </c>
      <c r="C6" s="60" t="s">
        <v>376</v>
      </c>
      <c r="D6" s="60" t="s">
        <v>17</v>
      </c>
      <c r="E6" s="60"/>
      <c r="F6" s="61">
        <v>841.55023836199905</v>
      </c>
      <c r="G6" s="61">
        <v>942.53999262459297</v>
      </c>
      <c r="H6" s="61">
        <v>1055.6399927313801</v>
      </c>
      <c r="I6" s="61">
        <v>1155.92999109077</v>
      </c>
      <c r="J6" s="61">
        <v>1265.73999160424</v>
      </c>
      <c r="K6" s="61">
        <v>1529.21998828905</v>
      </c>
      <c r="L6" s="64">
        <v>751.38117133371475</v>
      </c>
      <c r="M6" s="64">
        <v>9.0169067028284307</v>
      </c>
      <c r="N6" s="62">
        <v>0.1200044271381365</v>
      </c>
      <c r="O6" s="62">
        <v>0.11999490843019753</v>
      </c>
      <c r="P6" s="62">
        <v>9.5003977729091152E-2</v>
      </c>
      <c r="Q6" s="62">
        <v>9.4997103077021097E-2</v>
      </c>
      <c r="R6" s="62">
        <v>0.20816281260961572</v>
      </c>
      <c r="S6" s="62">
        <v>-0.50865069964564824</v>
      </c>
      <c r="T6" s="76">
        <f t="shared" si="2"/>
        <v>841.55023836199905</v>
      </c>
      <c r="U6" s="77">
        <f t="shared" si="3"/>
        <v>942.53999262459286</v>
      </c>
      <c r="V6" s="77">
        <f t="shared" si="4"/>
        <v>1055.6399927313798</v>
      </c>
      <c r="W6" s="77">
        <f t="shared" si="5"/>
        <v>1155.9299910907698</v>
      </c>
      <c r="X6" s="77">
        <f t="shared" si="6"/>
        <v>1265.7399916042398</v>
      </c>
      <c r="Y6" s="77">
        <f t="shared" ref="Y6:Z6" si="16">X6*(1+($R6/2))</f>
        <v>1397.4799899466448</v>
      </c>
      <c r="Z6" s="77">
        <f t="shared" si="16"/>
        <v>1542.9316725831204</v>
      </c>
      <c r="AA6" s="4">
        <f t="shared" si="8"/>
        <v>10.098975426259381</v>
      </c>
      <c r="AB6" s="4">
        <f t="shared" si="9"/>
        <v>11.310000010678698</v>
      </c>
      <c r="AC6" s="4">
        <f t="shared" si="10"/>
        <v>10.028999835938999</v>
      </c>
      <c r="AD6" s="4">
        <f t="shared" si="11"/>
        <v>10.981000051346996</v>
      </c>
      <c r="AE6" s="4">
        <f t="shared" si="12"/>
        <v>13.173999834240499</v>
      </c>
      <c r="AF6" s="4">
        <f t="shared" si="13"/>
        <v>14.545168263647565</v>
      </c>
    </row>
    <row r="7" spans="1:38" ht="15.75" thickBot="1">
      <c r="A7" s="60" t="s">
        <v>375</v>
      </c>
      <c r="B7" s="60" t="s">
        <v>77</v>
      </c>
      <c r="C7" s="60" t="s">
        <v>376</v>
      </c>
      <c r="D7" s="60" t="s">
        <v>18</v>
      </c>
      <c r="E7" s="60"/>
      <c r="F7" s="61">
        <v>105.852106508966</v>
      </c>
      <c r="G7" s="61">
        <v>113.25999924374401</v>
      </c>
      <c r="H7" s="61">
        <v>130.25000026612</v>
      </c>
      <c r="I7" s="61">
        <v>143.92999917889699</v>
      </c>
      <c r="J7" s="61">
        <v>159.04000064618501</v>
      </c>
      <c r="K7" s="61">
        <v>195.98999894725699</v>
      </c>
      <c r="L7" s="64">
        <v>98.928735009720398</v>
      </c>
      <c r="M7" s="64">
        <v>0.69233714992456041</v>
      </c>
      <c r="N7" s="62">
        <v>6.9983422900993769E-2</v>
      </c>
      <c r="O7" s="62">
        <v>0.15000883927089065</v>
      </c>
      <c r="P7" s="62">
        <v>0.10502878222515728</v>
      </c>
      <c r="Q7" s="62">
        <v>0.10498159906543961</v>
      </c>
      <c r="R7" s="62">
        <v>0.23233147730723636</v>
      </c>
      <c r="S7" s="62">
        <v>-0.49523580008619122</v>
      </c>
      <c r="T7" s="76">
        <f t="shared" si="2"/>
        <v>105.852106508966</v>
      </c>
      <c r="U7" s="77">
        <f t="shared" si="3"/>
        <v>113.25999924374399</v>
      </c>
      <c r="V7" s="77">
        <f t="shared" si="4"/>
        <v>130.25000026612</v>
      </c>
      <c r="W7" s="77">
        <f t="shared" si="5"/>
        <v>143.92999917889699</v>
      </c>
      <c r="X7" s="77">
        <f t="shared" si="6"/>
        <v>159.04000064618501</v>
      </c>
      <c r="Y7" s="77">
        <f t="shared" ref="Y7:Z7" si="17">X7*(1+($R7/2))</f>
        <v>177.51499979672099</v>
      </c>
      <c r="Z7" s="77">
        <f t="shared" si="17"/>
        <v>198.13616087020395</v>
      </c>
      <c r="AA7" s="4">
        <f t="shared" si="8"/>
        <v>0.74078927347779877</v>
      </c>
      <c r="AB7" s="4">
        <f t="shared" si="9"/>
        <v>1.6990001022376007</v>
      </c>
      <c r="AC7" s="4">
        <f t="shared" si="10"/>
        <v>1.3679998912776994</v>
      </c>
      <c r="AD7" s="4">
        <f t="shared" si="11"/>
        <v>1.5110001467288015</v>
      </c>
      <c r="AE7" s="4">
        <f t="shared" si="12"/>
        <v>1.8474999150535978</v>
      </c>
      <c r="AF7" s="4">
        <f t="shared" si="13"/>
        <v>2.0621161073482965</v>
      </c>
    </row>
    <row r="8" spans="1:38" ht="15.75" thickBot="1">
      <c r="A8" s="60" t="s">
        <v>375</v>
      </c>
      <c r="B8" s="60" t="s">
        <v>77</v>
      </c>
      <c r="C8" s="60" t="s">
        <v>376</v>
      </c>
      <c r="D8" s="60" t="s">
        <v>19</v>
      </c>
      <c r="E8" s="60"/>
      <c r="F8" s="61">
        <v>1027.06</v>
      </c>
      <c r="G8" s="61">
        <v>1088.67999148439</v>
      </c>
      <c r="H8" s="61">
        <v>1153.99999214165</v>
      </c>
      <c r="I8" s="61">
        <v>1269.39999022299</v>
      </c>
      <c r="J8" s="61">
        <v>1396.33999084165</v>
      </c>
      <c r="K8" s="61">
        <v>1703.79998692649</v>
      </c>
      <c r="L8" s="64">
        <v>968.92773987857834</v>
      </c>
      <c r="M8" s="64">
        <v>5.8132260121421613</v>
      </c>
      <c r="N8" s="62">
        <v>5.9996486558127164E-2</v>
      </c>
      <c r="O8" s="62">
        <v>5.9999266238187784E-2</v>
      </c>
      <c r="P8" s="62">
        <v>9.9999999018349287E-2</v>
      </c>
      <c r="Q8" s="62">
        <v>0.10000000125757126</v>
      </c>
      <c r="R8" s="62">
        <v>0.22018992373019206</v>
      </c>
      <c r="S8" s="62">
        <v>-0.43131368276012172</v>
      </c>
      <c r="T8" s="76">
        <f t="shared" si="2"/>
        <v>1027.06</v>
      </c>
      <c r="U8" s="77">
        <f t="shared" si="3"/>
        <v>1088.67999148439</v>
      </c>
      <c r="V8" s="77">
        <f t="shared" si="4"/>
        <v>1153.99999214165</v>
      </c>
      <c r="W8" s="77">
        <f t="shared" si="5"/>
        <v>1269.39999022299</v>
      </c>
      <c r="X8" s="77">
        <f t="shared" si="6"/>
        <v>1396.33999084165</v>
      </c>
      <c r="Y8" s="77">
        <f t="shared" ref="Y8:Z8" si="18">X8*(1+($R8/2))</f>
        <v>1550.0699888840697</v>
      </c>
      <c r="Z8" s="77">
        <f t="shared" si="18"/>
        <v>1720.7248851984912</v>
      </c>
      <c r="AA8" s="4">
        <f t="shared" si="8"/>
        <v>6.1619991484390084</v>
      </c>
      <c r="AB8" s="4">
        <f t="shared" si="9"/>
        <v>6.5320000657259927</v>
      </c>
      <c r="AC8" s="4">
        <f t="shared" si="10"/>
        <v>11.539999808134008</v>
      </c>
      <c r="AD8" s="4">
        <f t="shared" si="11"/>
        <v>12.694000061865996</v>
      </c>
      <c r="AE8" s="4">
        <f t="shared" si="12"/>
        <v>15.372999804241976</v>
      </c>
      <c r="AF8" s="4">
        <f t="shared" si="13"/>
        <v>17.065489631442141</v>
      </c>
    </row>
    <row r="9" spans="1:38" ht="15.75" thickBot="1">
      <c r="A9" s="60" t="s">
        <v>375</v>
      </c>
      <c r="B9" s="60" t="s">
        <v>77</v>
      </c>
      <c r="C9" s="60" t="s">
        <v>376</v>
      </c>
      <c r="D9" s="60" t="s">
        <v>20</v>
      </c>
      <c r="E9" s="60"/>
      <c r="F9" s="61">
        <v>7733.6445777729896</v>
      </c>
      <c r="G9" s="61">
        <v>8352.3399335297108</v>
      </c>
      <c r="H9" s="61">
        <v>8769.9499313874803</v>
      </c>
      <c r="I9" s="61">
        <v>9471.5499250751709</v>
      </c>
      <c r="J9" s="61">
        <v>10229.2699205839</v>
      </c>
      <c r="K9" s="61">
        <v>11996.519903361601</v>
      </c>
      <c r="L9" s="64">
        <v>7160.7787675425816</v>
      </c>
      <c r="M9" s="64">
        <v>57.286581023040796</v>
      </c>
      <c r="N9" s="62">
        <v>8.0000490006340991E-2</v>
      </c>
      <c r="O9" s="62">
        <v>4.999916205293705E-2</v>
      </c>
      <c r="P9" s="62">
        <v>8.0000456009067716E-2</v>
      </c>
      <c r="Q9" s="62">
        <v>7.9999577841291414E-2</v>
      </c>
      <c r="R9" s="62">
        <v>0.17276403853822875</v>
      </c>
      <c r="S9" s="58"/>
      <c r="T9" s="76">
        <f t="shared" si="2"/>
        <v>7733.6445777729896</v>
      </c>
      <c r="U9" s="77">
        <f t="shared" si="3"/>
        <v>8352.3399335297108</v>
      </c>
      <c r="V9" s="77">
        <f t="shared" si="4"/>
        <v>8769.9499313874803</v>
      </c>
      <c r="W9" s="77">
        <f t="shared" si="5"/>
        <v>9471.5499250751709</v>
      </c>
      <c r="X9" s="77">
        <f t="shared" si="6"/>
        <v>10229.2699205839</v>
      </c>
      <c r="Y9" s="77">
        <f t="shared" ref="Y9:Z9" si="19">X9*(1+($R9/2))</f>
        <v>11112.894911972749</v>
      </c>
      <c r="Z9" s="77">
        <f t="shared" si="19"/>
        <v>12072.849214394422</v>
      </c>
      <c r="AA9" s="4">
        <f t="shared" si="8"/>
        <v>61.869535575672124</v>
      </c>
      <c r="AB9" s="4">
        <f t="shared" si="9"/>
        <v>41.760999785776946</v>
      </c>
      <c r="AC9" s="4">
        <f t="shared" si="10"/>
        <v>70.159999368769064</v>
      </c>
      <c r="AD9" s="4">
        <f t="shared" si="11"/>
        <v>75.771999550872891</v>
      </c>
      <c r="AE9" s="4">
        <f t="shared" si="12"/>
        <v>88.362499138884957</v>
      </c>
      <c r="AF9" s="4">
        <f t="shared" si="13"/>
        <v>95.995430242167274</v>
      </c>
    </row>
    <row r="10" spans="1:38" ht="15.75" thickBot="1">
      <c r="A10" s="60" t="s">
        <v>375</v>
      </c>
      <c r="B10" s="60" t="s">
        <v>77</v>
      </c>
      <c r="C10" s="60" t="s">
        <v>376</v>
      </c>
      <c r="D10" s="60" t="s">
        <v>21</v>
      </c>
      <c r="E10" s="60"/>
      <c r="F10" s="61">
        <v>997.38128975028405</v>
      </c>
      <c r="G10" s="61">
        <v>1137.0099911284999</v>
      </c>
      <c r="H10" s="61">
        <v>1250.71999141934</v>
      </c>
      <c r="I10" s="61">
        <v>1382.0399893269</v>
      </c>
      <c r="J10" s="61">
        <v>1527.1599897978499</v>
      </c>
      <c r="K10" s="61">
        <v>1881.9599854953599</v>
      </c>
      <c r="L10" s="64">
        <v>874.89946869914138</v>
      </c>
      <c r="M10" s="64">
        <v>12.248182105114267</v>
      </c>
      <c r="N10" s="62">
        <v>0.13999530852756914</v>
      </c>
      <c r="O10" s="62">
        <v>0.10000791653376867</v>
      </c>
      <c r="P10" s="62">
        <v>0.10499552162633596</v>
      </c>
      <c r="Q10" s="62">
        <v>0.10500419784642281</v>
      </c>
      <c r="R10" s="62">
        <v>0.23232667046526989</v>
      </c>
      <c r="S10" s="58"/>
      <c r="T10" s="76">
        <f t="shared" si="2"/>
        <v>997.38128975028405</v>
      </c>
      <c r="U10" s="77">
        <f t="shared" si="3"/>
        <v>1137.0099911284999</v>
      </c>
      <c r="V10" s="77">
        <f t="shared" si="4"/>
        <v>1250.71999141934</v>
      </c>
      <c r="W10" s="77">
        <f t="shared" si="5"/>
        <v>1382.0399893269002</v>
      </c>
      <c r="X10" s="77">
        <f t="shared" si="6"/>
        <v>1527.1599897978504</v>
      </c>
      <c r="Y10" s="77">
        <f t="shared" ref="Y10:Z10" si="20">X10*(1+($R10/2))</f>
        <v>1704.5599876466056</v>
      </c>
      <c r="Z10" s="77">
        <f t="shared" si="20"/>
        <v>1902.5673609157343</v>
      </c>
      <c r="AA10" s="4">
        <f t="shared" si="8"/>
        <v>13.962870137821586</v>
      </c>
      <c r="AB10" s="4">
        <f t="shared" si="9"/>
        <v>11.371000029084007</v>
      </c>
      <c r="AC10" s="4">
        <f t="shared" si="10"/>
        <v>13.131999790756026</v>
      </c>
      <c r="AD10" s="4">
        <f t="shared" si="11"/>
        <v>14.512000047095011</v>
      </c>
      <c r="AE10" s="4">
        <f t="shared" si="12"/>
        <v>17.739999784875522</v>
      </c>
      <c r="AF10" s="4">
        <f t="shared" si="13"/>
        <v>19.800737326912873</v>
      </c>
    </row>
    <row r="11" spans="1:38" ht="15.75" thickBot="1">
      <c r="A11" s="60" t="s">
        <v>375</v>
      </c>
      <c r="B11" s="60" t="s">
        <v>77</v>
      </c>
      <c r="C11" s="60" t="s">
        <v>376</v>
      </c>
      <c r="D11" s="60" t="s">
        <v>22</v>
      </c>
      <c r="E11" s="60"/>
      <c r="F11" s="61">
        <v>111.67</v>
      </c>
      <c r="G11" s="61">
        <v>148.519998962068</v>
      </c>
      <c r="H11" s="61">
        <v>161.89000003720599</v>
      </c>
      <c r="I11" s="61">
        <v>178.87999889283299</v>
      </c>
      <c r="J11" s="61">
        <v>197.670000258936</v>
      </c>
      <c r="K11" s="61">
        <v>243.589998547954</v>
      </c>
      <c r="L11" s="64">
        <v>83.963028461809287</v>
      </c>
      <c r="M11" s="64">
        <v>2.7706971538190714</v>
      </c>
      <c r="N11" s="62">
        <v>0.32999014025313872</v>
      </c>
      <c r="O11" s="62">
        <v>9.0021553787868594E-2</v>
      </c>
      <c r="P11" s="62">
        <v>0.10494779697153812</v>
      </c>
      <c r="Q11" s="62">
        <v>0.10504249487031864</v>
      </c>
      <c r="R11" s="62">
        <v>0.23230636024113682</v>
      </c>
      <c r="S11" s="58"/>
      <c r="T11" s="76">
        <f t="shared" si="2"/>
        <v>111.67</v>
      </c>
      <c r="U11" s="77">
        <f t="shared" si="3"/>
        <v>148.519998962068</v>
      </c>
      <c r="V11" s="77">
        <f t="shared" si="4"/>
        <v>161.89000003720599</v>
      </c>
      <c r="W11" s="77">
        <f t="shared" si="5"/>
        <v>178.87999889283302</v>
      </c>
      <c r="X11" s="77">
        <f t="shared" si="6"/>
        <v>197.67000025893603</v>
      </c>
      <c r="Y11" s="77">
        <f t="shared" ref="Y11:Z11" si="21">X11*(1+($R11/2))</f>
        <v>220.62999940344503</v>
      </c>
      <c r="Z11" s="77">
        <f t="shared" si="21"/>
        <v>246.25687546415429</v>
      </c>
      <c r="AA11" s="4">
        <f t="shared" si="8"/>
        <v>3.6849998962067998</v>
      </c>
      <c r="AB11" s="4">
        <f t="shared" si="9"/>
        <v>1.3370001075137992</v>
      </c>
      <c r="AC11" s="4">
        <f t="shared" si="10"/>
        <v>1.6989998855627022</v>
      </c>
      <c r="AD11" s="4">
        <f t="shared" si="11"/>
        <v>1.8790001366103013</v>
      </c>
      <c r="AE11" s="4">
        <f t="shared" si="12"/>
        <v>2.2959999144509</v>
      </c>
      <c r="AF11" s="4">
        <f t="shared" si="13"/>
        <v>2.5626876060709263</v>
      </c>
    </row>
    <row r="12" spans="1:38" ht="19.5" thickBot="1">
      <c r="A12" s="60" t="s">
        <v>375</v>
      </c>
      <c r="B12" s="60" t="s">
        <v>77</v>
      </c>
      <c r="C12" s="60" t="s">
        <v>376</v>
      </c>
      <c r="D12" s="60" t="s">
        <v>23</v>
      </c>
      <c r="E12" s="60"/>
      <c r="F12" s="61">
        <v>728.81258452857503</v>
      </c>
      <c r="G12" s="61">
        <v>728.80999434725595</v>
      </c>
      <c r="H12" s="61">
        <v>911.01999402519402</v>
      </c>
      <c r="I12" s="61">
        <v>961.11999266815303</v>
      </c>
      <c r="J12" s="61">
        <v>1013.97999382689</v>
      </c>
      <c r="K12" s="61">
        <v>1131.5499914854699</v>
      </c>
      <c r="L12" s="64">
        <v>728.81517471909956</v>
      </c>
      <c r="M12" s="64">
        <v>-2.5901905245291347E-4</v>
      </c>
      <c r="N12" s="83">
        <v>0.04</v>
      </c>
      <c r="O12" s="62">
        <v>0.25001029224514243</v>
      </c>
      <c r="P12" s="62">
        <v>5.4993303079551845E-2</v>
      </c>
      <c r="Q12" s="62">
        <v>5.4998336900674578E-2</v>
      </c>
      <c r="R12" s="62">
        <v>0.11594903092205573</v>
      </c>
      <c r="S12" s="58"/>
      <c r="T12" s="76">
        <f t="shared" si="2"/>
        <v>728.81258452857503</v>
      </c>
      <c r="U12" s="77">
        <f>T12*(1+N12)</f>
        <v>757.96508790971802</v>
      </c>
      <c r="V12" s="77">
        <f t="shared" si="4"/>
        <v>947.46416104964169</v>
      </c>
      <c r="W12" s="77">
        <f t="shared" si="5"/>
        <v>999.56834481525789</v>
      </c>
      <c r="X12" s="77">
        <f t="shared" si="6"/>
        <v>1054.5429413986571</v>
      </c>
      <c r="Y12" s="77">
        <f t="shared" ref="Y12:Z12" si="22">X12*(1+($R12/2))</f>
        <v>1115.6795574590913</v>
      </c>
      <c r="Z12" s="77">
        <f t="shared" si="22"/>
        <v>1180.360539212556</v>
      </c>
      <c r="AA12" s="4">
        <f t="shared" si="8"/>
        <v>2.9152503381142991</v>
      </c>
      <c r="AB12" s="4">
        <f t="shared" si="9"/>
        <v>18.949907313992366</v>
      </c>
      <c r="AC12" s="4">
        <f t="shared" si="10"/>
        <v>5.2104183765616199</v>
      </c>
      <c r="AD12" s="4">
        <f t="shared" si="11"/>
        <v>5.4974596583399258</v>
      </c>
      <c r="AE12" s="4">
        <f t="shared" si="12"/>
        <v>6.1136616060434106</v>
      </c>
      <c r="AF12" s="4">
        <f t="shared" si="13"/>
        <v>6.4680981753464719</v>
      </c>
    </row>
    <row r="13" spans="1:38" ht="19.5" thickBot="1">
      <c r="A13" s="60" t="s">
        <v>375</v>
      </c>
      <c r="B13" s="60" t="s">
        <v>77</v>
      </c>
      <c r="C13" s="60" t="s">
        <v>376</v>
      </c>
      <c r="D13" s="60" t="s">
        <v>24</v>
      </c>
      <c r="E13" s="60"/>
      <c r="F13" s="61">
        <v>972.98461512062397</v>
      </c>
      <c r="G13" s="61">
        <v>972.97999240495005</v>
      </c>
      <c r="H13" s="61">
        <v>1099.4699925862101</v>
      </c>
      <c r="I13" s="61">
        <v>1187.4299908887201</v>
      </c>
      <c r="J13" s="61">
        <v>1282.4199917236999</v>
      </c>
      <c r="K13" s="61">
        <v>1503.97998854862</v>
      </c>
      <c r="L13" s="64">
        <v>972.98923785826082</v>
      </c>
      <c r="M13" s="64">
        <v>-4.6227376368506156E-4</v>
      </c>
      <c r="N13" s="83">
        <v>0.04</v>
      </c>
      <c r="O13" s="62">
        <v>0.13000267340401325</v>
      </c>
      <c r="P13" s="62">
        <v>8.0002181865471006E-2</v>
      </c>
      <c r="Q13" s="62">
        <v>7.9996295835416356E-2</v>
      </c>
      <c r="R13" s="62">
        <v>0.17276711081766699</v>
      </c>
      <c r="S13" s="58"/>
      <c r="T13" s="76">
        <f t="shared" si="2"/>
        <v>972.98461512062397</v>
      </c>
      <c r="U13" s="77">
        <f t="shared" si="3"/>
        <v>1011.903999725449</v>
      </c>
      <c r="V13" s="77">
        <f t="shared" si="4"/>
        <v>1143.4542249179713</v>
      </c>
      <c r="W13" s="77">
        <f t="shared" si="5"/>
        <v>1234.9330577747</v>
      </c>
      <c r="X13" s="77">
        <f t="shared" si="6"/>
        <v>1333.7231280013802</v>
      </c>
      <c r="Y13" s="77">
        <f t="shared" ref="Y13:Z13" si="23">X13*(1+($R13/2))</f>
        <v>1448.9348737291302</v>
      </c>
      <c r="Z13" s="77">
        <f t="shared" si="23"/>
        <v>1574.0990196777018</v>
      </c>
      <c r="AA13" s="4">
        <f t="shared" si="8"/>
        <v>3.8919384604825042</v>
      </c>
      <c r="AB13" s="4">
        <f t="shared" si="9"/>
        <v>13.155022519252224</v>
      </c>
      <c r="AC13" s="4">
        <f t="shared" si="10"/>
        <v>9.1478832856728793</v>
      </c>
      <c r="AD13" s="4">
        <f t="shared" si="11"/>
        <v>9.87900702266802</v>
      </c>
      <c r="AE13" s="4">
        <f t="shared" si="12"/>
        <v>11.521174572774999</v>
      </c>
      <c r="AF13" s="4">
        <f t="shared" si="13"/>
        <v>12.516414594857157</v>
      </c>
    </row>
    <row r="14" spans="1:38" ht="15.75" thickBot="1">
      <c r="A14" s="60" t="s">
        <v>375</v>
      </c>
      <c r="B14" s="60" t="s">
        <v>77</v>
      </c>
      <c r="C14" s="60" t="s">
        <v>376</v>
      </c>
      <c r="D14" s="60" t="s">
        <v>25</v>
      </c>
      <c r="E14" s="60"/>
      <c r="F14" s="61">
        <v>792.12146873134998</v>
      </c>
      <c r="G14" s="61">
        <v>831.72999353005605</v>
      </c>
      <c r="H14" s="61">
        <v>881.629994310705</v>
      </c>
      <c r="I14" s="61">
        <v>956.56999270614403</v>
      </c>
      <c r="J14" s="61">
        <v>1037.8799936753101</v>
      </c>
      <c r="K14" s="61">
        <v>1229.3199907020701</v>
      </c>
      <c r="L14" s="64">
        <v>754.39917534059305</v>
      </c>
      <c r="M14" s="64">
        <v>3.7722293390756931</v>
      </c>
      <c r="N14" s="62">
        <v>5.0003094679585566E-2</v>
      </c>
      <c r="O14" s="62">
        <v>5.9995432614930372E-2</v>
      </c>
      <c r="P14" s="62">
        <v>8.5001643409410368E-2</v>
      </c>
      <c r="Q14" s="62">
        <v>8.5001622034096419E-2</v>
      </c>
      <c r="R14" s="62">
        <v>0.18445292152596404</v>
      </c>
      <c r="S14" s="58"/>
      <c r="T14" s="76">
        <f t="shared" si="2"/>
        <v>792.12146873134998</v>
      </c>
      <c r="U14" s="77">
        <f t="shared" si="3"/>
        <v>831.72999353005605</v>
      </c>
      <c r="V14" s="77">
        <f t="shared" si="4"/>
        <v>881.629994310705</v>
      </c>
      <c r="W14" s="77">
        <f t="shared" si="5"/>
        <v>956.56999270614403</v>
      </c>
      <c r="X14" s="77">
        <f t="shared" si="6"/>
        <v>1037.8799936753101</v>
      </c>
      <c r="Y14" s="77">
        <f t="shared" ref="Y14:Z14" si="24">X14*(1+($R14/2))</f>
        <v>1133.5999921886903</v>
      </c>
      <c r="Z14" s="77">
        <f t="shared" si="24"/>
        <v>1238.1479073891974</v>
      </c>
      <c r="AA14" s="4">
        <f t="shared" si="8"/>
        <v>3.9608524798706073</v>
      </c>
      <c r="AB14" s="4">
        <f t="shared" si="9"/>
        <v>4.9900000780648952</v>
      </c>
      <c r="AC14" s="4">
        <f t="shared" si="10"/>
        <v>7.4939998395439034</v>
      </c>
      <c r="AD14" s="4">
        <f t="shared" si="11"/>
        <v>8.131000096916603</v>
      </c>
      <c r="AE14" s="4">
        <f t="shared" si="12"/>
        <v>9.571999851338024</v>
      </c>
      <c r="AF14" s="4">
        <f t="shared" si="13"/>
        <v>10.454791520050708</v>
      </c>
    </row>
    <row r="15" spans="1:38" ht="15.75" thickBot="1">
      <c r="A15" s="60" t="s">
        <v>375</v>
      </c>
      <c r="B15" s="60" t="s">
        <v>77</v>
      </c>
      <c r="C15" s="60" t="s">
        <v>376</v>
      </c>
      <c r="D15" s="60" t="s">
        <v>26</v>
      </c>
      <c r="E15" s="60"/>
      <c r="F15" s="61">
        <v>6298.8611265069103</v>
      </c>
      <c r="G15" s="61">
        <v>6550.8199479366704</v>
      </c>
      <c r="H15" s="61">
        <v>7140.3899445328498</v>
      </c>
      <c r="I15" s="61">
        <v>7675.9199394408797</v>
      </c>
      <c r="J15" s="61">
        <v>8251.6099363498197</v>
      </c>
      <c r="K15" s="61">
        <v>9581.6399239797393</v>
      </c>
      <c r="L15" s="64">
        <v>6056.5931908289813</v>
      </c>
      <c r="M15" s="64">
        <v>24.226793567792903</v>
      </c>
      <c r="N15" s="62">
        <v>4.0000694787422006E-2</v>
      </c>
      <c r="O15" s="62">
        <v>8.9999420115626574E-2</v>
      </c>
      <c r="P15" s="62">
        <v>7.5000104905764531E-2</v>
      </c>
      <c r="Q15" s="62">
        <v>7.4999479078839082E-2</v>
      </c>
      <c r="R15" s="62">
        <v>0.16118430195917274</v>
      </c>
      <c r="S15" s="58"/>
      <c r="T15" s="76">
        <f t="shared" si="2"/>
        <v>6298.8611265069103</v>
      </c>
      <c r="U15" s="77">
        <f t="shared" si="3"/>
        <v>6550.8199479366704</v>
      </c>
      <c r="V15" s="77">
        <f t="shared" si="4"/>
        <v>7140.3899445328507</v>
      </c>
      <c r="W15" s="77">
        <f t="shared" si="5"/>
        <v>7675.9199394408806</v>
      </c>
      <c r="X15" s="77">
        <f t="shared" si="6"/>
        <v>8251.6099363498215</v>
      </c>
      <c r="Y15" s="77">
        <f t="shared" ref="Y15:Z15" si="25">X15*(1+($R15/2))</f>
        <v>8916.6249301647822</v>
      </c>
      <c r="Z15" s="77">
        <f t="shared" si="25"/>
        <v>9635.2349127649668</v>
      </c>
      <c r="AA15" s="4">
        <f t="shared" si="8"/>
        <v>25.195882142976007</v>
      </c>
      <c r="AB15" s="4">
        <f t="shared" si="9"/>
        <v>58.956999659618035</v>
      </c>
      <c r="AC15" s="4">
        <f t="shared" si="10"/>
        <v>53.552999490802996</v>
      </c>
      <c r="AD15" s="4">
        <f t="shared" si="11"/>
        <v>57.568999690894088</v>
      </c>
      <c r="AE15" s="4">
        <f t="shared" si="12"/>
        <v>66.501499381496075</v>
      </c>
      <c r="AF15" s="4">
        <f t="shared" si="13"/>
        <v>71.860998260018462</v>
      </c>
    </row>
    <row r="16" spans="1:38" ht="15.75" thickBot="1">
      <c r="A16" s="60" t="s">
        <v>375</v>
      </c>
      <c r="B16" s="60" t="s">
        <v>77</v>
      </c>
      <c r="C16" s="60" t="s">
        <v>376</v>
      </c>
      <c r="D16" s="60" t="s">
        <v>27</v>
      </c>
      <c r="E16" s="60"/>
      <c r="F16" s="61">
        <v>636.08385108705204</v>
      </c>
      <c r="G16" s="61">
        <v>674.24999478414804</v>
      </c>
      <c r="H16" s="61">
        <v>836.06999467312505</v>
      </c>
      <c r="I16" s="61">
        <v>923.85999297679405</v>
      </c>
      <c r="J16" s="61">
        <v>1020.85999380367</v>
      </c>
      <c r="K16" s="61">
        <v>1258.0399904882399</v>
      </c>
      <c r="L16" s="64">
        <v>600.07811456233378</v>
      </c>
      <c r="M16" s="64">
        <v>3.6005736524718257</v>
      </c>
      <c r="N16" s="62">
        <v>6.0001749190568159E-2</v>
      </c>
      <c r="O16" s="62">
        <v>0.24000000169192656</v>
      </c>
      <c r="P16" s="62">
        <v>0.10500316823113823</v>
      </c>
      <c r="Q16" s="62">
        <v>0.10499426489324391</v>
      </c>
      <c r="R16" s="62">
        <v>0.2323335208786563</v>
      </c>
      <c r="S16" s="58"/>
      <c r="T16" s="76">
        <f t="shared" si="2"/>
        <v>636.08385108705204</v>
      </c>
      <c r="U16" s="77">
        <f t="shared" si="3"/>
        <v>674.24999478414804</v>
      </c>
      <c r="V16" s="77">
        <f t="shared" si="4"/>
        <v>836.06999467312505</v>
      </c>
      <c r="W16" s="77">
        <f t="shared" si="5"/>
        <v>923.85999297679416</v>
      </c>
      <c r="X16" s="77">
        <f t="shared" si="6"/>
        <v>1020.85999380367</v>
      </c>
      <c r="Y16" s="77">
        <f t="shared" ref="Y16:Z16" si="26">X16*(1+($R16/2))</f>
        <v>1139.4499921459551</v>
      </c>
      <c r="Z16" s="77">
        <f t="shared" si="26"/>
        <v>1271.8162064161686</v>
      </c>
      <c r="AA16" s="4">
        <f t="shared" si="8"/>
        <v>3.8166143697096002</v>
      </c>
      <c r="AB16" s="4">
        <f t="shared" si="9"/>
        <v>16.181999988897701</v>
      </c>
      <c r="AC16" s="4">
        <f t="shared" si="10"/>
        <v>8.7789998303669101</v>
      </c>
      <c r="AD16" s="4">
        <f t="shared" si="11"/>
        <v>9.7000000826875858</v>
      </c>
      <c r="AE16" s="4">
        <f t="shared" si="12"/>
        <v>11.858999834228507</v>
      </c>
      <c r="AF16" s="4">
        <f t="shared" si="13"/>
        <v>13.236621427021351</v>
      </c>
    </row>
    <row r="17" spans="1:32" ht="15.75" thickBot="1">
      <c r="A17" s="60" t="s">
        <v>375</v>
      </c>
      <c r="B17" s="60" t="s">
        <v>77</v>
      </c>
      <c r="C17" s="60" t="s">
        <v>376</v>
      </c>
      <c r="D17" s="60" t="s">
        <v>28</v>
      </c>
      <c r="E17" s="60"/>
      <c r="F17" s="61">
        <v>1536.6620681291099</v>
      </c>
      <c r="G17" s="61">
        <v>1920.82998494759</v>
      </c>
      <c r="H17" s="61">
        <v>2285.7799830989802</v>
      </c>
      <c r="I17" s="61">
        <v>2548.6499799881099</v>
      </c>
      <c r="J17" s="61">
        <v>2841.73997918125</v>
      </c>
      <c r="K17" s="61">
        <v>3571.9299719750902</v>
      </c>
      <c r="L17" s="64">
        <v>1229.3281186420372</v>
      </c>
      <c r="M17" s="64">
        <v>30.733394948707268</v>
      </c>
      <c r="N17" s="62">
        <v>0.25000156168766857</v>
      </c>
      <c r="O17" s="62">
        <v>0.18999599184273872</v>
      </c>
      <c r="P17" s="62">
        <v>0.11500231817269646</v>
      </c>
      <c r="Q17" s="62">
        <v>0.1149981368545976</v>
      </c>
      <c r="R17" s="62">
        <v>0.25695172610557404</v>
      </c>
      <c r="T17" s="76">
        <f t="shared" si="2"/>
        <v>1536.6620681291099</v>
      </c>
      <c r="U17" s="77">
        <f t="shared" si="3"/>
        <v>1920.8299849475898</v>
      </c>
      <c r="V17" s="77">
        <f t="shared" si="4"/>
        <v>2285.7799830989802</v>
      </c>
      <c r="W17" s="77">
        <f t="shared" si="5"/>
        <v>2548.6499799881099</v>
      </c>
      <c r="X17" s="77">
        <f t="shared" si="6"/>
        <v>2841.73997918125</v>
      </c>
      <c r="Y17" s="77">
        <f t="shared" ref="Y17:Z17" si="27">X17*(1+($R17/2))</f>
        <v>3206.8349755781696</v>
      </c>
      <c r="Z17" s="77">
        <f t="shared" si="27"/>
        <v>3618.8358667334378</v>
      </c>
      <c r="AA17" s="4">
        <f t="shared" si="8"/>
        <v>38.416791681847982</v>
      </c>
      <c r="AB17" s="4">
        <f t="shared" si="9"/>
        <v>36.494999815139046</v>
      </c>
      <c r="AC17" s="4">
        <f t="shared" si="10"/>
        <v>26.286999688912964</v>
      </c>
      <c r="AD17" s="4">
        <f t="shared" si="11"/>
        <v>29.308999919314012</v>
      </c>
      <c r="AE17" s="4">
        <f t="shared" si="12"/>
        <v>36.509499639691967</v>
      </c>
      <c r="AF17" s="4">
        <f t="shared" si="13"/>
        <v>41.200089115526815</v>
      </c>
    </row>
    <row r="18" spans="1:32" ht="15.75" thickBot="1">
      <c r="A18" s="60" t="s">
        <v>375</v>
      </c>
      <c r="B18" s="60" t="s">
        <v>77</v>
      </c>
      <c r="C18" s="60" t="s">
        <v>376</v>
      </c>
      <c r="D18" s="60" t="s">
        <v>29</v>
      </c>
      <c r="E18" s="60"/>
      <c r="F18" s="61">
        <v>465.49381736675798</v>
      </c>
      <c r="G18" s="61">
        <v>553.93999572997302</v>
      </c>
      <c r="H18" s="61">
        <v>720.11999542656997</v>
      </c>
      <c r="I18" s="61">
        <v>824.53999372205897</v>
      </c>
      <c r="J18" s="61">
        <v>944.08999414661105</v>
      </c>
      <c r="K18" s="61">
        <v>1259.08999041683</v>
      </c>
      <c r="L18" s="64">
        <v>391.16961345449221</v>
      </c>
      <c r="M18" s="64">
        <v>7.4324203912265769</v>
      </c>
      <c r="N18" s="62">
        <v>0.19000505498342457</v>
      </c>
      <c r="O18" s="62">
        <v>0.29999639126546129</v>
      </c>
      <c r="P18" s="62">
        <v>0.14500360906328508</v>
      </c>
      <c r="Q18" s="62">
        <v>0.14498993540009017</v>
      </c>
      <c r="R18" s="62">
        <v>0.33365462850282207</v>
      </c>
      <c r="T18" s="76">
        <f t="shared" si="2"/>
        <v>465.49381736675798</v>
      </c>
      <c r="U18" s="77">
        <f t="shared" si="3"/>
        <v>553.93999572997313</v>
      </c>
      <c r="V18" s="77">
        <f t="shared" si="4"/>
        <v>720.11999542657009</v>
      </c>
      <c r="W18" s="77">
        <f t="shared" si="5"/>
        <v>824.53999372205908</v>
      </c>
      <c r="X18" s="77">
        <f t="shared" si="6"/>
        <v>944.08999414661116</v>
      </c>
      <c r="Y18" s="77">
        <f t="shared" ref="Y18:Z18" si="28">X18*(1+($R18/2))</f>
        <v>1101.5899922817207</v>
      </c>
      <c r="Z18" s="77">
        <f t="shared" si="28"/>
        <v>1285.3652921003127</v>
      </c>
      <c r="AA18" s="4">
        <f t="shared" si="8"/>
        <v>8.8446178363215147</v>
      </c>
      <c r="AB18" s="4">
        <f t="shared" si="9"/>
        <v>16.617999969659696</v>
      </c>
      <c r="AC18" s="4">
        <f t="shared" si="10"/>
        <v>10.4419998295489</v>
      </c>
      <c r="AD18" s="4">
        <f t="shared" si="11"/>
        <v>11.955000042455207</v>
      </c>
      <c r="AE18" s="4">
        <f t="shared" si="12"/>
        <v>15.749999813510954</v>
      </c>
      <c r="AF18" s="4">
        <f t="shared" si="13"/>
        <v>18.377529981859198</v>
      </c>
    </row>
    <row r="19" spans="1:32" ht="15.75" thickBot="1">
      <c r="A19" s="60" t="s">
        <v>375</v>
      </c>
      <c r="B19" s="60" t="s">
        <v>77</v>
      </c>
      <c r="C19" s="60" t="s">
        <v>376</v>
      </c>
      <c r="D19" s="60" t="s">
        <v>30</v>
      </c>
      <c r="E19" s="60"/>
      <c r="F19" s="61">
        <v>43.582503702093703</v>
      </c>
      <c r="G19" s="61">
        <v>52.729999725487701</v>
      </c>
      <c r="H19" s="61">
        <v>61.170000643034101</v>
      </c>
      <c r="I19" s="61">
        <v>66.979999771158106</v>
      </c>
      <c r="J19" s="61">
        <v>73.350001099415806</v>
      </c>
      <c r="K19" s="61">
        <v>88.619999694010801</v>
      </c>
      <c r="L19" s="64">
        <v>36.021897190052442</v>
      </c>
      <c r="M19" s="64">
        <v>0.75606065120412613</v>
      </c>
      <c r="N19" s="62">
        <v>0.20988918135408893</v>
      </c>
      <c r="O19" s="62">
        <v>0.16006070475033246</v>
      </c>
      <c r="P19" s="62">
        <v>9.4981184682816161E-2</v>
      </c>
      <c r="Q19" s="62">
        <v>9.5103035981207215E-2</v>
      </c>
      <c r="R19" s="62">
        <v>0.20817993681961394</v>
      </c>
      <c r="T19" s="76">
        <f t="shared" si="2"/>
        <v>43.582503702093703</v>
      </c>
      <c r="U19" s="77">
        <f t="shared" si="3"/>
        <v>52.729999725487694</v>
      </c>
      <c r="V19" s="77">
        <f t="shared" si="4"/>
        <v>61.170000643034086</v>
      </c>
      <c r="W19" s="77">
        <f t="shared" si="5"/>
        <v>66.979999771158091</v>
      </c>
      <c r="X19" s="77">
        <f t="shared" si="6"/>
        <v>73.350001099415792</v>
      </c>
      <c r="Y19" s="77">
        <f t="shared" ref="Y19:Z19" si="29">X19*(1+($R19/2))</f>
        <v>80.985000396713275</v>
      </c>
      <c r="Z19" s="77">
        <f t="shared" si="29"/>
        <v>89.414726529675363</v>
      </c>
      <c r="AA19" s="4">
        <f t="shared" si="8"/>
        <v>0.91474960233939906</v>
      </c>
      <c r="AB19" s="4">
        <f t="shared" si="9"/>
        <v>0.84400009175463919</v>
      </c>
      <c r="AC19" s="4">
        <f t="shared" si="10"/>
        <v>0.58099991281240049</v>
      </c>
      <c r="AD19" s="4">
        <f t="shared" si="11"/>
        <v>0.63700013282577006</v>
      </c>
      <c r="AE19" s="4">
        <f t="shared" si="12"/>
        <v>0.76349992972974834</v>
      </c>
      <c r="AF19" s="4">
        <f t="shared" si="13"/>
        <v>0.84297261329620876</v>
      </c>
    </row>
    <row r="20" spans="1:32" ht="19.5" thickBot="1">
      <c r="A20" s="60" t="s">
        <v>375</v>
      </c>
      <c r="B20" s="60" t="s">
        <v>77</v>
      </c>
      <c r="C20" s="60" t="s">
        <v>376</v>
      </c>
      <c r="D20" s="60" t="s">
        <v>31</v>
      </c>
      <c r="E20" s="60"/>
      <c r="F20" s="61">
        <v>2111.81</v>
      </c>
      <c r="G20" s="61">
        <v>2111.8099833404899</v>
      </c>
      <c r="H20" s="61">
        <v>2513.0499813481601</v>
      </c>
      <c r="I20" s="61">
        <v>2676.3999790497801</v>
      </c>
      <c r="J20" s="61">
        <v>2850.36997922511</v>
      </c>
      <c r="K20" s="61">
        <v>3244.7099747125399</v>
      </c>
      <c r="L20" s="64">
        <v>2111.81001665951</v>
      </c>
      <c r="M20" s="64">
        <v>-1.6659510038152803E-6</v>
      </c>
      <c r="N20" s="83">
        <v>0.04</v>
      </c>
      <c r="O20" s="62">
        <v>0.18999815379837504</v>
      </c>
      <c r="P20" s="62">
        <v>6.5000695932831629E-2</v>
      </c>
      <c r="Q20" s="62">
        <v>6.5001495119236863E-2</v>
      </c>
      <c r="R20" s="62">
        <v>0.13834695087359625</v>
      </c>
      <c r="T20" s="76">
        <f t="shared" si="2"/>
        <v>2111.81</v>
      </c>
      <c r="U20" s="77">
        <f t="shared" si="3"/>
        <v>2196.2824000000001</v>
      </c>
      <c r="V20" s="77">
        <f t="shared" si="4"/>
        <v>2613.5720012198644</v>
      </c>
      <c r="W20" s="77">
        <f t="shared" si="5"/>
        <v>2783.4560001697187</v>
      </c>
      <c r="X20" s="77">
        <f t="shared" si="6"/>
        <v>2964.3848017793612</v>
      </c>
      <c r="Y20" s="77">
        <f t="shared" ref="Y20:Z20" si="30">X20*(1+($R20/2))</f>
        <v>3169.4416010504633</v>
      </c>
      <c r="Z20" s="77">
        <f t="shared" si="30"/>
        <v>3388.6828917890934</v>
      </c>
      <c r="AA20" s="4">
        <f t="shared" si="8"/>
        <v>8.4472400000000114</v>
      </c>
      <c r="AB20" s="4">
        <f t="shared" si="9"/>
        <v>41.728960121986439</v>
      </c>
      <c r="AC20" s="4">
        <f t="shared" si="10"/>
        <v>16.988399894985424</v>
      </c>
      <c r="AD20" s="4">
        <f t="shared" si="11"/>
        <v>18.092880160964249</v>
      </c>
      <c r="AE20" s="4">
        <f t="shared" si="12"/>
        <v>20.505679927110215</v>
      </c>
      <c r="AF20" s="4">
        <f t="shared" si="13"/>
        <v>21.924129073863014</v>
      </c>
    </row>
    <row r="21" spans="1:32" ht="15.75" thickBot="1">
      <c r="A21" s="60" t="s">
        <v>375</v>
      </c>
      <c r="B21" s="60" t="s">
        <v>77</v>
      </c>
      <c r="C21" s="60" t="s">
        <v>376</v>
      </c>
      <c r="D21" s="60" t="s">
        <v>33</v>
      </c>
      <c r="E21" s="60"/>
      <c r="F21" s="61">
        <v>260.63</v>
      </c>
      <c r="G21" s="61">
        <v>336.20999747144498</v>
      </c>
      <c r="H21" s="61">
        <v>393.35999821692201</v>
      </c>
      <c r="I21" s="61">
        <v>422.869996961026</v>
      </c>
      <c r="J21" s="61">
        <v>454.57999829782301</v>
      </c>
      <c r="K21" s="61">
        <v>527.84999630647599</v>
      </c>
      <c r="L21" s="64">
        <v>202.04038372109761</v>
      </c>
      <c r="M21" s="64">
        <v>5.8589616278902383</v>
      </c>
      <c r="N21" s="62">
        <v>0.28998963078480983</v>
      </c>
      <c r="O21" s="62">
        <v>0.16998304980603945</v>
      </c>
      <c r="P21" s="62">
        <v>7.502033475155355E-2</v>
      </c>
      <c r="Q21" s="62">
        <v>7.4987588537097305E-2</v>
      </c>
      <c r="R21" s="62">
        <v>0.1611817464099011</v>
      </c>
      <c r="T21" s="76">
        <f t="shared" si="2"/>
        <v>260.63</v>
      </c>
      <c r="U21" s="77">
        <f t="shared" si="3"/>
        <v>336.20999747144498</v>
      </c>
      <c r="V21" s="77">
        <f t="shared" si="4"/>
        <v>393.35999821692201</v>
      </c>
      <c r="W21" s="77">
        <f t="shared" si="5"/>
        <v>422.86999696102595</v>
      </c>
      <c r="X21" s="77">
        <f t="shared" si="6"/>
        <v>454.57999829782301</v>
      </c>
      <c r="Y21" s="77">
        <f t="shared" ref="Y21:Z21" si="31">X21*(1+($R21/2))</f>
        <v>491.21499730214947</v>
      </c>
      <c r="Z21" s="77">
        <f t="shared" si="31"/>
        <v>530.80244286609707</v>
      </c>
      <c r="AA21" s="4">
        <f t="shared" si="8"/>
        <v>7.557999747144498</v>
      </c>
      <c r="AB21" s="4">
        <f t="shared" si="9"/>
        <v>5.715000074547703</v>
      </c>
      <c r="AC21" s="4">
        <f t="shared" si="10"/>
        <v>2.9509998744103938</v>
      </c>
      <c r="AD21" s="4">
        <f t="shared" si="11"/>
        <v>3.1710001336797062</v>
      </c>
      <c r="AE21" s="4">
        <f t="shared" si="12"/>
        <v>3.6634999004326461</v>
      </c>
      <c r="AF21" s="4">
        <f t="shared" si="13"/>
        <v>3.9587445563947599</v>
      </c>
    </row>
    <row r="22" spans="1:32" ht="15.75" thickBot="1">
      <c r="A22" s="60" t="s">
        <v>375</v>
      </c>
      <c r="B22" s="60" t="s">
        <v>77</v>
      </c>
      <c r="C22" s="60" t="s">
        <v>376</v>
      </c>
      <c r="D22" s="60" t="s">
        <v>34</v>
      </c>
      <c r="E22" s="60"/>
      <c r="F22" s="61">
        <v>52.311376967257097</v>
      </c>
      <c r="G22" s="61">
        <v>60.679999664303097</v>
      </c>
      <c r="H22" s="61">
        <v>69.180000797736895</v>
      </c>
      <c r="I22" s="61">
        <v>77.819999691002906</v>
      </c>
      <c r="J22" s="61">
        <v>87.550000956095602</v>
      </c>
      <c r="K22" s="61">
        <v>112.23999955518801</v>
      </c>
      <c r="L22" s="64">
        <v>45.096904669567685</v>
      </c>
      <c r="M22" s="64">
        <v>0.72144722976894116</v>
      </c>
      <c r="N22" s="62">
        <v>0.15997710597991169</v>
      </c>
      <c r="O22" s="62">
        <v>0.14007912294755975</v>
      </c>
      <c r="P22" s="62">
        <v>0.12489156972586582</v>
      </c>
      <c r="Q22" s="62">
        <v>0.12503214217074357</v>
      </c>
      <c r="R22" s="62">
        <v>0.28201026075915059</v>
      </c>
      <c r="T22" s="76">
        <f t="shared" si="2"/>
        <v>52.311376967257097</v>
      </c>
      <c r="U22" s="77">
        <f t="shared" si="3"/>
        <v>60.679999664303104</v>
      </c>
      <c r="V22" s="77">
        <f t="shared" si="4"/>
        <v>69.180000797736909</v>
      </c>
      <c r="W22" s="77">
        <f t="shared" si="5"/>
        <v>77.819999691002934</v>
      </c>
      <c r="X22" s="77">
        <f t="shared" si="6"/>
        <v>87.550000956095644</v>
      </c>
      <c r="Y22" s="77">
        <f t="shared" ref="Y22:Z22" si="32">X22*(1+($R22/2))</f>
        <v>99.895000255641861</v>
      </c>
      <c r="Z22" s="77">
        <f t="shared" si="32"/>
        <v>113.98070779095636</v>
      </c>
      <c r="AA22" s="4">
        <f t="shared" si="8"/>
        <v>0.83686226970460065</v>
      </c>
      <c r="AB22" s="4">
        <f t="shared" si="9"/>
        <v>0.85000011334338055</v>
      </c>
      <c r="AC22" s="4">
        <f t="shared" si="10"/>
        <v>0.86399988932660254</v>
      </c>
      <c r="AD22" s="4">
        <f t="shared" si="11"/>
        <v>0.97300012650927103</v>
      </c>
      <c r="AE22" s="4">
        <f t="shared" si="12"/>
        <v>1.2344999299546218</v>
      </c>
      <c r="AF22" s="4">
        <f t="shared" si="13"/>
        <v>1.4085707535314498</v>
      </c>
    </row>
    <row r="23" spans="1:32" ht="15.75" thickBot="1">
      <c r="A23" s="60" t="s">
        <v>375</v>
      </c>
      <c r="B23" s="60" t="s">
        <v>77</v>
      </c>
      <c r="C23" s="60" t="s">
        <v>376</v>
      </c>
      <c r="D23" s="60" t="s">
        <v>35</v>
      </c>
      <c r="E23" s="60"/>
      <c r="F23" s="61">
        <v>184.33</v>
      </c>
      <c r="G23" s="61">
        <v>235.93999826472199</v>
      </c>
      <c r="H23" s="61">
        <v>259.53999927253898</v>
      </c>
      <c r="I23" s="61">
        <v>277.699998107986</v>
      </c>
      <c r="J23" s="61">
        <v>297.13999946762198</v>
      </c>
      <c r="K23" s="61">
        <v>341.629997769851</v>
      </c>
      <c r="L23" s="64">
        <v>144.00927841780171</v>
      </c>
      <c r="M23" s="64">
        <v>4.0320721582198304</v>
      </c>
      <c r="N23" s="62">
        <v>0.27998697045907872</v>
      </c>
      <c r="O23" s="62">
        <v>0.10002543520127542</v>
      </c>
      <c r="P23" s="62">
        <v>6.9969942538134516E-2</v>
      </c>
      <c r="Q23" s="62">
        <v>7.0003606381288344E-2</v>
      </c>
      <c r="R23" s="62">
        <v>0.1497273957795672</v>
      </c>
      <c r="T23" s="76">
        <f t="shared" si="2"/>
        <v>184.33</v>
      </c>
      <c r="U23" s="77">
        <f t="shared" si="3"/>
        <v>235.93999826472199</v>
      </c>
      <c r="V23" s="77">
        <f t="shared" si="4"/>
        <v>259.53999927253898</v>
      </c>
      <c r="W23" s="77">
        <f t="shared" si="5"/>
        <v>277.699998107986</v>
      </c>
      <c r="X23" s="77">
        <f t="shared" si="6"/>
        <v>297.13999946762198</v>
      </c>
      <c r="Y23" s="77">
        <f t="shared" ref="Y23:Z23" si="33">X23*(1+($R23/2))</f>
        <v>319.38499861873652</v>
      </c>
      <c r="Z23" s="77">
        <f t="shared" si="33"/>
        <v>343.29534066585859</v>
      </c>
      <c r="AA23" s="4">
        <f t="shared" si="8"/>
        <v>5.1609998264721977</v>
      </c>
      <c r="AB23" s="4">
        <f t="shared" si="9"/>
        <v>2.3600001007816984</v>
      </c>
      <c r="AC23" s="4">
        <f t="shared" si="10"/>
        <v>1.8159998835447027</v>
      </c>
      <c r="AD23" s="4">
        <f t="shared" si="11"/>
        <v>1.9440001359635972</v>
      </c>
      <c r="AE23" s="4">
        <f t="shared" si="12"/>
        <v>2.224499915111454</v>
      </c>
      <c r="AF23" s="4">
        <f t="shared" si="13"/>
        <v>2.3910342047122071</v>
      </c>
    </row>
    <row r="24" spans="1:32" ht="15.75" thickBot="1">
      <c r="A24" s="60" t="s">
        <v>375</v>
      </c>
      <c r="B24" s="60" t="s">
        <v>77</v>
      </c>
      <c r="C24" s="60" t="s">
        <v>376</v>
      </c>
      <c r="D24" s="60" t="s">
        <v>355</v>
      </c>
      <c r="E24" s="60"/>
      <c r="F24" s="61">
        <v>3.57</v>
      </c>
      <c r="G24" s="61">
        <v>4.75000010795255</v>
      </c>
      <c r="H24" s="61">
        <v>5.8800013016573196</v>
      </c>
      <c r="I24" s="61">
        <v>6.9100002711285002</v>
      </c>
      <c r="J24" s="61">
        <v>8.1200019002549499</v>
      </c>
      <c r="K24" s="61">
        <v>11.490000428025599</v>
      </c>
      <c r="L24" s="64">
        <v>2.6831367811260085</v>
      </c>
      <c r="M24" s="64">
        <v>8.8686321887399139E-2</v>
      </c>
      <c r="N24" s="62">
        <v>0.33053224312396362</v>
      </c>
      <c r="O24" s="62">
        <v>0.23789498274176832</v>
      </c>
      <c r="P24" s="62">
        <v>0.17516985398980578</v>
      </c>
      <c r="Q24" s="62">
        <v>0.17510876724304952</v>
      </c>
      <c r="R24" s="62">
        <v>0.41502435210819827</v>
      </c>
      <c r="T24" s="76">
        <f t="shared" si="2"/>
        <v>3.57</v>
      </c>
      <c r="U24" s="77">
        <f t="shared" si="3"/>
        <v>4.75000010795255</v>
      </c>
      <c r="V24" s="77">
        <f t="shared" si="4"/>
        <v>5.8800013016573187</v>
      </c>
      <c r="W24" s="77">
        <f t="shared" si="5"/>
        <v>6.9100002711285002</v>
      </c>
      <c r="X24" s="77">
        <f t="shared" si="6"/>
        <v>8.1200019002549499</v>
      </c>
      <c r="Y24" s="77">
        <f t="shared" ref="Y24:Z24" si="34">X24*(1+($R24/2))</f>
        <v>9.8050011641402754</v>
      </c>
      <c r="Z24" s="77">
        <f t="shared" si="34"/>
        <v>11.839658291924</v>
      </c>
      <c r="AA24" s="4">
        <f t="shared" si="8"/>
        <v>0.11800001079525502</v>
      </c>
      <c r="AB24" s="4">
        <f t="shared" si="9"/>
        <v>0.11300011937047687</v>
      </c>
      <c r="AC24" s="4">
        <f t="shared" si="10"/>
        <v>0.10299989694711816</v>
      </c>
      <c r="AD24" s="4">
        <f t="shared" si="11"/>
        <v>0.12100016291264497</v>
      </c>
      <c r="AE24" s="4">
        <f t="shared" si="12"/>
        <v>0.16849992638853256</v>
      </c>
      <c r="AF24" s="4">
        <f t="shared" si="13"/>
        <v>0.20346571277837242</v>
      </c>
    </row>
    <row r="25" spans="1:32" ht="15.75" thickBot="1">
      <c r="A25" s="60" t="s">
        <v>375</v>
      </c>
      <c r="B25" s="60" t="s">
        <v>77</v>
      </c>
      <c r="C25" s="60" t="s">
        <v>376</v>
      </c>
      <c r="D25" s="60" t="s">
        <v>39</v>
      </c>
      <c r="E25" s="60"/>
      <c r="F25" s="61">
        <v>635.78907725143904</v>
      </c>
      <c r="G25" s="61">
        <v>705.72999453004002</v>
      </c>
      <c r="H25" s="61">
        <v>797.46999498134096</v>
      </c>
      <c r="I25" s="61">
        <v>877.21999333411998</v>
      </c>
      <c r="J25" s="61">
        <v>964.93999403852604</v>
      </c>
      <c r="K25" s="61">
        <v>1177.40999110094</v>
      </c>
      <c r="L25" s="64">
        <v>572.779609603273</v>
      </c>
      <c r="M25" s="64">
        <v>6.3009467648166035</v>
      </c>
      <c r="N25" s="62">
        <v>0.1100064782190982</v>
      </c>
      <c r="O25" s="62">
        <v>0.12999305848179582</v>
      </c>
      <c r="P25" s="62">
        <v>0.10000376046078698</v>
      </c>
      <c r="Q25" s="62">
        <v>9.999772163308962E-2</v>
      </c>
      <c r="R25" s="62">
        <v>0.22018985468015637</v>
      </c>
      <c r="T25" s="76">
        <f t="shared" si="2"/>
        <v>635.78907725143904</v>
      </c>
      <c r="U25" s="77">
        <f t="shared" si="3"/>
        <v>705.72999453004002</v>
      </c>
      <c r="V25" s="77">
        <f t="shared" si="4"/>
        <v>797.46999498134096</v>
      </c>
      <c r="W25" s="77">
        <f t="shared" si="5"/>
        <v>877.21999333412009</v>
      </c>
      <c r="X25" s="77">
        <f t="shared" si="6"/>
        <v>964.93999403852615</v>
      </c>
      <c r="Y25" s="77">
        <f t="shared" ref="Y25:Z25" si="35">X25*(1+($R25/2))</f>
        <v>1071.1749925697331</v>
      </c>
      <c r="Z25" s="77">
        <f t="shared" si="35"/>
        <v>1189.1059255452067</v>
      </c>
      <c r="AA25" s="4">
        <f t="shared" si="8"/>
        <v>6.9940917278600976</v>
      </c>
      <c r="AB25" s="4">
        <f t="shared" si="9"/>
        <v>9.1740000451300947</v>
      </c>
      <c r="AC25" s="4">
        <f t="shared" si="10"/>
        <v>7.974999835277913</v>
      </c>
      <c r="AD25" s="4">
        <f t="shared" si="11"/>
        <v>8.7720000704406065</v>
      </c>
      <c r="AE25" s="4">
        <f t="shared" si="12"/>
        <v>10.6234998531207</v>
      </c>
      <c r="AF25" s="4">
        <f t="shared" si="13"/>
        <v>11.793093297547353</v>
      </c>
    </row>
    <row r="26" spans="1:32" ht="15.75" thickBot="1">
      <c r="A26" s="60" t="s">
        <v>375</v>
      </c>
      <c r="B26" s="60" t="s">
        <v>77</v>
      </c>
      <c r="C26" s="60" t="s">
        <v>376</v>
      </c>
      <c r="D26" s="60" t="s">
        <v>40</v>
      </c>
      <c r="E26" s="60"/>
      <c r="F26" s="61">
        <v>463.61250295081101</v>
      </c>
      <c r="G26" s="61">
        <v>514.60999604985705</v>
      </c>
      <c r="H26" s="61">
        <v>586.65999644882504</v>
      </c>
      <c r="I26" s="61">
        <v>651.18999512468201</v>
      </c>
      <c r="J26" s="61">
        <v>722.81999596668095</v>
      </c>
      <c r="K26" s="61">
        <v>899.60999330370703</v>
      </c>
      <c r="L26" s="64">
        <v>417.6688259889379</v>
      </c>
      <c r="M26" s="64">
        <v>4.5943676961873106</v>
      </c>
      <c r="N26" s="62">
        <v>0.11000025403641205</v>
      </c>
      <c r="O26" s="62">
        <v>0.14000894065801933</v>
      </c>
      <c r="P26" s="62">
        <v>0.10999556654019445</v>
      </c>
      <c r="Q26" s="62">
        <v>0.1099986200314458</v>
      </c>
      <c r="R26" s="62">
        <v>0.24458371146829117</v>
      </c>
      <c r="T26" s="76">
        <f t="shared" si="2"/>
        <v>463.61250295081101</v>
      </c>
      <c r="U26" s="77">
        <f t="shared" si="3"/>
        <v>514.60999604985705</v>
      </c>
      <c r="V26" s="77">
        <f t="shared" si="4"/>
        <v>586.65999644882504</v>
      </c>
      <c r="W26" s="77">
        <f t="shared" si="5"/>
        <v>651.18999512468201</v>
      </c>
      <c r="X26" s="77">
        <f t="shared" si="6"/>
        <v>722.81999596668095</v>
      </c>
      <c r="Y26" s="77">
        <f t="shared" ref="Y26:Z26" si="36">X26*(1+($R26/2))</f>
        <v>811.21499463519388</v>
      </c>
      <c r="Z26" s="77">
        <f t="shared" si="36"/>
        <v>910.41998172849662</v>
      </c>
      <c r="AA26" s="4">
        <f t="shared" si="8"/>
        <v>5.0997493099046043</v>
      </c>
      <c r="AB26" s="4">
        <f t="shared" si="9"/>
        <v>7.2050000398967997</v>
      </c>
      <c r="AC26" s="4">
        <f t="shared" si="10"/>
        <v>6.4529998675856977</v>
      </c>
      <c r="AD26" s="4">
        <f t="shared" si="11"/>
        <v>7.1630000841998935</v>
      </c>
      <c r="AE26" s="4">
        <f t="shared" si="12"/>
        <v>8.839499866851293</v>
      </c>
      <c r="AF26" s="4">
        <f t="shared" si="13"/>
        <v>9.9204987093302748</v>
      </c>
    </row>
    <row r="27" spans="1:32" ht="15.75" thickBot="1">
      <c r="A27" s="60" t="s">
        <v>375</v>
      </c>
      <c r="B27" s="60" t="s">
        <v>77</v>
      </c>
      <c r="C27" s="60" t="s">
        <v>376</v>
      </c>
      <c r="D27" s="60" t="s">
        <v>41</v>
      </c>
      <c r="E27" s="60"/>
      <c r="F27" s="61">
        <v>3324.87</v>
      </c>
      <c r="G27" s="61">
        <v>3989.8399681042802</v>
      </c>
      <c r="H27" s="61">
        <v>4827.7099627943699</v>
      </c>
      <c r="I27" s="61">
        <v>5286.3399582285601</v>
      </c>
      <c r="J27" s="61">
        <v>5788.5399557289402</v>
      </c>
      <c r="K27" s="61">
        <v>6993.5199447287396</v>
      </c>
      <c r="L27" s="64">
        <v>2770.7277999304129</v>
      </c>
      <c r="M27" s="64">
        <v>55.414220006958701</v>
      </c>
      <c r="N27" s="62">
        <v>0.19999878735237175</v>
      </c>
      <c r="O27" s="62">
        <v>0.2100009026397599</v>
      </c>
      <c r="P27" s="62">
        <v>9.4999492299393765E-2</v>
      </c>
      <c r="Q27" s="62">
        <v>9.4999565194188923E-2</v>
      </c>
      <c r="R27" s="62">
        <v>0.20816648035870014</v>
      </c>
      <c r="T27" s="76">
        <f t="shared" si="2"/>
        <v>3324.87</v>
      </c>
      <c r="U27" s="77">
        <f t="shared" si="3"/>
        <v>3989.8399681042797</v>
      </c>
      <c r="V27" s="77">
        <f t="shared" si="4"/>
        <v>4827.7099627943689</v>
      </c>
      <c r="W27" s="77">
        <f t="shared" si="5"/>
        <v>5286.3399582285592</v>
      </c>
      <c r="X27" s="77">
        <f t="shared" si="6"/>
        <v>5788.5399557289384</v>
      </c>
      <c r="Y27" s="77">
        <f t="shared" ref="Y27:Z27" si="37">X27*(1+($R27/2))</f>
        <v>6391.0299502288381</v>
      </c>
      <c r="Z27" s="77">
        <f t="shared" si="37"/>
        <v>7056.229055531926</v>
      </c>
      <c r="AA27" s="4">
        <f t="shared" si="8"/>
        <v>66.496996810427987</v>
      </c>
      <c r="AB27" s="4">
        <f t="shared" si="9"/>
        <v>83.786999469008919</v>
      </c>
      <c r="AC27" s="4">
        <f t="shared" si="10"/>
        <v>45.862999543419029</v>
      </c>
      <c r="AD27" s="4">
        <f t="shared" si="11"/>
        <v>50.219999750037914</v>
      </c>
      <c r="AE27" s="4">
        <f t="shared" si="12"/>
        <v>60.248999449989967</v>
      </c>
      <c r="AF27" s="4">
        <f t="shared" si="13"/>
        <v>66.519910530308792</v>
      </c>
    </row>
    <row r="28" spans="1:32" ht="19.5" thickBot="1">
      <c r="A28" s="60" t="s">
        <v>375</v>
      </c>
      <c r="B28" s="60" t="s">
        <v>77</v>
      </c>
      <c r="C28" s="60" t="s">
        <v>376</v>
      </c>
      <c r="D28" s="60" t="s">
        <v>42</v>
      </c>
      <c r="E28" s="60"/>
      <c r="F28" s="61">
        <v>409.82</v>
      </c>
      <c r="G28" s="61">
        <v>409.81999688421598</v>
      </c>
      <c r="H28" s="61">
        <v>463.08999757977398</v>
      </c>
      <c r="I28" s="61">
        <v>493.18999639383497</v>
      </c>
      <c r="J28" s="61">
        <v>525.24999771951695</v>
      </c>
      <c r="K28" s="61">
        <v>597.91999574663203</v>
      </c>
      <c r="L28" s="64">
        <v>409.82000311578406</v>
      </c>
      <c r="M28" s="64">
        <v>-3.1157840680862136E-7</v>
      </c>
      <c r="N28" s="83">
        <v>0.04</v>
      </c>
      <c r="O28" s="62">
        <v>0.12998389805416952</v>
      </c>
      <c r="P28" s="62">
        <v>6.4998162282431576E-2</v>
      </c>
      <c r="Q28" s="62">
        <v>6.5005376346037216E-2</v>
      </c>
      <c r="R28" s="62">
        <v>0.13835316200404971</v>
      </c>
      <c r="T28" s="76">
        <f t="shared" si="2"/>
        <v>409.82</v>
      </c>
      <c r="U28" s="77">
        <f t="shared" si="3"/>
        <v>426.21280000000002</v>
      </c>
      <c r="V28" s="77">
        <f t="shared" si="4"/>
        <v>481.61360114458211</v>
      </c>
      <c r="W28" s="77">
        <f t="shared" si="5"/>
        <v>512.91760014920396</v>
      </c>
      <c r="X28" s="77">
        <f t="shared" si="6"/>
        <v>546.26000178140919</v>
      </c>
      <c r="Y28" s="77">
        <f t="shared" ref="Y28:Z28" si="38">X28*(1+($R28/2))</f>
        <v>584.04840104280709</v>
      </c>
      <c r="Z28" s="77">
        <f t="shared" si="38"/>
        <v>624.45087256664794</v>
      </c>
      <c r="AA28" s="4">
        <f t="shared" si="8"/>
        <v>1.6392800000000023</v>
      </c>
      <c r="AB28" s="4">
        <f t="shared" si="9"/>
        <v>5.5400801144582088</v>
      </c>
      <c r="AC28" s="4">
        <f t="shared" si="10"/>
        <v>3.1303999004621859</v>
      </c>
      <c r="AD28" s="4">
        <f t="shared" si="11"/>
        <v>3.3342401632205223</v>
      </c>
      <c r="AE28" s="4">
        <f t="shared" si="12"/>
        <v>3.7788399261397898</v>
      </c>
      <c r="AF28" s="4">
        <f t="shared" si="13"/>
        <v>4.0402471523840857</v>
      </c>
    </row>
    <row r="29" spans="1:32" ht="15.75" thickBot="1">
      <c r="A29" s="60" t="s">
        <v>375</v>
      </c>
      <c r="B29" s="60" t="s">
        <v>77</v>
      </c>
      <c r="C29" s="60" t="s">
        <v>376</v>
      </c>
      <c r="D29" s="60" t="s">
        <v>43</v>
      </c>
      <c r="E29" s="60"/>
      <c r="F29" s="61">
        <v>2103.4798267105398</v>
      </c>
      <c r="G29" s="61">
        <v>2376.9299811237602</v>
      </c>
      <c r="H29" s="61">
        <v>2899.85997807888</v>
      </c>
      <c r="I29" s="61">
        <v>3175.3399751740599</v>
      </c>
      <c r="J29" s="61">
        <v>3476.9999742641498</v>
      </c>
      <c r="K29" s="61">
        <v>4200.7899671988598</v>
      </c>
      <c r="L29" s="64">
        <v>1861.4883132932405</v>
      </c>
      <c r="M29" s="64">
        <v>24.19915134172993</v>
      </c>
      <c r="N29" s="62">
        <v>0.12999894315166632</v>
      </c>
      <c r="O29" s="62">
        <v>0.22000227230416355</v>
      </c>
      <c r="P29" s="62">
        <v>9.4997689260045537E-2</v>
      </c>
      <c r="Q29" s="62">
        <v>9.5000850758840127E-2</v>
      </c>
      <c r="R29" s="62">
        <v>0.20816508435203204</v>
      </c>
      <c r="T29" s="76">
        <f t="shared" si="2"/>
        <v>2103.4798267105398</v>
      </c>
      <c r="U29" s="77">
        <f t="shared" si="3"/>
        <v>2376.9299811237602</v>
      </c>
      <c r="V29" s="77">
        <f t="shared" si="4"/>
        <v>2899.85997807888</v>
      </c>
      <c r="W29" s="77">
        <f t="shared" si="5"/>
        <v>3175.3399751740599</v>
      </c>
      <c r="X29" s="77">
        <f t="shared" si="6"/>
        <v>3476.9999742641494</v>
      </c>
      <c r="Y29" s="77">
        <f t="shared" ref="Y29:Z29" si="39">X29*(1+($R29/2))</f>
        <v>3838.8949707315046</v>
      </c>
      <c r="Z29" s="77">
        <f t="shared" si="39"/>
        <v>4238.4569184319625</v>
      </c>
      <c r="AA29" s="4">
        <f t="shared" si="8"/>
        <v>27.34501544132204</v>
      </c>
      <c r="AB29" s="4">
        <f t="shared" si="9"/>
        <v>52.29299969551198</v>
      </c>
      <c r="AC29" s="4">
        <f t="shared" si="10"/>
        <v>27.547999709517988</v>
      </c>
      <c r="AD29" s="4">
        <f t="shared" si="11"/>
        <v>30.165999909008953</v>
      </c>
      <c r="AE29" s="4">
        <f t="shared" si="12"/>
        <v>36.18949964673552</v>
      </c>
      <c r="AF29" s="4">
        <f t="shared" si="13"/>
        <v>39.956194770045798</v>
      </c>
    </row>
    <row r="30" spans="1:32" ht="15.75" thickBot="1">
      <c r="A30" s="60" t="s">
        <v>375</v>
      </c>
      <c r="B30" s="60" t="s">
        <v>77</v>
      </c>
      <c r="C30" s="60" t="s">
        <v>376</v>
      </c>
      <c r="D30" s="60" t="s">
        <v>45</v>
      </c>
      <c r="E30" s="60"/>
      <c r="F30" s="61">
        <v>1178.7306369579401</v>
      </c>
      <c r="G30" s="61">
        <v>1331.9699895390399</v>
      </c>
      <c r="H30" s="61">
        <v>1478.47998954732</v>
      </c>
      <c r="I30" s="61">
        <v>1663.28998710173</v>
      </c>
      <c r="J30" s="61">
        <v>1871.1999869940901</v>
      </c>
      <c r="K30" s="61">
        <v>2398.9499814180099</v>
      </c>
      <c r="L30" s="64">
        <v>1043.1210353201036</v>
      </c>
      <c r="M30" s="64">
        <v>13.560960163783648</v>
      </c>
      <c r="N30" s="62">
        <v>0.13000370718842003</v>
      </c>
      <c r="O30" s="62">
        <v>0.10999497072676789</v>
      </c>
      <c r="P30" s="62">
        <v>0.12499999922961086</v>
      </c>
      <c r="Q30" s="62">
        <v>0.12499924938202844</v>
      </c>
      <c r="R30" s="62">
        <v>0.28203826319585512</v>
      </c>
      <c r="T30" s="76">
        <f t="shared" si="2"/>
        <v>1178.7306369579401</v>
      </c>
      <c r="U30" s="77">
        <f t="shared" si="3"/>
        <v>1331.9699895390402</v>
      </c>
      <c r="V30" s="77">
        <f t="shared" si="4"/>
        <v>1478.47998954732</v>
      </c>
      <c r="W30" s="77">
        <f t="shared" si="5"/>
        <v>1663.28998710173</v>
      </c>
      <c r="X30" s="77">
        <f t="shared" si="6"/>
        <v>1871.1999869940901</v>
      </c>
      <c r="Y30" s="77">
        <f t="shared" ref="Y30:Z30" si="40">X30*(1+($R30/2))</f>
        <v>2135.07498420605</v>
      </c>
      <c r="Z30" s="77">
        <f t="shared" si="40"/>
        <v>2436.1614043752461</v>
      </c>
      <c r="AA30" s="4">
        <f t="shared" si="8"/>
        <v>15.323935258110009</v>
      </c>
      <c r="AB30" s="4">
        <f t="shared" si="9"/>
        <v>14.651000000827981</v>
      </c>
      <c r="AC30" s="4">
        <f t="shared" si="10"/>
        <v>18.480999755441008</v>
      </c>
      <c r="AD30" s="4">
        <f t="shared" si="11"/>
        <v>20.790999989236003</v>
      </c>
      <c r="AE30" s="4">
        <f t="shared" si="12"/>
        <v>26.38749972119599</v>
      </c>
      <c r="AF30" s="4">
        <f t="shared" si="13"/>
        <v>30.10864201691961</v>
      </c>
    </row>
    <row r="31" spans="1:32" ht="15.75" thickBot="1">
      <c r="A31" s="60" t="s">
        <v>375</v>
      </c>
      <c r="B31" s="60" t="s">
        <v>77</v>
      </c>
      <c r="C31" s="60" t="s">
        <v>376</v>
      </c>
      <c r="D31" s="60" t="s">
        <v>46</v>
      </c>
      <c r="E31" s="60"/>
      <c r="F31" s="61">
        <v>195.064759004107</v>
      </c>
      <c r="G31" s="61">
        <v>206.769998501228</v>
      </c>
      <c r="H31" s="61">
        <v>256.38999926583301</v>
      </c>
      <c r="I31" s="61">
        <v>284.59999805757701</v>
      </c>
      <c r="J31" s="61">
        <v>315.899999409587</v>
      </c>
      <c r="K31" s="61">
        <v>393.16999736877199</v>
      </c>
      <c r="L31" s="64">
        <v>184.02215254213664</v>
      </c>
      <c r="M31" s="64">
        <v>1.1042606461970366</v>
      </c>
      <c r="N31" s="62">
        <v>6.0006941063478057E-2</v>
      </c>
      <c r="O31" s="62">
        <v>0.23997679123797216</v>
      </c>
      <c r="P31" s="62">
        <v>0.11002768779017394</v>
      </c>
      <c r="Q31" s="62">
        <v>0.10997892328051853</v>
      </c>
      <c r="R31" s="62">
        <v>0.24460271637733971</v>
      </c>
      <c r="T31" s="76">
        <f t="shared" si="2"/>
        <v>195.064759004107</v>
      </c>
      <c r="U31" s="77">
        <f t="shared" si="3"/>
        <v>206.769998501228</v>
      </c>
      <c r="V31" s="77">
        <f t="shared" si="4"/>
        <v>256.38999926583301</v>
      </c>
      <c r="W31" s="77">
        <f t="shared" si="5"/>
        <v>284.59999805757701</v>
      </c>
      <c r="X31" s="77">
        <f t="shared" si="6"/>
        <v>315.899999409587</v>
      </c>
      <c r="Y31" s="77">
        <f t="shared" ref="Y31:Z31" si="41">X31*(1+($R31/2))</f>
        <v>354.53499838917946</v>
      </c>
      <c r="Z31" s="77">
        <f t="shared" si="41"/>
        <v>397.89511021759398</v>
      </c>
      <c r="AA31" s="4">
        <f t="shared" si="8"/>
        <v>1.1705239497120998</v>
      </c>
      <c r="AB31" s="4">
        <f t="shared" si="9"/>
        <v>4.9620000764605008</v>
      </c>
      <c r="AC31" s="4">
        <f t="shared" si="10"/>
        <v>2.8209998791744</v>
      </c>
      <c r="AD31" s="4">
        <f t="shared" si="11"/>
        <v>3.1300001352009987</v>
      </c>
      <c r="AE31" s="4">
        <f t="shared" si="12"/>
        <v>3.8634998979592465</v>
      </c>
      <c r="AF31" s="4">
        <f t="shared" si="13"/>
        <v>4.3360111828414514</v>
      </c>
    </row>
    <row r="32" spans="1:32" ht="15.75" thickBot="1">
      <c r="A32" s="60" t="s">
        <v>375</v>
      </c>
      <c r="B32" s="60" t="s">
        <v>77</v>
      </c>
      <c r="C32" s="60" t="s">
        <v>376</v>
      </c>
      <c r="D32" s="60" t="s">
        <v>47</v>
      </c>
      <c r="E32" s="60"/>
      <c r="F32" s="61">
        <v>431.50300624068501</v>
      </c>
      <c r="G32" s="61">
        <v>448.75999657647498</v>
      </c>
      <c r="H32" s="61">
        <v>516.07999726497201</v>
      </c>
      <c r="I32" s="61">
        <v>572.84999575259803</v>
      </c>
      <c r="J32" s="61">
        <v>635.85999672027799</v>
      </c>
      <c r="K32" s="61">
        <v>791.37999418125901</v>
      </c>
      <c r="L32" s="64">
        <v>414.90963057135701</v>
      </c>
      <c r="M32" s="64">
        <v>1.6593375669327997</v>
      </c>
      <c r="N32" s="62">
        <v>3.9992746484283609E-2</v>
      </c>
      <c r="O32" s="62">
        <v>0.15001337285424629</v>
      </c>
      <c r="P32" s="62">
        <v>0.11000232287336355</v>
      </c>
      <c r="Q32" s="62">
        <v>0.1099938927029209</v>
      </c>
      <c r="R32" s="62">
        <v>0.24458213799129122</v>
      </c>
      <c r="T32" s="76">
        <f t="shared" si="2"/>
        <v>431.50300624068501</v>
      </c>
      <c r="U32" s="77">
        <f t="shared" si="3"/>
        <v>448.75999657647492</v>
      </c>
      <c r="V32" s="77">
        <f t="shared" si="4"/>
        <v>516.07999726497201</v>
      </c>
      <c r="W32" s="77">
        <f t="shared" si="5"/>
        <v>572.84999575259803</v>
      </c>
      <c r="X32" s="77">
        <f t="shared" si="6"/>
        <v>635.85999672027799</v>
      </c>
      <c r="Y32" s="77">
        <f t="shared" ref="Y32:Z32" si="42">X32*(1+($R32/2))</f>
        <v>713.61999545076844</v>
      </c>
      <c r="Z32" s="77">
        <f t="shared" si="42"/>
        <v>800.88934755111063</v>
      </c>
      <c r="AA32" s="4">
        <f t="shared" si="8"/>
        <v>1.7256990335789908</v>
      </c>
      <c r="AB32" s="4">
        <f t="shared" si="9"/>
        <v>6.7320000688497093</v>
      </c>
      <c r="AC32" s="4">
        <f t="shared" si="10"/>
        <v>5.6769998487626028</v>
      </c>
      <c r="AD32" s="4">
        <f t="shared" si="11"/>
        <v>6.3010000967679956</v>
      </c>
      <c r="AE32" s="4">
        <f t="shared" si="12"/>
        <v>7.7759998730490452</v>
      </c>
      <c r="AF32" s="4">
        <f t="shared" si="13"/>
        <v>8.7269352100342186</v>
      </c>
    </row>
    <row r="33" spans="1:32" ht="15.75" thickBot="1">
      <c r="A33" s="60" t="s">
        <v>375</v>
      </c>
      <c r="B33" s="60" t="s">
        <v>77</v>
      </c>
      <c r="C33" s="60" t="s">
        <v>376</v>
      </c>
      <c r="D33" s="60" t="s">
        <v>48</v>
      </c>
      <c r="E33" s="60"/>
      <c r="F33" s="61">
        <v>3810.98</v>
      </c>
      <c r="G33" s="61">
        <v>4001.5299683363601</v>
      </c>
      <c r="H33" s="61">
        <v>4241.6199676461101</v>
      </c>
      <c r="I33" s="61">
        <v>4623.35996351415</v>
      </c>
      <c r="J33" s="61">
        <v>5039.4699616983899</v>
      </c>
      <c r="K33" s="61">
        <v>6028.4799526877896</v>
      </c>
      <c r="L33" s="64">
        <v>3629.503883595351</v>
      </c>
      <c r="M33" s="64">
        <v>18.147611640464902</v>
      </c>
      <c r="N33" s="62">
        <v>5.0000254091168164E-2</v>
      </c>
      <c r="O33" s="62">
        <v>5.9999550474332121E-2</v>
      </c>
      <c r="P33" s="62">
        <v>8.999863231026016E-2</v>
      </c>
      <c r="Q33" s="62">
        <v>9.0001644143658799E-2</v>
      </c>
      <c r="R33" s="62">
        <v>0.19625278025391504</v>
      </c>
      <c r="T33" s="76">
        <f t="shared" si="2"/>
        <v>3810.98</v>
      </c>
      <c r="U33" s="77">
        <f t="shared" si="3"/>
        <v>4001.5299683363601</v>
      </c>
      <c r="V33" s="77">
        <f t="shared" si="4"/>
        <v>4241.6199676461101</v>
      </c>
      <c r="W33" s="77">
        <f t="shared" si="5"/>
        <v>4623.35996351415</v>
      </c>
      <c r="X33" s="77">
        <f t="shared" si="6"/>
        <v>5039.4699616983899</v>
      </c>
      <c r="Y33" s="77">
        <f t="shared" ref="Y33:Z33" si="43">X33*(1+($R33/2))</f>
        <v>5533.9749571930897</v>
      </c>
      <c r="Z33" s="77">
        <f t="shared" si="43"/>
        <v>6077.0039427954325</v>
      </c>
      <c r="AA33" s="4">
        <f t="shared" si="8"/>
        <v>19.054996833636004</v>
      </c>
      <c r="AB33" s="4">
        <f t="shared" si="9"/>
        <v>24.008999930975005</v>
      </c>
      <c r="AC33" s="4">
        <f t="shared" si="10"/>
        <v>38.173999586803987</v>
      </c>
      <c r="AD33" s="4">
        <f t="shared" si="11"/>
        <v>41.610999818423991</v>
      </c>
      <c r="AE33" s="4">
        <f t="shared" si="12"/>
        <v>49.450499549469988</v>
      </c>
      <c r="AF33" s="4">
        <f t="shared" si="13"/>
        <v>54.302898560234283</v>
      </c>
    </row>
    <row r="34" spans="1:32" ht="15.75" hidden="1" thickBot="1">
      <c r="A34" s="60" t="s">
        <v>375</v>
      </c>
      <c r="B34" s="60" t="s">
        <v>77</v>
      </c>
      <c r="C34" s="60" t="s">
        <v>377</v>
      </c>
      <c r="D34" s="60" t="s">
        <v>13</v>
      </c>
      <c r="E34" s="60"/>
      <c r="F34" s="61">
        <v>1015.16174206673</v>
      </c>
      <c r="G34" s="61">
        <v>1055.76999821957</v>
      </c>
      <c r="H34" s="61">
        <v>1150.78999831594</v>
      </c>
      <c r="I34" s="61">
        <v>1248.59999792389</v>
      </c>
      <c r="J34" s="61">
        <v>1354.73999809662</v>
      </c>
      <c r="K34" s="61">
        <v>1604.61999734698</v>
      </c>
      <c r="L34" s="64">
        <v>976.11540799024704</v>
      </c>
      <c r="M34" s="64">
        <v>3.9046334076482934</v>
      </c>
      <c r="N34" s="62">
        <v>4.0001759788708312E-2</v>
      </c>
      <c r="O34" s="62">
        <v>9.0000663266251099E-2</v>
      </c>
      <c r="P34" s="62">
        <v>8.4993786660541554E-2</v>
      </c>
      <c r="Q34" s="62">
        <v>8.5007208352726488E-2</v>
      </c>
      <c r="R34" s="62">
        <v>0.18444867620461192</v>
      </c>
    </row>
    <row r="35" spans="1:32" ht="15.75" hidden="1" thickBot="1">
      <c r="A35" s="60" t="s">
        <v>375</v>
      </c>
      <c r="B35" s="60" t="s">
        <v>77</v>
      </c>
      <c r="C35" s="60" t="s">
        <v>377</v>
      </c>
      <c r="D35" s="60" t="s">
        <v>15</v>
      </c>
      <c r="E35" s="60"/>
      <c r="F35" s="61">
        <v>950.39</v>
      </c>
      <c r="G35" s="61">
        <v>1064.4299982152299</v>
      </c>
      <c r="H35" s="61">
        <v>1192.16999825117</v>
      </c>
      <c r="I35" s="61">
        <v>1305.4199978203501</v>
      </c>
      <c r="J35" s="61">
        <v>1429.4399979300399</v>
      </c>
      <c r="K35" s="61">
        <v>1726.99999711792</v>
      </c>
      <c r="L35" s="64">
        <v>848.5679223758242</v>
      </c>
      <c r="M35" s="64">
        <v>10.18220776241758</v>
      </c>
      <c r="N35" s="62">
        <v>0.11999284316462711</v>
      </c>
      <c r="O35" s="62">
        <v>0.12000789178257523</v>
      </c>
      <c r="P35" s="62">
        <v>9.499484111771804E-2</v>
      </c>
      <c r="Q35" s="62">
        <v>9.5003907031273524E-2</v>
      </c>
      <c r="R35" s="62">
        <v>0.20816543514857161</v>
      </c>
    </row>
    <row r="36" spans="1:32" ht="15.75" hidden="1" thickBot="1">
      <c r="A36" s="60" t="s">
        <v>375</v>
      </c>
      <c r="B36" s="60" t="s">
        <v>77</v>
      </c>
      <c r="C36" s="60" t="s">
        <v>377</v>
      </c>
      <c r="D36" s="60" t="s">
        <v>16</v>
      </c>
      <c r="E36" s="60"/>
      <c r="F36" s="61">
        <v>617.01235048221099</v>
      </c>
      <c r="G36" s="61">
        <v>647.85999892067696</v>
      </c>
      <c r="H36" s="61">
        <v>725.60999904569803</v>
      </c>
      <c r="I36" s="61">
        <v>776.399998736057</v>
      </c>
      <c r="J36" s="61">
        <v>830.74999900948399</v>
      </c>
      <c r="K36" s="61">
        <v>955.119998475785</v>
      </c>
      <c r="L36" s="64">
        <v>587.63350304360381</v>
      </c>
      <c r="M36" s="64">
        <v>2.9378847438607183</v>
      </c>
      <c r="N36" s="62">
        <v>4.9995187963997378E-2</v>
      </c>
      <c r="O36" s="62">
        <v>0.12001049648774607</v>
      </c>
      <c r="P36" s="62">
        <v>6.9996278658172512E-2</v>
      </c>
      <c r="Q36" s="62">
        <v>7.0002576457890583E-2</v>
      </c>
      <c r="R36" s="62">
        <v>0.14970809463086279</v>
      </c>
    </row>
    <row r="37" spans="1:32" ht="15.75" hidden="1" thickBot="1">
      <c r="A37" s="60" t="s">
        <v>375</v>
      </c>
      <c r="B37" s="60" t="s">
        <v>77</v>
      </c>
      <c r="C37" s="60" t="s">
        <v>377</v>
      </c>
      <c r="D37" s="60" t="s">
        <v>17</v>
      </c>
      <c r="E37" s="60"/>
      <c r="F37" s="61">
        <v>841.55023836199905</v>
      </c>
      <c r="G37" s="61">
        <v>942.539998419585</v>
      </c>
      <c r="H37" s="61">
        <v>1055.6399984437601</v>
      </c>
      <c r="I37" s="61">
        <v>1155.92999808028</v>
      </c>
      <c r="J37" s="61">
        <v>1265.7399982167301</v>
      </c>
      <c r="K37" s="61">
        <v>1529.2199974729599</v>
      </c>
      <c r="L37" s="64">
        <v>751.38116671401906</v>
      </c>
      <c r="M37" s="64">
        <v>9.016907164797999</v>
      </c>
      <c r="N37" s="62">
        <v>0.12000443402422811</v>
      </c>
      <c r="O37" s="62">
        <v>0.11999490760478794</v>
      </c>
      <c r="P37" s="62">
        <v>9.5003978424812369E-2</v>
      </c>
      <c r="Q37" s="62">
        <v>9.4997102176444859E-2</v>
      </c>
      <c r="R37" s="62">
        <v>0.20816281355368424</v>
      </c>
    </row>
    <row r="38" spans="1:32" ht="15.75" hidden="1" thickBot="1">
      <c r="A38" s="60" t="s">
        <v>375</v>
      </c>
      <c r="B38" s="60" t="s">
        <v>77</v>
      </c>
      <c r="C38" s="60" t="s">
        <v>377</v>
      </c>
      <c r="D38" s="60" t="s">
        <v>18</v>
      </c>
      <c r="E38" s="60"/>
      <c r="F38" s="61">
        <v>105.852106508966</v>
      </c>
      <c r="G38" s="61">
        <v>113.25999983736401</v>
      </c>
      <c r="H38" s="61">
        <v>130.25000006555101</v>
      </c>
      <c r="I38" s="61">
        <v>143.929999824525</v>
      </c>
      <c r="J38" s="61">
        <v>159.04000015365</v>
      </c>
      <c r="K38" s="61">
        <v>195.98999977663499</v>
      </c>
      <c r="L38" s="64">
        <v>98.928734491213632</v>
      </c>
      <c r="M38" s="64">
        <v>0.69233720177523705</v>
      </c>
      <c r="N38" s="62">
        <v>6.9983428509006879E-2</v>
      </c>
      <c r="O38" s="62">
        <v>0.15000883147257493</v>
      </c>
      <c r="P38" s="62">
        <v>0.10502878888360268</v>
      </c>
      <c r="Q38" s="62">
        <v>0.10498159068676888</v>
      </c>
      <c r="R38" s="62">
        <v>0.23233148633857681</v>
      </c>
    </row>
    <row r="39" spans="1:32" ht="15.75" hidden="1" thickBot="1">
      <c r="A39" s="60" t="s">
        <v>375</v>
      </c>
      <c r="B39" s="60" t="s">
        <v>77</v>
      </c>
      <c r="C39" s="60" t="s">
        <v>377</v>
      </c>
      <c r="D39" s="60" t="s">
        <v>19</v>
      </c>
      <c r="E39" s="60"/>
      <c r="F39" s="61">
        <v>1027.06</v>
      </c>
      <c r="G39" s="61">
        <v>1088.67999816527</v>
      </c>
      <c r="H39" s="61">
        <v>1153.9999983175201</v>
      </c>
      <c r="I39" s="61">
        <v>1269.3999978935799</v>
      </c>
      <c r="J39" s="61">
        <v>1396.33999803649</v>
      </c>
      <c r="K39" s="61">
        <v>1703.7999971740901</v>
      </c>
      <c r="L39" s="64">
        <v>968.92773393257949</v>
      </c>
      <c r="M39" s="64">
        <v>5.8132266067420462</v>
      </c>
      <c r="N39" s="62">
        <v>5.9996493062985698E-2</v>
      </c>
      <c r="O39" s="62">
        <v>5.9999265406117941E-2</v>
      </c>
      <c r="P39" s="62">
        <v>9.9999999778429646E-2</v>
      </c>
      <c r="Q39" s="62">
        <v>0.10000000027851907</v>
      </c>
      <c r="R39" s="62">
        <v>0.22018992478189067</v>
      </c>
    </row>
    <row r="40" spans="1:32" ht="15.75" hidden="1" thickBot="1">
      <c r="A40" s="60" t="s">
        <v>375</v>
      </c>
      <c r="B40" s="60" t="s">
        <v>77</v>
      </c>
      <c r="C40" s="60" t="s">
        <v>377</v>
      </c>
      <c r="D40" s="60" t="s">
        <v>20</v>
      </c>
      <c r="E40" s="60"/>
      <c r="F40" s="61">
        <v>7733.6445777729896</v>
      </c>
      <c r="G40" s="61">
        <v>8352.3399856945707</v>
      </c>
      <c r="H40" s="61">
        <v>8769.9499852759109</v>
      </c>
      <c r="I40" s="61">
        <v>9471.5499838151809</v>
      </c>
      <c r="J40" s="61">
        <v>10229.269982929</v>
      </c>
      <c r="K40" s="61">
        <v>11996.5199801123</v>
      </c>
      <c r="L40" s="64">
        <v>7160.7787228196621</v>
      </c>
      <c r="M40" s="64">
        <v>57.286585495332744</v>
      </c>
      <c r="N40" s="62">
        <v>8.0000496751525541E-2</v>
      </c>
      <c r="O40" s="62">
        <v>4.9999161947023189E-2</v>
      </c>
      <c r="P40" s="62">
        <v>8.0000456070696391E-2</v>
      </c>
      <c r="Q40" s="62">
        <v>7.9999577725778495E-2</v>
      </c>
      <c r="R40" s="62">
        <v>0.17276403889354328</v>
      </c>
    </row>
    <row r="41" spans="1:32" ht="15.75" hidden="1" thickBot="1">
      <c r="A41" s="60" t="s">
        <v>375</v>
      </c>
      <c r="B41" s="60" t="s">
        <v>77</v>
      </c>
      <c r="C41" s="60" t="s">
        <v>377</v>
      </c>
      <c r="D41" s="60" t="s">
        <v>21</v>
      </c>
      <c r="E41" s="60"/>
      <c r="F41" s="61">
        <v>997.38128975028405</v>
      </c>
      <c r="G41" s="61">
        <v>1137.00999808758</v>
      </c>
      <c r="H41" s="61">
        <v>1250.71999815549</v>
      </c>
      <c r="I41" s="61">
        <v>1382.03999770726</v>
      </c>
      <c r="J41" s="61">
        <v>1527.1599978172101</v>
      </c>
      <c r="K41" s="61">
        <v>1881.9599968662401</v>
      </c>
      <c r="L41" s="64">
        <v>874.89946334431124</v>
      </c>
      <c r="M41" s="64">
        <v>12.248182640597282</v>
      </c>
      <c r="N41" s="62">
        <v>0.13999531550492092</v>
      </c>
      <c r="O41" s="62">
        <v>0.10000791572560232</v>
      </c>
      <c r="P41" s="62">
        <v>0.10499552237545999</v>
      </c>
      <c r="Q41" s="62">
        <v>0.10500419694849454</v>
      </c>
      <c r="R41" s="62">
        <v>0.23232667143989519</v>
      </c>
    </row>
    <row r="42" spans="1:32" ht="15.75" hidden="1" thickBot="1">
      <c r="A42" s="60" t="s">
        <v>375</v>
      </c>
      <c r="B42" s="60" t="s">
        <v>77</v>
      </c>
      <c r="C42" s="60" t="s">
        <v>377</v>
      </c>
      <c r="D42" s="60" t="s">
        <v>22</v>
      </c>
      <c r="E42" s="60"/>
      <c r="F42" s="61">
        <v>111.67</v>
      </c>
      <c r="G42" s="61">
        <v>148.51999977713601</v>
      </c>
      <c r="H42" s="61">
        <v>161.89000001534799</v>
      </c>
      <c r="I42" s="61">
        <v>178.87999976327899</v>
      </c>
      <c r="J42" s="61">
        <v>197.67000007124099</v>
      </c>
      <c r="K42" s="61">
        <v>243.589999690713</v>
      </c>
      <c r="L42" s="64">
        <v>83.963028001025691</v>
      </c>
      <c r="M42" s="64">
        <v>2.7706971998974312</v>
      </c>
      <c r="N42" s="62">
        <v>0.32999014755203732</v>
      </c>
      <c r="O42" s="62">
        <v>9.0021547658729786E-2</v>
      </c>
      <c r="P42" s="62">
        <v>0.10494780249749988</v>
      </c>
      <c r="Q42" s="62">
        <v>0.10504248844380461</v>
      </c>
      <c r="R42" s="62">
        <v>0.23230636719240286</v>
      </c>
    </row>
    <row r="43" spans="1:32" ht="15.75" hidden="1" thickBot="1">
      <c r="A43" s="60" t="s">
        <v>375</v>
      </c>
      <c r="B43" s="60" t="s">
        <v>77</v>
      </c>
      <c r="C43" s="60" t="s">
        <v>377</v>
      </c>
      <c r="D43" s="60" t="s">
        <v>23</v>
      </c>
      <c r="E43" s="60"/>
      <c r="F43" s="61">
        <v>728.81258452857503</v>
      </c>
      <c r="G43" s="61">
        <v>728.80999878197895</v>
      </c>
      <c r="H43" s="61">
        <v>911.019998722129</v>
      </c>
      <c r="I43" s="61">
        <v>961.11999842063994</v>
      </c>
      <c r="J43" s="61">
        <v>1013.979998684</v>
      </c>
      <c r="K43" s="61">
        <v>1131.54999816862</v>
      </c>
      <c r="L43" s="64">
        <v>728.81517028434507</v>
      </c>
      <c r="M43" s="64">
        <v>-2.5857557700419419E-4</v>
      </c>
      <c r="N43" s="62">
        <v>-3.547889609720633E-6</v>
      </c>
      <c r="O43" s="62">
        <v>0.25001029108364026</v>
      </c>
      <c r="P43" s="62">
        <v>5.4993303954672008E-2</v>
      </c>
      <c r="Q43" s="62">
        <v>5.4998335639901551E-2</v>
      </c>
      <c r="R43" s="62">
        <v>0.11594903216750728</v>
      </c>
    </row>
    <row r="44" spans="1:32" ht="15.75" hidden="1" thickBot="1">
      <c r="A44" s="60" t="s">
        <v>375</v>
      </c>
      <c r="B44" s="60" t="s">
        <v>77</v>
      </c>
      <c r="C44" s="60" t="s">
        <v>377</v>
      </c>
      <c r="D44" s="60" t="s">
        <v>24</v>
      </c>
      <c r="E44" s="60"/>
      <c r="F44" s="61">
        <v>972.98461512062397</v>
      </c>
      <c r="G44" s="61">
        <v>972.97999836321605</v>
      </c>
      <c r="H44" s="61">
        <v>1099.46999840952</v>
      </c>
      <c r="I44" s="61">
        <v>1187.42999803004</v>
      </c>
      <c r="J44" s="61">
        <v>1282.41999823008</v>
      </c>
      <c r="K44" s="61">
        <v>1503.9799975353901</v>
      </c>
      <c r="L44" s="64">
        <v>972.98923189993832</v>
      </c>
      <c r="M44" s="64">
        <v>-4.6167793143467859E-4</v>
      </c>
      <c r="N44" s="62">
        <v>-4.7449438934283505E-6</v>
      </c>
      <c r="O44" s="62">
        <v>0.13000267246920827</v>
      </c>
      <c r="P44" s="62">
        <v>8.0002182640510275E-2</v>
      </c>
      <c r="Q44" s="62">
        <v>7.9996294819593125E-2</v>
      </c>
      <c r="R44" s="62">
        <v>0.1727671118752781</v>
      </c>
    </row>
    <row r="45" spans="1:32" ht="15.75" hidden="1" thickBot="1">
      <c r="A45" s="60" t="s">
        <v>375</v>
      </c>
      <c r="B45" s="60" t="s">
        <v>77</v>
      </c>
      <c r="C45" s="60" t="s">
        <v>377</v>
      </c>
      <c r="D45" s="60" t="s">
        <v>25</v>
      </c>
      <c r="E45" s="60"/>
      <c r="F45" s="61">
        <v>792.12146873134998</v>
      </c>
      <c r="G45" s="61">
        <v>831.72999860513505</v>
      </c>
      <c r="H45" s="61">
        <v>881.62999878085998</v>
      </c>
      <c r="I45" s="61">
        <v>956.56999843050096</v>
      </c>
      <c r="J45" s="61">
        <v>1037.8799986531201</v>
      </c>
      <c r="K45" s="61">
        <v>1229.31999799508</v>
      </c>
      <c r="L45" s="64">
        <v>754.39917073737399</v>
      </c>
      <c r="M45" s="64">
        <v>3.7722297993975986</v>
      </c>
      <c r="N45" s="62">
        <v>5.0003101086530971E-2</v>
      </c>
      <c r="O45" s="62">
        <v>5.9995431521539987E-2</v>
      </c>
      <c r="P45" s="62">
        <v>8.5001644401018442E-2</v>
      </c>
      <c r="Q45" s="62">
        <v>8.5001620744983727E-2</v>
      </c>
      <c r="R45" s="62">
        <v>0.18445292287200435</v>
      </c>
    </row>
    <row r="46" spans="1:32" ht="15.75" hidden="1" thickBot="1">
      <c r="A46" s="60" t="s">
        <v>375</v>
      </c>
      <c r="B46" s="60" t="s">
        <v>77</v>
      </c>
      <c r="C46" s="60" t="s">
        <v>377</v>
      </c>
      <c r="D46" s="60" t="s">
        <v>26</v>
      </c>
      <c r="E46" s="60"/>
      <c r="F46" s="61">
        <v>6298.8611265069103</v>
      </c>
      <c r="G46" s="61">
        <v>6550.8199887727296</v>
      </c>
      <c r="H46" s="61">
        <v>7140.3899880202398</v>
      </c>
      <c r="I46" s="61">
        <v>7675.9199869492104</v>
      </c>
      <c r="J46" s="61">
        <v>8251.6099862375195</v>
      </c>
      <c r="K46" s="61">
        <v>9581.6399834285694</v>
      </c>
      <c r="L46" s="64">
        <v>6056.5931530737998</v>
      </c>
      <c r="M46" s="64">
        <v>24.226797343311045</v>
      </c>
      <c r="N46" s="62">
        <v>4.0000701270508143E-2</v>
      </c>
      <c r="O46" s="62">
        <v>8.9999419959326921E-2</v>
      </c>
      <c r="P46" s="62">
        <v>7.5000105012114723E-2</v>
      </c>
      <c r="Q46" s="62">
        <v>7.4999478924625523E-2</v>
      </c>
      <c r="R46" s="62">
        <v>0.1611843021433812</v>
      </c>
    </row>
    <row r="47" spans="1:32" ht="15.75" hidden="1" thickBot="1">
      <c r="A47" s="60" t="s">
        <v>375</v>
      </c>
      <c r="B47" s="60" t="s">
        <v>77</v>
      </c>
      <c r="C47" s="60" t="s">
        <v>377</v>
      </c>
      <c r="D47" s="60" t="s">
        <v>27</v>
      </c>
      <c r="E47" s="60"/>
      <c r="F47" s="61">
        <v>636.08385108705204</v>
      </c>
      <c r="G47" s="61">
        <v>674.24999887631304</v>
      </c>
      <c r="H47" s="61">
        <v>836.06999885786001</v>
      </c>
      <c r="I47" s="61">
        <v>923.85999848448</v>
      </c>
      <c r="J47" s="61">
        <v>1020.85999868375</v>
      </c>
      <c r="K47" s="61">
        <v>1258.03999794994</v>
      </c>
      <c r="L47" s="64">
        <v>600.07811092033364</v>
      </c>
      <c r="M47" s="64">
        <v>3.6005740166718398</v>
      </c>
      <c r="N47" s="62">
        <v>6.0001755623941673E-2</v>
      </c>
      <c r="O47" s="62">
        <v>0.24000000037260932</v>
      </c>
      <c r="P47" s="62">
        <v>0.10500316928791645</v>
      </c>
      <c r="Q47" s="62">
        <v>0.10499426358797963</v>
      </c>
      <c r="R47" s="62">
        <v>0.23233352229688603</v>
      </c>
    </row>
    <row r="48" spans="1:32" ht="15.75" hidden="1" thickBot="1">
      <c r="A48" s="60" t="s">
        <v>375</v>
      </c>
      <c r="B48" s="60" t="s">
        <v>77</v>
      </c>
      <c r="C48" s="60" t="s">
        <v>377</v>
      </c>
      <c r="D48" s="60" t="s">
        <v>28</v>
      </c>
      <c r="E48" s="60"/>
      <c r="F48" s="61">
        <v>1536.6620681291099</v>
      </c>
      <c r="G48" s="61">
        <v>1920.82999676895</v>
      </c>
      <c r="H48" s="61">
        <v>2285.7799963510502</v>
      </c>
      <c r="I48" s="61">
        <v>2548.6499956842499</v>
      </c>
      <c r="J48" s="61">
        <v>2841.73999551527</v>
      </c>
      <c r="K48" s="61">
        <v>3571.9299939696298</v>
      </c>
      <c r="L48" s="64">
        <v>1229.3281110763855</v>
      </c>
      <c r="M48" s="64">
        <v>30.733395705272436</v>
      </c>
      <c r="N48" s="62">
        <v>0.25000156938055063</v>
      </c>
      <c r="O48" s="62">
        <v>0.18999599141828624</v>
      </c>
      <c r="P48" s="62">
        <v>0.11500231857520735</v>
      </c>
      <c r="Q48" s="62">
        <v>0.11499813639665052</v>
      </c>
      <c r="R48" s="62">
        <v>0.25695172662056304</v>
      </c>
    </row>
    <row r="49" spans="1:18" ht="15.75" hidden="1" thickBot="1">
      <c r="A49" s="60" t="s">
        <v>375</v>
      </c>
      <c r="B49" s="60" t="s">
        <v>77</v>
      </c>
      <c r="C49" s="60" t="s">
        <v>377</v>
      </c>
      <c r="D49" s="60" t="s">
        <v>29</v>
      </c>
      <c r="E49" s="60"/>
      <c r="F49" s="61">
        <v>465.49381736675798</v>
      </c>
      <c r="G49" s="61">
        <v>553.93999908036903</v>
      </c>
      <c r="H49" s="61">
        <v>720.11999902791001</v>
      </c>
      <c r="I49" s="61">
        <v>824.53999865445701</v>
      </c>
      <c r="J49" s="61">
        <v>944.08999875395102</v>
      </c>
      <c r="K49" s="61">
        <v>1259.0899979103899</v>
      </c>
      <c r="L49" s="64">
        <v>391.16961108858055</v>
      </c>
      <c r="M49" s="64">
        <v>7.4324206278177432</v>
      </c>
      <c r="N49" s="62">
        <v>0.19000506218093371</v>
      </c>
      <c r="O49" s="62">
        <v>0.29999638990400934</v>
      </c>
      <c r="P49" s="62">
        <v>0.14500361018650162</v>
      </c>
      <c r="Q49" s="62">
        <v>0.14498993413853081</v>
      </c>
      <c r="R49" s="62">
        <v>0.3336546299316685</v>
      </c>
    </row>
    <row r="50" spans="1:18" ht="15.75" hidden="1" thickBot="1">
      <c r="A50" s="60" t="s">
        <v>375</v>
      </c>
      <c r="B50" s="60" t="s">
        <v>77</v>
      </c>
      <c r="C50" s="60" t="s">
        <v>377</v>
      </c>
      <c r="D50" s="60" t="s">
        <v>30</v>
      </c>
      <c r="E50" s="60"/>
      <c r="F50" s="61">
        <v>43.582503702093703</v>
      </c>
      <c r="G50" s="61">
        <v>52.729999941269597</v>
      </c>
      <c r="H50" s="61">
        <v>61.170000146498403</v>
      </c>
      <c r="I50" s="61">
        <v>66.979999953142794</v>
      </c>
      <c r="J50" s="61">
        <v>73.350000254303595</v>
      </c>
      <c r="K50" s="61">
        <v>88.6199999374237</v>
      </c>
      <c r="L50" s="64">
        <v>36.021897042643502</v>
      </c>
      <c r="M50" s="64">
        <v>0.75606066594502008</v>
      </c>
      <c r="N50" s="62">
        <v>0.20988918630520181</v>
      </c>
      <c r="O50" s="62">
        <v>0.16006069058655858</v>
      </c>
      <c r="P50" s="62">
        <v>9.4981196546179467E-2</v>
      </c>
      <c r="Q50" s="62">
        <v>9.5103020388430312E-2</v>
      </c>
      <c r="R50" s="62">
        <v>0.20817995405833939</v>
      </c>
    </row>
    <row r="51" spans="1:18" ht="15.75" hidden="1" thickBot="1">
      <c r="A51" s="60" t="s">
        <v>375</v>
      </c>
      <c r="B51" s="60" t="s">
        <v>77</v>
      </c>
      <c r="C51" s="60" t="s">
        <v>377</v>
      </c>
      <c r="D51" s="60" t="s">
        <v>31</v>
      </c>
      <c r="E51" s="60"/>
      <c r="F51" s="61">
        <v>2111.81</v>
      </c>
      <c r="G51" s="61">
        <v>2111.8099964105099</v>
      </c>
      <c r="H51" s="61">
        <v>2513.0499959947201</v>
      </c>
      <c r="I51" s="61">
        <v>2676.3999954559499</v>
      </c>
      <c r="J51" s="61">
        <v>2850.3699955250399</v>
      </c>
      <c r="K51" s="61">
        <v>3244.7099945291402</v>
      </c>
      <c r="L51" s="64">
        <v>2111.81000358949</v>
      </c>
      <c r="M51" s="64">
        <v>-3.5894900065613908E-7</v>
      </c>
      <c r="N51" s="62">
        <v>-1.6997220424950118E-9</v>
      </c>
      <c r="O51" s="62">
        <v>0.18999815336900888</v>
      </c>
      <c r="P51" s="62">
        <v>6.5000696254183477E-2</v>
      </c>
      <c r="Q51" s="62">
        <v>6.5001494681086555E-2</v>
      </c>
      <c r="R51" s="62">
        <v>0.13834695131621416</v>
      </c>
    </row>
    <row r="52" spans="1:18" ht="15.75" hidden="1" thickBot="1">
      <c r="A52" s="60" t="s">
        <v>375</v>
      </c>
      <c r="B52" s="60" t="s">
        <v>77</v>
      </c>
      <c r="C52" s="60" t="s">
        <v>377</v>
      </c>
      <c r="D52" s="60" t="s">
        <v>33</v>
      </c>
      <c r="E52" s="60"/>
      <c r="F52" s="61">
        <v>260.63</v>
      </c>
      <c r="G52" s="61">
        <v>336.20999945533902</v>
      </c>
      <c r="H52" s="61">
        <v>393.35999962227402</v>
      </c>
      <c r="I52" s="61">
        <v>422.86999934619502</v>
      </c>
      <c r="J52" s="61">
        <v>454.57999964575998</v>
      </c>
      <c r="K52" s="61">
        <v>527.84999920814198</v>
      </c>
      <c r="L52" s="64">
        <v>202.04038252890606</v>
      </c>
      <c r="M52" s="64">
        <v>5.8589617471093929</v>
      </c>
      <c r="N52" s="62">
        <v>0.28998963839672726</v>
      </c>
      <c r="O52" s="62">
        <v>0.16998304708223472</v>
      </c>
      <c r="P52" s="62">
        <v>7.5020336974420704E-2</v>
      </c>
      <c r="Q52" s="62">
        <v>7.4987585661295972E-2</v>
      </c>
      <c r="R52" s="62">
        <v>0.16118174934990326</v>
      </c>
    </row>
    <row r="53" spans="1:18" ht="15.75" hidden="1" thickBot="1">
      <c r="A53" s="60" t="s">
        <v>375</v>
      </c>
      <c r="B53" s="60" t="s">
        <v>77</v>
      </c>
      <c r="C53" s="60" t="s">
        <v>377</v>
      </c>
      <c r="D53" s="60" t="s">
        <v>34</v>
      </c>
      <c r="E53" s="60"/>
      <c r="F53" s="61">
        <v>52.311376967257097</v>
      </c>
      <c r="G53" s="61">
        <v>60.679999928034299</v>
      </c>
      <c r="H53" s="61">
        <v>69.180000182113304</v>
      </c>
      <c r="I53" s="61">
        <v>77.819999935715899</v>
      </c>
      <c r="J53" s="61">
        <v>87.550000221697104</v>
      </c>
      <c r="K53" s="61">
        <v>112.23999990818901</v>
      </c>
      <c r="L53" s="64">
        <v>45.096904473564713</v>
      </c>
      <c r="M53" s="64">
        <v>0.72144724936923832</v>
      </c>
      <c r="N53" s="62">
        <v>0.1599771110214766</v>
      </c>
      <c r="O53" s="62">
        <v>0.14007910784706487</v>
      </c>
      <c r="P53" s="62">
        <v>0.12489158327346309</v>
      </c>
      <c r="Q53" s="62">
        <v>0.12503212919582091</v>
      </c>
      <c r="R53" s="62">
        <v>0.28201027554507185</v>
      </c>
    </row>
    <row r="54" spans="1:18" ht="15.75" hidden="1" thickBot="1">
      <c r="A54" s="60" t="s">
        <v>375</v>
      </c>
      <c r="B54" s="60" t="s">
        <v>77</v>
      </c>
      <c r="C54" s="60" t="s">
        <v>377</v>
      </c>
      <c r="D54" s="60" t="s">
        <v>35</v>
      </c>
      <c r="E54" s="60"/>
      <c r="F54" s="61">
        <v>184.33</v>
      </c>
      <c r="G54" s="61">
        <v>235.939999626808</v>
      </c>
      <c r="H54" s="61">
        <v>259.539999848994</v>
      </c>
      <c r="I54" s="61">
        <v>277.69999959417402</v>
      </c>
      <c r="J54" s="61">
        <v>297.13999990067202</v>
      </c>
      <c r="K54" s="61">
        <v>341.62999952208901</v>
      </c>
      <c r="L54" s="64">
        <v>144.00927758643348</v>
      </c>
      <c r="M54" s="64">
        <v>4.0320722413566532</v>
      </c>
      <c r="N54" s="62">
        <v>0.27998697784846738</v>
      </c>
      <c r="O54" s="62">
        <v>0.10002543129403529</v>
      </c>
      <c r="P54" s="62">
        <v>6.9969945887901286E-2</v>
      </c>
      <c r="Q54" s="62">
        <v>7.000360221428624E-2</v>
      </c>
      <c r="R54" s="62">
        <v>0.14972740000097295</v>
      </c>
    </row>
    <row r="55" spans="1:18" ht="15.75" hidden="1" thickBot="1">
      <c r="A55" s="60" t="s">
        <v>375</v>
      </c>
      <c r="B55" s="60" t="s">
        <v>77</v>
      </c>
      <c r="C55" s="60" t="s">
        <v>377</v>
      </c>
      <c r="D55" s="60" t="s">
        <v>355</v>
      </c>
      <c r="E55" s="60"/>
      <c r="F55" s="61">
        <v>3.57</v>
      </c>
      <c r="G55" s="61">
        <v>4.7500000236809701</v>
      </c>
      <c r="H55" s="61">
        <v>5.8800002871444299</v>
      </c>
      <c r="I55" s="61">
        <v>6.9100000599496099</v>
      </c>
      <c r="J55" s="61">
        <v>8.1200004217277293</v>
      </c>
      <c r="K55" s="61">
        <v>11.4900000952418</v>
      </c>
      <c r="L55" s="64">
        <v>2.6831368287285717</v>
      </c>
      <c r="M55" s="64">
        <v>8.8686317127142811E-2</v>
      </c>
      <c r="N55" s="62">
        <v>0.33053221951847905</v>
      </c>
      <c r="O55" s="62">
        <v>0.23789479112208009</v>
      </c>
      <c r="P55" s="62">
        <v>0.17517002083436806</v>
      </c>
      <c r="Q55" s="62">
        <v>0.17510858918674788</v>
      </c>
      <c r="R55" s="62">
        <v>0.4150245687791505</v>
      </c>
    </row>
    <row r="56" spans="1:18" ht="15.75" hidden="1" thickBot="1">
      <c r="A56" s="60" t="s">
        <v>375</v>
      </c>
      <c r="B56" s="60" t="s">
        <v>77</v>
      </c>
      <c r="C56" s="60" t="s">
        <v>377</v>
      </c>
      <c r="D56" s="60" t="s">
        <v>39</v>
      </c>
      <c r="E56" s="60"/>
      <c r="F56" s="61">
        <v>635.78907725143904</v>
      </c>
      <c r="G56" s="61">
        <v>705.72999882190697</v>
      </c>
      <c r="H56" s="61">
        <v>797.46999893274995</v>
      </c>
      <c r="I56" s="61">
        <v>877.21999856383502</v>
      </c>
      <c r="J56" s="61">
        <v>964.93999872781103</v>
      </c>
      <c r="K56" s="61">
        <v>1177.40999808421</v>
      </c>
      <c r="L56" s="64">
        <v>572.77960611993819</v>
      </c>
      <c r="M56" s="64">
        <v>6.3009471131500847</v>
      </c>
      <c r="N56" s="62">
        <v>0.11000648496955541</v>
      </c>
      <c r="O56" s="62">
        <v>0.129993057208829</v>
      </c>
      <c r="P56" s="62">
        <v>0.10000376156822714</v>
      </c>
      <c r="Q56" s="62">
        <v>9.999772042086276E-2</v>
      </c>
      <c r="R56" s="62">
        <v>0.22018985598744176</v>
      </c>
    </row>
    <row r="57" spans="1:18" ht="15.75" hidden="1" thickBot="1">
      <c r="A57" s="60" t="s">
        <v>375</v>
      </c>
      <c r="B57" s="60" t="s">
        <v>77</v>
      </c>
      <c r="C57" s="60" t="s">
        <v>377</v>
      </c>
      <c r="D57" s="60" t="s">
        <v>40</v>
      </c>
      <c r="E57" s="60"/>
      <c r="F57" s="61">
        <v>463.61250295081101</v>
      </c>
      <c r="G57" s="61">
        <v>514.609999151073</v>
      </c>
      <c r="H57" s="61">
        <v>586.65999924621599</v>
      </c>
      <c r="I57" s="61">
        <v>651.18999895134004</v>
      </c>
      <c r="J57" s="61">
        <v>722.81999914589403</v>
      </c>
      <c r="K57" s="61">
        <v>899.60999856131696</v>
      </c>
      <c r="L57" s="64">
        <v>417.66882347192262</v>
      </c>
      <c r="M57" s="64">
        <v>4.5943679478888386</v>
      </c>
      <c r="N57" s="62">
        <v>0.11000026072565346</v>
      </c>
      <c r="O57" s="62">
        <v>0.14000893922387897</v>
      </c>
      <c r="P57" s="62">
        <v>0.10999556777015129</v>
      </c>
      <c r="Q57" s="62">
        <v>0.10999861839080012</v>
      </c>
      <c r="R57" s="62">
        <v>0.24458371326792747</v>
      </c>
    </row>
    <row r="58" spans="1:18" ht="15.75" hidden="1" thickBot="1">
      <c r="A58" s="60" t="s">
        <v>375</v>
      </c>
      <c r="B58" s="60" t="s">
        <v>77</v>
      </c>
      <c r="C58" s="60" t="s">
        <v>377</v>
      </c>
      <c r="D58" s="60" t="s">
        <v>41</v>
      </c>
      <c r="E58" s="60"/>
      <c r="F58" s="61">
        <v>3324.87</v>
      </c>
      <c r="G58" s="61">
        <v>3989.8399929534999</v>
      </c>
      <c r="H58" s="61">
        <v>4827.7099918284403</v>
      </c>
      <c r="I58" s="61">
        <v>5286.3399911317101</v>
      </c>
      <c r="J58" s="61">
        <v>5788.5399902839199</v>
      </c>
      <c r="K58" s="61">
        <v>6993.5199880302798</v>
      </c>
      <c r="L58" s="64">
        <v>2770.7277826739751</v>
      </c>
      <c r="M58" s="64">
        <v>55.414221732602485</v>
      </c>
      <c r="N58" s="62">
        <v>0.19999879482611349</v>
      </c>
      <c r="O58" s="62">
        <v>0.210000902380725</v>
      </c>
      <c r="P58" s="62">
        <v>9.4999492529494092E-2</v>
      </c>
      <c r="Q58" s="62">
        <v>9.4999564915365542E-2</v>
      </c>
      <c r="R58" s="62">
        <v>0.20816648062705312</v>
      </c>
    </row>
    <row r="59" spans="1:18" ht="15.75" hidden="1" thickBot="1">
      <c r="A59" s="60" t="s">
        <v>375</v>
      </c>
      <c r="B59" s="60" t="s">
        <v>77</v>
      </c>
      <c r="C59" s="60" t="s">
        <v>377</v>
      </c>
      <c r="D59" s="60" t="s">
        <v>42</v>
      </c>
      <c r="E59" s="60"/>
      <c r="F59" s="61">
        <v>409.82</v>
      </c>
      <c r="G59" s="61">
        <v>409.81999932875101</v>
      </c>
      <c r="H59" s="61">
        <v>463.08999948552798</v>
      </c>
      <c r="I59" s="61">
        <v>493.18999922363002</v>
      </c>
      <c r="J59" s="61">
        <v>525.24999952342705</v>
      </c>
      <c r="K59" s="61">
        <v>597.919999086453</v>
      </c>
      <c r="L59" s="64">
        <v>409.82000067124898</v>
      </c>
      <c r="M59" s="64">
        <v>-6.7124898350812143E-8</v>
      </c>
      <c r="N59" s="62">
        <v>-1.6379117258994716E-9</v>
      </c>
      <c r="O59" s="62">
        <v>0.12998389596415141</v>
      </c>
      <c r="P59" s="62">
        <v>6.4998164010325807E-2</v>
      </c>
      <c r="Q59" s="62">
        <v>6.5005373892952509E-2</v>
      </c>
      <c r="R59" s="62">
        <v>0.13835316445304394</v>
      </c>
    </row>
    <row r="60" spans="1:18" ht="15.75" hidden="1" thickBot="1">
      <c r="A60" s="60" t="s">
        <v>375</v>
      </c>
      <c r="B60" s="60" t="s">
        <v>77</v>
      </c>
      <c r="C60" s="60" t="s">
        <v>377</v>
      </c>
      <c r="D60" s="60" t="s">
        <v>43</v>
      </c>
      <c r="E60" s="60"/>
      <c r="F60" s="61">
        <v>2103.4798267105398</v>
      </c>
      <c r="G60" s="61">
        <v>2376.9299959898999</v>
      </c>
      <c r="H60" s="61">
        <v>2899.8599954546999</v>
      </c>
      <c r="I60" s="61">
        <v>3175.3399946941599</v>
      </c>
      <c r="J60" s="61">
        <v>3476.99999451647</v>
      </c>
      <c r="K60" s="61">
        <v>4200.7899930757903</v>
      </c>
      <c r="L60" s="64">
        <v>1861.4883016508511</v>
      </c>
      <c r="M60" s="64">
        <v>24.199152505968868</v>
      </c>
      <c r="N60" s="62">
        <v>0.12999895021906938</v>
      </c>
      <c r="O60" s="62">
        <v>0.2200022719840429</v>
      </c>
      <c r="P60" s="62">
        <v>9.4997689430266666E-2</v>
      </c>
      <c r="Q60" s="62">
        <v>9.5000850405427259E-2</v>
      </c>
      <c r="R60" s="62">
        <v>0.20816508475720444</v>
      </c>
    </row>
    <row r="61" spans="1:18" ht="15.75" hidden="1" thickBot="1">
      <c r="A61" s="60" t="s">
        <v>375</v>
      </c>
      <c r="B61" s="60" t="s">
        <v>77</v>
      </c>
      <c r="C61" s="60" t="s">
        <v>377</v>
      </c>
      <c r="D61" s="60" t="s">
        <v>45</v>
      </c>
      <c r="E61" s="60"/>
      <c r="F61" s="61">
        <v>1178.7306369579401</v>
      </c>
      <c r="G61" s="61">
        <v>1331.9699977389</v>
      </c>
      <c r="H61" s="61">
        <v>1478.4799977269599</v>
      </c>
      <c r="I61" s="61">
        <v>1663.2899972113701</v>
      </c>
      <c r="J61" s="61">
        <v>1871.19999720753</v>
      </c>
      <c r="K61" s="61">
        <v>2398.94999601584</v>
      </c>
      <c r="L61" s="64">
        <v>1043.1210288984528</v>
      </c>
      <c r="M61" s="64">
        <v>13.56096080594873</v>
      </c>
      <c r="N61" s="62">
        <v>0.13000371414493733</v>
      </c>
      <c r="O61" s="62">
        <v>0.10999497003443737</v>
      </c>
      <c r="P61" s="62">
        <v>0.12499999984344741</v>
      </c>
      <c r="Q61" s="62">
        <v>0.12499924868467713</v>
      </c>
      <c r="R61" s="62">
        <v>0.28203826399951548</v>
      </c>
    </row>
    <row r="62" spans="1:18" ht="15.75" hidden="1" thickBot="1">
      <c r="A62" s="60" t="s">
        <v>375</v>
      </c>
      <c r="B62" s="60" t="s">
        <v>77</v>
      </c>
      <c r="C62" s="60" t="s">
        <v>377</v>
      </c>
      <c r="D62" s="60" t="s">
        <v>46</v>
      </c>
      <c r="E62" s="60"/>
      <c r="F62" s="61">
        <v>195.064759004107</v>
      </c>
      <c r="G62" s="61">
        <v>206.76999967739701</v>
      </c>
      <c r="H62" s="61">
        <v>256.38999984966102</v>
      </c>
      <c r="I62" s="61">
        <v>284.59999958254798</v>
      </c>
      <c r="J62" s="61">
        <v>315.89999988865799</v>
      </c>
      <c r="K62" s="61">
        <v>393.16999943542299</v>
      </c>
      <c r="L62" s="64">
        <v>184.02215149536414</v>
      </c>
      <c r="M62" s="64">
        <v>1.1042607508742861</v>
      </c>
      <c r="N62" s="62">
        <v>6.0006947093111565E-2</v>
      </c>
      <c r="O62" s="62">
        <v>0.23997678700817934</v>
      </c>
      <c r="P62" s="62">
        <v>0.11002769121037641</v>
      </c>
      <c r="Q62" s="62">
        <v>0.10997891901623658</v>
      </c>
      <c r="R62" s="62">
        <v>0.24460272103197078</v>
      </c>
    </row>
    <row r="63" spans="1:18" ht="15.75" hidden="1" thickBot="1">
      <c r="A63" s="60" t="s">
        <v>375</v>
      </c>
      <c r="B63" s="60" t="s">
        <v>77</v>
      </c>
      <c r="C63" s="60" t="s">
        <v>377</v>
      </c>
      <c r="D63" s="60" t="s">
        <v>47</v>
      </c>
      <c r="E63" s="60"/>
      <c r="F63" s="61">
        <v>431.50300624068501</v>
      </c>
      <c r="G63" s="61">
        <v>448.75999926237603</v>
      </c>
      <c r="H63" s="61">
        <v>516.07999941821095</v>
      </c>
      <c r="I63" s="61">
        <v>572.84999908809004</v>
      </c>
      <c r="J63" s="61">
        <v>635.85999930988896</v>
      </c>
      <c r="K63" s="61">
        <v>791.37999874745003</v>
      </c>
      <c r="L63" s="64">
        <v>414.9096280880558</v>
      </c>
      <c r="M63" s="64">
        <v>1.6593378152629215</v>
      </c>
      <c r="N63" s="62">
        <v>3.9992752708808151E-2</v>
      </c>
      <c r="O63" s="62">
        <v>0.1500133707694277</v>
      </c>
      <c r="P63" s="62">
        <v>0.11000232470523416</v>
      </c>
      <c r="Q63" s="62">
        <v>0.10999389076041449</v>
      </c>
      <c r="R63" s="62">
        <v>0.24458214010371765</v>
      </c>
    </row>
    <row r="64" spans="1:18" ht="15.75" hidden="1" thickBot="1">
      <c r="A64" s="60" t="s">
        <v>375</v>
      </c>
      <c r="B64" s="60" t="s">
        <v>77</v>
      </c>
      <c r="C64" s="60" t="s">
        <v>377</v>
      </c>
      <c r="D64" s="60" t="s">
        <v>48</v>
      </c>
      <c r="E64" s="60"/>
      <c r="F64" s="61">
        <v>3810.98</v>
      </c>
      <c r="G64" s="61">
        <v>4001.5299931579498</v>
      </c>
      <c r="H64" s="61">
        <v>4241.6199930104303</v>
      </c>
      <c r="I64" s="61">
        <v>4623.3599920618799</v>
      </c>
      <c r="J64" s="61">
        <v>5039.4699917438302</v>
      </c>
      <c r="K64" s="61">
        <v>6028.4799897454404</v>
      </c>
      <c r="L64" s="64">
        <v>3629.5038610814486</v>
      </c>
      <c r="M64" s="64">
        <v>18.147613891855144</v>
      </c>
      <c r="N64" s="62">
        <v>5.00002606043458E-2</v>
      </c>
      <c r="O64" s="62">
        <v>5.9999550237784173E-2</v>
      </c>
      <c r="P64" s="62">
        <v>8.9998632522597793E-2</v>
      </c>
      <c r="Q64" s="62">
        <v>9.0001643911872348E-2</v>
      </c>
      <c r="R64" s="62">
        <v>0.19625278047530922</v>
      </c>
    </row>
    <row r="65" spans="1:18" ht="15.75" hidden="1" thickBot="1">
      <c r="A65" s="60" t="s">
        <v>375</v>
      </c>
      <c r="B65" s="60" t="s">
        <v>77</v>
      </c>
      <c r="C65" s="60" t="s">
        <v>378</v>
      </c>
      <c r="D65" s="60" t="s">
        <v>13</v>
      </c>
      <c r="E65" s="60"/>
      <c r="F65" s="61">
        <v>1015.16174206673</v>
      </c>
      <c r="G65" s="61">
        <v>1055.7699983717</v>
      </c>
      <c r="H65" s="61">
        <v>1150.7899984221999</v>
      </c>
      <c r="I65" s="61">
        <v>1248.59999810971</v>
      </c>
      <c r="J65" s="61">
        <v>1354.7399981974499</v>
      </c>
      <c r="K65" s="61">
        <v>1604.61999758154</v>
      </c>
      <c r="L65" s="64">
        <v>976.11540784959482</v>
      </c>
      <c r="M65" s="64">
        <v>3.9046334217135152</v>
      </c>
      <c r="N65" s="62">
        <v>4.000175993856625E-2</v>
      </c>
      <c r="O65" s="62">
        <v>9.0000663209835463E-2</v>
      </c>
      <c r="P65" s="62">
        <v>8.4993786721828724E-2</v>
      </c>
      <c r="Q65" s="62">
        <v>8.5007208272007237E-2</v>
      </c>
      <c r="R65" s="62">
        <v>0.18444867628959655</v>
      </c>
    </row>
    <row r="66" spans="1:18" ht="15.75" hidden="1" thickBot="1">
      <c r="A66" s="60" t="s">
        <v>375</v>
      </c>
      <c r="B66" s="60" t="s">
        <v>77</v>
      </c>
      <c r="C66" s="60" t="s">
        <v>378</v>
      </c>
      <c r="D66" s="60" t="s">
        <v>15</v>
      </c>
      <c r="E66" s="60"/>
      <c r="F66" s="61">
        <v>950.39</v>
      </c>
      <c r="G66" s="61">
        <v>1064.4299983426299</v>
      </c>
      <c r="H66" s="61">
        <v>1192.1699983548699</v>
      </c>
      <c r="I66" s="61">
        <v>1305.41999801887</v>
      </c>
      <c r="J66" s="61">
        <v>1429.43999803785</v>
      </c>
      <c r="K66" s="61">
        <v>1726.9999973132501</v>
      </c>
      <c r="L66" s="64">
        <v>848.56792227426058</v>
      </c>
      <c r="M66" s="64">
        <v>10.182207772573941</v>
      </c>
      <c r="N66" s="62">
        <v>0.11999284329867731</v>
      </c>
      <c r="O66" s="62">
        <v>0.12000789174594617</v>
      </c>
      <c r="P66" s="62">
        <v>9.4994841188990681E-2</v>
      </c>
      <c r="Q66" s="62">
        <v>9.5003906947338859E-2</v>
      </c>
      <c r="R66" s="62">
        <v>0.2081654351940983</v>
      </c>
    </row>
    <row r="67" spans="1:18" ht="15.75" hidden="1" thickBot="1">
      <c r="A67" s="60" t="s">
        <v>375</v>
      </c>
      <c r="B67" s="60" t="s">
        <v>77</v>
      </c>
      <c r="C67" s="60" t="s">
        <v>378</v>
      </c>
      <c r="D67" s="60" t="s">
        <v>16</v>
      </c>
      <c r="E67" s="60"/>
      <c r="F67" s="61">
        <v>617.01235048221099</v>
      </c>
      <c r="G67" s="61">
        <v>647.85999901278501</v>
      </c>
      <c r="H67" s="61">
        <v>725.60999910091004</v>
      </c>
      <c r="I67" s="61">
        <v>776.39999884007</v>
      </c>
      <c r="J67" s="61">
        <v>830.74999903871003</v>
      </c>
      <c r="K67" s="61">
        <v>955.11999860079004</v>
      </c>
      <c r="L67" s="64">
        <v>587.63350296005831</v>
      </c>
      <c r="M67" s="64">
        <v>2.9378847522152682</v>
      </c>
      <c r="N67" s="62">
        <v>4.9995188113278105E-2</v>
      </c>
      <c r="O67" s="62">
        <v>0.12001049641373321</v>
      </c>
      <c r="P67" s="62">
        <v>6.9996278720101571E-2</v>
      </c>
      <c r="Q67" s="62">
        <v>7.0002576352187179E-2</v>
      </c>
      <c r="R67" s="62">
        <v>0.14970809474088823</v>
      </c>
    </row>
    <row r="68" spans="1:18" ht="15.75" hidden="1" thickBot="1">
      <c r="A68" s="60" t="s">
        <v>375</v>
      </c>
      <c r="B68" s="60" t="s">
        <v>77</v>
      </c>
      <c r="C68" s="60" t="s">
        <v>378</v>
      </c>
      <c r="D68" s="60" t="s">
        <v>17</v>
      </c>
      <c r="E68" s="60"/>
      <c r="F68" s="61">
        <v>841.55023836199905</v>
      </c>
      <c r="G68" s="61">
        <v>942.53999856300004</v>
      </c>
      <c r="H68" s="61">
        <v>1055.63999859557</v>
      </c>
      <c r="I68" s="61">
        <v>1155.9299982486</v>
      </c>
      <c r="J68" s="61">
        <v>1265.73999828809</v>
      </c>
      <c r="K68" s="61">
        <v>1529.21999770553</v>
      </c>
      <c r="L68" s="64">
        <v>751.38116659969035</v>
      </c>
      <c r="M68" s="64">
        <v>9.0169071762308697</v>
      </c>
      <c r="N68" s="62">
        <v>0.12000443419464579</v>
      </c>
      <c r="O68" s="62">
        <v>0.11999490759543639</v>
      </c>
      <c r="P68" s="62">
        <v>9.5003978426789856E-2</v>
      </c>
      <c r="Q68" s="62">
        <v>9.4997102078731327E-2</v>
      </c>
      <c r="R68" s="62">
        <v>0.20816281366931283</v>
      </c>
    </row>
    <row r="69" spans="1:18" ht="15.75" hidden="1" thickBot="1">
      <c r="A69" s="60" t="s">
        <v>375</v>
      </c>
      <c r="B69" s="60" t="s">
        <v>77</v>
      </c>
      <c r="C69" s="60" t="s">
        <v>378</v>
      </c>
      <c r="D69" s="60" t="s">
        <v>18</v>
      </c>
      <c r="E69" s="60"/>
      <c r="F69" s="61">
        <v>105.852106508966</v>
      </c>
      <c r="G69" s="61">
        <v>113.259999849553</v>
      </c>
      <c r="H69" s="61">
        <v>130.25000003345599</v>
      </c>
      <c r="I69" s="61">
        <v>143.92999983336301</v>
      </c>
      <c r="J69" s="61">
        <v>159.04000008052699</v>
      </c>
      <c r="K69" s="61">
        <v>195.989999782659</v>
      </c>
      <c r="L69" s="64">
        <v>98.928734480566959</v>
      </c>
      <c r="M69" s="64">
        <v>0.69233720283990441</v>
      </c>
      <c r="N69" s="62">
        <v>6.9983428624158017E-2</v>
      </c>
      <c r="O69" s="62">
        <v>0.1500088310654368</v>
      </c>
      <c r="P69" s="62">
        <v>0.10502878922374803</v>
      </c>
      <c r="Q69" s="62">
        <v>0.10498159011087194</v>
      </c>
      <c r="R69" s="62">
        <v>0.23233148694305236</v>
      </c>
    </row>
    <row r="70" spans="1:18" ht="15.75" hidden="1" thickBot="1">
      <c r="A70" s="60" t="s">
        <v>375</v>
      </c>
      <c r="B70" s="60" t="s">
        <v>77</v>
      </c>
      <c r="C70" s="60" t="s">
        <v>378</v>
      </c>
      <c r="D70" s="60" t="s">
        <v>19</v>
      </c>
      <c r="E70" s="60"/>
      <c r="F70" s="61">
        <v>1027.06</v>
      </c>
      <c r="G70" s="61">
        <v>1088.67999831576</v>
      </c>
      <c r="H70" s="61">
        <v>1153.9999984255501</v>
      </c>
      <c r="I70" s="61">
        <v>1269.39999807766</v>
      </c>
      <c r="J70" s="61">
        <v>1396.3399981600301</v>
      </c>
      <c r="K70" s="61">
        <v>1703.79999743295</v>
      </c>
      <c r="L70" s="64">
        <v>968.92773379864309</v>
      </c>
      <c r="M70" s="64">
        <v>5.8132266201356853</v>
      </c>
      <c r="N70" s="62">
        <v>5.9996493209510726E-2</v>
      </c>
      <c r="O70" s="62">
        <v>5.9999265358822801E-2</v>
      </c>
      <c r="P70" s="62">
        <v>9.9999999834969627E-2</v>
      </c>
      <c r="Q70" s="62">
        <v>0.10000000021632585</v>
      </c>
      <c r="R70" s="62">
        <v>0.22018992485931993</v>
      </c>
    </row>
    <row r="71" spans="1:18" ht="15.75" hidden="1" thickBot="1">
      <c r="A71" s="60" t="s">
        <v>375</v>
      </c>
      <c r="B71" s="60" t="s">
        <v>77</v>
      </c>
      <c r="C71" s="60" t="s">
        <v>378</v>
      </c>
      <c r="D71" s="60" t="s">
        <v>20</v>
      </c>
      <c r="E71" s="60"/>
      <c r="F71" s="61">
        <v>7733.6445777729896</v>
      </c>
      <c r="G71" s="61">
        <v>8352.3399865251595</v>
      </c>
      <c r="H71" s="61">
        <v>8769.9499869319407</v>
      </c>
      <c r="I71" s="61">
        <v>9471.54998475518</v>
      </c>
      <c r="J71" s="61">
        <v>10229.269984906399</v>
      </c>
      <c r="K71" s="61">
        <v>11996.519981805701</v>
      </c>
      <c r="L71" s="64">
        <v>7160.7787221075669</v>
      </c>
      <c r="M71" s="64">
        <v>57.286585566542271</v>
      </c>
      <c r="N71" s="62">
        <v>8.0000496858924935E-2</v>
      </c>
      <c r="O71" s="62">
        <v>4.9999162040878592E-2</v>
      </c>
      <c r="P71" s="62">
        <v>8.0000455973943993E-2</v>
      </c>
      <c r="Q71" s="62">
        <v>7.9999577827367052E-2</v>
      </c>
      <c r="R71" s="62">
        <v>0.17276403883238325</v>
      </c>
    </row>
    <row r="72" spans="1:18" ht="15.75" hidden="1" thickBot="1">
      <c r="A72" s="60" t="s">
        <v>375</v>
      </c>
      <c r="B72" s="60" t="s">
        <v>77</v>
      </c>
      <c r="C72" s="60" t="s">
        <v>378</v>
      </c>
      <c r="D72" s="60" t="s">
        <v>21</v>
      </c>
      <c r="E72" s="60"/>
      <c r="F72" s="61">
        <v>997.38128975028405</v>
      </c>
      <c r="G72" s="61">
        <v>1137.0099982572001</v>
      </c>
      <c r="H72" s="61">
        <v>1250.71999828616</v>
      </c>
      <c r="I72" s="61">
        <v>1382.0399978805201</v>
      </c>
      <c r="J72" s="61">
        <v>1527.15999796286</v>
      </c>
      <c r="K72" s="61">
        <v>1881.95999713988</v>
      </c>
      <c r="L72" s="64">
        <v>874.89946321379296</v>
      </c>
      <c r="M72" s="64">
        <v>12.24818265364911</v>
      </c>
      <c r="N72" s="62">
        <v>0.13999531567498635</v>
      </c>
      <c r="O72" s="62">
        <v>0.10000791567642653</v>
      </c>
      <c r="P72" s="62">
        <v>0.10499552239854291</v>
      </c>
      <c r="Q72" s="62">
        <v>0.10500419691535277</v>
      </c>
      <c r="R72" s="62">
        <v>0.23232667150154665</v>
      </c>
    </row>
    <row r="73" spans="1:18" ht="15.75" hidden="1" thickBot="1">
      <c r="A73" s="60" t="s">
        <v>375</v>
      </c>
      <c r="B73" s="60" t="s">
        <v>77</v>
      </c>
      <c r="C73" s="60" t="s">
        <v>378</v>
      </c>
      <c r="D73" s="60" t="s">
        <v>22</v>
      </c>
      <c r="E73" s="60"/>
      <c r="F73" s="61">
        <v>111.67</v>
      </c>
      <c r="G73" s="61">
        <v>148.519999792948</v>
      </c>
      <c r="H73" s="61">
        <v>161.889999984517</v>
      </c>
      <c r="I73" s="61">
        <v>178.879999776582</v>
      </c>
      <c r="J73" s="61">
        <v>197.670000013394</v>
      </c>
      <c r="K73" s="61">
        <v>243.58999970465501</v>
      </c>
      <c r="L73" s="64">
        <v>83.96302799208668</v>
      </c>
      <c r="M73" s="64">
        <v>2.7706972007913322</v>
      </c>
      <c r="N73" s="62">
        <v>0.329990147693633</v>
      </c>
      <c r="O73" s="62">
        <v>9.0021547335093904E-2</v>
      </c>
      <c r="P73" s="62">
        <v>0.10494780279010377</v>
      </c>
      <c r="Q73" s="62">
        <v>0.10504248803824009</v>
      </c>
      <c r="R73" s="62">
        <v>0.23230636762356199</v>
      </c>
    </row>
    <row r="74" spans="1:18" ht="15.75" hidden="1" thickBot="1">
      <c r="A74" s="60" t="s">
        <v>375</v>
      </c>
      <c r="B74" s="60" t="s">
        <v>77</v>
      </c>
      <c r="C74" s="60" t="s">
        <v>378</v>
      </c>
      <c r="D74" s="60" t="s">
        <v>23</v>
      </c>
      <c r="E74" s="60"/>
      <c r="F74" s="61">
        <v>728.81258452857503</v>
      </c>
      <c r="G74" s="61">
        <v>728.80999888523195</v>
      </c>
      <c r="H74" s="61">
        <v>911.01999881336098</v>
      </c>
      <c r="I74" s="61">
        <v>961.11999857320097</v>
      </c>
      <c r="J74" s="61">
        <v>1013.97999874194</v>
      </c>
      <c r="K74" s="61">
        <v>1131.5499983268501</v>
      </c>
      <c r="L74" s="64">
        <v>728.81517018109128</v>
      </c>
      <c r="M74" s="64">
        <v>-2.585652516245318E-4</v>
      </c>
      <c r="N74" s="62">
        <v>-3.5477479368090949E-6</v>
      </c>
      <c r="O74" s="62">
        <v>0.25001029103172639</v>
      </c>
      <c r="P74" s="62">
        <v>5.4993304016483932E-2</v>
      </c>
      <c r="Q74" s="62">
        <v>5.4998335532722854E-2</v>
      </c>
      <c r="R74" s="62">
        <v>0.11594903225978907</v>
      </c>
    </row>
    <row r="75" spans="1:18" ht="15.75" hidden="1" thickBot="1">
      <c r="A75" s="60" t="s">
        <v>375</v>
      </c>
      <c r="B75" s="60" t="s">
        <v>77</v>
      </c>
      <c r="C75" s="60" t="s">
        <v>378</v>
      </c>
      <c r="D75" s="60" t="s">
        <v>24</v>
      </c>
      <c r="E75" s="60"/>
      <c r="F75" s="61">
        <v>972.98461512062397</v>
      </c>
      <c r="G75" s="61">
        <v>972.97999850217502</v>
      </c>
      <c r="H75" s="61">
        <v>1099.46999851843</v>
      </c>
      <c r="I75" s="61">
        <v>1187.42999821278</v>
      </c>
      <c r="J75" s="61">
        <v>1282.41999833202</v>
      </c>
      <c r="K75" s="61">
        <v>1503.97999773689</v>
      </c>
      <c r="L75" s="64">
        <v>972.98923176097787</v>
      </c>
      <c r="M75" s="64">
        <v>-4.6166403539018577E-4</v>
      </c>
      <c r="N75" s="62">
        <v>-4.7448010761989307E-6</v>
      </c>
      <c r="O75" s="62">
        <v>0.13000267241975808</v>
      </c>
      <c r="P75" s="62">
        <v>8.0002182699736107E-2</v>
      </c>
      <c r="Q75" s="62">
        <v>7.9996294739235974E-2</v>
      </c>
      <c r="R75" s="62">
        <v>0.17276711193917915</v>
      </c>
    </row>
    <row r="76" spans="1:18" ht="15.75" hidden="1" thickBot="1">
      <c r="A76" s="60" t="s">
        <v>375</v>
      </c>
      <c r="B76" s="60" t="s">
        <v>77</v>
      </c>
      <c r="C76" s="60" t="s">
        <v>378</v>
      </c>
      <c r="D76" s="60" t="s">
        <v>25</v>
      </c>
      <c r="E76" s="60"/>
      <c r="F76" s="61">
        <v>792.12146873134998</v>
      </c>
      <c r="G76" s="61">
        <v>831.72999871684101</v>
      </c>
      <c r="H76" s="61">
        <v>881.62999885360102</v>
      </c>
      <c r="I76" s="61">
        <v>956.56999855538902</v>
      </c>
      <c r="J76" s="61">
        <v>1037.8799987113</v>
      </c>
      <c r="K76" s="61">
        <v>1229.3199981658299</v>
      </c>
      <c r="L76" s="64">
        <v>754.39917063605401</v>
      </c>
      <c r="M76" s="64">
        <v>3.772229809529597</v>
      </c>
      <c r="N76" s="62">
        <v>5.0003101227552214E-2</v>
      </c>
      <c r="O76" s="62">
        <v>5.9995431466634233E-2</v>
      </c>
      <c r="P76" s="62">
        <v>8.5001644453153585E-2</v>
      </c>
      <c r="Q76" s="62">
        <v>8.5001620664149263E-2</v>
      </c>
      <c r="R76" s="62">
        <v>0.18445292297012603</v>
      </c>
    </row>
    <row r="77" spans="1:18" ht="15.75" hidden="1" thickBot="1">
      <c r="A77" s="60" t="s">
        <v>375</v>
      </c>
      <c r="B77" s="60" t="s">
        <v>77</v>
      </c>
      <c r="C77" s="60" t="s">
        <v>378</v>
      </c>
      <c r="D77" s="60" t="s">
        <v>26</v>
      </c>
      <c r="E77" s="60"/>
      <c r="F77" s="61">
        <v>6298.8611265069103</v>
      </c>
      <c r="G77" s="61">
        <v>6550.8199898707799</v>
      </c>
      <c r="H77" s="61">
        <v>7140.3899894659398</v>
      </c>
      <c r="I77" s="61">
        <v>7675.91998854553</v>
      </c>
      <c r="J77" s="61">
        <v>8251.6099875498003</v>
      </c>
      <c r="K77" s="61">
        <v>9581.6399852133509</v>
      </c>
      <c r="L77" s="64">
        <v>6056.5931520585928</v>
      </c>
      <c r="M77" s="64">
        <v>24.226797444831753</v>
      </c>
      <c r="N77" s="62">
        <v>4.0000701444833343E-2</v>
      </c>
      <c r="O77" s="62">
        <v>8.9999419997310856E-2</v>
      </c>
      <c r="P77" s="62">
        <v>7.5000105018023636E-2</v>
      </c>
      <c r="Q77" s="62">
        <v>7.4999478872024405E-2</v>
      </c>
      <c r="R77" s="62">
        <v>0.16118430217500918</v>
      </c>
    </row>
    <row r="78" spans="1:18" ht="15.75" hidden="1" thickBot="1">
      <c r="A78" s="60" t="s">
        <v>375</v>
      </c>
      <c r="B78" s="60" t="s">
        <v>77</v>
      </c>
      <c r="C78" s="60" t="s">
        <v>378</v>
      </c>
      <c r="D78" s="60" t="s">
        <v>27</v>
      </c>
      <c r="E78" s="60"/>
      <c r="F78" s="61">
        <v>636.08385108705204</v>
      </c>
      <c r="G78" s="61">
        <v>674.24999897139401</v>
      </c>
      <c r="H78" s="61">
        <v>836.06999893314799</v>
      </c>
      <c r="I78" s="61">
        <v>923.85999860398499</v>
      </c>
      <c r="J78" s="61">
        <v>1020.85999874165</v>
      </c>
      <c r="K78" s="61">
        <v>1258.03999812645</v>
      </c>
      <c r="L78" s="64">
        <v>600.07811083571221</v>
      </c>
      <c r="M78" s="64">
        <v>3.6005740251339828</v>
      </c>
      <c r="N78" s="62">
        <v>6.0001755773420339E-2</v>
      </c>
      <c r="O78" s="62">
        <v>0.2400000003094096</v>
      </c>
      <c r="P78" s="62">
        <v>0.10500316933134768</v>
      </c>
      <c r="Q78" s="62">
        <v>0.10499426350771605</v>
      </c>
      <c r="R78" s="62">
        <v>0.23233352239989508</v>
      </c>
    </row>
    <row r="79" spans="1:18" ht="15.75" hidden="1" thickBot="1">
      <c r="A79" s="60" t="s">
        <v>375</v>
      </c>
      <c r="B79" s="60" t="s">
        <v>77</v>
      </c>
      <c r="C79" s="60" t="s">
        <v>378</v>
      </c>
      <c r="D79" s="60" t="s">
        <v>28</v>
      </c>
      <c r="E79" s="60"/>
      <c r="F79" s="61">
        <v>1536.6620681291099</v>
      </c>
      <c r="G79" s="61">
        <v>1920.8299968890799</v>
      </c>
      <c r="H79" s="61">
        <v>2285.7799967884898</v>
      </c>
      <c r="I79" s="61">
        <v>2548.64999612679</v>
      </c>
      <c r="J79" s="61">
        <v>2841.73999586525</v>
      </c>
      <c r="K79" s="61">
        <v>3571.9299944878198</v>
      </c>
      <c r="L79" s="64">
        <v>1229.3281109995028</v>
      </c>
      <c r="M79" s="64">
        <v>30.733395712960714</v>
      </c>
      <c r="N79" s="62">
        <v>0.25000156945872648</v>
      </c>
      <c r="O79" s="62">
        <v>0.18999599157159783</v>
      </c>
      <c r="P79" s="62">
        <v>0.11500231855543024</v>
      </c>
      <c r="Q79" s="62">
        <v>0.11499813634036524</v>
      </c>
      <c r="R79" s="62">
        <v>0.25695172664811033</v>
      </c>
    </row>
    <row r="80" spans="1:18" ht="15.75" hidden="1" thickBot="1">
      <c r="A80" s="60" t="s">
        <v>375</v>
      </c>
      <c r="B80" s="60" t="s">
        <v>77</v>
      </c>
      <c r="C80" s="60" t="s">
        <v>378</v>
      </c>
      <c r="D80" s="60" t="s">
        <v>29</v>
      </c>
      <c r="E80" s="60"/>
      <c r="F80" s="61">
        <v>465.49381736675798</v>
      </c>
      <c r="G80" s="61">
        <v>553.93999916237203</v>
      </c>
      <c r="H80" s="61">
        <v>720.11999912596502</v>
      </c>
      <c r="I80" s="61">
        <v>824.53999880430104</v>
      </c>
      <c r="J80" s="61">
        <v>944.089998786038</v>
      </c>
      <c r="K80" s="61">
        <v>1259.0899980708</v>
      </c>
      <c r="L80" s="64">
        <v>391.16961103067342</v>
      </c>
      <c r="M80" s="64">
        <v>7.432420633608456</v>
      </c>
      <c r="N80" s="62">
        <v>0.19000506235709716</v>
      </c>
      <c r="O80" s="62">
        <v>0.29999638988857702</v>
      </c>
      <c r="P80" s="62">
        <v>0.14500361023867445</v>
      </c>
      <c r="Q80" s="62">
        <v>0.14498993396936627</v>
      </c>
      <c r="R80" s="62">
        <v>0.33365463005625101</v>
      </c>
    </row>
    <row r="81" spans="1:18" ht="15.75" hidden="1" thickBot="1">
      <c r="A81" s="60" t="s">
        <v>375</v>
      </c>
      <c r="B81" s="60" t="s">
        <v>77</v>
      </c>
      <c r="C81" s="60" t="s">
        <v>378</v>
      </c>
      <c r="D81" s="60" t="s">
        <v>30</v>
      </c>
      <c r="E81" s="60"/>
      <c r="F81" s="61">
        <v>43.582503702093703</v>
      </c>
      <c r="G81" s="61">
        <v>52.729999944273402</v>
      </c>
      <c r="H81" s="61">
        <v>61.170000116838203</v>
      </c>
      <c r="I81" s="61">
        <v>66.979999949404998</v>
      </c>
      <c r="J81" s="61">
        <v>73.350000179838204</v>
      </c>
      <c r="K81" s="61">
        <v>88.619999928775599</v>
      </c>
      <c r="L81" s="64">
        <v>36.021897040591483</v>
      </c>
      <c r="M81" s="64">
        <v>0.75606066615022205</v>
      </c>
      <c r="N81" s="62">
        <v>0.2098891863741241</v>
      </c>
      <c r="O81" s="62">
        <v>0.16006068995798292</v>
      </c>
      <c r="P81" s="62">
        <v>9.4981197016010516E-2</v>
      </c>
      <c r="Q81" s="62">
        <v>9.510301933778656E-2</v>
      </c>
      <c r="R81" s="62">
        <v>0.20817995516698956</v>
      </c>
    </row>
    <row r="82" spans="1:18" ht="15.75" hidden="1" thickBot="1">
      <c r="A82" s="60" t="s">
        <v>375</v>
      </c>
      <c r="B82" s="60" t="s">
        <v>77</v>
      </c>
      <c r="C82" s="60" t="s">
        <v>378</v>
      </c>
      <c r="D82" s="60" t="s">
        <v>31</v>
      </c>
      <c r="E82" s="60"/>
      <c r="F82" s="61">
        <v>2111.81</v>
      </c>
      <c r="G82" s="61">
        <v>2111.8099967141102</v>
      </c>
      <c r="H82" s="61">
        <v>2513.0499963685202</v>
      </c>
      <c r="I82" s="61">
        <v>2676.3999957906999</v>
      </c>
      <c r="J82" s="61">
        <v>2850.3699958685602</v>
      </c>
      <c r="K82" s="61">
        <v>3244.70999508673</v>
      </c>
      <c r="L82" s="64">
        <v>2111.8100032858897</v>
      </c>
      <c r="M82" s="64">
        <v>-3.2858897611731665E-7</v>
      </c>
      <c r="N82" s="62">
        <v>-1.5559589930785281E-9</v>
      </c>
      <c r="O82" s="62">
        <v>0.1899981533749357</v>
      </c>
      <c r="P82" s="62">
        <v>6.5000696228976126E-2</v>
      </c>
      <c r="Q82" s="62">
        <v>6.5001494676233396E-2</v>
      </c>
      <c r="R82" s="62">
        <v>0.13834695137464328</v>
      </c>
    </row>
    <row r="83" spans="1:18" ht="15.75" hidden="1" thickBot="1">
      <c r="A83" s="60" t="s">
        <v>375</v>
      </c>
      <c r="B83" s="60" t="s">
        <v>77</v>
      </c>
      <c r="C83" s="60" t="s">
        <v>378</v>
      </c>
      <c r="D83" s="60" t="s">
        <v>33</v>
      </c>
      <c r="E83" s="60"/>
      <c r="F83" s="61">
        <v>260.63</v>
      </c>
      <c r="G83" s="61">
        <v>336.20999948973599</v>
      </c>
      <c r="H83" s="61">
        <v>393.35999962481299</v>
      </c>
      <c r="I83" s="61">
        <v>422.86999939786102</v>
      </c>
      <c r="J83" s="61">
        <v>454.57999962260601</v>
      </c>
      <c r="K83" s="61">
        <v>527.84999925984903</v>
      </c>
      <c r="L83" s="64">
        <v>202.04038250823572</v>
      </c>
      <c r="M83" s="64">
        <v>5.8589617491764274</v>
      </c>
      <c r="N83" s="62">
        <v>0.28998963852870352</v>
      </c>
      <c r="O83" s="62">
        <v>0.16998304697008781</v>
      </c>
      <c r="P83" s="62">
        <v>7.5020337098827272E-2</v>
      </c>
      <c r="Q83" s="62">
        <v>7.4987585475200264E-2</v>
      </c>
      <c r="R83" s="62">
        <v>0.16118174952279476</v>
      </c>
    </row>
    <row r="84" spans="1:18" ht="15.75" hidden="1" thickBot="1">
      <c r="A84" s="60" t="s">
        <v>375</v>
      </c>
      <c r="B84" s="60" t="s">
        <v>77</v>
      </c>
      <c r="C84" s="60" t="s">
        <v>378</v>
      </c>
      <c r="D84" s="60" t="s">
        <v>34</v>
      </c>
      <c r="E84" s="60"/>
      <c r="F84" s="61">
        <v>52.311376967257097</v>
      </c>
      <c r="G84" s="61">
        <v>60.679999932321103</v>
      </c>
      <c r="H84" s="61">
        <v>69.180000134542396</v>
      </c>
      <c r="I84" s="61">
        <v>77.819999933215101</v>
      </c>
      <c r="J84" s="61">
        <v>87.550000130323596</v>
      </c>
      <c r="K84" s="61">
        <v>112.239999897312</v>
      </c>
      <c r="L84" s="64">
        <v>45.096904470378789</v>
      </c>
      <c r="M84" s="64">
        <v>0.7214472496878308</v>
      </c>
      <c r="N84" s="62">
        <v>0.15997711110342441</v>
      </c>
      <c r="O84" s="62">
        <v>0.14007910698255921</v>
      </c>
      <c r="P84" s="62">
        <v>0.12489158401083393</v>
      </c>
      <c r="Q84" s="62">
        <v>0.12503212805780972</v>
      </c>
      <c r="R84" s="62">
        <v>0.28201027675883283</v>
      </c>
    </row>
    <row r="85" spans="1:18" ht="15.75" hidden="1" thickBot="1">
      <c r="A85" s="60" t="s">
        <v>375</v>
      </c>
      <c r="B85" s="60" t="s">
        <v>77</v>
      </c>
      <c r="C85" s="60" t="s">
        <v>378</v>
      </c>
      <c r="D85" s="60" t="s">
        <v>35</v>
      </c>
      <c r="E85" s="60"/>
      <c r="F85" s="61">
        <v>184.33</v>
      </c>
      <c r="G85" s="61">
        <v>235.939999655549</v>
      </c>
      <c r="H85" s="61">
        <v>259.53999983592303</v>
      </c>
      <c r="I85" s="61">
        <v>277.69999962128901</v>
      </c>
      <c r="J85" s="61">
        <v>297.139999857818</v>
      </c>
      <c r="K85" s="61">
        <v>341.62999955127401</v>
      </c>
      <c r="L85" s="64">
        <v>144.00927756889101</v>
      </c>
      <c r="M85" s="64">
        <v>4.0320722431109006</v>
      </c>
      <c r="N85" s="62">
        <v>0.27998697800438876</v>
      </c>
      <c r="O85" s="62">
        <v>0.10002543110463628</v>
      </c>
      <c r="P85" s="62">
        <v>6.9969946046260459E-2</v>
      </c>
      <c r="Q85" s="62">
        <v>7.0003601955491976E-2</v>
      </c>
      <c r="R85" s="62">
        <v>0.14972740026500828</v>
      </c>
    </row>
    <row r="86" spans="1:18" ht="15.75" hidden="1" thickBot="1">
      <c r="A86" s="60" t="s">
        <v>375</v>
      </c>
      <c r="B86" s="60" t="s">
        <v>77</v>
      </c>
      <c r="C86" s="60" t="s">
        <v>378</v>
      </c>
      <c r="D86" s="60" t="s">
        <v>355</v>
      </c>
      <c r="E86" s="60"/>
      <c r="F86" s="61">
        <v>3.57</v>
      </c>
      <c r="G86" s="61">
        <v>4.75000001969733</v>
      </c>
      <c r="H86" s="61">
        <v>5.88000023420991</v>
      </c>
      <c r="I86" s="61">
        <v>6.9100000485955304</v>
      </c>
      <c r="J86" s="61">
        <v>8.1200003264535692</v>
      </c>
      <c r="K86" s="61">
        <v>11.490000073364399</v>
      </c>
      <c r="L86" s="64">
        <v>2.6831368309788139</v>
      </c>
      <c r="M86" s="64">
        <v>8.8686316902118589E-2</v>
      </c>
      <c r="N86" s="62">
        <v>0.33053221840261349</v>
      </c>
      <c r="O86" s="62">
        <v>0.23789478101614484</v>
      </c>
      <c r="P86" s="62">
        <v>0.17517002948283394</v>
      </c>
      <c r="Q86" s="62">
        <v>0.17510857732974597</v>
      </c>
      <c r="R86" s="62">
        <v>0.41502458268775538</v>
      </c>
    </row>
    <row r="87" spans="1:18" ht="15.75" hidden="1" thickBot="1">
      <c r="A87" s="60" t="s">
        <v>375</v>
      </c>
      <c r="B87" s="60" t="s">
        <v>77</v>
      </c>
      <c r="C87" s="60" t="s">
        <v>378</v>
      </c>
      <c r="D87" s="60" t="s">
        <v>39</v>
      </c>
      <c r="E87" s="60"/>
      <c r="F87" s="61">
        <v>635.78907725143904</v>
      </c>
      <c r="G87" s="61">
        <v>705.72999891053701</v>
      </c>
      <c r="H87" s="61">
        <v>797.469998985698</v>
      </c>
      <c r="I87" s="61">
        <v>877.21999868502405</v>
      </c>
      <c r="J87" s="61">
        <v>964.93999877528302</v>
      </c>
      <c r="K87" s="61">
        <v>1177.4099982401699</v>
      </c>
      <c r="L87" s="64">
        <v>572.77960604800489</v>
      </c>
      <c r="M87" s="64">
        <v>6.3009471203434142</v>
      </c>
      <c r="N87" s="62">
        <v>0.11000648510895704</v>
      </c>
      <c r="O87" s="62">
        <v>0.12999305714194326</v>
      </c>
      <c r="P87" s="62">
        <v>0.10000376164715923</v>
      </c>
      <c r="Q87" s="62">
        <v>9.9997720323013115E-2</v>
      </c>
      <c r="R87" s="62">
        <v>0.22018985608903885</v>
      </c>
    </row>
    <row r="88" spans="1:18" ht="15.75" hidden="1" thickBot="1">
      <c r="A88" s="60" t="s">
        <v>375</v>
      </c>
      <c r="B88" s="60" t="s">
        <v>77</v>
      </c>
      <c r="C88" s="60" t="s">
        <v>378</v>
      </c>
      <c r="D88" s="60" t="s">
        <v>40</v>
      </c>
      <c r="E88" s="60"/>
      <c r="F88" s="61">
        <v>463.61250295081101</v>
      </c>
      <c r="G88" s="61">
        <v>514.60999922321105</v>
      </c>
      <c r="H88" s="61">
        <v>586.65999930252804</v>
      </c>
      <c r="I88" s="61">
        <v>651.18999902799305</v>
      </c>
      <c r="J88" s="61">
        <v>722.81999916563802</v>
      </c>
      <c r="K88" s="61">
        <v>899.60999866644204</v>
      </c>
      <c r="L88" s="64">
        <v>417.66882341337373</v>
      </c>
      <c r="M88" s="64">
        <v>4.5943679537437276</v>
      </c>
      <c r="N88" s="62">
        <v>0.11000026088125334</v>
      </c>
      <c r="O88" s="62">
        <v>0.14000893917349913</v>
      </c>
      <c r="P88" s="62">
        <v>0.10999556779426557</v>
      </c>
      <c r="Q88" s="62">
        <v>0.10999861829045961</v>
      </c>
      <c r="R88" s="62">
        <v>0.24458371337936882</v>
      </c>
    </row>
    <row r="89" spans="1:18" ht="15.75" hidden="1" thickBot="1">
      <c r="A89" s="60" t="s">
        <v>375</v>
      </c>
      <c r="B89" s="60" t="s">
        <v>77</v>
      </c>
      <c r="C89" s="60" t="s">
        <v>378</v>
      </c>
      <c r="D89" s="60" t="s">
        <v>41</v>
      </c>
      <c r="E89" s="60"/>
      <c r="F89" s="61">
        <v>3324.87</v>
      </c>
      <c r="G89" s="61">
        <v>3989.8399942922401</v>
      </c>
      <c r="H89" s="61">
        <v>4827.7099937549101</v>
      </c>
      <c r="I89" s="61">
        <v>5286.3399920574302</v>
      </c>
      <c r="J89" s="61">
        <v>5788.5399909391699</v>
      </c>
      <c r="K89" s="61">
        <v>6993.5199892785204</v>
      </c>
      <c r="L89" s="64">
        <v>2770.7277817442928</v>
      </c>
      <c r="M89" s="64">
        <v>55.414221825570714</v>
      </c>
      <c r="N89" s="62">
        <v>0.19999879522875791</v>
      </c>
      <c r="O89" s="62">
        <v>0.21000090245756839</v>
      </c>
      <c r="P89" s="62">
        <v>9.4999492284292233E-2</v>
      </c>
      <c r="Q89" s="62">
        <v>9.4999564847565679E-2</v>
      </c>
      <c r="R89" s="62">
        <v>0.2081664807059313</v>
      </c>
    </row>
    <row r="90" spans="1:18" ht="15.75" hidden="1" thickBot="1">
      <c r="A90" s="60" t="s">
        <v>375</v>
      </c>
      <c r="B90" s="60" t="s">
        <v>77</v>
      </c>
      <c r="C90" s="60" t="s">
        <v>378</v>
      </c>
      <c r="D90" s="60" t="s">
        <v>42</v>
      </c>
      <c r="E90" s="60"/>
      <c r="F90" s="61">
        <v>409.82</v>
      </c>
      <c r="G90" s="61">
        <v>409.81999938459302</v>
      </c>
      <c r="H90" s="61">
        <v>463.08999950576901</v>
      </c>
      <c r="I90" s="61">
        <v>493.18999928426302</v>
      </c>
      <c r="J90" s="61">
        <v>525.24999951111499</v>
      </c>
      <c r="K90" s="61">
        <v>597.91999914906205</v>
      </c>
      <c r="L90" s="64">
        <v>409.82000061540697</v>
      </c>
      <c r="M90" s="64">
        <v>-6.1540697515738424E-8</v>
      </c>
      <c r="N90" s="62">
        <v>-1.5016518841378759E-9</v>
      </c>
      <c r="O90" s="62">
        <v>0.12998389585957004</v>
      </c>
      <c r="P90" s="62">
        <v>6.4998164094707545E-2</v>
      </c>
      <c r="Q90" s="62">
        <v>6.5005373737056144E-2</v>
      </c>
      <c r="R90" s="62">
        <v>0.13835316459892594</v>
      </c>
    </row>
    <row r="91" spans="1:18" ht="15.75" hidden="1" thickBot="1">
      <c r="A91" s="60" t="s">
        <v>375</v>
      </c>
      <c r="B91" s="60" t="s">
        <v>77</v>
      </c>
      <c r="C91" s="60" t="s">
        <v>378</v>
      </c>
      <c r="D91" s="60" t="s">
        <v>43</v>
      </c>
      <c r="E91" s="60"/>
      <c r="F91" s="61">
        <v>2103.4798267105398</v>
      </c>
      <c r="G91" s="61">
        <v>2376.92999623879</v>
      </c>
      <c r="H91" s="61">
        <v>2899.8599954317401</v>
      </c>
      <c r="I91" s="61">
        <v>3175.3399950964599</v>
      </c>
      <c r="J91" s="61">
        <v>3476.9999948417999</v>
      </c>
      <c r="K91" s="61">
        <v>4200.7899937993498</v>
      </c>
      <c r="L91" s="64">
        <v>1861.488301455933</v>
      </c>
      <c r="M91" s="64">
        <v>24.199152525460683</v>
      </c>
      <c r="N91" s="62">
        <v>0.12999895033739237</v>
      </c>
      <c r="O91" s="62">
        <v>0.22000227184663618</v>
      </c>
      <c r="P91" s="62">
        <v>9.4997689577667174E-2</v>
      </c>
      <c r="Q91" s="62">
        <v>9.5000850369151166E-2</v>
      </c>
      <c r="R91" s="62">
        <v>0.20816508485225971</v>
      </c>
    </row>
    <row r="92" spans="1:18" ht="15.75" hidden="1" thickBot="1">
      <c r="A92" s="60" t="s">
        <v>375</v>
      </c>
      <c r="B92" s="60" t="s">
        <v>77</v>
      </c>
      <c r="C92" s="60" t="s">
        <v>378</v>
      </c>
      <c r="D92" s="60" t="s">
        <v>45</v>
      </c>
      <c r="E92" s="60"/>
      <c r="F92" s="61">
        <v>1178.7306369579401</v>
      </c>
      <c r="G92" s="61">
        <v>1331.9699979567699</v>
      </c>
      <c r="H92" s="61">
        <v>1478.47999799074</v>
      </c>
      <c r="I92" s="61">
        <v>1663.28999745857</v>
      </c>
      <c r="J92" s="61">
        <v>1871.19999741732</v>
      </c>
      <c r="K92" s="61">
        <v>2398.94999635356</v>
      </c>
      <c r="L92" s="64">
        <v>1043.1210287278298</v>
      </c>
      <c r="M92" s="64">
        <v>13.560960823011033</v>
      </c>
      <c r="N92" s="62">
        <v>0.13000371432977167</v>
      </c>
      <c r="O92" s="62">
        <v>0.10999497005091338</v>
      </c>
      <c r="P92" s="62">
        <v>0.12499999980993151</v>
      </c>
      <c r="Q92" s="62">
        <v>0.12499924864360802</v>
      </c>
      <c r="R92" s="62">
        <v>0.28203826403626259</v>
      </c>
    </row>
    <row r="93" spans="1:18" ht="15.75" hidden="1" thickBot="1">
      <c r="A93" s="60" t="s">
        <v>375</v>
      </c>
      <c r="B93" s="60" t="s">
        <v>77</v>
      </c>
      <c r="C93" s="60" t="s">
        <v>378</v>
      </c>
      <c r="D93" s="60" t="s">
        <v>46</v>
      </c>
      <c r="E93" s="60"/>
      <c r="F93" s="61">
        <v>195.064759004107</v>
      </c>
      <c r="G93" s="61">
        <v>206.769999702804</v>
      </c>
      <c r="H93" s="61">
        <v>256.38999983655202</v>
      </c>
      <c r="I93" s="61">
        <v>284.59999961297001</v>
      </c>
      <c r="J93" s="61">
        <v>315.899999840352</v>
      </c>
      <c r="K93" s="61">
        <v>393.16999947032298</v>
      </c>
      <c r="L93" s="64">
        <v>184.02215147275228</v>
      </c>
      <c r="M93" s="64">
        <v>1.1042607531354718</v>
      </c>
      <c r="N93" s="62">
        <v>6.0006947223360571E-2</v>
      </c>
      <c r="O93" s="62">
        <v>0.23997678679241749</v>
      </c>
      <c r="P93" s="62">
        <v>0.11002769138578647</v>
      </c>
      <c r="Q93" s="62">
        <v>0.10997891872785356</v>
      </c>
      <c r="R93" s="62">
        <v>0.2446027213327677</v>
      </c>
    </row>
    <row r="94" spans="1:18" ht="15.75" hidden="1" thickBot="1">
      <c r="A94" s="60" t="s">
        <v>375</v>
      </c>
      <c r="B94" s="60" t="s">
        <v>77</v>
      </c>
      <c r="C94" s="60" t="s">
        <v>378</v>
      </c>
      <c r="D94" s="60" t="s">
        <v>47</v>
      </c>
      <c r="E94" s="60"/>
      <c r="F94" s="61">
        <v>431.50300624068501</v>
      </c>
      <c r="G94" s="61">
        <v>448.75999932258702</v>
      </c>
      <c r="H94" s="61">
        <v>516.07999943590698</v>
      </c>
      <c r="I94" s="61">
        <v>572.84999915719595</v>
      </c>
      <c r="J94" s="61">
        <v>635.85999929297998</v>
      </c>
      <c r="K94" s="61">
        <v>791.37999884716601</v>
      </c>
      <c r="L94" s="64">
        <v>414.90962803238665</v>
      </c>
      <c r="M94" s="64">
        <v>1.6593378208298362</v>
      </c>
      <c r="N94" s="62">
        <v>3.9992752848345983E-2</v>
      </c>
      <c r="O94" s="62">
        <v>0.15001337065456138</v>
      </c>
      <c r="P94" s="62">
        <v>0.11000232480107834</v>
      </c>
      <c r="Q94" s="62">
        <v>0.1099938905969928</v>
      </c>
      <c r="R94" s="62">
        <v>0.24458214029363459</v>
      </c>
    </row>
    <row r="95" spans="1:18" ht="15.75" hidden="1" thickBot="1">
      <c r="A95" s="60" t="s">
        <v>375</v>
      </c>
      <c r="B95" s="60" t="s">
        <v>77</v>
      </c>
      <c r="C95" s="60" t="s">
        <v>378</v>
      </c>
      <c r="D95" s="60" t="s">
        <v>48</v>
      </c>
      <c r="E95" s="60"/>
      <c r="F95" s="61">
        <v>3810.98</v>
      </c>
      <c r="G95" s="61">
        <v>4001.5299935562798</v>
      </c>
      <c r="H95" s="61">
        <v>4241.6199935695204</v>
      </c>
      <c r="I95" s="61">
        <v>4623.35999278702</v>
      </c>
      <c r="J95" s="61">
        <v>5039.4699925570103</v>
      </c>
      <c r="K95" s="61">
        <v>6028.4799912506196</v>
      </c>
      <c r="L95" s="64">
        <v>3629.5038607201518</v>
      </c>
      <c r="M95" s="64">
        <v>18.147613927984821</v>
      </c>
      <c r="N95" s="62">
        <v>5.0000260708867476E-2</v>
      </c>
      <c r="O95" s="62">
        <v>5.9999550271986189E-2</v>
      </c>
      <c r="P95" s="62">
        <v>8.9998632549882829E-2</v>
      </c>
      <c r="Q95" s="62">
        <v>9.0001643916798685E-2</v>
      </c>
      <c r="R95" s="62">
        <v>0.19625278058095727</v>
      </c>
    </row>
    <row r="96" spans="1:18" ht="15.75" hidden="1" thickBot="1">
      <c r="A96" s="60" t="s">
        <v>375</v>
      </c>
      <c r="B96" s="60" t="s">
        <v>77</v>
      </c>
      <c r="C96" s="60" t="s">
        <v>379</v>
      </c>
      <c r="D96" s="60" t="s">
        <v>13</v>
      </c>
      <c r="E96" s="60"/>
      <c r="F96" s="61">
        <v>1015.16174206673</v>
      </c>
      <c r="G96" s="61">
        <v>1055.76998743082</v>
      </c>
      <c r="H96" s="61">
        <v>1150.7899875082701</v>
      </c>
      <c r="I96" s="61">
        <v>1248.5999852833299</v>
      </c>
      <c r="J96" s="61">
        <v>1354.7399857830401</v>
      </c>
      <c r="K96" s="61">
        <v>1604.6199812013899</v>
      </c>
      <c r="L96" s="64">
        <v>976.11541796501922</v>
      </c>
      <c r="M96" s="64">
        <v>3.9046324101710752</v>
      </c>
      <c r="N96" s="62">
        <v>4.0001749161091567E-2</v>
      </c>
      <c r="O96" s="62">
        <v>9.0000664168033373E-2</v>
      </c>
      <c r="P96" s="62">
        <v>8.4993785866039215E-2</v>
      </c>
      <c r="Q96" s="62">
        <v>8.5007209475198783E-2</v>
      </c>
      <c r="R96" s="62">
        <v>0.18444867505251875</v>
      </c>
    </row>
    <row r="97" spans="1:18" ht="15.75" hidden="1" thickBot="1">
      <c r="A97" s="60" t="s">
        <v>375</v>
      </c>
      <c r="B97" s="60" t="s">
        <v>77</v>
      </c>
      <c r="C97" s="60" t="s">
        <v>379</v>
      </c>
      <c r="D97" s="60" t="s">
        <v>15</v>
      </c>
      <c r="E97" s="60"/>
      <c r="F97" s="61">
        <v>950.39</v>
      </c>
      <c r="G97" s="61">
        <v>1064.42998727943</v>
      </c>
      <c r="H97" s="61">
        <v>1192.1699871216099</v>
      </c>
      <c r="I97" s="61">
        <v>1305.4199846802001</v>
      </c>
      <c r="J97" s="61">
        <v>1429.4399846655101</v>
      </c>
      <c r="K97" s="61">
        <v>1726.99997967578</v>
      </c>
      <c r="L97" s="64">
        <v>848.56793109388843</v>
      </c>
      <c r="M97" s="64">
        <v>10.182206890611155</v>
      </c>
      <c r="N97" s="62">
        <v>0.11999283165798248</v>
      </c>
      <c r="O97" s="62">
        <v>0.12000789283348717</v>
      </c>
      <c r="P97" s="62">
        <v>9.499484031805093E-2</v>
      </c>
      <c r="Q97" s="62">
        <v>9.5003907892288242E-2</v>
      </c>
      <c r="R97" s="62">
        <v>0.20816543415769853</v>
      </c>
    </row>
    <row r="98" spans="1:18" ht="15.75" hidden="1" thickBot="1">
      <c r="A98" s="60" t="s">
        <v>375</v>
      </c>
      <c r="B98" s="60" t="s">
        <v>77</v>
      </c>
      <c r="C98" s="60" t="s">
        <v>379</v>
      </c>
      <c r="D98" s="60" t="s">
        <v>16</v>
      </c>
      <c r="E98" s="60"/>
      <c r="F98" s="61">
        <v>617.01235048221099</v>
      </c>
      <c r="G98" s="61">
        <v>647.85999235018403</v>
      </c>
      <c r="H98" s="61">
        <v>725.60999267850502</v>
      </c>
      <c r="I98" s="61">
        <v>776.39999100195098</v>
      </c>
      <c r="J98" s="61">
        <v>830.74999210811802</v>
      </c>
      <c r="K98" s="61">
        <v>955.11998904340396</v>
      </c>
      <c r="L98" s="64">
        <v>587.63350900328919</v>
      </c>
      <c r="M98" s="64">
        <v>2.9378841478921798</v>
      </c>
      <c r="N98" s="62">
        <v>4.9995177315113409E-2</v>
      </c>
      <c r="O98" s="62">
        <v>0.12001049801867567</v>
      </c>
      <c r="P98" s="62">
        <v>6.9996277388574238E-2</v>
      </c>
      <c r="Q98" s="62">
        <v>7.0002578227786799E-2</v>
      </c>
      <c r="R98" s="62">
        <v>0.14970809282788389</v>
      </c>
    </row>
    <row r="99" spans="1:18" ht="15.75" hidden="1" thickBot="1">
      <c r="A99" s="60" t="s">
        <v>375</v>
      </c>
      <c r="B99" s="60" t="s">
        <v>77</v>
      </c>
      <c r="C99" s="60" t="s">
        <v>379</v>
      </c>
      <c r="D99" s="60" t="s">
        <v>17</v>
      </c>
      <c r="E99" s="60"/>
      <c r="F99" s="61">
        <v>841.55023836199905</v>
      </c>
      <c r="G99" s="61">
        <v>942.539988763633</v>
      </c>
      <c r="H99" s="61">
        <v>1055.63998846969</v>
      </c>
      <c r="I99" s="61">
        <v>1155.92998639744</v>
      </c>
      <c r="J99" s="61">
        <v>1265.7399865719501</v>
      </c>
      <c r="K99" s="61">
        <v>1529.21998192158</v>
      </c>
      <c r="L99" s="64">
        <v>751.38117441162399</v>
      </c>
      <c r="M99" s="64">
        <v>9.0169063950375055</v>
      </c>
      <c r="N99" s="62">
        <v>0.12000442255022269</v>
      </c>
      <c r="O99" s="62">
        <v>0.11999490849657718</v>
      </c>
      <c r="P99" s="62">
        <v>9.5003977703739195E-2</v>
      </c>
      <c r="Q99" s="62">
        <v>9.4997103169494654E-2</v>
      </c>
      <c r="R99" s="62">
        <v>0.20816281238236173</v>
      </c>
    </row>
    <row r="100" spans="1:18" ht="15.75" hidden="1" thickBot="1">
      <c r="A100" s="60" t="s">
        <v>375</v>
      </c>
      <c r="B100" s="60" t="s">
        <v>77</v>
      </c>
      <c r="C100" s="60" t="s">
        <v>379</v>
      </c>
      <c r="D100" s="60" t="s">
        <v>18</v>
      </c>
      <c r="E100" s="60"/>
      <c r="F100" s="61">
        <v>105.852106508966</v>
      </c>
      <c r="G100" s="61">
        <v>113.259998814764</v>
      </c>
      <c r="H100" s="61">
        <v>130.249999865098</v>
      </c>
      <c r="I100" s="61">
        <v>143.929998648679</v>
      </c>
      <c r="J100" s="61">
        <v>159.04000020143201</v>
      </c>
      <c r="K100" s="61">
        <v>195.98999821906199</v>
      </c>
      <c r="L100" s="64">
        <v>98.928735384419753</v>
      </c>
      <c r="M100" s="64">
        <v>0.69233711245462504</v>
      </c>
      <c r="N100" s="62">
        <v>6.9983418848358292E-2</v>
      </c>
      <c r="O100" s="62">
        <v>0.15000884008590745</v>
      </c>
      <c r="P100" s="62">
        <v>0.10502878155661874</v>
      </c>
      <c r="Q100" s="62">
        <v>0.10498160004597266</v>
      </c>
      <c r="R100" s="62">
        <v>0.23233147617474209</v>
      </c>
    </row>
    <row r="101" spans="1:18" ht="15.75" hidden="1" thickBot="1">
      <c r="A101" s="60" t="s">
        <v>375</v>
      </c>
      <c r="B101" s="60" t="s">
        <v>77</v>
      </c>
      <c r="C101" s="60" t="s">
        <v>379</v>
      </c>
      <c r="D101" s="60" t="s">
        <v>19</v>
      </c>
      <c r="E101" s="60"/>
      <c r="F101" s="61">
        <v>1027.06</v>
      </c>
      <c r="G101" s="61">
        <v>1088.6799870028699</v>
      </c>
      <c r="H101" s="61">
        <v>1153.99998747461</v>
      </c>
      <c r="I101" s="61">
        <v>1269.39998501167</v>
      </c>
      <c r="J101" s="61">
        <v>1396.3399853048199</v>
      </c>
      <c r="K101" s="61">
        <v>1703.7999798307301</v>
      </c>
      <c r="L101" s="64">
        <v>968.92774386714166</v>
      </c>
      <c r="M101" s="64">
        <v>5.8132256132858284</v>
      </c>
      <c r="N101" s="62">
        <v>5.9996482194681858E-2</v>
      </c>
      <c r="O101" s="62">
        <v>5.9999266314764974E-2</v>
      </c>
      <c r="P101" s="62">
        <v>9.9999998951125657E-2</v>
      </c>
      <c r="Q101" s="62">
        <v>0.10000000141167717</v>
      </c>
      <c r="R101" s="62">
        <v>0.22018992348685901</v>
      </c>
    </row>
    <row r="102" spans="1:18" ht="15.75" hidden="1" thickBot="1">
      <c r="A102" s="60" t="s">
        <v>375</v>
      </c>
      <c r="B102" s="60" t="s">
        <v>77</v>
      </c>
      <c r="C102" s="60" t="s">
        <v>379</v>
      </c>
      <c r="D102" s="60" t="s">
        <v>20</v>
      </c>
      <c r="E102" s="60"/>
      <c r="F102" s="61">
        <v>7733.6445777729896</v>
      </c>
      <c r="G102" s="61">
        <v>8352.3398972328396</v>
      </c>
      <c r="H102" s="61">
        <v>8769.9498917716792</v>
      </c>
      <c r="I102" s="61">
        <v>9471.5498856620998</v>
      </c>
      <c r="J102" s="61">
        <v>10229.2698766658</v>
      </c>
      <c r="K102" s="61">
        <v>11996.519857008399</v>
      </c>
      <c r="L102" s="64">
        <v>7160.7787986612693</v>
      </c>
      <c r="M102" s="64">
        <v>57.286577911172024</v>
      </c>
      <c r="N102" s="62">
        <v>8.0000485312968952E-2</v>
      </c>
      <c r="O102" s="62">
        <v>4.9999161872853776E-2</v>
      </c>
      <c r="P102" s="62">
        <v>8.0000456393563887E-2</v>
      </c>
      <c r="Q102" s="62">
        <v>7.9999577698548124E-2</v>
      </c>
      <c r="R102" s="62">
        <v>0.17276403904191742</v>
      </c>
    </row>
    <row r="103" spans="1:18" ht="15.75" hidden="1" thickBot="1">
      <c r="A103" s="60" t="s">
        <v>375</v>
      </c>
      <c r="B103" s="60" t="s">
        <v>77</v>
      </c>
      <c r="C103" s="60" t="s">
        <v>379</v>
      </c>
      <c r="D103" s="60" t="s">
        <v>21</v>
      </c>
      <c r="E103" s="60"/>
      <c r="F103" s="61">
        <v>997.38128975028405</v>
      </c>
      <c r="G103" s="61">
        <v>1137.00998636742</v>
      </c>
      <c r="H103" s="61">
        <v>1250.71998631409</v>
      </c>
      <c r="I103" s="61">
        <v>1382.03998357471</v>
      </c>
      <c r="J103" s="61">
        <v>1527.15998366756</v>
      </c>
      <c r="K103" s="61">
        <v>1881.9599777355099</v>
      </c>
      <c r="L103" s="64">
        <v>874.89947236266812</v>
      </c>
      <c r="M103" s="64">
        <v>12.248181738761593</v>
      </c>
      <c r="N103" s="62">
        <v>0.13999530375398858</v>
      </c>
      <c r="O103" s="62">
        <v>0.10000791664984118</v>
      </c>
      <c r="P103" s="62">
        <v>0.10499552153765779</v>
      </c>
      <c r="Q103" s="62">
        <v>0.10500419800987987</v>
      </c>
      <c r="R103" s="62">
        <v>0.23232667033081753</v>
      </c>
    </row>
    <row r="104" spans="1:18" ht="15.75" hidden="1" thickBot="1">
      <c r="A104" s="60" t="s">
        <v>375</v>
      </c>
      <c r="B104" s="60" t="s">
        <v>77</v>
      </c>
      <c r="C104" s="60" t="s">
        <v>379</v>
      </c>
      <c r="D104" s="60" t="s">
        <v>22</v>
      </c>
      <c r="E104" s="60"/>
      <c r="F104" s="61">
        <v>111.67</v>
      </c>
      <c r="G104" s="61">
        <v>148.51999838642899</v>
      </c>
      <c r="H104" s="61">
        <v>161.88999949431599</v>
      </c>
      <c r="I104" s="61">
        <v>178.87999821781099</v>
      </c>
      <c r="J104" s="61">
        <v>197.66999963544299</v>
      </c>
      <c r="K104" s="61">
        <v>243.58999761977901</v>
      </c>
      <c r="L104" s="64">
        <v>83.963028787236112</v>
      </c>
      <c r="M104" s="64">
        <v>2.7706971212763891</v>
      </c>
      <c r="N104" s="62">
        <v>0.32999013509831643</v>
      </c>
      <c r="O104" s="62">
        <v>9.0021554357279571E-2</v>
      </c>
      <c r="P104" s="62">
        <v>0.10494779650729155</v>
      </c>
      <c r="Q104" s="62">
        <v>0.1050424955547718</v>
      </c>
      <c r="R104" s="62">
        <v>0.23230635943251343</v>
      </c>
    </row>
    <row r="105" spans="1:18" ht="15.75" hidden="1" thickBot="1">
      <c r="A105" s="60" t="s">
        <v>375</v>
      </c>
      <c r="B105" s="60" t="s">
        <v>77</v>
      </c>
      <c r="C105" s="60" t="s">
        <v>379</v>
      </c>
      <c r="D105" s="60" t="s">
        <v>23</v>
      </c>
      <c r="E105" s="60"/>
      <c r="F105" s="61">
        <v>728.81258452857503</v>
      </c>
      <c r="G105" s="61">
        <v>728.80999137091806</v>
      </c>
      <c r="H105" s="61">
        <v>911.01999042779505</v>
      </c>
      <c r="I105" s="61">
        <v>961.11998878955205</v>
      </c>
      <c r="J105" s="61">
        <v>1013.97998984021</v>
      </c>
      <c r="K105" s="61">
        <v>1131.5499869262201</v>
      </c>
      <c r="L105" s="64">
        <v>728.8151776954586</v>
      </c>
      <c r="M105" s="64">
        <v>-2.5931668835710298E-4</v>
      </c>
      <c r="N105" s="62">
        <v>-3.5580582882662646E-6</v>
      </c>
      <c r="O105" s="62">
        <v>0.25001029241398487</v>
      </c>
      <c r="P105" s="62">
        <v>5.4993302988039963E-2</v>
      </c>
      <c r="Q105" s="62">
        <v>5.4998337010169332E-2</v>
      </c>
      <c r="R105" s="62">
        <v>0.11594903081325851</v>
      </c>
    </row>
    <row r="106" spans="1:18" ht="15.75" hidden="1" thickBot="1">
      <c r="A106" s="60" t="s">
        <v>375</v>
      </c>
      <c r="B106" s="60" t="s">
        <v>77</v>
      </c>
      <c r="C106" s="60" t="s">
        <v>379</v>
      </c>
      <c r="D106" s="60" t="s">
        <v>24</v>
      </c>
      <c r="E106" s="60"/>
      <c r="F106" s="61">
        <v>972.98461512062397</v>
      </c>
      <c r="G106" s="61">
        <v>972.97998842009099</v>
      </c>
      <c r="H106" s="61">
        <v>1099.46998815652</v>
      </c>
      <c r="I106" s="61">
        <v>1187.4299860113699</v>
      </c>
      <c r="J106" s="61">
        <v>1282.4199866312699</v>
      </c>
      <c r="K106" s="61">
        <v>1503.9799824532899</v>
      </c>
      <c r="L106" s="64">
        <v>972.98924184315786</v>
      </c>
      <c r="M106" s="64">
        <v>-4.6267225338851857E-4</v>
      </c>
      <c r="N106" s="62">
        <v>-4.7551630941331891E-6</v>
      </c>
      <c r="O106" s="62">
        <v>0.13000267347925767</v>
      </c>
      <c r="P106" s="62">
        <v>8.0002181780634452E-2</v>
      </c>
      <c r="Q106" s="62">
        <v>7.9996295982869392E-2</v>
      </c>
      <c r="R106" s="62">
        <v>0.17276711072168002</v>
      </c>
    </row>
    <row r="107" spans="1:18" ht="15.75" hidden="1" thickBot="1">
      <c r="A107" s="60" t="s">
        <v>375</v>
      </c>
      <c r="B107" s="60" t="s">
        <v>77</v>
      </c>
      <c r="C107" s="60" t="s">
        <v>379</v>
      </c>
      <c r="D107" s="60" t="s">
        <v>25</v>
      </c>
      <c r="E107" s="60"/>
      <c r="F107" s="61">
        <v>792.12146873134998</v>
      </c>
      <c r="G107" s="61">
        <v>831.72999012227797</v>
      </c>
      <c r="H107" s="61">
        <v>881.62999079649001</v>
      </c>
      <c r="I107" s="61">
        <v>956.56998880118795</v>
      </c>
      <c r="J107" s="61">
        <v>1037.8799895794</v>
      </c>
      <c r="K107" s="61">
        <v>1229.31998567255</v>
      </c>
      <c r="L107" s="64">
        <v>754.39917843153</v>
      </c>
      <c r="M107" s="64">
        <v>3.7722290299819976</v>
      </c>
      <c r="N107" s="62">
        <v>5.0003090377495271E-2</v>
      </c>
      <c r="O107" s="62">
        <v>5.9995432732774155E-2</v>
      </c>
      <c r="P107" s="62">
        <v>8.5001643305027519E-2</v>
      </c>
      <c r="Q107" s="62">
        <v>8.5001622181470504E-2</v>
      </c>
      <c r="R107" s="62">
        <v>0.18445292135435712</v>
      </c>
    </row>
    <row r="108" spans="1:18" ht="15.75" hidden="1" thickBot="1">
      <c r="A108" s="60" t="s">
        <v>375</v>
      </c>
      <c r="B108" s="60" t="s">
        <v>77</v>
      </c>
      <c r="C108" s="60" t="s">
        <v>379</v>
      </c>
      <c r="D108" s="60" t="s">
        <v>26</v>
      </c>
      <c r="E108" s="60"/>
      <c r="F108" s="61">
        <v>6298.8611265069103</v>
      </c>
      <c r="G108" s="61">
        <v>6550.8199213308098</v>
      </c>
      <c r="H108" s="61">
        <v>7140.3899155448798</v>
      </c>
      <c r="I108" s="61">
        <v>7675.9199078788497</v>
      </c>
      <c r="J108" s="61">
        <v>8251.6099014778501</v>
      </c>
      <c r="K108" s="61">
        <v>9581.6398847318796</v>
      </c>
      <c r="L108" s="64">
        <v>6056.5932154275624</v>
      </c>
      <c r="M108" s="64">
        <v>24.226791107934787</v>
      </c>
      <c r="N108" s="62">
        <v>4.000069056350597E-2</v>
      </c>
      <c r="O108" s="62">
        <v>8.9999420117519865E-2</v>
      </c>
      <c r="P108" s="62">
        <v>7.5000104849750879E-2</v>
      </c>
      <c r="Q108" s="62">
        <v>7.499947895601293E-2</v>
      </c>
      <c r="R108" s="62">
        <v>0.1611843021100432</v>
      </c>
    </row>
    <row r="109" spans="1:18" ht="15.75" hidden="1" thickBot="1">
      <c r="A109" s="60" t="s">
        <v>375</v>
      </c>
      <c r="B109" s="60" t="s">
        <v>77</v>
      </c>
      <c r="C109" s="60" t="s">
        <v>379</v>
      </c>
      <c r="D109" s="60" t="s">
        <v>27</v>
      </c>
      <c r="E109" s="60"/>
      <c r="F109" s="61">
        <v>636.08385108705204</v>
      </c>
      <c r="G109" s="61">
        <v>674.24999203280004</v>
      </c>
      <c r="H109" s="61">
        <v>836.06999137611604</v>
      </c>
      <c r="I109" s="61">
        <v>923.85998917619304</v>
      </c>
      <c r="J109" s="61">
        <v>1020.85998977006</v>
      </c>
      <c r="K109" s="61">
        <v>1258.0399853752799</v>
      </c>
      <c r="L109" s="64">
        <v>600.07811701101571</v>
      </c>
      <c r="M109" s="64">
        <v>3.6005734076036333</v>
      </c>
      <c r="N109" s="62">
        <v>6.0001744865119555E-2</v>
      </c>
      <c r="O109" s="62">
        <v>0.24000000186198592</v>
      </c>
      <c r="P109" s="62">
        <v>0.10500316804288175</v>
      </c>
      <c r="Q109" s="62">
        <v>0.10499426507295977</v>
      </c>
      <c r="R109" s="62">
        <v>0.23233352073935495</v>
      </c>
    </row>
    <row r="110" spans="1:18" ht="15.75" hidden="1" thickBot="1">
      <c r="A110" s="60" t="s">
        <v>375</v>
      </c>
      <c r="B110" s="60" t="s">
        <v>77</v>
      </c>
      <c r="C110" s="60" t="s">
        <v>379</v>
      </c>
      <c r="D110" s="60" t="s">
        <v>28</v>
      </c>
      <c r="E110" s="60"/>
      <c r="F110" s="61">
        <v>1536.6620681291099</v>
      </c>
      <c r="G110" s="61">
        <v>1920.8299766766399</v>
      </c>
      <c r="H110" s="61">
        <v>2285.77997433678</v>
      </c>
      <c r="I110" s="61">
        <v>2548.6499695860002</v>
      </c>
      <c r="J110" s="61">
        <v>2841.73996742395</v>
      </c>
      <c r="K110" s="61">
        <v>3571.9299577114898</v>
      </c>
      <c r="L110" s="64">
        <v>1229.3281239354319</v>
      </c>
      <c r="M110" s="64">
        <v>30.733394419367801</v>
      </c>
      <c r="N110" s="62">
        <v>0.2500015563052555</v>
      </c>
      <c r="O110" s="62">
        <v>0.18999599240509832</v>
      </c>
      <c r="P110" s="62">
        <v>0.1150023178961011</v>
      </c>
      <c r="Q110" s="62">
        <v>0.11499813679222455</v>
      </c>
      <c r="R110" s="62">
        <v>0.25695172628671592</v>
      </c>
    </row>
    <row r="111" spans="1:18" ht="15.75" hidden="1" thickBot="1">
      <c r="A111" s="60" t="s">
        <v>375</v>
      </c>
      <c r="B111" s="60" t="s">
        <v>77</v>
      </c>
      <c r="C111" s="60" t="s">
        <v>379</v>
      </c>
      <c r="D111" s="60" t="s">
        <v>29</v>
      </c>
      <c r="E111" s="60"/>
      <c r="F111" s="61">
        <v>465.49381736675798</v>
      </c>
      <c r="G111" s="61">
        <v>553.939993478259</v>
      </c>
      <c r="H111" s="61">
        <v>720.119992513189</v>
      </c>
      <c r="I111" s="61">
        <v>824.53999037526</v>
      </c>
      <c r="J111" s="61">
        <v>944.08999040951403</v>
      </c>
      <c r="K111" s="61">
        <v>1259.08998526659</v>
      </c>
      <c r="L111" s="64">
        <v>391.16961504455998</v>
      </c>
      <c r="M111" s="64">
        <v>7.4324202322198003</v>
      </c>
      <c r="N111" s="62">
        <v>0.19000505014616584</v>
      </c>
      <c r="O111" s="62">
        <v>0.29999639129044442</v>
      </c>
      <c r="P111" s="62">
        <v>0.14500360904805534</v>
      </c>
      <c r="Q111" s="62">
        <v>0.14498993551525027</v>
      </c>
      <c r="R111" s="62">
        <v>0.3336546283267337</v>
      </c>
    </row>
    <row r="112" spans="1:18" ht="15.75" hidden="1" thickBot="1">
      <c r="A112" s="60" t="s">
        <v>375</v>
      </c>
      <c r="B112" s="60" t="s">
        <v>77</v>
      </c>
      <c r="C112" s="60" t="s">
        <v>379</v>
      </c>
      <c r="D112" s="60" t="s">
        <v>30</v>
      </c>
      <c r="E112" s="60"/>
      <c r="F112" s="61">
        <v>43.582503702093703</v>
      </c>
      <c r="G112" s="61">
        <v>52.7299995469549</v>
      </c>
      <c r="H112" s="61">
        <v>61.170000512207302</v>
      </c>
      <c r="I112" s="61">
        <v>66.979999560209905</v>
      </c>
      <c r="J112" s="61">
        <v>73.350001002120905</v>
      </c>
      <c r="K112" s="61">
        <v>88.619999405842705</v>
      </c>
      <c r="L112" s="64">
        <v>36.021897312015085</v>
      </c>
      <c r="M112" s="64">
        <v>0.7560606390078618</v>
      </c>
      <c r="N112" s="62">
        <v>0.20988917725765607</v>
      </c>
      <c r="O112" s="62">
        <v>0.16006070619698692</v>
      </c>
      <c r="P112" s="62">
        <v>9.4981183576141021E-2</v>
      </c>
      <c r="Q112" s="62">
        <v>9.5103037977551125E-2</v>
      </c>
      <c r="R112" s="62">
        <v>0.20817993449352878</v>
      </c>
    </row>
    <row r="113" spans="1:38" ht="15.75" hidden="1" thickBot="1">
      <c r="A113" s="60" t="s">
        <v>375</v>
      </c>
      <c r="B113" s="60" t="s">
        <v>77</v>
      </c>
      <c r="C113" s="60" t="s">
        <v>379</v>
      </c>
      <c r="D113" s="60" t="s">
        <v>31</v>
      </c>
      <c r="E113" s="60"/>
      <c r="F113" s="61">
        <v>2111.81</v>
      </c>
      <c r="G113" s="61">
        <v>2111.8099746293401</v>
      </c>
      <c r="H113" s="61">
        <v>2513.04997099297</v>
      </c>
      <c r="I113" s="61">
        <v>2676.3999676898302</v>
      </c>
      <c r="J113" s="61">
        <v>2850.3699674700001</v>
      </c>
      <c r="K113" s="61">
        <v>3244.7099613998898</v>
      </c>
      <c r="L113" s="64">
        <v>2111.8100253706602</v>
      </c>
      <c r="M113" s="64">
        <v>-2.537066029617563E-6</v>
      </c>
      <c r="N113" s="62">
        <v>-1.2013703809257593E-8</v>
      </c>
      <c r="O113" s="62">
        <v>0.18999815380361321</v>
      </c>
      <c r="P113" s="62">
        <v>6.5000695800854477E-2</v>
      </c>
      <c r="Q113" s="62">
        <v>6.5001495247488897E-2</v>
      </c>
      <c r="R113" s="62">
        <v>0.13834695089771362</v>
      </c>
    </row>
    <row r="114" spans="1:38" ht="15.75" hidden="1" thickBot="1">
      <c r="A114" s="60" t="s">
        <v>375</v>
      </c>
      <c r="B114" s="60" t="s">
        <v>77</v>
      </c>
      <c r="C114" s="60" t="s">
        <v>379</v>
      </c>
      <c r="D114" s="60" t="s">
        <v>33</v>
      </c>
      <c r="E114" s="60"/>
      <c r="F114" s="61">
        <v>260.63</v>
      </c>
      <c r="G114" s="61">
        <v>336.20999614749599</v>
      </c>
      <c r="H114" s="61">
        <v>393.35999673159398</v>
      </c>
      <c r="I114" s="61">
        <v>422.86999527160998</v>
      </c>
      <c r="J114" s="61">
        <v>454.57999662977301</v>
      </c>
      <c r="K114" s="61">
        <v>527.84999419737596</v>
      </c>
      <c r="L114" s="64">
        <v>202.04038451670499</v>
      </c>
      <c r="M114" s="64">
        <v>5.8589615483295008</v>
      </c>
      <c r="N114" s="62">
        <v>0.28998962570500708</v>
      </c>
      <c r="O114" s="62">
        <v>0.16998304999541469</v>
      </c>
      <c r="P114" s="62">
        <v>7.502033451599785E-2</v>
      </c>
      <c r="Q114" s="62">
        <v>7.4987588887207871E-2</v>
      </c>
      <c r="R114" s="62">
        <v>0.1611817460311101</v>
      </c>
    </row>
    <row r="115" spans="1:38" ht="15.75" hidden="1" thickBot="1">
      <c r="A115" s="60" t="s">
        <v>375</v>
      </c>
      <c r="B115" s="60" t="s">
        <v>77</v>
      </c>
      <c r="C115" s="60" t="s">
        <v>379</v>
      </c>
      <c r="D115" s="60" t="s">
        <v>34</v>
      </c>
      <c r="E115" s="60"/>
      <c r="F115" s="61">
        <v>52.311376967257097</v>
      </c>
      <c r="G115" s="61">
        <v>60.679999452666898</v>
      </c>
      <c r="H115" s="61">
        <v>69.180000652008502</v>
      </c>
      <c r="I115" s="61">
        <v>77.819999435626301</v>
      </c>
      <c r="J115" s="61">
        <v>87.550000804198802</v>
      </c>
      <c r="K115" s="61">
        <v>112.239999171916</v>
      </c>
      <c r="L115" s="64">
        <v>45.096904826854079</v>
      </c>
      <c r="M115" s="64">
        <v>0.72144721404030177</v>
      </c>
      <c r="N115" s="62">
        <v>0.15997710193421052</v>
      </c>
      <c r="O115" s="62">
        <v>0.14007912452227333</v>
      </c>
      <c r="P115" s="62">
        <v>0.12489156840398141</v>
      </c>
      <c r="Q115" s="62">
        <v>0.12503214391078585</v>
      </c>
      <c r="R115" s="62">
        <v>0.28201025860565254</v>
      </c>
    </row>
    <row r="116" spans="1:38" ht="15.75" hidden="1" thickBot="1">
      <c r="A116" s="60" t="s">
        <v>375</v>
      </c>
      <c r="B116" s="60" t="s">
        <v>77</v>
      </c>
      <c r="C116" s="60" t="s">
        <v>379</v>
      </c>
      <c r="D116" s="60" t="s">
        <v>35</v>
      </c>
      <c r="E116" s="60"/>
      <c r="F116" s="61">
        <v>184.33</v>
      </c>
      <c r="G116" s="61">
        <v>235.93999732092001</v>
      </c>
      <c r="H116" s="61">
        <v>259.53999832047401</v>
      </c>
      <c r="I116" s="61">
        <v>277.69999702536501</v>
      </c>
      <c r="J116" s="61">
        <v>297.139998443754</v>
      </c>
      <c r="K116" s="61">
        <v>341.62999643153699</v>
      </c>
      <c r="L116" s="64">
        <v>144.00927899386446</v>
      </c>
      <c r="M116" s="64">
        <v>4.032072100613556</v>
      </c>
      <c r="N116" s="62">
        <v>0.27998696533890305</v>
      </c>
      <c r="O116" s="62">
        <v>0.1000254355663734</v>
      </c>
      <c r="P116" s="62">
        <v>6.9969942291775181E-2</v>
      </c>
      <c r="Q116" s="62">
        <v>7.000360686576941E-2</v>
      </c>
      <c r="R116" s="62">
        <v>0.14972739523724729</v>
      </c>
    </row>
    <row r="117" spans="1:38" ht="15.75" hidden="1" thickBot="1">
      <c r="A117" s="60" t="s">
        <v>375</v>
      </c>
      <c r="B117" s="60" t="s">
        <v>77</v>
      </c>
      <c r="C117" s="60" t="s">
        <v>379</v>
      </c>
      <c r="D117" s="60" t="s">
        <v>355</v>
      </c>
      <c r="E117" s="60"/>
      <c r="F117" s="61">
        <v>3.57</v>
      </c>
      <c r="G117" s="61">
        <v>4.7500001281618198</v>
      </c>
      <c r="H117" s="61">
        <v>5.8800014199286297</v>
      </c>
      <c r="I117" s="61">
        <v>6.9100003089484199</v>
      </c>
      <c r="J117" s="61">
        <v>8.1200020825487798</v>
      </c>
      <c r="K117" s="61">
        <v>11.490000463705</v>
      </c>
      <c r="L117" s="64">
        <v>2.6831367697103805</v>
      </c>
      <c r="M117" s="64">
        <v>8.8686323028961928E-2</v>
      </c>
      <c r="N117" s="62">
        <v>0.33053224878482351</v>
      </c>
      <c r="O117" s="62">
        <v>0.23789500237426389</v>
      </c>
      <c r="P117" s="62">
        <v>0.17516983678420475</v>
      </c>
      <c r="Q117" s="62">
        <v>0.17510878719258707</v>
      </c>
      <c r="R117" s="62">
        <v>0.4150243247349531</v>
      </c>
    </row>
    <row r="118" spans="1:38" ht="15.75" hidden="1" thickBot="1">
      <c r="A118" s="60" t="s">
        <v>375</v>
      </c>
      <c r="B118" s="60" t="s">
        <v>77</v>
      </c>
      <c r="C118" s="60" t="s">
        <v>379</v>
      </c>
      <c r="D118" s="60" t="s">
        <v>39</v>
      </c>
      <c r="E118" s="60"/>
      <c r="F118" s="61">
        <v>635.78907725143904</v>
      </c>
      <c r="G118" s="61">
        <v>705.72999166897898</v>
      </c>
      <c r="H118" s="61">
        <v>797.46999183851506</v>
      </c>
      <c r="I118" s="61">
        <v>877.219989745676</v>
      </c>
      <c r="J118" s="61">
        <v>964.93999023269305</v>
      </c>
      <c r="K118" s="61">
        <v>1177.40998639246</v>
      </c>
      <c r="L118" s="64">
        <v>572.77961192534724</v>
      </c>
      <c r="M118" s="64">
        <v>6.3009465326091796</v>
      </c>
      <c r="N118" s="62">
        <v>0.11000647371908219</v>
      </c>
      <c r="O118" s="62">
        <v>0.12999305860954044</v>
      </c>
      <c r="P118" s="62">
        <v>0.10000376029611162</v>
      </c>
      <c r="Q118" s="62">
        <v>9.9997721794334471E-2</v>
      </c>
      <c r="R118" s="62">
        <v>0.22018985461316651</v>
      </c>
    </row>
    <row r="119" spans="1:38" ht="15.75" hidden="1" thickBot="1">
      <c r="A119" s="60" t="s">
        <v>375</v>
      </c>
      <c r="B119" s="60" t="s">
        <v>77</v>
      </c>
      <c r="C119" s="60" t="s">
        <v>379</v>
      </c>
      <c r="D119" s="60" t="s">
        <v>40</v>
      </c>
      <c r="E119" s="60"/>
      <c r="F119" s="61">
        <v>463.61250295081101</v>
      </c>
      <c r="G119" s="61">
        <v>514.60999396368004</v>
      </c>
      <c r="H119" s="61">
        <v>586.65999415588601</v>
      </c>
      <c r="I119" s="61">
        <v>651.18999251296805</v>
      </c>
      <c r="J119" s="61">
        <v>722.81999315777</v>
      </c>
      <c r="K119" s="61">
        <v>899.60998960591496</v>
      </c>
      <c r="L119" s="64">
        <v>417.66882768212514</v>
      </c>
      <c r="M119" s="64">
        <v>4.5943675268685862</v>
      </c>
      <c r="N119" s="62">
        <v>0.11000024953658301</v>
      </c>
      <c r="O119" s="62">
        <v>0.14000894082381751</v>
      </c>
      <c r="P119" s="62">
        <v>0.10999556642673552</v>
      </c>
      <c r="Q119" s="62">
        <v>0.10999862016978937</v>
      </c>
      <c r="R119" s="62">
        <v>0.24458371118901381</v>
      </c>
    </row>
    <row r="120" spans="1:38" ht="15.75" hidden="1" thickBot="1">
      <c r="A120" s="60" t="s">
        <v>375</v>
      </c>
      <c r="B120" s="60" t="s">
        <v>77</v>
      </c>
      <c r="C120" s="60" t="s">
        <v>379</v>
      </c>
      <c r="D120" s="60" t="s">
        <v>41</v>
      </c>
      <c r="E120" s="60"/>
      <c r="F120" s="61">
        <v>3324.87</v>
      </c>
      <c r="G120" s="61">
        <v>3989.8399521368401</v>
      </c>
      <c r="H120" s="61">
        <v>4827.7099457297199</v>
      </c>
      <c r="I120" s="61">
        <v>5286.3399379154898</v>
      </c>
      <c r="J120" s="61">
        <v>5788.5399323843703</v>
      </c>
      <c r="K120" s="61">
        <v>6993.5199127682899</v>
      </c>
      <c r="L120" s="64">
        <v>2770.727811018935</v>
      </c>
      <c r="M120" s="64">
        <v>55.41421889810649</v>
      </c>
      <c r="N120" s="62">
        <v>0.19999878254994638</v>
      </c>
      <c r="O120" s="62">
        <v>0.21000090320518783</v>
      </c>
      <c r="P120" s="62">
        <v>9.499949196232145E-2</v>
      </c>
      <c r="Q120" s="62">
        <v>9.4999564985771251E-2</v>
      </c>
      <c r="R120" s="62">
        <v>0.20816647970977609</v>
      </c>
    </row>
    <row r="121" spans="1:38" ht="15.75" hidden="1" thickBot="1">
      <c r="A121" s="60" t="s">
        <v>375</v>
      </c>
      <c r="B121" s="60" t="s">
        <v>77</v>
      </c>
      <c r="C121" s="60" t="s">
        <v>379</v>
      </c>
      <c r="D121" s="60" t="s">
        <v>42</v>
      </c>
      <c r="E121" s="60"/>
      <c r="F121" s="61">
        <v>409.82</v>
      </c>
      <c r="G121" s="61">
        <v>409.81999522825998</v>
      </c>
      <c r="H121" s="61">
        <v>463.08999579280101</v>
      </c>
      <c r="I121" s="61">
        <v>493.18999441163197</v>
      </c>
      <c r="J121" s="61">
        <v>525.24999575357799</v>
      </c>
      <c r="K121" s="61">
        <v>597.91999334171499</v>
      </c>
      <c r="L121" s="64">
        <v>409.82000477174006</v>
      </c>
      <c r="M121" s="64">
        <v>-4.7717400661895228E-7</v>
      </c>
      <c r="N121" s="62">
        <v>-1.1643502048084778E-8</v>
      </c>
      <c r="O121" s="62">
        <v>0.12998389825970033</v>
      </c>
      <c r="P121" s="62">
        <v>6.4998162111665481E-2</v>
      </c>
      <c r="Q121" s="62">
        <v>6.5005376640280596E-2</v>
      </c>
      <c r="R121" s="62">
        <v>0.13835316168613596</v>
      </c>
    </row>
    <row r="122" spans="1:38" ht="15.75" hidden="1" thickBot="1">
      <c r="A122" s="60" t="s">
        <v>375</v>
      </c>
      <c r="B122" s="60" t="s">
        <v>77</v>
      </c>
      <c r="C122" s="60" t="s">
        <v>379</v>
      </c>
      <c r="D122" s="60" t="s">
        <v>43</v>
      </c>
      <c r="E122" s="60"/>
      <c r="F122" s="61">
        <v>2103.4798267105398</v>
      </c>
      <c r="G122" s="61">
        <v>2376.9299714168501</v>
      </c>
      <c r="H122" s="61">
        <v>2899.8599671523898</v>
      </c>
      <c r="I122" s="61">
        <v>3175.33996254159</v>
      </c>
      <c r="J122" s="61">
        <v>3476.99995996393</v>
      </c>
      <c r="K122" s="61">
        <v>4200.7899489654201</v>
      </c>
      <c r="L122" s="64">
        <v>1861.4883208951892</v>
      </c>
      <c r="M122" s="64">
        <v>24.199150581535058</v>
      </c>
      <c r="N122" s="62">
        <v>0.129998938536975</v>
      </c>
      <c r="O122" s="62">
        <v>0.22000227268951869</v>
      </c>
      <c r="P122" s="62">
        <v>9.4997689029693591E-2</v>
      </c>
      <c r="Q122" s="62">
        <v>9.5000850611563104E-2</v>
      </c>
      <c r="R122" s="62">
        <v>0.20816508407696346</v>
      </c>
    </row>
    <row r="123" spans="1:38" ht="15.75" hidden="1" thickBot="1">
      <c r="A123" s="60" t="s">
        <v>375</v>
      </c>
      <c r="B123" s="60" t="s">
        <v>77</v>
      </c>
      <c r="C123" s="60" t="s">
        <v>379</v>
      </c>
      <c r="D123" s="60" t="s">
        <v>45</v>
      </c>
      <c r="E123" s="60"/>
      <c r="F123" s="61">
        <v>1178.7306369579401</v>
      </c>
      <c r="G123" s="61">
        <v>1331.9699840512001</v>
      </c>
      <c r="H123" s="61">
        <v>1478.4799835420599</v>
      </c>
      <c r="I123" s="61">
        <v>1663.2899802822101</v>
      </c>
      <c r="J123" s="61">
        <v>1871.1999795481099</v>
      </c>
      <c r="K123" s="61">
        <v>2398.9499719357</v>
      </c>
      <c r="L123" s="64">
        <v>1043.1210396178592</v>
      </c>
      <c r="M123" s="64">
        <v>13.560959734008089</v>
      </c>
      <c r="N123" s="62">
        <v>0.13000370253269997</v>
      </c>
      <c r="O123" s="62">
        <v>0.10999497079149503</v>
      </c>
      <c r="P123" s="62">
        <v>0.12499999918659208</v>
      </c>
      <c r="Q123" s="62">
        <v>0.12499924951788852</v>
      </c>
      <c r="R123" s="62">
        <v>0.28203826322990894</v>
      </c>
    </row>
    <row r="124" spans="1:38" ht="15.75" hidden="1" thickBot="1">
      <c r="A124" s="60" t="s">
        <v>375</v>
      </c>
      <c r="B124" s="60" t="s">
        <v>77</v>
      </c>
      <c r="C124" s="60" t="s">
        <v>379</v>
      </c>
      <c r="D124" s="60" t="s">
        <v>46</v>
      </c>
      <c r="E124" s="60"/>
      <c r="F124" s="61">
        <v>195.064759004107</v>
      </c>
      <c r="G124" s="61">
        <v>206.76999768594399</v>
      </c>
      <c r="H124" s="61">
        <v>256.38999834034502</v>
      </c>
      <c r="I124" s="61">
        <v>284.599996941646</v>
      </c>
      <c r="J124" s="61">
        <v>315.89999831783598</v>
      </c>
      <c r="K124" s="61">
        <v>393.16999582916202</v>
      </c>
      <c r="L124" s="64">
        <v>184.02215326772699</v>
      </c>
      <c r="M124" s="64">
        <v>1.1042605736380011</v>
      </c>
      <c r="N124" s="62">
        <v>6.0006936883922432E-2</v>
      </c>
      <c r="O124" s="62">
        <v>0.23997679165121033</v>
      </c>
      <c r="P124" s="62">
        <v>0.11002768744455314</v>
      </c>
      <c r="Q124" s="62">
        <v>0.1099789237967128</v>
      </c>
      <c r="R124" s="62">
        <v>0.24460271580496337</v>
      </c>
    </row>
    <row r="125" spans="1:38" ht="15.75" hidden="1" thickBot="1">
      <c r="A125" s="60" t="s">
        <v>375</v>
      </c>
      <c r="B125" s="60" t="s">
        <v>77</v>
      </c>
      <c r="C125" s="60" t="s">
        <v>379</v>
      </c>
      <c r="D125" s="60" t="s">
        <v>47</v>
      </c>
      <c r="E125" s="60"/>
      <c r="F125" s="61">
        <v>431.50300624068501</v>
      </c>
      <c r="G125" s="61">
        <v>448.75999476338598</v>
      </c>
      <c r="H125" s="61">
        <v>516.07999527432003</v>
      </c>
      <c r="I125" s="61">
        <v>572.84999344339303</v>
      </c>
      <c r="J125" s="61">
        <v>635.859994292544</v>
      </c>
      <c r="K125" s="61">
        <v>791.37999100421405</v>
      </c>
      <c r="L125" s="64">
        <v>414.90963224768302</v>
      </c>
      <c r="M125" s="64">
        <v>1.659337399300199</v>
      </c>
      <c r="N125" s="62">
        <v>3.9992742282484381E-2</v>
      </c>
      <c r="O125" s="62">
        <v>0.15001337306465859</v>
      </c>
      <c r="P125" s="62">
        <v>0.1100023226804154</v>
      </c>
      <c r="Q125" s="62">
        <v>0.1099938929394042</v>
      </c>
      <c r="R125" s="62">
        <v>0.24458213774669241</v>
      </c>
    </row>
    <row r="126" spans="1:38" ht="15.75" hidden="1" thickBot="1">
      <c r="A126" s="60" t="s">
        <v>375</v>
      </c>
      <c r="B126" s="60" t="s">
        <v>77</v>
      </c>
      <c r="C126" s="60" t="s">
        <v>379</v>
      </c>
      <c r="D126" s="60" t="s">
        <v>48</v>
      </c>
      <c r="E126" s="60"/>
      <c r="F126" s="61">
        <v>3810.98</v>
      </c>
      <c r="G126" s="61">
        <v>4001.5299519647301</v>
      </c>
      <c r="H126" s="61">
        <v>4241.6199506729699</v>
      </c>
      <c r="I126" s="61">
        <v>4623.3599443613703</v>
      </c>
      <c r="J126" s="61">
        <v>5039.4699406357904</v>
      </c>
      <c r="K126" s="61">
        <v>6028.4799264524299</v>
      </c>
      <c r="L126" s="64">
        <v>3629.5038984448947</v>
      </c>
      <c r="M126" s="64">
        <v>18.147610155510527</v>
      </c>
      <c r="N126" s="62">
        <v>5.0000249795257412E-2</v>
      </c>
      <c r="O126" s="62">
        <v>5.9999550569490773E-2</v>
      </c>
      <c r="P126" s="62">
        <v>8.9998632156526412E-2</v>
      </c>
      <c r="Q126" s="62">
        <v>9.0001644103420084E-2</v>
      </c>
      <c r="R126" s="62">
        <v>0.19625278004770952</v>
      </c>
    </row>
    <row r="127" spans="1:38" ht="15.75" thickBot="1">
      <c r="A127" s="60" t="s">
        <v>375</v>
      </c>
      <c r="B127" s="60" t="s">
        <v>78</v>
      </c>
      <c r="C127" s="60" t="s">
        <v>376</v>
      </c>
      <c r="D127" s="60" t="s">
        <v>13</v>
      </c>
      <c r="E127" s="60"/>
      <c r="F127" s="61">
        <v>1468.1931444905699</v>
      </c>
      <c r="G127" s="61">
        <v>1526.9199880368301</v>
      </c>
      <c r="H127" s="61">
        <v>1664.3399888152301</v>
      </c>
      <c r="I127" s="61">
        <v>1805.8099860906</v>
      </c>
      <c r="J127" s="61">
        <v>1959.30998738107</v>
      </c>
      <c r="K127" s="61">
        <v>2320.7099823046701</v>
      </c>
      <c r="L127" s="64">
        <v>1411.7249930695868</v>
      </c>
      <c r="M127" s="64">
        <v>5.6468151420983075</v>
      </c>
      <c r="N127" s="62">
        <v>3.9999399102654896E-2</v>
      </c>
      <c r="O127" s="62">
        <v>8.9998167458061551E-2</v>
      </c>
      <c r="P127" s="62">
        <v>8.500065985680974E-2</v>
      </c>
      <c r="Q127" s="62">
        <v>8.500340704327497E-2</v>
      </c>
      <c r="R127" s="62">
        <v>0.18445268857464911</v>
      </c>
      <c r="T127" s="76">
        <f>F127</f>
        <v>1468.1931444905699</v>
      </c>
      <c r="U127" s="77">
        <f>T127*(1+N127)</f>
        <v>1526.9199880368301</v>
      </c>
      <c r="V127" s="77">
        <f t="shared" ref="V127:X135" si="44">U127*(1+O127)</f>
        <v>1664.3399888152303</v>
      </c>
      <c r="W127" s="77">
        <f t="shared" si="44"/>
        <v>1805.8099860906004</v>
      </c>
      <c r="X127" s="77">
        <f t="shared" si="44"/>
        <v>1959.3099873810706</v>
      </c>
      <c r="Y127" s="77">
        <f>X127*(1+($R127/2))</f>
        <v>2140.0099848428708</v>
      </c>
      <c r="Z127" s="77">
        <f>Y127*(1+($R127/2))</f>
        <v>2337.3752824833018</v>
      </c>
      <c r="AA127" s="4">
        <f>(U127-T127)/10</f>
        <v>5.872684354626017</v>
      </c>
      <c r="AB127" s="4">
        <f t="shared" ref="AB127:AB157" si="45">(V127-U127)/10</f>
        <v>13.742000077840022</v>
      </c>
      <c r="AC127" s="4">
        <f t="shared" ref="AC127:AF142" si="46">(W127-V127)/10</f>
        <v>14.146999727537013</v>
      </c>
      <c r="AD127" s="4">
        <f t="shared" si="46"/>
        <v>15.350000129047022</v>
      </c>
      <c r="AE127" s="4">
        <f t="shared" si="46"/>
        <v>18.06999974618002</v>
      </c>
      <c r="AF127" s="4">
        <f t="shared" si="46"/>
        <v>19.736529764043098</v>
      </c>
      <c r="AH127" s="73">
        <f>M127*(1+N127)</f>
        <v>5.8726843546260126</v>
      </c>
      <c r="AI127" s="73">
        <f>AH127*(1+O127)</f>
        <v>6.4012151846019831</v>
      </c>
      <c r="AJ127" s="73">
        <f>AI127*(1+P127)</f>
        <v>6.9453226991785826</v>
      </c>
      <c r="AK127" s="73">
        <f>AJ127*(1+Q127)</f>
        <v>7.5356987916237568</v>
      </c>
      <c r="AL127" s="73">
        <f>AK127*(1+R127)</f>
        <v>8.9256786940274928</v>
      </c>
    </row>
    <row r="128" spans="1:38" ht="15.75" thickBot="1">
      <c r="A128" s="60" t="s">
        <v>375</v>
      </c>
      <c r="B128" s="60" t="s">
        <v>78</v>
      </c>
      <c r="C128" s="60" t="s">
        <v>376</v>
      </c>
      <c r="D128" s="60" t="s">
        <v>15</v>
      </c>
      <c r="E128" s="60"/>
      <c r="F128" s="61">
        <v>905.52301441199199</v>
      </c>
      <c r="G128" s="61">
        <v>1014.18999211391</v>
      </c>
      <c r="H128" s="61">
        <v>1135.8899930243799</v>
      </c>
      <c r="I128" s="61">
        <v>1243.7999905551401</v>
      </c>
      <c r="J128" s="61">
        <v>1361.95999204995</v>
      </c>
      <c r="K128" s="61">
        <v>1645.4699876662401</v>
      </c>
      <c r="L128" s="64">
        <v>808.49933050580182</v>
      </c>
      <c r="M128" s="64">
        <v>9.7023683906190179</v>
      </c>
      <c r="N128" s="62">
        <v>0.12000465584243783</v>
      </c>
      <c r="O128" s="62">
        <v>0.11999724100689121</v>
      </c>
      <c r="P128" s="62">
        <v>9.5000394574691935E-2</v>
      </c>
      <c r="Q128" s="62">
        <v>9.4999197935410826E-2</v>
      </c>
      <c r="R128" s="62">
        <v>0.20816323333372361</v>
      </c>
      <c r="T128" s="78">
        <f t="shared" ref="T128:T157" si="47">F128</f>
        <v>905.52301441199199</v>
      </c>
      <c r="U128" s="77">
        <f t="shared" ref="U128:U134" si="48">T128*(1+N128)</f>
        <v>1014.1899921139101</v>
      </c>
      <c r="V128" s="77">
        <f t="shared" si="44"/>
        <v>1135.8899930243801</v>
      </c>
      <c r="W128" s="77">
        <f t="shared" si="44"/>
        <v>1243.7999905551403</v>
      </c>
      <c r="X128" s="77">
        <f t="shared" si="44"/>
        <v>1361.9599920499502</v>
      </c>
      <c r="Y128" s="77">
        <f t="shared" ref="Y128:Z128" si="49">X128*(1+($R128/2))</f>
        <v>1503.7149898580954</v>
      </c>
      <c r="Z128" s="77">
        <f t="shared" si="49"/>
        <v>1660.2240770087196</v>
      </c>
      <c r="AA128" s="4">
        <f t="shared" ref="AA128:AA157" si="50">(U128-T128)/10</f>
        <v>10.866697770191809</v>
      </c>
      <c r="AB128" s="4">
        <f t="shared" si="45"/>
        <v>12.170000091047006</v>
      </c>
      <c r="AC128" s="4">
        <f t="shared" si="46"/>
        <v>10.790999753076017</v>
      </c>
      <c r="AD128" s="4">
        <f t="shared" si="46"/>
        <v>11.816000149480988</v>
      </c>
      <c r="AE128" s="4">
        <f t="shared" si="46"/>
        <v>14.175499780814516</v>
      </c>
      <c r="AF128" s="4">
        <f t="shared" si="46"/>
        <v>15.650908715062428</v>
      </c>
      <c r="AI128">
        <v>13.742000077840022</v>
      </c>
      <c r="AJ128">
        <v>14.14699972753699</v>
      </c>
      <c r="AK128">
        <v>15.350000129046975</v>
      </c>
      <c r="AL128">
        <v>36.139999492360019</v>
      </c>
    </row>
    <row r="129" spans="1:65" ht="15.75" thickBot="1">
      <c r="A129" s="60" t="s">
        <v>375</v>
      </c>
      <c r="B129" s="60" t="s">
        <v>78</v>
      </c>
      <c r="C129" s="60" t="s">
        <v>376</v>
      </c>
      <c r="D129" s="60" t="s">
        <v>16</v>
      </c>
      <c r="E129" s="60"/>
      <c r="F129" s="61">
        <v>777.22</v>
      </c>
      <c r="G129" s="61">
        <v>816.07999369366496</v>
      </c>
      <c r="H129" s="61">
        <v>914.00999466797498</v>
      </c>
      <c r="I129" s="61">
        <v>977.98999267254703</v>
      </c>
      <c r="J129" s="61">
        <v>1046.44999465158</v>
      </c>
      <c r="K129" s="61">
        <v>1203.1099912106999</v>
      </c>
      <c r="L129" s="64">
        <v>740.21043656015956</v>
      </c>
      <c r="M129" s="64">
        <v>3.7009563439840463</v>
      </c>
      <c r="N129" s="62">
        <v>4.9998705249047801E-2</v>
      </c>
      <c r="O129" s="62">
        <v>0.12000049226923014</v>
      </c>
      <c r="P129" s="62">
        <v>6.9999232369240716E-2</v>
      </c>
      <c r="Q129" s="62">
        <v>7.0000718301782186E-2</v>
      </c>
      <c r="R129" s="62">
        <v>0.14970614683913352</v>
      </c>
      <c r="T129" s="78">
        <f t="shared" si="47"/>
        <v>777.22</v>
      </c>
      <c r="U129" s="77">
        <f t="shared" si="48"/>
        <v>816.07999369366496</v>
      </c>
      <c r="V129" s="77">
        <f t="shared" si="44"/>
        <v>914.00999466797498</v>
      </c>
      <c r="W129" s="77">
        <f t="shared" si="44"/>
        <v>977.98999267254703</v>
      </c>
      <c r="X129" s="77">
        <f t="shared" si="44"/>
        <v>1046.44999465158</v>
      </c>
      <c r="Y129" s="77">
        <f t="shared" ref="Y129:Z129" si="51">X129*(1+($R129/2))</f>
        <v>1124.77999293114</v>
      </c>
      <c r="Z129" s="77">
        <f t="shared" si="51"/>
        <v>1208.9732323228743</v>
      </c>
      <c r="AA129" s="4">
        <f t="shared" si="50"/>
        <v>3.8859993693664934</v>
      </c>
      <c r="AB129" s="4">
        <f t="shared" si="45"/>
        <v>9.7930000974310012</v>
      </c>
      <c r="AC129" s="4">
        <f t="shared" si="46"/>
        <v>6.397999800457205</v>
      </c>
      <c r="AD129" s="4">
        <f t="shared" si="46"/>
        <v>6.8460001979032992</v>
      </c>
      <c r="AE129" s="4">
        <f t="shared" si="46"/>
        <v>7.8329998279559963</v>
      </c>
      <c r="AF129" s="4">
        <f t="shared" si="46"/>
        <v>8.4193239391734327</v>
      </c>
    </row>
    <row r="130" spans="1:65" ht="15.75" thickBot="1">
      <c r="A130" s="60" t="s">
        <v>375</v>
      </c>
      <c r="B130" s="60" t="s">
        <v>78</v>
      </c>
      <c r="C130" s="60" t="s">
        <v>376</v>
      </c>
      <c r="D130" s="60" t="s">
        <v>17</v>
      </c>
      <c r="E130" s="60"/>
      <c r="F130" s="61">
        <v>1648.29</v>
      </c>
      <c r="G130" s="61">
        <v>1846.0799854767799</v>
      </c>
      <c r="H130" s="61">
        <v>2067.60998559782</v>
      </c>
      <c r="I130" s="61">
        <v>2264.0299824417598</v>
      </c>
      <c r="J130" s="61">
        <v>2479.1099831637798</v>
      </c>
      <c r="K130" s="61">
        <v>2995.17997687039</v>
      </c>
      <c r="L130" s="64">
        <v>1471.691338118444</v>
      </c>
      <c r="M130" s="64">
        <v>17.659866188155593</v>
      </c>
      <c r="N130" s="62">
        <v>0.11999707908000411</v>
      </c>
      <c r="O130" s="62">
        <v>0.12000021768494845</v>
      </c>
      <c r="P130" s="62">
        <v>9.4998572367190282E-2</v>
      </c>
      <c r="Q130" s="62">
        <v>9.4998742238411496E-2</v>
      </c>
      <c r="R130" s="62">
        <v>0.20816744606385482</v>
      </c>
      <c r="T130" s="78">
        <f t="shared" si="47"/>
        <v>1648.29</v>
      </c>
      <c r="U130" s="77">
        <f t="shared" si="48"/>
        <v>1846.0799854767797</v>
      </c>
      <c r="V130" s="77">
        <f t="shared" si="44"/>
        <v>2067.6099855978196</v>
      </c>
      <c r="W130" s="77">
        <f t="shared" si="44"/>
        <v>2264.0299824417593</v>
      </c>
      <c r="X130" s="77">
        <f t="shared" si="44"/>
        <v>2479.1099831637794</v>
      </c>
      <c r="Y130" s="77">
        <f t="shared" ref="Y130:Z130" si="52">X130*(1+($R130/2))</f>
        <v>2737.1449800170844</v>
      </c>
      <c r="Z130" s="77">
        <f t="shared" si="52"/>
        <v>3022.0372200154129</v>
      </c>
      <c r="AA130" s="4">
        <f t="shared" si="50"/>
        <v>19.778998547677975</v>
      </c>
      <c r="AB130" s="4">
        <f t="shared" si="45"/>
        <v>22.153000012103984</v>
      </c>
      <c r="AC130" s="4">
        <f t="shared" si="46"/>
        <v>19.641999684393976</v>
      </c>
      <c r="AD130" s="4">
        <f t="shared" si="46"/>
        <v>21.508000072202002</v>
      </c>
      <c r="AE130" s="4">
        <f t="shared" si="46"/>
        <v>25.803499685330507</v>
      </c>
      <c r="AF130" s="4">
        <f t="shared" si="46"/>
        <v>28.489223999832848</v>
      </c>
      <c r="AI130" s="73">
        <f>AI128/AI127</f>
        <v>2.1467798974944907</v>
      </c>
      <c r="AJ130" s="73">
        <f t="shared" ref="AJ130:AL130" si="53">AJ128/AJ127</f>
        <v>2.036910355397906</v>
      </c>
      <c r="AK130" s="73">
        <f t="shared" si="53"/>
        <v>2.0369710299606374</v>
      </c>
      <c r="AL130" s="73">
        <f t="shared" si="53"/>
        <v>4.0489917608778203</v>
      </c>
    </row>
    <row r="131" spans="1:65" ht="15.75" thickBot="1">
      <c r="A131" s="60" t="s">
        <v>375</v>
      </c>
      <c r="B131" s="60" t="s">
        <v>78</v>
      </c>
      <c r="C131" s="60" t="s">
        <v>376</v>
      </c>
      <c r="D131" s="60" t="s">
        <v>18</v>
      </c>
      <c r="E131" s="60"/>
      <c r="F131" s="61">
        <v>83.5448736928291</v>
      </c>
      <c r="G131" s="61">
        <v>89.389999474832507</v>
      </c>
      <c r="H131" s="61">
        <v>102.800001234723</v>
      </c>
      <c r="I131" s="61">
        <v>113.599999557556</v>
      </c>
      <c r="J131" s="61">
        <v>125.52000204012199</v>
      </c>
      <c r="K131" s="61">
        <v>154.68999954877799</v>
      </c>
      <c r="L131" s="64">
        <v>78.081955043705932</v>
      </c>
      <c r="M131" s="64">
        <v>0.54629186491231674</v>
      </c>
      <c r="N131" s="62">
        <v>6.9963907103316514E-2</v>
      </c>
      <c r="O131" s="62">
        <v>0.15001680096962119</v>
      </c>
      <c r="P131" s="62">
        <v>0.10505834818205298</v>
      </c>
      <c r="Q131" s="62">
        <v>0.10492959972703753</v>
      </c>
      <c r="R131" s="62">
        <v>0.23239322047917046</v>
      </c>
      <c r="T131" s="78">
        <f t="shared" si="47"/>
        <v>83.5448736928291</v>
      </c>
      <c r="U131" s="77">
        <f t="shared" si="48"/>
        <v>89.389999474832507</v>
      </c>
      <c r="V131" s="77">
        <f t="shared" si="44"/>
        <v>102.800001234723</v>
      </c>
      <c r="W131" s="77">
        <f t="shared" si="44"/>
        <v>113.59999955755602</v>
      </c>
      <c r="X131" s="77">
        <f t="shared" si="44"/>
        <v>125.52000204012202</v>
      </c>
      <c r="Y131" s="77">
        <f t="shared" ref="Y131:Z131" si="54">X131*(1+($R131/2))</f>
        <v>140.10500079445004</v>
      </c>
      <c r="Z131" s="77">
        <f t="shared" si="54"/>
        <v>156.38472696437952</v>
      </c>
      <c r="AA131" s="4">
        <f t="shared" si="50"/>
        <v>0.58451257820034075</v>
      </c>
      <c r="AB131" s="4">
        <f t="shared" si="45"/>
        <v>1.3410001759890491</v>
      </c>
      <c r="AC131" s="4">
        <f t="shared" si="46"/>
        <v>1.079999832283302</v>
      </c>
      <c r="AD131" s="4">
        <f t="shared" si="46"/>
        <v>1.1920002482566006</v>
      </c>
      <c r="AE131" s="4">
        <f t="shared" si="46"/>
        <v>1.4584998754328011</v>
      </c>
      <c r="AF131" s="4">
        <f t="shared" si="46"/>
        <v>1.6279726169929489</v>
      </c>
    </row>
    <row r="132" spans="1:65" ht="15.75" thickBot="1">
      <c r="A132" s="60" t="s">
        <v>375</v>
      </c>
      <c r="B132" s="60" t="s">
        <v>78</v>
      </c>
      <c r="C132" s="60" t="s">
        <v>376</v>
      </c>
      <c r="D132" s="60" t="s">
        <v>19</v>
      </c>
      <c r="E132" s="60"/>
      <c r="F132" s="61">
        <v>2208.0312140248402</v>
      </c>
      <c r="G132" s="61">
        <v>2340.5099815630902</v>
      </c>
      <c r="H132" s="61">
        <v>2480.93998232185</v>
      </c>
      <c r="I132" s="61">
        <v>2729.0399787513802</v>
      </c>
      <c r="J132" s="61">
        <v>3001.9399791668002</v>
      </c>
      <c r="K132" s="61">
        <v>3662.9399716180201</v>
      </c>
      <c r="L132" s="64">
        <v>2083.0510788302695</v>
      </c>
      <c r="M132" s="64">
        <v>12.498013519457071</v>
      </c>
      <c r="N132" s="62">
        <v>5.9998593632544346E-2</v>
      </c>
      <c r="O132" s="62">
        <v>5.9999744442437657E-2</v>
      </c>
      <c r="P132" s="62">
        <v>0.10000241771158831</v>
      </c>
      <c r="Q132" s="62">
        <v>9.9998535213940004E-2</v>
      </c>
      <c r="R132" s="62">
        <v>0.22019094220354229</v>
      </c>
      <c r="T132" s="78">
        <f t="shared" si="47"/>
        <v>2208.0312140248402</v>
      </c>
      <c r="U132" s="77">
        <f t="shared" si="48"/>
        <v>2340.5099815630906</v>
      </c>
      <c r="V132" s="77">
        <f t="shared" si="44"/>
        <v>2480.9399823218505</v>
      </c>
      <c r="W132" s="77">
        <f t="shared" si="44"/>
        <v>2729.0399787513807</v>
      </c>
      <c r="X132" s="77">
        <f t="shared" si="44"/>
        <v>3001.9399791668011</v>
      </c>
      <c r="Y132" s="77">
        <f t="shared" ref="Y132:Z132" si="55">X132*(1+($R132/2))</f>
        <v>3332.4399753924113</v>
      </c>
      <c r="Z132" s="77">
        <f t="shared" si="55"/>
        <v>3699.3265244016138</v>
      </c>
      <c r="AA132" s="4">
        <f t="shared" si="50"/>
        <v>13.247876753825039</v>
      </c>
      <c r="AB132" s="4">
        <f t="shared" si="45"/>
        <v>14.043000075875989</v>
      </c>
      <c r="AC132" s="4">
        <f t="shared" si="46"/>
        <v>24.809999642953017</v>
      </c>
      <c r="AD132" s="4">
        <f t="shared" si="46"/>
        <v>27.290000041542044</v>
      </c>
      <c r="AE132" s="4">
        <f t="shared" si="46"/>
        <v>33.049999622561018</v>
      </c>
      <c r="AF132" s="4">
        <f t="shared" si="46"/>
        <v>36.688654900920255</v>
      </c>
    </row>
    <row r="133" spans="1:65" ht="15.75" thickBot="1">
      <c r="A133" s="60" t="s">
        <v>375</v>
      </c>
      <c r="B133" s="60" t="s">
        <v>78</v>
      </c>
      <c r="C133" s="60" t="s">
        <v>376</v>
      </c>
      <c r="D133" s="60" t="s">
        <v>20</v>
      </c>
      <c r="E133" s="60"/>
      <c r="F133" s="61">
        <v>18507.48</v>
      </c>
      <c r="G133" s="61">
        <v>19988.079842136998</v>
      </c>
      <c r="H133" s="61">
        <v>20987.479835248301</v>
      </c>
      <c r="I133" s="61">
        <v>22666.479821853201</v>
      </c>
      <c r="J133" s="61">
        <v>24479.7998070377</v>
      </c>
      <c r="K133" s="61">
        <v>28709.029775166498</v>
      </c>
      <c r="L133" s="64">
        <v>17136.554319155613</v>
      </c>
      <c r="M133" s="64">
        <v>137.0925680844386</v>
      </c>
      <c r="N133" s="62">
        <v>8.0000077921845575E-2</v>
      </c>
      <c r="O133" s="62">
        <v>4.9999799930979943E-2</v>
      </c>
      <c r="P133" s="62">
        <v>8.0000076225685446E-2</v>
      </c>
      <c r="Q133" s="62">
        <v>8.00000705639453E-2</v>
      </c>
      <c r="R133" s="62">
        <v>0.1727640749297687</v>
      </c>
      <c r="T133" s="78">
        <f t="shared" si="47"/>
        <v>18507.48</v>
      </c>
      <c r="U133" s="77">
        <f t="shared" si="48"/>
        <v>19988.079842136998</v>
      </c>
      <c r="V133" s="77">
        <f t="shared" si="44"/>
        <v>20987.479835248301</v>
      </c>
      <c r="W133" s="77">
        <f t="shared" si="44"/>
        <v>22666.479821853201</v>
      </c>
      <c r="X133" s="77">
        <f t="shared" si="44"/>
        <v>24479.799807037696</v>
      </c>
      <c r="Y133" s="77">
        <f t="shared" ref="Y133:Z133" si="56">X133*(1+($R133/2))</f>
        <v>26594.414791102092</v>
      </c>
      <c r="Z133" s="77">
        <f t="shared" si="56"/>
        <v>28891.694525943745</v>
      </c>
      <c r="AA133" s="4">
        <f t="shared" si="50"/>
        <v>148.05998421369986</v>
      </c>
      <c r="AB133" s="4">
        <f t="shared" si="45"/>
        <v>99.939999311130308</v>
      </c>
      <c r="AC133" s="4">
        <f t="shared" si="46"/>
        <v>167.89999866049001</v>
      </c>
      <c r="AD133" s="4">
        <f t="shared" si="46"/>
        <v>181.33199851844947</v>
      </c>
      <c r="AE133" s="4">
        <f t="shared" si="46"/>
        <v>211.46149840643957</v>
      </c>
      <c r="AF133" s="4">
        <f t="shared" si="46"/>
        <v>229.72797348416535</v>
      </c>
    </row>
    <row r="134" spans="1:65" ht="15.75" thickBot="1">
      <c r="A134" s="60" t="s">
        <v>375</v>
      </c>
      <c r="B134" s="60" t="s">
        <v>78</v>
      </c>
      <c r="C134" s="60" t="s">
        <v>376</v>
      </c>
      <c r="D134" s="60" t="s">
        <v>21</v>
      </c>
      <c r="E134" s="60"/>
      <c r="F134" s="61">
        <v>1066.68</v>
      </c>
      <c r="G134" s="61">
        <v>1216.0099905072</v>
      </c>
      <c r="H134" s="61">
        <v>1337.6099913918499</v>
      </c>
      <c r="I134" s="61">
        <v>1478.0599886939599</v>
      </c>
      <c r="J134" s="61">
        <v>1633.2599900089799</v>
      </c>
      <c r="K134" s="61">
        <v>2012.70998476366</v>
      </c>
      <c r="L134" s="64">
        <v>935.68821907903828</v>
      </c>
      <c r="M134" s="64">
        <v>13.099178092096178</v>
      </c>
      <c r="N134" s="62">
        <v>0.13999511616154789</v>
      </c>
      <c r="O134" s="62">
        <v>9.9999179146489051E-2</v>
      </c>
      <c r="P134" s="62">
        <v>0.10500070888074389</v>
      </c>
      <c r="Q134" s="62">
        <v>0.10500250497421117</v>
      </c>
      <c r="R134" s="62">
        <v>0.23232675573751968</v>
      </c>
      <c r="T134" s="78">
        <f t="shared" si="47"/>
        <v>1066.68</v>
      </c>
      <c r="U134" s="77">
        <f t="shared" si="48"/>
        <v>1216.0099905072</v>
      </c>
      <c r="V134" s="77">
        <f t="shared" si="44"/>
        <v>1337.6099913918501</v>
      </c>
      <c r="W134" s="77">
        <f t="shared" si="44"/>
        <v>1478.0599886939601</v>
      </c>
      <c r="X134" s="77">
        <f t="shared" si="44"/>
        <v>1633.2599900089801</v>
      </c>
      <c r="Y134" s="77">
        <f t="shared" ref="Y134:Z134" si="57">X134*(1+($R134/2))</f>
        <v>1822.9849873863202</v>
      </c>
      <c r="Z134" s="77">
        <f t="shared" si="57"/>
        <v>2034.7490813251538</v>
      </c>
      <c r="AA134" s="4">
        <f t="shared" si="50"/>
        <v>14.932999050719991</v>
      </c>
      <c r="AB134" s="4">
        <f t="shared" si="45"/>
        <v>12.160000088465017</v>
      </c>
      <c r="AC134" s="4">
        <f t="shared" si="46"/>
        <v>14.044999730210998</v>
      </c>
      <c r="AD134" s="4">
        <f t="shared" si="46"/>
        <v>15.520000131502002</v>
      </c>
      <c r="AE134" s="4">
        <f t="shared" si="46"/>
        <v>18.972499737734005</v>
      </c>
      <c r="AF134" s="4">
        <f t="shared" si="46"/>
        <v>21.176409393883365</v>
      </c>
      <c r="AI134">
        <v>0.18444867518091082</v>
      </c>
      <c r="AJ134">
        <v>0.20816543429996051</v>
      </c>
      <c r="AK134">
        <v>0.14970809301411869</v>
      </c>
      <c r="AL134">
        <v>0.20816281260961572</v>
      </c>
      <c r="AM134">
        <v>0.23233147730723636</v>
      </c>
      <c r="AN134">
        <v>0.22018992373019206</v>
      </c>
      <c r="AO134">
        <v>0.17276403853822875</v>
      </c>
      <c r="AP134">
        <v>0.23232667046526989</v>
      </c>
      <c r="AQ134">
        <v>0.23230636024113682</v>
      </c>
      <c r="AR134">
        <v>0.11594903092205573</v>
      </c>
      <c r="AS134">
        <v>0.17276711081766699</v>
      </c>
      <c r="AT134">
        <v>0.18445292152596404</v>
      </c>
      <c r="AU134">
        <v>0.16118430195917274</v>
      </c>
      <c r="AV134">
        <v>0.2323335208786563</v>
      </c>
      <c r="AW134">
        <v>0.25695172610557404</v>
      </c>
      <c r="AX134">
        <v>0.33365462850282207</v>
      </c>
      <c r="AY134">
        <v>0.20817993681961394</v>
      </c>
      <c r="AZ134">
        <v>0.13834695087359625</v>
      </c>
      <c r="BA134">
        <v>0.1611817464099011</v>
      </c>
      <c r="BB134">
        <v>0.28201026075915059</v>
      </c>
      <c r="BC134">
        <v>0.1497273957795672</v>
      </c>
      <c r="BD134">
        <v>0.41502435210819827</v>
      </c>
      <c r="BE134">
        <v>0.22018985468015637</v>
      </c>
      <c r="BF134">
        <v>0.24458371146829117</v>
      </c>
      <c r="BG134">
        <v>0.20816648035870014</v>
      </c>
      <c r="BH134">
        <v>0.13835316200404971</v>
      </c>
      <c r="BI134">
        <v>0.20816508435203204</v>
      </c>
      <c r="BJ134">
        <v>0.28203826319585512</v>
      </c>
      <c r="BK134">
        <v>0.24460271637733971</v>
      </c>
      <c r="BL134">
        <v>0.24458213799129122</v>
      </c>
      <c r="BM134">
        <v>0.19625278025391504</v>
      </c>
    </row>
    <row r="135" spans="1:65" ht="15.75" thickBot="1">
      <c r="A135" s="60" t="s">
        <v>375</v>
      </c>
      <c r="B135" s="60" t="s">
        <v>78</v>
      </c>
      <c r="C135" s="60" t="s">
        <v>376</v>
      </c>
      <c r="D135" s="60" t="s">
        <v>22</v>
      </c>
      <c r="E135" s="60"/>
      <c r="F135" s="61">
        <v>488.15</v>
      </c>
      <c r="G135" s="61">
        <v>649.22999503341305</v>
      </c>
      <c r="H135" s="61">
        <v>707.66999635663205</v>
      </c>
      <c r="I135" s="61">
        <v>781.96999425213005</v>
      </c>
      <c r="J135" s="61">
        <v>864.07999607737804</v>
      </c>
      <c r="K135" s="61">
        <v>1064.8299923086399</v>
      </c>
      <c r="L135" s="64">
        <v>367.03544864364471</v>
      </c>
      <c r="M135" s="64">
        <v>12.111455135635527</v>
      </c>
      <c r="N135" s="62">
        <v>0.32998052859451621</v>
      </c>
      <c r="O135" s="62">
        <v>9.0014327388264551E-2</v>
      </c>
      <c r="P135" s="62">
        <v>0.10499243754578275</v>
      </c>
      <c r="Q135" s="62">
        <v>0.10500403139352854</v>
      </c>
      <c r="R135" s="62">
        <v>0.23232802187598012</v>
      </c>
      <c r="T135" s="78">
        <f t="shared" si="47"/>
        <v>488.15</v>
      </c>
      <c r="U135" s="77">
        <f>T135*(1+N135)</f>
        <v>649.22999503341305</v>
      </c>
      <c r="V135" s="77">
        <f t="shared" si="44"/>
        <v>707.66999635663205</v>
      </c>
      <c r="W135" s="77">
        <f t="shared" si="44"/>
        <v>781.96999425213005</v>
      </c>
      <c r="X135" s="77">
        <f t="shared" si="44"/>
        <v>864.07999607737804</v>
      </c>
      <c r="Y135" s="77">
        <f t="shared" ref="Y135:Z135" si="58">X135*(1+($R135/2))</f>
        <v>964.45499419300893</v>
      </c>
      <c r="Z135" s="77">
        <f t="shared" si="58"/>
        <v>1076.4899546876447</v>
      </c>
      <c r="AA135" s="4">
        <f t="shared" si="50"/>
        <v>16.107999503341308</v>
      </c>
      <c r="AB135" s="4">
        <f t="shared" si="45"/>
        <v>5.8440001323219004</v>
      </c>
      <c r="AC135" s="4">
        <f t="shared" si="46"/>
        <v>7.4299997895497993</v>
      </c>
      <c r="AD135" s="4">
        <f t="shared" si="46"/>
        <v>8.2110001825247991</v>
      </c>
      <c r="AE135" s="4">
        <f t="shared" si="46"/>
        <v>10.037499811563089</v>
      </c>
      <c r="AF135" s="4">
        <f t="shared" si="46"/>
        <v>11.203496049463581</v>
      </c>
    </row>
    <row r="136" spans="1:65" ht="19.5" thickBot="1">
      <c r="A136" s="60" t="s">
        <v>375</v>
      </c>
      <c r="B136" s="60" t="s">
        <v>78</v>
      </c>
      <c r="C136" s="60" t="s">
        <v>376</v>
      </c>
      <c r="D136" s="60" t="s">
        <v>23</v>
      </c>
      <c r="E136" s="60"/>
      <c r="F136" s="61">
        <v>1679.08</v>
      </c>
      <c r="G136" s="75">
        <f>(H136+F136)/2</f>
        <v>1888.95999263868</v>
      </c>
      <c r="H136" s="61">
        <v>2098.83998527736</v>
      </c>
      <c r="I136" s="61">
        <v>2214.2799828883799</v>
      </c>
      <c r="J136" s="61">
        <v>2336.06998438452</v>
      </c>
      <c r="K136" s="61">
        <v>2606.9099800102399</v>
      </c>
      <c r="L136" s="64">
        <v>1679.0800131732999</v>
      </c>
      <c r="M136" s="64">
        <v>-1.317329997618799E-6</v>
      </c>
      <c r="N136" s="83">
        <v>0.04</v>
      </c>
      <c r="O136" s="62">
        <v>0.24999404539623285</v>
      </c>
      <c r="P136" s="62">
        <v>5.5001809771488872E-2</v>
      </c>
      <c r="Q136" s="62">
        <v>5.5002078525441589E-2</v>
      </c>
      <c r="R136" s="62">
        <v>0.11593830554570377</v>
      </c>
      <c r="T136" s="78">
        <f>F136</f>
        <v>1679.08</v>
      </c>
      <c r="U136" s="86">
        <f>T136*(1+N136)</f>
        <v>1746.2431999999999</v>
      </c>
      <c r="V136" s="77">
        <f t="shared" ref="V136:V137" si="59">T136*(1+O136)</f>
        <v>2098.8400017439067</v>
      </c>
      <c r="W136" s="77">
        <f t="shared" ref="W136:W157" si="60">V136*(1+P136)</f>
        <v>2214.2800002606164</v>
      </c>
      <c r="X136" s="77">
        <f t="shared" ref="X136:X157" si="61">W136*(1+Q136)</f>
        <v>2336.0700027122657</v>
      </c>
      <c r="Y136" s="77">
        <f t="shared" ref="Y136:Z136" si="62">X136*(1+($R136/2))</f>
        <v>2471.4900015875696</v>
      </c>
      <c r="Z136" s="77">
        <f t="shared" si="62"/>
        <v>2614.7601830661752</v>
      </c>
      <c r="AA136" s="4">
        <f>(U136-T136)/10</f>
        <v>6.7163199999999961</v>
      </c>
      <c r="AB136" s="4">
        <f t="shared" si="45"/>
        <v>35.259680174390681</v>
      </c>
      <c r="AC136" s="4">
        <f t="shared" si="46"/>
        <v>11.54399985167097</v>
      </c>
      <c r="AD136" s="4">
        <f t="shared" si="46"/>
        <v>12.179000245164934</v>
      </c>
      <c r="AE136" s="4">
        <f t="shared" si="46"/>
        <v>13.541999887530391</v>
      </c>
      <c r="AF136" s="4">
        <f t="shared" si="46"/>
        <v>14.327018147860553</v>
      </c>
    </row>
    <row r="137" spans="1:65" ht="19.5" thickBot="1">
      <c r="A137" s="60" t="s">
        <v>375</v>
      </c>
      <c r="B137" s="60" t="s">
        <v>78</v>
      </c>
      <c r="C137" s="60" t="s">
        <v>376</v>
      </c>
      <c r="D137" s="60" t="s">
        <v>24</v>
      </c>
      <c r="E137" s="60"/>
      <c r="F137" s="61">
        <v>7433.11</v>
      </c>
      <c r="G137" s="75">
        <f>(H137+F137)/2</f>
        <v>7916.2599675220099</v>
      </c>
      <c r="H137" s="61">
        <v>8399.4099350440192</v>
      </c>
      <c r="I137" s="61">
        <v>9071.3699282466205</v>
      </c>
      <c r="J137" s="61">
        <v>9797.0799250498003</v>
      </c>
      <c r="K137" s="61">
        <v>11489.6599098975</v>
      </c>
      <c r="L137" s="64">
        <v>7433.1100589612197</v>
      </c>
      <c r="M137" s="64">
        <v>-5.8961220020137263E-6</v>
      </c>
      <c r="N137" s="83">
        <v>0.04</v>
      </c>
      <c r="O137" s="62">
        <v>0.12999942173197546</v>
      </c>
      <c r="P137" s="62">
        <v>8.0000857012472948E-2</v>
      </c>
      <c r="Q137" s="62">
        <v>8.0000044375155385E-2</v>
      </c>
      <c r="R137" s="62">
        <v>0.17276372121043979</v>
      </c>
      <c r="T137" s="78">
        <f t="shared" si="47"/>
        <v>7433.11</v>
      </c>
      <c r="U137" s="86">
        <f t="shared" ref="U137:U157" si="63">T137*(1+N137)</f>
        <v>7730.4344000000001</v>
      </c>
      <c r="V137" s="77">
        <f t="shared" si="59"/>
        <v>8399.410001670165</v>
      </c>
      <c r="W137" s="77">
        <f t="shared" si="60"/>
        <v>9071.3700002029163</v>
      </c>
      <c r="X137" s="77">
        <f t="shared" si="61"/>
        <v>9797.0800027626028</v>
      </c>
      <c r="Y137" s="77">
        <f t="shared" ref="Y137:Z137" si="64">X137*(1+($R137/2))</f>
        <v>10643.370001899428</v>
      </c>
      <c r="Z137" s="77">
        <f t="shared" si="64"/>
        <v>11562.764105773282</v>
      </c>
      <c r="AA137" s="4">
        <f t="shared" si="50"/>
        <v>29.732440000000043</v>
      </c>
      <c r="AB137" s="4">
        <f t="shared" si="45"/>
        <v>66.897560167016493</v>
      </c>
      <c r="AC137" s="4">
        <f t="shared" si="46"/>
        <v>67.19599985327514</v>
      </c>
      <c r="AD137" s="4">
        <f t="shared" si="46"/>
        <v>72.571000255968642</v>
      </c>
      <c r="AE137" s="4">
        <f t="shared" si="46"/>
        <v>84.628999913682492</v>
      </c>
      <c r="AF137" s="4">
        <f t="shared" si="46"/>
        <v>91.939410387385394</v>
      </c>
    </row>
    <row r="138" spans="1:65" ht="15.75" thickBot="1">
      <c r="A138" s="60" t="s">
        <v>375</v>
      </c>
      <c r="B138" s="60" t="s">
        <v>78</v>
      </c>
      <c r="C138" s="60" t="s">
        <v>376</v>
      </c>
      <c r="D138" s="60" t="s">
        <v>25</v>
      </c>
      <c r="E138" s="60"/>
      <c r="F138" s="61">
        <v>1108.17231523071</v>
      </c>
      <c r="G138" s="61">
        <v>1163.5799909284001</v>
      </c>
      <c r="H138" s="61">
        <v>1233.39999214777</v>
      </c>
      <c r="I138" s="61">
        <v>1338.2299898101501</v>
      </c>
      <c r="J138" s="61">
        <v>1451.9799914272</v>
      </c>
      <c r="K138" s="61">
        <v>1719.8099870989499</v>
      </c>
      <c r="L138" s="64">
        <v>1055.4030576479367</v>
      </c>
      <c r="M138" s="64">
        <v>5.2769257582773204</v>
      </c>
      <c r="N138" s="62">
        <v>4.9999151698853654E-2</v>
      </c>
      <c r="O138" s="62">
        <v>6.0004470482224251E-2</v>
      </c>
      <c r="P138" s="62">
        <v>8.4992701742956284E-2</v>
      </c>
      <c r="Q138" s="62">
        <v>8.5000338120644933E-2</v>
      </c>
      <c r="R138" s="62">
        <v>0.18445846172335389</v>
      </c>
      <c r="T138" s="78">
        <f t="shared" si="47"/>
        <v>1108.17231523071</v>
      </c>
      <c r="U138" s="77">
        <f t="shared" si="63"/>
        <v>1163.5799909284001</v>
      </c>
      <c r="V138" s="77">
        <f t="shared" ref="V138:V157" si="65">U138*(1+O138)</f>
        <v>1233.39999214777</v>
      </c>
      <c r="W138" s="77">
        <f t="shared" si="60"/>
        <v>1338.2299898101501</v>
      </c>
      <c r="X138" s="77">
        <f t="shared" si="61"/>
        <v>1451.9799914272</v>
      </c>
      <c r="Y138" s="77">
        <f t="shared" ref="Y138:Z138" si="66">X138*(1+($R138/2))</f>
        <v>1585.8949892630751</v>
      </c>
      <c r="Z138" s="77">
        <f t="shared" si="66"/>
        <v>1732.1608643501961</v>
      </c>
      <c r="AA138" s="4">
        <f t="shared" si="50"/>
        <v>5.540767569769014</v>
      </c>
      <c r="AB138" s="4">
        <f t="shared" si="45"/>
        <v>6.982000121936994</v>
      </c>
      <c r="AC138" s="4">
        <f t="shared" si="46"/>
        <v>10.482999766238004</v>
      </c>
      <c r="AD138" s="4">
        <f t="shared" si="46"/>
        <v>11.375000161704998</v>
      </c>
      <c r="AE138" s="4">
        <f t="shared" si="46"/>
        <v>13.391499783587506</v>
      </c>
      <c r="AF138" s="4">
        <f t="shared" si="46"/>
        <v>14.626587508712101</v>
      </c>
    </row>
    <row r="139" spans="1:65" ht="15.75" thickBot="1">
      <c r="A139" s="60" t="s">
        <v>375</v>
      </c>
      <c r="B139" s="60" t="s">
        <v>78</v>
      </c>
      <c r="C139" s="60" t="s">
        <v>376</v>
      </c>
      <c r="D139" s="60" t="s">
        <v>26</v>
      </c>
      <c r="E139" s="60"/>
      <c r="F139" s="61">
        <v>9195.3526981771192</v>
      </c>
      <c r="G139" s="61">
        <v>9563.1699241511706</v>
      </c>
      <c r="H139" s="61">
        <v>10423.8499189633</v>
      </c>
      <c r="I139" s="61">
        <v>11205.6399110927</v>
      </c>
      <c r="J139" s="61">
        <v>12046.059907149</v>
      </c>
      <c r="K139" s="61">
        <v>13987.6998896571</v>
      </c>
      <c r="L139" s="64">
        <v>8841.682403900013</v>
      </c>
      <c r="M139" s="64">
        <v>35.367029427710619</v>
      </c>
      <c r="N139" s="62">
        <v>4.0000339089436683E-2</v>
      </c>
      <c r="O139" s="62">
        <v>8.9999445961797431E-2</v>
      </c>
      <c r="P139" s="62">
        <v>7.5000119745311136E-2</v>
      </c>
      <c r="Q139" s="62">
        <v>7.4999732520795226E-2</v>
      </c>
      <c r="R139" s="62">
        <v>0.16118465269758386</v>
      </c>
      <c r="T139" s="78">
        <f t="shared" si="47"/>
        <v>9195.3526981771192</v>
      </c>
      <c r="U139" s="77">
        <f t="shared" si="63"/>
        <v>9563.1699241511724</v>
      </c>
      <c r="V139" s="77">
        <f t="shared" si="65"/>
        <v>10423.849918963302</v>
      </c>
      <c r="W139" s="77">
        <f t="shared" si="60"/>
        <v>11205.639911092701</v>
      </c>
      <c r="X139" s="77">
        <f t="shared" si="61"/>
        <v>12046.059907149001</v>
      </c>
      <c r="Y139" s="77">
        <f t="shared" ref="Y139:Z139" si="67">X139*(1+($R139/2))</f>
        <v>13016.879898403053</v>
      </c>
      <c r="Z139" s="77">
        <f t="shared" si="67"/>
        <v>14065.940531218183</v>
      </c>
      <c r="AA139" s="4">
        <f t="shared" si="50"/>
        <v>36.781722597405313</v>
      </c>
      <c r="AB139" s="4">
        <f t="shared" si="45"/>
        <v>86.067999481212979</v>
      </c>
      <c r="AC139" s="4">
        <f t="shared" si="46"/>
        <v>78.178999212939928</v>
      </c>
      <c r="AD139" s="4">
        <f t="shared" si="46"/>
        <v>84.041999605630011</v>
      </c>
      <c r="AE139" s="4">
        <f t="shared" si="46"/>
        <v>97.081999125405133</v>
      </c>
      <c r="AF139" s="4">
        <f t="shared" si="46"/>
        <v>104.90606328151298</v>
      </c>
    </row>
    <row r="140" spans="1:65" ht="15.75" thickBot="1">
      <c r="A140" s="60" t="s">
        <v>375</v>
      </c>
      <c r="B140" s="60" t="s">
        <v>78</v>
      </c>
      <c r="C140" s="60" t="s">
        <v>376</v>
      </c>
      <c r="D140" s="60" t="s">
        <v>27</v>
      </c>
      <c r="E140" s="60"/>
      <c r="F140" s="61">
        <v>505.02472685864501</v>
      </c>
      <c r="G140" s="61">
        <v>535.32999592355202</v>
      </c>
      <c r="H140" s="61">
        <v>663.79999673448697</v>
      </c>
      <c r="I140" s="61">
        <v>733.49999461703999</v>
      </c>
      <c r="J140" s="61">
        <v>810.51999650424</v>
      </c>
      <c r="K140" s="61">
        <v>998.82999281407206</v>
      </c>
      <c r="L140" s="64">
        <v>476.43505254854335</v>
      </c>
      <c r="M140" s="64">
        <v>2.8589674310101656</v>
      </c>
      <c r="N140" s="62">
        <v>6.0007495580289415E-2</v>
      </c>
      <c r="O140" s="62">
        <v>0.23998281768107974</v>
      </c>
      <c r="P140" s="62">
        <v>0.10500150380451462</v>
      </c>
      <c r="Q140" s="62">
        <v>0.10500341165975348</v>
      </c>
      <c r="R140" s="62">
        <v>0.23233232631151621</v>
      </c>
      <c r="T140" s="78">
        <f t="shared" si="47"/>
        <v>505.02472685864501</v>
      </c>
      <c r="U140" s="77">
        <f t="shared" si="63"/>
        <v>535.32999592355202</v>
      </c>
      <c r="V140" s="77">
        <f t="shared" si="65"/>
        <v>663.79999673448697</v>
      </c>
      <c r="W140" s="77">
        <f t="shared" si="60"/>
        <v>733.49999461703999</v>
      </c>
      <c r="X140" s="77">
        <f t="shared" si="61"/>
        <v>810.51999650424011</v>
      </c>
      <c r="Y140" s="77">
        <f t="shared" ref="Y140:Z140" si="68">X140*(1+($R140/2))</f>
        <v>904.67499465915603</v>
      </c>
      <c r="Z140" s="77">
        <f t="shared" si="68"/>
        <v>1009.767617691666</v>
      </c>
      <c r="AA140" s="4">
        <f t="shared" si="50"/>
        <v>3.0305269064907008</v>
      </c>
      <c r="AB140" s="4">
        <f t="shared" si="45"/>
        <v>12.847000081093494</v>
      </c>
      <c r="AC140" s="4">
        <f t="shared" si="46"/>
        <v>6.9699997882553024</v>
      </c>
      <c r="AD140" s="4">
        <f t="shared" si="46"/>
        <v>7.702000188720012</v>
      </c>
      <c r="AE140" s="4">
        <f t="shared" si="46"/>
        <v>9.4154998154915912</v>
      </c>
      <c r="AF140" s="4">
        <f t="shared" si="46"/>
        <v>10.509262303251001</v>
      </c>
    </row>
    <row r="141" spans="1:65" ht="15.75" thickBot="1">
      <c r="A141" s="60" t="s">
        <v>375</v>
      </c>
      <c r="B141" s="60" t="s">
        <v>78</v>
      </c>
      <c r="C141" s="60" t="s">
        <v>376</v>
      </c>
      <c r="D141" s="60" t="s">
        <v>28</v>
      </c>
      <c r="E141" s="60"/>
      <c r="F141" s="61">
        <v>1314.8023053054101</v>
      </c>
      <c r="G141" s="61">
        <v>1643.4999871177799</v>
      </c>
      <c r="H141" s="61">
        <v>1955.7699864875001</v>
      </c>
      <c r="I141" s="61">
        <v>2180.6799830815598</v>
      </c>
      <c r="J141" s="61">
        <v>2431.4599837148899</v>
      </c>
      <c r="K141" s="61">
        <v>3056.2199764462098</v>
      </c>
      <c r="L141" s="64">
        <v>1051.8436967365396</v>
      </c>
      <c r="M141" s="64">
        <v>26.295860856887042</v>
      </c>
      <c r="N141" s="62">
        <v>0.24999779851771559</v>
      </c>
      <c r="O141" s="62">
        <v>0.19000304339359975</v>
      </c>
      <c r="P141" s="62">
        <v>0.11499818391118215</v>
      </c>
      <c r="Q141" s="62">
        <v>0.11500082661324203</v>
      </c>
      <c r="R141" s="62">
        <v>0.25694849880966764</v>
      </c>
      <c r="T141" s="78">
        <f t="shared" si="47"/>
        <v>1314.8023053054101</v>
      </c>
      <c r="U141" s="77">
        <f t="shared" si="63"/>
        <v>1643.4999871177799</v>
      </c>
      <c r="V141" s="77">
        <f t="shared" si="65"/>
        <v>1955.7699864875001</v>
      </c>
      <c r="W141" s="77">
        <f t="shared" si="60"/>
        <v>2180.6799830815598</v>
      </c>
      <c r="X141" s="77">
        <f t="shared" si="61"/>
        <v>2431.4599837148899</v>
      </c>
      <c r="Y141" s="77">
        <f t="shared" ref="Y141:Z141" si="69">X141*(1+($R141/2))</f>
        <v>2743.83998008055</v>
      </c>
      <c r="Z141" s="77">
        <f t="shared" si="69"/>
        <v>3096.3527620083732</v>
      </c>
      <c r="AA141" s="4">
        <f t="shared" si="50"/>
        <v>32.869768181236985</v>
      </c>
      <c r="AB141" s="4">
        <f t="shared" si="45"/>
        <v>31.226999936972014</v>
      </c>
      <c r="AC141" s="4">
        <f t="shared" si="46"/>
        <v>22.490999659405976</v>
      </c>
      <c r="AD141" s="4">
        <f t="shared" si="46"/>
        <v>25.078000063333</v>
      </c>
      <c r="AE141" s="4">
        <f t="shared" si="46"/>
        <v>31.23799963656602</v>
      </c>
      <c r="AF141" s="4">
        <f t="shared" si="46"/>
        <v>35.251278192782323</v>
      </c>
    </row>
    <row r="142" spans="1:65" ht="15.75" thickBot="1">
      <c r="A142" s="60" t="s">
        <v>375</v>
      </c>
      <c r="B142" s="60" t="s">
        <v>78</v>
      </c>
      <c r="C142" s="60" t="s">
        <v>376</v>
      </c>
      <c r="D142" s="60" t="s">
        <v>29</v>
      </c>
      <c r="E142" s="60"/>
      <c r="F142" s="61">
        <v>148.12</v>
      </c>
      <c r="G142" s="61">
        <v>176.25999878124301</v>
      </c>
      <c r="H142" s="61">
        <v>229.14000007180701</v>
      </c>
      <c r="I142" s="61">
        <v>262.35999836225</v>
      </c>
      <c r="J142" s="61">
        <v>300.41000044589799</v>
      </c>
      <c r="K142" s="61">
        <v>400.63999757750901</v>
      </c>
      <c r="L142" s="64">
        <v>124.47256638886765</v>
      </c>
      <c r="M142" s="64">
        <v>2.3647433611132356</v>
      </c>
      <c r="N142" s="62">
        <v>0.18998108818014453</v>
      </c>
      <c r="O142" s="62">
        <v>0.3000113562703105</v>
      </c>
      <c r="P142" s="62">
        <v>0.14497686252960038</v>
      </c>
      <c r="Q142" s="62">
        <v>0.14502973898906255</v>
      </c>
      <c r="R142" s="62">
        <v>0.33364400979607811</v>
      </c>
      <c r="T142" s="78">
        <f t="shared" si="47"/>
        <v>148.12</v>
      </c>
      <c r="U142" s="77">
        <f t="shared" si="63"/>
        <v>176.25999878124301</v>
      </c>
      <c r="V142" s="77">
        <f t="shared" si="65"/>
        <v>229.14000007180704</v>
      </c>
      <c r="W142" s="77">
        <f t="shared" si="60"/>
        <v>262.35999836225005</v>
      </c>
      <c r="X142" s="77">
        <f t="shared" si="61"/>
        <v>300.41000044589805</v>
      </c>
      <c r="Y142" s="77">
        <f t="shared" ref="Y142:Z142" si="70">X142*(1+($R142/2))</f>
        <v>350.52499901170358</v>
      </c>
      <c r="Z142" s="77">
        <f t="shared" si="70"/>
        <v>409.00028211371915</v>
      </c>
      <c r="AA142" s="4">
        <f t="shared" si="50"/>
        <v>2.8139998781243007</v>
      </c>
      <c r="AB142" s="4">
        <f t="shared" si="45"/>
        <v>5.2880001290564023</v>
      </c>
      <c r="AC142" s="4">
        <f t="shared" si="46"/>
        <v>3.3219998290443016</v>
      </c>
      <c r="AD142" s="4">
        <f t="shared" si="46"/>
        <v>3.8050002083647998</v>
      </c>
      <c r="AE142" s="4">
        <f t="shared" si="46"/>
        <v>5.0114998565805537</v>
      </c>
      <c r="AF142" s="4">
        <f t="shared" si="46"/>
        <v>5.8475283102015565</v>
      </c>
    </row>
    <row r="143" spans="1:65" ht="15.75" thickBot="1">
      <c r="A143" s="60" t="s">
        <v>375</v>
      </c>
      <c r="B143" s="60" t="s">
        <v>78</v>
      </c>
      <c r="C143" s="60" t="s">
        <v>376</v>
      </c>
      <c r="D143" s="60" t="s">
        <v>30</v>
      </c>
      <c r="E143" s="60"/>
      <c r="F143" s="61">
        <v>67.1621346364728</v>
      </c>
      <c r="G143" s="61">
        <v>81.269999540684495</v>
      </c>
      <c r="H143" s="61">
        <v>94.270001313878694</v>
      </c>
      <c r="I143" s="61">
        <v>103.219999645288</v>
      </c>
      <c r="J143" s="61">
        <v>113.03000212280099</v>
      </c>
      <c r="K143" s="61">
        <v>136.55999968696801</v>
      </c>
      <c r="L143" s="64">
        <v>55.503289706179658</v>
      </c>
      <c r="M143" s="64">
        <v>1.1658844930293142</v>
      </c>
      <c r="N143" s="62">
        <v>0.21005682711803408</v>
      </c>
      <c r="O143" s="62">
        <v>0.15996064779951527</v>
      </c>
      <c r="P143" s="62">
        <v>9.4940046745195711E-2</v>
      </c>
      <c r="Q143" s="62">
        <v>9.5039745313163476E-2</v>
      </c>
      <c r="R143" s="62">
        <v>0.20817479538399855</v>
      </c>
      <c r="T143" s="78">
        <f t="shared" si="47"/>
        <v>67.1621346364728</v>
      </c>
      <c r="U143" s="77">
        <f t="shared" si="63"/>
        <v>81.269999540684495</v>
      </c>
      <c r="V143" s="77">
        <f t="shared" si="65"/>
        <v>94.270001313878694</v>
      </c>
      <c r="W143" s="77">
        <f t="shared" si="60"/>
        <v>103.219999645288</v>
      </c>
      <c r="X143" s="77">
        <f t="shared" si="61"/>
        <v>113.03000212280099</v>
      </c>
      <c r="Y143" s="77">
        <f t="shared" ref="Y143:Z143" si="71">X143*(1+($R143/2))</f>
        <v>124.79500090488452</v>
      </c>
      <c r="Z143" s="77">
        <f t="shared" si="71"/>
        <v>137.78458779404465</v>
      </c>
      <c r="AA143" s="4">
        <f t="shared" si="50"/>
        <v>1.4107864904211695</v>
      </c>
      <c r="AB143" s="4">
        <f t="shared" si="45"/>
        <v>1.3000001773194199</v>
      </c>
      <c r="AC143" s="4">
        <f t="shared" ref="AC143:AC157" si="72">(W143-V143)/10</f>
        <v>0.89499983314093046</v>
      </c>
      <c r="AD143" s="4">
        <f t="shared" ref="AD143:AD157" si="73">(X143-W143)/10</f>
        <v>0.98100024775129957</v>
      </c>
      <c r="AE143" s="4">
        <f t="shared" ref="AE143:AE157" si="74">(Y143-X143)/10</f>
        <v>1.1764998782083524</v>
      </c>
      <c r="AF143" s="4">
        <f t="shared" ref="AF143:AF157" si="75">(Z143-Y143)/10</f>
        <v>1.2989586889160136</v>
      </c>
    </row>
    <row r="144" spans="1:65" ht="19.5" thickBot="1">
      <c r="A144" s="60" t="s">
        <v>375</v>
      </c>
      <c r="B144" s="60" t="s">
        <v>78</v>
      </c>
      <c r="C144" s="60" t="s">
        <v>376</v>
      </c>
      <c r="D144" s="60" t="s">
        <v>31</v>
      </c>
      <c r="E144" s="60"/>
      <c r="F144" s="61">
        <v>17047.8841549219</v>
      </c>
      <c r="G144" s="75">
        <f>(H144+F144)/2</f>
        <v>18667.431998097098</v>
      </c>
      <c r="H144" s="61">
        <v>20286.979841272299</v>
      </c>
      <c r="I144" s="61">
        <v>21605.6398285701</v>
      </c>
      <c r="J144" s="61">
        <v>23009.9998219972</v>
      </c>
      <c r="K144" s="61">
        <v>26193.419792525401</v>
      </c>
      <c r="L144" s="64">
        <v>17047.888445221979</v>
      </c>
      <c r="M144" s="64">
        <v>-4.2903000794467514E-4</v>
      </c>
      <c r="N144" s="83">
        <v>0.04</v>
      </c>
      <c r="O144" s="62">
        <v>0.19000016438237891</v>
      </c>
      <c r="P144" s="62">
        <v>6.5000310426448396E-2</v>
      </c>
      <c r="Q144" s="62">
        <v>6.4999694735726032E-2</v>
      </c>
      <c r="R144" s="62">
        <v>0.13834941308799581</v>
      </c>
      <c r="T144" s="78">
        <f>F144</f>
        <v>17047.8841549219</v>
      </c>
      <c r="U144" s="77">
        <f>T144*(1+N144)</f>
        <v>17729.799521118777</v>
      </c>
      <c r="V144" s="77">
        <f>U144*(1+O144)</f>
        <v>21098.464344597971</v>
      </c>
      <c r="W144" s="77">
        <f t="shared" si="60"/>
        <v>22469.871076518193</v>
      </c>
      <c r="X144" s="77">
        <f t="shared" si="61"/>
        <v>23930.405837242997</v>
      </c>
      <c r="Y144" s="77">
        <f t="shared" ref="Y144:Z144" si="76">X144*(1+($R144/2))</f>
        <v>25585.784638513054</v>
      </c>
      <c r="Z144" s="77">
        <f t="shared" si="76"/>
        <v>27355.673782580121</v>
      </c>
      <c r="AA144" s="4">
        <f>(U144-T144)/10</f>
        <v>68.191536619687753</v>
      </c>
      <c r="AB144" s="4">
        <f t="shared" si="45"/>
        <v>336.86648234791937</v>
      </c>
      <c r="AC144" s="4">
        <f t="shared" si="72"/>
        <v>137.14067319202223</v>
      </c>
      <c r="AD144" s="4">
        <f t="shared" si="73"/>
        <v>146.05347607248041</v>
      </c>
      <c r="AE144" s="4">
        <f t="shared" si="74"/>
        <v>165.53788012700571</v>
      </c>
      <c r="AF144" s="4">
        <f t="shared" si="75"/>
        <v>176.98891440670667</v>
      </c>
    </row>
    <row r="145" spans="1:32" ht="15.75" thickBot="1">
      <c r="A145" s="60" t="s">
        <v>375</v>
      </c>
      <c r="B145" s="60" t="s">
        <v>78</v>
      </c>
      <c r="C145" s="60" t="s">
        <v>376</v>
      </c>
      <c r="D145" s="60" t="s">
        <v>33</v>
      </c>
      <c r="E145" s="60"/>
      <c r="F145" s="61">
        <v>725.543466048396</v>
      </c>
      <c r="G145" s="61">
        <v>935.94999274306201</v>
      </c>
      <c r="H145" s="61">
        <v>1095.0599933870301</v>
      </c>
      <c r="I145" s="61">
        <v>1177.1899911134799</v>
      </c>
      <c r="J145" s="61">
        <v>1265.4799930384399</v>
      </c>
      <c r="K145" s="61">
        <v>1469.4599890734</v>
      </c>
      <c r="L145" s="64">
        <v>562.43744346075493</v>
      </c>
      <c r="M145" s="64">
        <v>16.310602258764106</v>
      </c>
      <c r="N145" s="62">
        <v>0.28999851358406586</v>
      </c>
      <c r="O145" s="62">
        <v>0.16999839935641425</v>
      </c>
      <c r="P145" s="62">
        <v>7.50004549727189E-2</v>
      </c>
      <c r="Q145" s="62">
        <v>7.500063931179736E-2</v>
      </c>
      <c r="R145" s="62">
        <v>0.16118784742317457</v>
      </c>
      <c r="T145" s="78">
        <f t="shared" si="47"/>
        <v>725.543466048396</v>
      </c>
      <c r="U145" s="77">
        <f t="shared" si="63"/>
        <v>935.94999274306201</v>
      </c>
      <c r="V145" s="77">
        <f t="shared" si="65"/>
        <v>1095.0599933870301</v>
      </c>
      <c r="W145" s="77">
        <f t="shared" si="60"/>
        <v>1177.1899911134797</v>
      </c>
      <c r="X145" s="77">
        <f t="shared" si="61"/>
        <v>1265.4799930384397</v>
      </c>
      <c r="Y145" s="77">
        <f t="shared" ref="Y145:Z145" si="77">X145*(1+($R145/2))</f>
        <v>1367.4699910559198</v>
      </c>
      <c r="Z145" s="77">
        <f t="shared" si="77"/>
        <v>1477.6797631929655</v>
      </c>
      <c r="AA145" s="4">
        <f t="shared" si="50"/>
        <v>21.040652669466603</v>
      </c>
      <c r="AB145" s="4">
        <f t="shared" si="45"/>
        <v>15.911000064396807</v>
      </c>
      <c r="AC145" s="4">
        <f t="shared" si="72"/>
        <v>8.2129997726449577</v>
      </c>
      <c r="AD145" s="4">
        <f t="shared" si="73"/>
        <v>8.8290001924960055</v>
      </c>
      <c r="AE145" s="4">
        <f t="shared" si="74"/>
        <v>10.198999801748005</v>
      </c>
      <c r="AF145" s="4">
        <f t="shared" si="75"/>
        <v>11.020977213704578</v>
      </c>
    </row>
    <row r="146" spans="1:32" ht="15.75" thickBot="1">
      <c r="A146" s="60" t="s">
        <v>375</v>
      </c>
      <c r="B146" s="60" t="s">
        <v>78</v>
      </c>
      <c r="C146" s="60" t="s">
        <v>376</v>
      </c>
      <c r="D146" s="60" t="s">
        <v>34</v>
      </c>
      <c r="E146" s="60"/>
      <c r="F146" s="61">
        <v>67.999999638297894</v>
      </c>
      <c r="G146" s="61">
        <v>78.879999560191806</v>
      </c>
      <c r="H146" s="61">
        <v>89.920001332365004</v>
      </c>
      <c r="I146" s="61">
        <v>101.159999646523</v>
      </c>
      <c r="J146" s="61">
        <v>113.81000199559</v>
      </c>
      <c r="K146" s="61">
        <v>145.90999958657699</v>
      </c>
      <c r="L146" s="64">
        <v>58.620689358397229</v>
      </c>
      <c r="M146" s="64">
        <v>0.93793102799006645</v>
      </c>
      <c r="N146" s="62">
        <v>0.15999999970244483</v>
      </c>
      <c r="O146" s="62">
        <v>0.13995945529574688</v>
      </c>
      <c r="P146" s="62">
        <v>0.12499997939960412</v>
      </c>
      <c r="Q146" s="62">
        <v>0.12504945030910536</v>
      </c>
      <c r="R146" s="62">
        <v>0.28204900297102908</v>
      </c>
      <c r="T146" s="78">
        <f t="shared" si="47"/>
        <v>67.999999638297894</v>
      </c>
      <c r="U146" s="77">
        <f t="shared" si="63"/>
        <v>78.879999560191806</v>
      </c>
      <c r="V146" s="77">
        <f t="shared" si="65"/>
        <v>89.920001332365004</v>
      </c>
      <c r="W146" s="77">
        <f t="shared" si="60"/>
        <v>101.159999646523</v>
      </c>
      <c r="X146" s="77">
        <f t="shared" si="61"/>
        <v>113.81000199559</v>
      </c>
      <c r="Y146" s="77">
        <f t="shared" ref="Y146:Z146" si="78">X146*(1+($R146/2))</f>
        <v>129.86000079108348</v>
      </c>
      <c r="Z146" s="77">
        <f t="shared" si="78"/>
        <v>148.17344266555455</v>
      </c>
      <c r="AA146" s="4">
        <f t="shared" si="50"/>
        <v>1.0879999921893913</v>
      </c>
      <c r="AB146" s="4">
        <f t="shared" si="45"/>
        <v>1.1040001772173198</v>
      </c>
      <c r="AC146" s="4">
        <f t="shared" si="72"/>
        <v>1.1239998314158002</v>
      </c>
      <c r="AD146" s="4">
        <f t="shared" si="73"/>
        <v>1.2650002349066995</v>
      </c>
      <c r="AE146" s="4">
        <f t="shared" si="74"/>
        <v>1.6049998795493479</v>
      </c>
      <c r="AF146" s="4">
        <f t="shared" si="75"/>
        <v>1.8313441874471068</v>
      </c>
    </row>
    <row r="147" spans="1:32" ht="15.75" thickBot="1">
      <c r="A147" s="60" t="s">
        <v>375</v>
      </c>
      <c r="B147" s="60" t="s">
        <v>78</v>
      </c>
      <c r="C147" s="60" t="s">
        <v>376</v>
      </c>
      <c r="D147" s="60" t="s">
        <v>35</v>
      </c>
      <c r="E147" s="60"/>
      <c r="F147" s="61">
        <v>576.16017362476396</v>
      </c>
      <c r="G147" s="61">
        <v>737.48999432056405</v>
      </c>
      <c r="H147" s="61">
        <v>811.22999543701405</v>
      </c>
      <c r="I147" s="61">
        <v>868.01999355418195</v>
      </c>
      <c r="J147" s="61">
        <v>928.77999539825601</v>
      </c>
      <c r="K147" s="61">
        <v>1067.82999226792</v>
      </c>
      <c r="L147" s="64">
        <v>450.1221009474811</v>
      </c>
      <c r="M147" s="64">
        <v>12.603807267728286</v>
      </c>
      <c r="N147" s="62">
        <v>0.2800086296851011</v>
      </c>
      <c r="O147" s="62">
        <v>9.9987798728558078E-2</v>
      </c>
      <c r="P147" s="62">
        <v>7.0004805587316601E-2</v>
      </c>
      <c r="Q147" s="62">
        <v>6.9998389778197431E-2</v>
      </c>
      <c r="R147" s="62">
        <v>0.14971252348091338</v>
      </c>
      <c r="T147" s="78">
        <f t="shared" si="47"/>
        <v>576.16017362476396</v>
      </c>
      <c r="U147" s="77">
        <f t="shared" si="63"/>
        <v>737.48999432056394</v>
      </c>
      <c r="V147" s="77">
        <f t="shared" si="65"/>
        <v>811.22999543701383</v>
      </c>
      <c r="W147" s="77">
        <f t="shared" si="60"/>
        <v>868.01999355418172</v>
      </c>
      <c r="X147" s="77">
        <f t="shared" si="61"/>
        <v>928.77999539825578</v>
      </c>
      <c r="Y147" s="77">
        <f t="shared" ref="Y147:Z147" si="79">X147*(1+($R147/2))</f>
        <v>998.30499383308779</v>
      </c>
      <c r="Z147" s="77">
        <f t="shared" si="79"/>
        <v>1073.0343737482624</v>
      </c>
      <c r="AA147" s="4">
        <f t="shared" si="50"/>
        <v>16.132982069579999</v>
      </c>
      <c r="AB147" s="4">
        <f t="shared" si="45"/>
        <v>7.3740001116449889</v>
      </c>
      <c r="AC147" s="4">
        <f t="shared" si="72"/>
        <v>5.6789998117167899</v>
      </c>
      <c r="AD147" s="4">
        <f t="shared" si="73"/>
        <v>6.0760001844074054</v>
      </c>
      <c r="AE147" s="4">
        <f t="shared" si="74"/>
        <v>6.952499843483201</v>
      </c>
      <c r="AF147" s="4">
        <f t="shared" si="75"/>
        <v>7.4729379915174601</v>
      </c>
    </row>
    <row r="148" spans="1:32" ht="15.75" thickBot="1">
      <c r="A148" s="60" t="s">
        <v>375</v>
      </c>
      <c r="B148" s="60" t="s">
        <v>78</v>
      </c>
      <c r="C148" s="60" t="s">
        <v>376</v>
      </c>
      <c r="D148" s="60" t="s">
        <v>355</v>
      </c>
      <c r="E148" s="60"/>
      <c r="F148" s="61">
        <v>16.34</v>
      </c>
      <c r="G148" s="61">
        <v>21.730000014035902</v>
      </c>
      <c r="H148" s="61">
        <v>26.9400018617598</v>
      </c>
      <c r="I148" s="61">
        <v>31.660000211075801</v>
      </c>
      <c r="J148" s="61">
        <v>37.190002786953002</v>
      </c>
      <c r="K148" s="61">
        <v>52.620000368148403</v>
      </c>
      <c r="L148" s="64">
        <v>12.286958114474986</v>
      </c>
      <c r="M148" s="64">
        <v>0.40530418855250139</v>
      </c>
      <c r="N148" s="62">
        <v>0.32986536193610172</v>
      </c>
      <c r="O148" s="62">
        <v>0.23976078436993278</v>
      </c>
      <c r="P148" s="62">
        <v>0.17520408400623905</v>
      </c>
      <c r="Q148" s="62">
        <v>0.1746684314279508</v>
      </c>
      <c r="R148" s="62">
        <v>0.41489638141701224</v>
      </c>
      <c r="T148" s="78">
        <f t="shared" si="47"/>
        <v>16.34</v>
      </c>
      <c r="U148" s="77">
        <f t="shared" si="63"/>
        <v>21.730000014035905</v>
      </c>
      <c r="V148" s="77">
        <f t="shared" si="65"/>
        <v>26.940001861759804</v>
      </c>
      <c r="W148" s="77">
        <f t="shared" si="60"/>
        <v>31.660000211075804</v>
      </c>
      <c r="X148" s="77">
        <f t="shared" si="61"/>
        <v>37.190002786953002</v>
      </c>
      <c r="Y148" s="77">
        <f t="shared" ref="Y148:Z148" si="80">X148*(1+($R148/2))</f>
        <v>44.905001577550706</v>
      </c>
      <c r="Z148" s="77">
        <f t="shared" si="80"/>
        <v>54.220462908576216</v>
      </c>
      <c r="AA148" s="4">
        <f t="shared" si="50"/>
        <v>0.5390000014035905</v>
      </c>
      <c r="AB148" s="4">
        <f t="shared" si="45"/>
        <v>0.52100018477238985</v>
      </c>
      <c r="AC148" s="4">
        <f t="shared" si="72"/>
        <v>0.47199983493160003</v>
      </c>
      <c r="AD148" s="4">
        <f t="shared" si="73"/>
        <v>0.55300025758771976</v>
      </c>
      <c r="AE148" s="4">
        <f t="shared" si="74"/>
        <v>0.77149987905977047</v>
      </c>
      <c r="AF148" s="4">
        <f t="shared" si="75"/>
        <v>0.93154613310255097</v>
      </c>
    </row>
    <row r="149" spans="1:32" ht="15.75" thickBot="1">
      <c r="A149" s="60" t="s">
        <v>375</v>
      </c>
      <c r="B149" s="60" t="s">
        <v>78</v>
      </c>
      <c r="C149" s="60" t="s">
        <v>376</v>
      </c>
      <c r="D149" s="60" t="s">
        <v>39</v>
      </c>
      <c r="E149" s="60"/>
      <c r="F149" s="61">
        <v>1728.7005676351</v>
      </c>
      <c r="G149" s="61">
        <v>1918.8599848940801</v>
      </c>
      <c r="H149" s="61">
        <v>2168.3099848278998</v>
      </c>
      <c r="I149" s="61">
        <v>2385.1399814943202</v>
      </c>
      <c r="J149" s="61">
        <v>2623.6499821233001</v>
      </c>
      <c r="K149" s="61">
        <v>3201.3599753450299</v>
      </c>
      <c r="L149" s="64">
        <v>1557.3859875486826</v>
      </c>
      <c r="M149" s="64">
        <v>17.131458008641744</v>
      </c>
      <c r="N149" s="62">
        <v>0.11000136219028508</v>
      </c>
      <c r="O149" s="62">
        <v>0.12999906293193625</v>
      </c>
      <c r="P149" s="62">
        <v>9.9999537973640001E-2</v>
      </c>
      <c r="Q149" s="62">
        <v>9.9998323989164944E-2</v>
      </c>
      <c r="R149" s="62">
        <v>0.22019324115566416</v>
      </c>
      <c r="T149" s="78">
        <f t="shared" si="47"/>
        <v>1728.7005676351</v>
      </c>
      <c r="U149" s="77">
        <f t="shared" si="63"/>
        <v>1918.8599848940801</v>
      </c>
      <c r="V149" s="77">
        <f t="shared" si="65"/>
        <v>2168.3099848278998</v>
      </c>
      <c r="W149" s="77">
        <f t="shared" si="60"/>
        <v>2385.1399814943202</v>
      </c>
      <c r="X149" s="77">
        <f t="shared" si="61"/>
        <v>2623.6499821233001</v>
      </c>
      <c r="Y149" s="77">
        <f t="shared" ref="Y149:Z149" si="81">X149*(1+($R149/2))</f>
        <v>2912.5049787341645</v>
      </c>
      <c r="Z149" s="77">
        <f t="shared" si="81"/>
        <v>3233.1619343089064</v>
      </c>
      <c r="AA149" s="4">
        <f t="shared" si="50"/>
        <v>19.015941725898006</v>
      </c>
      <c r="AB149" s="4">
        <f t="shared" si="45"/>
        <v>24.944999993381977</v>
      </c>
      <c r="AC149" s="4">
        <f t="shared" si="72"/>
        <v>21.682999666642036</v>
      </c>
      <c r="AD149" s="4">
        <f t="shared" si="73"/>
        <v>23.851000062897992</v>
      </c>
      <c r="AE149" s="4">
        <f t="shared" si="74"/>
        <v>28.885499661086442</v>
      </c>
      <c r="AF149" s="4">
        <f t="shared" si="75"/>
        <v>32.065695557474193</v>
      </c>
    </row>
    <row r="150" spans="1:32" ht="15.75" thickBot="1">
      <c r="A150" s="60" t="s">
        <v>375</v>
      </c>
      <c r="B150" s="60" t="s">
        <v>78</v>
      </c>
      <c r="C150" s="60" t="s">
        <v>376</v>
      </c>
      <c r="D150" s="60" t="s">
        <v>40</v>
      </c>
      <c r="E150" s="60"/>
      <c r="F150" s="61">
        <v>1151.6628112433</v>
      </c>
      <c r="G150" s="61">
        <v>1278.3499900192701</v>
      </c>
      <c r="H150" s="61">
        <v>1457.3099902946101</v>
      </c>
      <c r="I150" s="61">
        <v>1617.6199875592799</v>
      </c>
      <c r="J150" s="61">
        <v>1795.55998856018</v>
      </c>
      <c r="K150" s="61">
        <v>2234.7199830363902</v>
      </c>
      <c r="L150" s="64">
        <v>1037.5305989409267</v>
      </c>
      <c r="M150" s="64">
        <v>11.413221230237331</v>
      </c>
      <c r="N150" s="62">
        <v>0.11000370728234464</v>
      </c>
      <c r="O150" s="62">
        <v>0.13999296098296393</v>
      </c>
      <c r="P150" s="62">
        <v>0.11000404741084739</v>
      </c>
      <c r="Q150" s="62">
        <v>0.11000111421062622</v>
      </c>
      <c r="R150" s="62">
        <v>0.24458107625151687</v>
      </c>
      <c r="T150" s="78">
        <f t="shared" si="47"/>
        <v>1151.6628112433</v>
      </c>
      <c r="U150" s="77">
        <f t="shared" si="63"/>
        <v>1278.3499900192701</v>
      </c>
      <c r="V150" s="77">
        <f t="shared" si="65"/>
        <v>1457.3099902946101</v>
      </c>
      <c r="W150" s="77">
        <f t="shared" si="60"/>
        <v>1617.6199875592799</v>
      </c>
      <c r="X150" s="77">
        <f t="shared" si="61"/>
        <v>1795.5599885601803</v>
      </c>
      <c r="Y150" s="77">
        <f t="shared" ref="Y150:Z150" si="82">X150*(1+($R150/2))</f>
        <v>2015.1399857982854</v>
      </c>
      <c r="Z150" s="77">
        <f t="shared" si="82"/>
        <v>2261.5725390602906</v>
      </c>
      <c r="AA150" s="4">
        <f t="shared" si="50"/>
        <v>12.668717877597009</v>
      </c>
      <c r="AB150" s="4">
        <f t="shared" si="45"/>
        <v>17.896000027534001</v>
      </c>
      <c r="AC150" s="4">
        <f t="shared" si="72"/>
        <v>16.030999726466984</v>
      </c>
      <c r="AD150" s="4">
        <f t="shared" si="73"/>
        <v>17.794000100090035</v>
      </c>
      <c r="AE150" s="4">
        <f t="shared" si="74"/>
        <v>21.957999723810509</v>
      </c>
      <c r="AF150" s="4">
        <f t="shared" si="75"/>
        <v>24.643255326200528</v>
      </c>
    </row>
    <row r="151" spans="1:32" ht="15.75" thickBot="1">
      <c r="A151" s="60" t="s">
        <v>375</v>
      </c>
      <c r="B151" s="60" t="s">
        <v>78</v>
      </c>
      <c r="C151" s="60" t="s">
        <v>376</v>
      </c>
      <c r="D151" s="60" t="s">
        <v>41</v>
      </c>
      <c r="E151" s="60"/>
      <c r="F151" s="61">
        <v>6734.1391844108903</v>
      </c>
      <c r="G151" s="61">
        <v>8080.9699369987002</v>
      </c>
      <c r="H151" s="61">
        <v>9777.9699232039893</v>
      </c>
      <c r="I151" s="61">
        <v>10706.8799131871</v>
      </c>
      <c r="J151" s="61">
        <v>11724.029910017</v>
      </c>
      <c r="K151" s="61">
        <v>14164.569887498899</v>
      </c>
      <c r="L151" s="64">
        <v>5611.7806288808952</v>
      </c>
      <c r="M151" s="64">
        <v>112.23585555299951</v>
      </c>
      <c r="N151" s="62">
        <v>0.20000043297377021</v>
      </c>
      <c r="O151" s="62">
        <v>0.20999954206432311</v>
      </c>
      <c r="P151" s="62">
        <v>9.5000291193238898E-2</v>
      </c>
      <c r="Q151" s="62">
        <v>9.49996642417862E-2</v>
      </c>
      <c r="R151" s="62">
        <v>0.20816562190759211</v>
      </c>
      <c r="T151" s="78">
        <f t="shared" si="47"/>
        <v>6734.1391844108903</v>
      </c>
      <c r="U151" s="77">
        <f t="shared" si="63"/>
        <v>8080.9699369986993</v>
      </c>
      <c r="V151" s="77">
        <f t="shared" si="65"/>
        <v>9777.9699232039875</v>
      </c>
      <c r="W151" s="77">
        <f t="shared" si="60"/>
        <v>10706.879913187098</v>
      </c>
      <c r="X151" s="77">
        <f t="shared" si="61"/>
        <v>11724.029910016998</v>
      </c>
      <c r="Y151" s="77">
        <f t="shared" ref="Y151:Z151" si="83">X151*(1+($R151/2))</f>
        <v>12944.299898757949</v>
      </c>
      <c r="Z151" s="77">
        <f t="shared" si="83"/>
        <v>14291.579018049615</v>
      </c>
      <c r="AA151" s="4">
        <f t="shared" si="50"/>
        <v>134.68307525878089</v>
      </c>
      <c r="AB151" s="4">
        <f t="shared" si="45"/>
        <v>169.69999862052882</v>
      </c>
      <c r="AC151" s="4">
        <f t="shared" si="72"/>
        <v>92.890998998311076</v>
      </c>
      <c r="AD151" s="4">
        <f t="shared" si="73"/>
        <v>101.71499968298994</v>
      </c>
      <c r="AE151" s="4">
        <f t="shared" si="74"/>
        <v>122.02699887409509</v>
      </c>
      <c r="AF151" s="4">
        <f t="shared" si="75"/>
        <v>134.72791192916665</v>
      </c>
    </row>
    <row r="152" spans="1:32" ht="19.5" thickBot="1">
      <c r="A152" s="60" t="s">
        <v>375</v>
      </c>
      <c r="B152" s="60" t="s">
        <v>78</v>
      </c>
      <c r="C152" s="60" t="s">
        <v>376</v>
      </c>
      <c r="D152" s="60" t="s">
        <v>42</v>
      </c>
      <c r="E152" s="60"/>
      <c r="F152" s="61">
        <v>514.69000000000005</v>
      </c>
      <c r="G152" s="75">
        <f>(H152+F152)/2</f>
        <v>548.13999863660752</v>
      </c>
      <c r="H152" s="61">
        <v>581.58999727321498</v>
      </c>
      <c r="I152" s="61">
        <v>619.39999551723304</v>
      </c>
      <c r="J152" s="61">
        <v>659.65999765787501</v>
      </c>
      <c r="K152" s="61">
        <v>750.91999476823901</v>
      </c>
      <c r="L152" s="64">
        <v>514.69000390903307</v>
      </c>
      <c r="M152" s="64">
        <v>-3.9090330119506687E-7</v>
      </c>
      <c r="N152" s="83">
        <v>0.04</v>
      </c>
      <c r="O152" s="62">
        <v>0.12998115698837856</v>
      </c>
      <c r="P152" s="62">
        <v>6.5011431457367319E-2</v>
      </c>
      <c r="Q152" s="62">
        <v>6.4998389460792061E-2</v>
      </c>
      <c r="R152" s="62">
        <v>0.13834399150226317</v>
      </c>
      <c r="T152" s="78">
        <f t="shared" si="47"/>
        <v>514.69000000000005</v>
      </c>
      <c r="U152" s="77">
        <f t="shared" si="63"/>
        <v>535.27760000000012</v>
      </c>
      <c r="V152" s="77">
        <f>T152*(1+O152)</f>
        <v>581.59000169034869</v>
      </c>
      <c r="W152" s="77">
        <f t="shared" si="60"/>
        <v>619.40000022153095</v>
      </c>
      <c r="X152" s="77">
        <f t="shared" si="61"/>
        <v>659.66000266794481</v>
      </c>
      <c r="Y152" s="77">
        <f t="shared" ref="Y152:Z152" si="84">X152*(1+($R152/2))</f>
        <v>705.29000156968334</v>
      </c>
      <c r="Z152" s="77">
        <f t="shared" si="84"/>
        <v>754.07631856157707</v>
      </c>
      <c r="AA152" s="4">
        <f t="shared" si="50"/>
        <v>2.0587600000000066</v>
      </c>
      <c r="AB152" s="4">
        <f t="shared" si="45"/>
        <v>4.6312401690348564</v>
      </c>
      <c r="AC152" s="4">
        <f t="shared" si="72"/>
        <v>3.7809998531182258</v>
      </c>
      <c r="AD152" s="4">
        <f t="shared" si="73"/>
        <v>4.0260002446413861</v>
      </c>
      <c r="AE152" s="4">
        <f t="shared" si="74"/>
        <v>4.5629998901738533</v>
      </c>
      <c r="AF152" s="4">
        <f t="shared" si="75"/>
        <v>4.8786316991893726</v>
      </c>
    </row>
    <row r="153" spans="1:32" ht="15.75" thickBot="1">
      <c r="A153" s="60" t="s">
        <v>375</v>
      </c>
      <c r="B153" s="60" t="s">
        <v>78</v>
      </c>
      <c r="C153" s="60" t="s">
        <v>376</v>
      </c>
      <c r="D153" s="60" t="s">
        <v>43</v>
      </c>
      <c r="E153" s="60"/>
      <c r="F153" s="61">
        <v>2050.91</v>
      </c>
      <c r="G153" s="61">
        <v>2317.5299817067698</v>
      </c>
      <c r="H153" s="61">
        <v>2827.37997963212</v>
      </c>
      <c r="I153" s="61">
        <v>3095.97997600094</v>
      </c>
      <c r="J153" s="61">
        <v>3390.0999761553098</v>
      </c>
      <c r="K153" s="61">
        <v>4095.7999681851602</v>
      </c>
      <c r="L153" s="64">
        <v>1814.9632847477878</v>
      </c>
      <c r="M153" s="64">
        <v>23.594671525221202</v>
      </c>
      <c r="N153" s="62">
        <v>0.1300008199807744</v>
      </c>
      <c r="O153" s="62">
        <v>0.2199971529817559</v>
      </c>
      <c r="P153" s="62">
        <v>9.4999610347304114E-2</v>
      </c>
      <c r="Q153" s="62">
        <v>9.500061448533105E-2</v>
      </c>
      <c r="R153" s="62">
        <v>0.20816494999955137</v>
      </c>
      <c r="T153" s="78">
        <f t="shared" si="47"/>
        <v>2050.91</v>
      </c>
      <c r="U153" s="77">
        <f t="shared" si="63"/>
        <v>2317.5299817067698</v>
      </c>
      <c r="V153" s="77">
        <f t="shared" si="65"/>
        <v>2827.37997963212</v>
      </c>
      <c r="W153" s="77">
        <f t="shared" si="60"/>
        <v>3095.97997600094</v>
      </c>
      <c r="X153" s="77">
        <f t="shared" si="61"/>
        <v>3390.0999761553098</v>
      </c>
      <c r="Y153" s="77">
        <f t="shared" ref="Y153:Z153" si="85">X153*(1+($R153/2))</f>
        <v>3742.949972170235</v>
      </c>
      <c r="Z153" s="77">
        <f t="shared" si="85"/>
        <v>4132.5254690740549</v>
      </c>
      <c r="AA153" s="4">
        <f t="shared" si="50"/>
        <v>26.661998170676998</v>
      </c>
      <c r="AB153" s="4">
        <f t="shared" si="45"/>
        <v>50.984999792535021</v>
      </c>
      <c r="AC153" s="4">
        <f t="shared" si="72"/>
        <v>26.859999636882002</v>
      </c>
      <c r="AD153" s="4">
        <f t="shared" si="73"/>
        <v>29.412000015436981</v>
      </c>
      <c r="AE153" s="4">
        <f t="shared" si="74"/>
        <v>35.284999601492515</v>
      </c>
      <c r="AF153" s="4">
        <f t="shared" si="75"/>
        <v>38.957549690381981</v>
      </c>
    </row>
    <row r="154" spans="1:32" ht="15.75" thickBot="1">
      <c r="A154" s="60" t="s">
        <v>375</v>
      </c>
      <c r="B154" s="60" t="s">
        <v>78</v>
      </c>
      <c r="C154" s="60" t="s">
        <v>376</v>
      </c>
      <c r="D154" s="60" t="s">
        <v>45</v>
      </c>
      <c r="E154" s="60"/>
      <c r="F154" s="61">
        <v>2426.7814922366401</v>
      </c>
      <c r="G154" s="61">
        <v>2742.2599783362498</v>
      </c>
      <c r="H154" s="61">
        <v>3043.90997772426</v>
      </c>
      <c r="I154" s="61">
        <v>3424.39997329068</v>
      </c>
      <c r="J154" s="61">
        <v>3852.4499723113399</v>
      </c>
      <c r="K154" s="61">
        <v>4938.9899614269998</v>
      </c>
      <c r="L154" s="64">
        <v>2147.5966748547885</v>
      </c>
      <c r="M154" s="64">
        <v>27.918481738185164</v>
      </c>
      <c r="N154" s="62">
        <v>0.12999871933622228</v>
      </c>
      <c r="O154" s="62">
        <v>0.11000051117364283</v>
      </c>
      <c r="P154" s="62">
        <v>0.12500041011425983</v>
      </c>
      <c r="Q154" s="62">
        <v>0.12500000068897468</v>
      </c>
      <c r="R154" s="62">
        <v>0.28203870184556157</v>
      </c>
      <c r="T154" s="78">
        <f t="shared" si="47"/>
        <v>2426.7814922366401</v>
      </c>
      <c r="U154" s="77">
        <f t="shared" si="63"/>
        <v>2742.2599783362498</v>
      </c>
      <c r="V154" s="77">
        <f t="shared" si="65"/>
        <v>3043.90997772426</v>
      </c>
      <c r="W154" s="77">
        <f t="shared" si="60"/>
        <v>3424.39997329068</v>
      </c>
      <c r="X154" s="77">
        <f t="shared" si="61"/>
        <v>3852.4499723113399</v>
      </c>
      <c r="Y154" s="77">
        <f t="shared" ref="Y154:Z154" si="86">X154*(1+($R154/2))</f>
        <v>4395.7199668691701</v>
      </c>
      <c r="Z154" s="77">
        <f t="shared" si="86"/>
        <v>5015.6015434353685</v>
      </c>
      <c r="AA154" s="4">
        <f t="shared" si="50"/>
        <v>31.547848609960965</v>
      </c>
      <c r="AB154" s="4">
        <f t="shared" si="45"/>
        <v>30.164999938801021</v>
      </c>
      <c r="AC154" s="4">
        <f t="shared" si="72"/>
        <v>38.048999556642002</v>
      </c>
      <c r="AD154" s="4">
        <f t="shared" si="73"/>
        <v>42.804999902065994</v>
      </c>
      <c r="AE154" s="4">
        <f t="shared" si="74"/>
        <v>54.326999455783017</v>
      </c>
      <c r="AF154" s="4">
        <f t="shared" si="75"/>
        <v>61.98815765661984</v>
      </c>
    </row>
    <row r="155" spans="1:32" ht="15.75" thickBot="1">
      <c r="A155" s="60" t="s">
        <v>375</v>
      </c>
      <c r="B155" s="60" t="s">
        <v>78</v>
      </c>
      <c r="C155" s="60" t="s">
        <v>376</v>
      </c>
      <c r="D155" s="60" t="s">
        <v>46</v>
      </c>
      <c r="E155" s="60"/>
      <c r="F155" s="61">
        <v>461.42</v>
      </c>
      <c r="G155" s="61">
        <v>489.09999629644898</v>
      </c>
      <c r="H155" s="61">
        <v>606.48999722577003</v>
      </c>
      <c r="I155" s="61">
        <v>673.19999510111495</v>
      </c>
      <c r="J155" s="61">
        <v>747.25999712689395</v>
      </c>
      <c r="K155" s="61">
        <v>930.01999337101199</v>
      </c>
      <c r="L155" s="64">
        <v>435.3065181193619</v>
      </c>
      <c r="M155" s="64">
        <v>2.6113481880638121</v>
      </c>
      <c r="N155" s="62">
        <v>5.9988722414392445E-2</v>
      </c>
      <c r="O155" s="62">
        <v>0.24001227114745194</v>
      </c>
      <c r="P155" s="62">
        <v>0.10999356655590756</v>
      </c>
      <c r="Q155" s="62">
        <v>0.11001188735103178</v>
      </c>
      <c r="R155" s="62">
        <v>0.24457350446538509</v>
      </c>
      <c r="T155" s="78">
        <f t="shared" si="47"/>
        <v>461.42</v>
      </c>
      <c r="U155" s="77">
        <f t="shared" si="63"/>
        <v>489.09999629644898</v>
      </c>
      <c r="V155" s="77">
        <f t="shared" si="65"/>
        <v>606.48999722577003</v>
      </c>
      <c r="W155" s="77">
        <f t="shared" si="60"/>
        <v>673.19999510111495</v>
      </c>
      <c r="X155" s="77">
        <f t="shared" si="61"/>
        <v>747.25999712689395</v>
      </c>
      <c r="Y155" s="77">
        <f t="shared" ref="Y155:Z155" si="87">X155*(1+($R155/2))</f>
        <v>838.63999524895291</v>
      </c>
      <c r="Z155" s="77">
        <f t="shared" si="87"/>
        <v>941.19455656038804</v>
      </c>
      <c r="AA155" s="4">
        <f t="shared" si="50"/>
        <v>2.7679996296448963</v>
      </c>
      <c r="AB155" s="4">
        <f t="shared" si="45"/>
        <v>11.739000092932105</v>
      </c>
      <c r="AC155" s="4">
        <f t="shared" si="72"/>
        <v>6.6709997875344929</v>
      </c>
      <c r="AD155" s="4">
        <f t="shared" si="73"/>
        <v>7.4060002025778999</v>
      </c>
      <c r="AE155" s="4">
        <f t="shared" si="74"/>
        <v>9.1379998122058961</v>
      </c>
      <c r="AF155" s="4">
        <f t="shared" si="75"/>
        <v>10.255456131143513</v>
      </c>
    </row>
    <row r="156" spans="1:32" ht="15.75" thickBot="1">
      <c r="A156" s="60" t="s">
        <v>375</v>
      </c>
      <c r="B156" s="60" t="s">
        <v>78</v>
      </c>
      <c r="C156" s="60" t="s">
        <v>376</v>
      </c>
      <c r="D156" s="60" t="s">
        <v>47</v>
      </c>
      <c r="E156" s="60"/>
      <c r="F156" s="61">
        <v>580.36075202452605</v>
      </c>
      <c r="G156" s="61">
        <v>603.57999538416698</v>
      </c>
      <c r="H156" s="61">
        <v>694.10999654185798</v>
      </c>
      <c r="I156" s="61">
        <v>770.459994328059</v>
      </c>
      <c r="J156" s="61">
        <v>855.20999622112004</v>
      </c>
      <c r="K156" s="61">
        <v>1064.37999229246</v>
      </c>
      <c r="L156" s="64">
        <v>558.03473452776529</v>
      </c>
      <c r="M156" s="64">
        <v>2.2326017496760757</v>
      </c>
      <c r="N156" s="62">
        <v>4.0008293597806353E-2</v>
      </c>
      <c r="O156" s="62">
        <v>0.14998840559662752</v>
      </c>
      <c r="P156" s="62">
        <v>0.10999697190155186</v>
      </c>
      <c r="Q156" s="62">
        <v>0.10999922451129215</v>
      </c>
      <c r="R156" s="62">
        <v>0.24458319827362926</v>
      </c>
      <c r="T156" s="78">
        <f t="shared" si="47"/>
        <v>580.36075202452605</v>
      </c>
      <c r="U156" s="77">
        <f t="shared" si="63"/>
        <v>603.57999538416698</v>
      </c>
      <c r="V156" s="77">
        <f t="shared" si="65"/>
        <v>694.10999654185787</v>
      </c>
      <c r="W156" s="77">
        <f t="shared" si="60"/>
        <v>770.45999432805888</v>
      </c>
      <c r="X156" s="77">
        <f t="shared" si="61"/>
        <v>855.20999622111992</v>
      </c>
      <c r="Y156" s="77">
        <f t="shared" ref="Y156:Z156" si="88">X156*(1+($R156/2))</f>
        <v>959.79499425678978</v>
      </c>
      <c r="Z156" s="77">
        <f t="shared" si="88"/>
        <v>1077.1698589479622</v>
      </c>
      <c r="AA156" s="4">
        <f t="shared" si="50"/>
        <v>2.3219243359640926</v>
      </c>
      <c r="AB156" s="4">
        <f t="shared" si="45"/>
        <v>9.0530001157690894</v>
      </c>
      <c r="AC156" s="4">
        <f t="shared" si="72"/>
        <v>7.6349997786201014</v>
      </c>
      <c r="AD156" s="4">
        <f t="shared" si="73"/>
        <v>8.4750001893061047</v>
      </c>
      <c r="AE156" s="4">
        <f t="shared" si="74"/>
        <v>10.458499803566985</v>
      </c>
      <c r="AF156" s="4">
        <f t="shared" si="75"/>
        <v>11.737486469117243</v>
      </c>
    </row>
    <row r="157" spans="1:32" ht="15.75" thickBot="1">
      <c r="A157" s="60" t="s">
        <v>375</v>
      </c>
      <c r="B157" s="60" t="s">
        <v>78</v>
      </c>
      <c r="C157" s="60" t="s">
        <v>376</v>
      </c>
      <c r="D157" s="60" t="s">
        <v>48</v>
      </c>
      <c r="E157" s="60"/>
      <c r="F157" s="61">
        <v>3928.23</v>
      </c>
      <c r="G157" s="61">
        <v>4124.6399673768401</v>
      </c>
      <c r="H157" s="61">
        <v>4372.1199673410902</v>
      </c>
      <c r="I157" s="61">
        <v>4765.6099625519901</v>
      </c>
      <c r="J157" s="61">
        <v>5194.5099617127998</v>
      </c>
      <c r="K157" s="61">
        <v>6213.9499511541298</v>
      </c>
      <c r="L157" s="64">
        <v>3741.1728187063309</v>
      </c>
      <c r="M157" s="64">
        <v>18.705718129366915</v>
      </c>
      <c r="N157" s="62">
        <v>4.9999609843832997E-2</v>
      </c>
      <c r="O157" s="62">
        <v>6.0000388378537842E-2</v>
      </c>
      <c r="P157" s="62">
        <v>8.9999816599314705E-2</v>
      </c>
      <c r="Q157" s="62">
        <v>8.9998972331158486E-2</v>
      </c>
      <c r="R157" s="62">
        <v>0.19625335151059894</v>
      </c>
      <c r="T157" s="79">
        <f t="shared" si="47"/>
        <v>3928.23</v>
      </c>
      <c r="U157" s="77">
        <f t="shared" si="63"/>
        <v>4124.6399673768401</v>
      </c>
      <c r="V157" s="77">
        <f t="shared" si="65"/>
        <v>4372.1199673410902</v>
      </c>
      <c r="W157" s="77">
        <f t="shared" si="60"/>
        <v>4765.6099625519901</v>
      </c>
      <c r="X157" s="77">
        <f t="shared" si="61"/>
        <v>5194.5099617127998</v>
      </c>
      <c r="Y157" s="77">
        <f t="shared" ref="Y157:Z157" si="89">X157*(1+($R157/2))</f>
        <v>5704.2299564334644</v>
      </c>
      <c r="Z157" s="77">
        <f t="shared" si="89"/>
        <v>6263.967079802077</v>
      </c>
      <c r="AA157" s="4">
        <f t="shared" si="50"/>
        <v>19.640996737684009</v>
      </c>
      <c r="AB157" s="4">
        <f t="shared" si="45"/>
        <v>24.747999996425005</v>
      </c>
      <c r="AC157" s="4">
        <f t="shared" si="72"/>
        <v>39.348999521089993</v>
      </c>
      <c r="AD157" s="4">
        <f t="shared" si="73"/>
        <v>42.889999916080981</v>
      </c>
      <c r="AE157" s="4">
        <f t="shared" si="74"/>
        <v>50.971999472066457</v>
      </c>
      <c r="AF157" s="4">
        <f t="shared" si="75"/>
        <v>55.973712336861261</v>
      </c>
    </row>
    <row r="158" spans="1:32" hidden="1">
      <c r="A158" s="60" t="s">
        <v>375</v>
      </c>
      <c r="B158" s="60" t="s">
        <v>78</v>
      </c>
      <c r="C158" s="60" t="s">
        <v>377</v>
      </c>
      <c r="D158" s="60" t="s">
        <v>13</v>
      </c>
      <c r="E158" s="60"/>
      <c r="F158" s="61">
        <v>1468.1931444905699</v>
      </c>
      <c r="G158" s="61">
        <v>1526.9199974218</v>
      </c>
      <c r="H158" s="61">
        <v>1664.33999759833</v>
      </c>
      <c r="I158" s="61">
        <v>1805.80999700337</v>
      </c>
      <c r="J158" s="61">
        <v>1959.3099973031999</v>
      </c>
      <c r="K158" s="61">
        <v>2320.7099961908698</v>
      </c>
      <c r="L158" s="64">
        <v>1411.7249843926445</v>
      </c>
      <c r="M158" s="64">
        <v>5.6468160097925422</v>
      </c>
      <c r="N158" s="62">
        <v>3.9999405494845125E-2</v>
      </c>
      <c r="O158" s="62">
        <v>8.9998166510729644E-2</v>
      </c>
      <c r="P158" s="62">
        <v>8.5000660687830312E-2</v>
      </c>
      <c r="Q158" s="62">
        <v>8.5003405981002256E-2</v>
      </c>
      <c r="R158" s="62">
        <v>0.18445268966376016</v>
      </c>
    </row>
    <row r="159" spans="1:32" hidden="1">
      <c r="A159" s="60" t="s">
        <v>375</v>
      </c>
      <c r="B159" s="60" t="s">
        <v>78</v>
      </c>
      <c r="C159" s="60" t="s">
        <v>377</v>
      </c>
      <c r="D159" s="60" t="s">
        <v>15</v>
      </c>
      <c r="E159" s="60"/>
      <c r="F159" s="61">
        <v>905.52301441199199</v>
      </c>
      <c r="G159" s="61">
        <v>1014.18999830158</v>
      </c>
      <c r="H159" s="61">
        <v>1135.8899985053599</v>
      </c>
      <c r="I159" s="61">
        <v>1243.7999979691599</v>
      </c>
      <c r="J159" s="61">
        <v>1361.9599983108301</v>
      </c>
      <c r="K159" s="61">
        <v>1645.46999734207</v>
      </c>
      <c r="L159" s="64">
        <v>808.49932557307022</v>
      </c>
      <c r="M159" s="64">
        <v>9.7023688838921771</v>
      </c>
      <c r="N159" s="62">
        <v>0.12000466267569321</v>
      </c>
      <c r="O159" s="62">
        <v>0.11999723957797422</v>
      </c>
      <c r="P159" s="62">
        <v>9.5000395818073388E-2</v>
      </c>
      <c r="Q159" s="62">
        <v>9.499919644203117E-2</v>
      </c>
      <c r="R159" s="62">
        <v>0.20816323488418378</v>
      </c>
    </row>
    <row r="160" spans="1:32" hidden="1">
      <c r="A160" s="60" t="s">
        <v>375</v>
      </c>
      <c r="B160" s="60" t="s">
        <v>78</v>
      </c>
      <c r="C160" s="60" t="s">
        <v>377</v>
      </c>
      <c r="D160" s="60" t="s">
        <v>16</v>
      </c>
      <c r="E160" s="60"/>
      <c r="F160" s="61">
        <v>777.22</v>
      </c>
      <c r="G160" s="61">
        <v>816.079998641016</v>
      </c>
      <c r="H160" s="61">
        <v>914.00999885696103</v>
      </c>
      <c r="I160" s="61">
        <v>977.98999842486398</v>
      </c>
      <c r="J160" s="61">
        <v>1046.4499988653899</v>
      </c>
      <c r="K160" s="61">
        <v>1203.1099981104501</v>
      </c>
      <c r="L160" s="64">
        <v>740.21043207275534</v>
      </c>
      <c r="M160" s="64">
        <v>3.7009567927244689</v>
      </c>
      <c r="N160" s="62">
        <v>4.9998711614492646E-2</v>
      </c>
      <c r="O160" s="62">
        <v>0.12000049061246909</v>
      </c>
      <c r="P160" s="62">
        <v>6.9999233758837209E-2</v>
      </c>
      <c r="Q160" s="62">
        <v>7.0000716316922063E-2</v>
      </c>
      <c r="R160" s="62">
        <v>0.14970614880301805</v>
      </c>
    </row>
    <row r="161" spans="1:18" hidden="1">
      <c r="A161" s="60" t="s">
        <v>375</v>
      </c>
      <c r="B161" s="60" t="s">
        <v>78</v>
      </c>
      <c r="C161" s="60" t="s">
        <v>377</v>
      </c>
      <c r="D161" s="60" t="s">
        <v>17</v>
      </c>
      <c r="E161" s="60"/>
      <c r="F161" s="61">
        <v>1648.28999999999</v>
      </c>
      <c r="G161" s="61">
        <v>1846.0799968761801</v>
      </c>
      <c r="H161" s="61">
        <v>2067.6099969030602</v>
      </c>
      <c r="I161" s="61">
        <v>2264.0299962079298</v>
      </c>
      <c r="J161" s="61">
        <v>2479.1099963872398</v>
      </c>
      <c r="K161" s="61">
        <v>2995.1799950075902</v>
      </c>
      <c r="L161" s="64">
        <v>1471.6913290308469</v>
      </c>
      <c r="M161" s="64">
        <v>17.659867096914308</v>
      </c>
      <c r="N161" s="62">
        <v>0.11999708599590565</v>
      </c>
      <c r="O161" s="62">
        <v>0.12000021689295109</v>
      </c>
      <c r="P161" s="62">
        <v>9.499857303798806E-2</v>
      </c>
      <c r="Q161" s="62">
        <v>9.4998741421072994E-2</v>
      </c>
      <c r="R161" s="62">
        <v>0.20816744693555728</v>
      </c>
    </row>
    <row r="162" spans="1:18" hidden="1">
      <c r="A162" s="60" t="s">
        <v>375</v>
      </c>
      <c r="B162" s="60" t="s">
        <v>78</v>
      </c>
      <c r="C162" s="60" t="s">
        <v>377</v>
      </c>
      <c r="D162" s="60" t="s">
        <v>18</v>
      </c>
      <c r="E162" s="60"/>
      <c r="F162" s="61">
        <v>83.5448736928291</v>
      </c>
      <c r="G162" s="61">
        <v>89.389999887488599</v>
      </c>
      <c r="H162" s="61">
        <v>102.800000276402</v>
      </c>
      <c r="I162" s="61">
        <v>113.59999990711</v>
      </c>
      <c r="J162" s="61">
        <v>125.520000461718</v>
      </c>
      <c r="K162" s="61">
        <v>154.68940317885401</v>
      </c>
      <c r="L162" s="64">
        <v>78.081954683251794</v>
      </c>
      <c r="M162" s="64">
        <v>0.5462919009577305</v>
      </c>
      <c r="N162" s="62">
        <v>6.9963912042651205E-2</v>
      </c>
      <c r="O162" s="62">
        <v>0.15001678494006043</v>
      </c>
      <c r="P162" s="62">
        <v>0.1050583618839461</v>
      </c>
      <c r="Q162" s="62">
        <v>0.10492958243270162</v>
      </c>
      <c r="R162" s="62">
        <v>0.23238848478201132</v>
      </c>
    </row>
    <row r="163" spans="1:18" hidden="1">
      <c r="A163" s="60" t="s">
        <v>375</v>
      </c>
      <c r="B163" s="60" t="s">
        <v>78</v>
      </c>
      <c r="C163" s="60" t="s">
        <v>377</v>
      </c>
      <c r="D163" s="60" t="s">
        <v>19</v>
      </c>
      <c r="E163" s="60"/>
      <c r="F163" s="61">
        <v>2208.0312140248402</v>
      </c>
      <c r="G163" s="61">
        <v>2340.5099960331199</v>
      </c>
      <c r="H163" s="61">
        <v>2480.9399962019302</v>
      </c>
      <c r="I163" s="61">
        <v>2729.03999542664</v>
      </c>
      <c r="J163" s="61">
        <v>3001.9399955203298</v>
      </c>
      <c r="K163" s="61">
        <v>3662.93999391124</v>
      </c>
      <c r="L163" s="64">
        <v>2083.0510659519609</v>
      </c>
      <c r="M163" s="64">
        <v>12.498014807287927</v>
      </c>
      <c r="N163" s="62">
        <v>5.9998600185907219E-2</v>
      </c>
      <c r="O163" s="62">
        <v>5.9999743819433383E-2</v>
      </c>
      <c r="P163" s="62">
        <v>0.10000241827876771</v>
      </c>
      <c r="Q163" s="62">
        <v>9.9998534485027393E-2</v>
      </c>
      <c r="R163" s="62">
        <v>0.22019094298263556</v>
      </c>
    </row>
    <row r="164" spans="1:18" hidden="1">
      <c r="A164" s="60" t="s">
        <v>375</v>
      </c>
      <c r="B164" s="60" t="s">
        <v>78</v>
      </c>
      <c r="C164" s="60" t="s">
        <v>377</v>
      </c>
      <c r="D164" s="60" t="s">
        <v>20</v>
      </c>
      <c r="E164" s="60"/>
      <c r="F164" s="61">
        <v>18507.48</v>
      </c>
      <c r="G164" s="61">
        <v>19988.079965492001</v>
      </c>
      <c r="H164" s="61">
        <v>20987.479964386399</v>
      </c>
      <c r="I164" s="61">
        <v>22666.479961536399</v>
      </c>
      <c r="J164" s="61">
        <v>24479.799959079501</v>
      </c>
      <c r="K164" s="61">
        <v>28709.029950002601</v>
      </c>
      <c r="L164" s="64">
        <v>17136.554213398595</v>
      </c>
      <c r="M164" s="64">
        <v>137.0925786601405</v>
      </c>
      <c r="N164" s="62">
        <v>8.0000084586988693E-2</v>
      </c>
      <c r="O164" s="62">
        <v>4.999979991173694E-2</v>
      </c>
      <c r="P164" s="62">
        <v>8.000007623588401E-2</v>
      </c>
      <c r="Q164" s="62">
        <v>8.0000070616178268E-2</v>
      </c>
      <c r="R164" s="62">
        <v>0.17276407478789421</v>
      </c>
    </row>
    <row r="165" spans="1:18" hidden="1">
      <c r="A165" s="60" t="s">
        <v>375</v>
      </c>
      <c r="B165" s="60" t="s">
        <v>78</v>
      </c>
      <c r="C165" s="60" t="s">
        <v>377</v>
      </c>
      <c r="D165" s="60" t="s">
        <v>21</v>
      </c>
      <c r="E165" s="60"/>
      <c r="F165" s="61">
        <v>1066.68</v>
      </c>
      <c r="G165" s="61">
        <v>1216.00999794928</v>
      </c>
      <c r="H165" s="61">
        <v>1337.60999815532</v>
      </c>
      <c r="I165" s="61">
        <v>1478.0599975672301</v>
      </c>
      <c r="J165" s="61">
        <v>1633.25999787207</v>
      </c>
      <c r="K165" s="61">
        <v>2012.7099967151801</v>
      </c>
      <c r="L165" s="64">
        <v>935.68821335255029</v>
      </c>
      <c r="M165" s="64">
        <v>13.099178664744977</v>
      </c>
      <c r="N165" s="62">
        <v>0.13999512313841067</v>
      </c>
      <c r="O165" s="62">
        <v>9.9999177976423173E-2</v>
      </c>
      <c r="P165" s="62">
        <v>0.10500070992711089</v>
      </c>
      <c r="Q165" s="62">
        <v>0.10500250366039732</v>
      </c>
      <c r="R165" s="62">
        <v>0.23232675712224946</v>
      </c>
    </row>
    <row r="166" spans="1:18" hidden="1">
      <c r="A166" s="60" t="s">
        <v>375</v>
      </c>
      <c r="B166" s="60" t="s">
        <v>78</v>
      </c>
      <c r="C166" s="60" t="s">
        <v>377</v>
      </c>
      <c r="D166" s="60" t="s">
        <v>22</v>
      </c>
      <c r="E166" s="60"/>
      <c r="F166" s="61">
        <v>488.15</v>
      </c>
      <c r="G166" s="61">
        <v>649.22999893743599</v>
      </c>
      <c r="H166" s="61">
        <v>707.66999922587195</v>
      </c>
      <c r="I166" s="61">
        <v>781.96999875998802</v>
      </c>
      <c r="J166" s="61">
        <v>864.07999917572999</v>
      </c>
      <c r="K166" s="61">
        <v>1064.8299983531699</v>
      </c>
      <c r="L166" s="64">
        <v>367.03544643654578</v>
      </c>
      <c r="M166" s="64">
        <v>12.11145535634542</v>
      </c>
      <c r="N166" s="62">
        <v>0.32998053659210491</v>
      </c>
      <c r="O166" s="62">
        <v>9.0014325253118213E-2</v>
      </c>
      <c r="P166" s="62">
        <v>0.10499243943560368</v>
      </c>
      <c r="Q166" s="62">
        <v>0.10500402898570052</v>
      </c>
      <c r="R166" s="62">
        <v>0.23232802445252862</v>
      </c>
    </row>
    <row r="167" spans="1:18" hidden="1">
      <c r="A167" s="60" t="s">
        <v>375</v>
      </c>
      <c r="B167" s="60" t="s">
        <v>78</v>
      </c>
      <c r="C167" s="60" t="s">
        <v>377</v>
      </c>
      <c r="D167" s="60" t="s">
        <v>23</v>
      </c>
      <c r="E167" s="60"/>
      <c r="F167" s="61">
        <v>1679.08</v>
      </c>
      <c r="G167" s="61">
        <v>1679.07999716114</v>
      </c>
      <c r="H167" s="61">
        <v>2098.8399968497502</v>
      </c>
      <c r="I167" s="61">
        <v>2214.2799962970598</v>
      </c>
      <c r="J167" s="61">
        <v>2336.0699966586799</v>
      </c>
      <c r="K167" s="61">
        <v>2606.9099956876398</v>
      </c>
      <c r="L167" s="64">
        <v>1679.0800028388599</v>
      </c>
      <c r="M167" s="64">
        <v>-2.8388599275785965E-7</v>
      </c>
      <c r="N167" s="62">
        <v>-1.6907234483041883E-9</v>
      </c>
      <c r="O167" s="62">
        <v>0.24999404459484256</v>
      </c>
      <c r="P167" s="62">
        <v>5.5001810343131979E-2</v>
      </c>
      <c r="Q167" s="62">
        <v>5.5002077680008608E-2</v>
      </c>
      <c r="R167" s="62">
        <v>0.11593830639336447</v>
      </c>
    </row>
    <row r="168" spans="1:18" hidden="1">
      <c r="A168" s="60" t="s">
        <v>375</v>
      </c>
      <c r="B168" s="60" t="s">
        <v>78</v>
      </c>
      <c r="C168" s="60" t="s">
        <v>377</v>
      </c>
      <c r="D168" s="60" t="s">
        <v>24</v>
      </c>
      <c r="E168" s="60"/>
      <c r="F168" s="61">
        <v>7433.11</v>
      </c>
      <c r="G168" s="61">
        <v>7433.1099872921404</v>
      </c>
      <c r="H168" s="61">
        <v>8399.4099860507995</v>
      </c>
      <c r="I168" s="61">
        <v>9071.3699845096107</v>
      </c>
      <c r="J168" s="61">
        <v>9797.0799836572205</v>
      </c>
      <c r="K168" s="61">
        <v>11489.659980533699</v>
      </c>
      <c r="L168" s="64">
        <v>7433.1100127078589</v>
      </c>
      <c r="M168" s="64">
        <v>-1.2707859241345431E-6</v>
      </c>
      <c r="N168" s="62">
        <v>-1.7096288419444125E-9</v>
      </c>
      <c r="O168" s="62">
        <v>0.12999942156253216</v>
      </c>
      <c r="P168" s="62">
        <v>8.0000857152438001E-2</v>
      </c>
      <c r="Q168" s="62">
        <v>8.0000044137417126E-2</v>
      </c>
      <c r="R168" s="62">
        <v>0.17276372140473673</v>
      </c>
    </row>
    <row r="169" spans="1:18" hidden="1">
      <c r="A169" s="60" t="s">
        <v>375</v>
      </c>
      <c r="B169" s="60" t="s">
        <v>78</v>
      </c>
      <c r="C169" s="60" t="s">
        <v>377</v>
      </c>
      <c r="D169" s="60" t="s">
        <v>25</v>
      </c>
      <c r="E169" s="60"/>
      <c r="F169" s="61">
        <v>1108.17231523071</v>
      </c>
      <c r="G169" s="61">
        <v>1163.57999804473</v>
      </c>
      <c r="H169" s="61">
        <v>1233.3999983208</v>
      </c>
      <c r="I169" s="61">
        <v>1338.2299978083199</v>
      </c>
      <c r="J169" s="61">
        <v>1451.97999817339</v>
      </c>
      <c r="K169" s="61">
        <v>1719.8099972158</v>
      </c>
      <c r="L169" s="64">
        <v>1055.4030511932053</v>
      </c>
      <c r="M169" s="64">
        <v>5.2769264037504628</v>
      </c>
      <c r="N169" s="62">
        <v>4.9999158120535396E-2</v>
      </c>
      <c r="O169" s="62">
        <v>6.0004469304555719E-2</v>
      </c>
      <c r="P169" s="62">
        <v>8.4992702797340391E-2</v>
      </c>
      <c r="Q169" s="62">
        <v>8.5000336677076127E-2</v>
      </c>
      <c r="R169" s="62">
        <v>0.18445846318774617</v>
      </c>
    </row>
    <row r="170" spans="1:18" hidden="1">
      <c r="A170" s="60" t="s">
        <v>375</v>
      </c>
      <c r="B170" s="60" t="s">
        <v>78</v>
      </c>
      <c r="C170" s="60" t="s">
        <v>377</v>
      </c>
      <c r="D170" s="60" t="s">
        <v>26</v>
      </c>
      <c r="E170" s="60"/>
      <c r="F170" s="61">
        <v>9195.3526981771192</v>
      </c>
      <c r="G170" s="61">
        <v>9563.1699836477892</v>
      </c>
      <c r="H170" s="61">
        <v>10423.849982384399</v>
      </c>
      <c r="I170" s="61">
        <v>11205.6399806441</v>
      </c>
      <c r="J170" s="61">
        <v>12046.059980072199</v>
      </c>
      <c r="K170" s="61">
        <v>13987.699976121001</v>
      </c>
      <c r="L170" s="64">
        <v>8841.68234889208</v>
      </c>
      <c r="M170" s="64">
        <v>35.367034928503926</v>
      </c>
      <c r="N170" s="62">
        <v>4.0000345559728867E-2</v>
      </c>
      <c r="O170" s="62">
        <v>8.9999445812246379E-2</v>
      </c>
      <c r="P170" s="62">
        <v>7.5000119877096566E-2</v>
      </c>
      <c r="Q170" s="62">
        <v>7.499973235618726E-2</v>
      </c>
      <c r="R170" s="62">
        <v>0.16118465284589792</v>
      </c>
    </row>
    <row r="171" spans="1:18" hidden="1">
      <c r="A171" s="60" t="s">
        <v>375</v>
      </c>
      <c r="B171" s="60" t="s">
        <v>78</v>
      </c>
      <c r="C171" s="60" t="s">
        <v>377</v>
      </c>
      <c r="D171" s="60" t="s">
        <v>27</v>
      </c>
      <c r="E171" s="60"/>
      <c r="F171" s="61">
        <v>505.02472685864501</v>
      </c>
      <c r="G171" s="61">
        <v>535.32999912197897</v>
      </c>
      <c r="H171" s="61">
        <v>663.799999308471</v>
      </c>
      <c r="I171" s="61">
        <v>733.49999884655904</v>
      </c>
      <c r="J171" s="61">
        <v>810.51999926952305</v>
      </c>
      <c r="K171" s="61">
        <v>998.82999845300196</v>
      </c>
      <c r="L171" s="64">
        <v>476.43504970199501</v>
      </c>
      <c r="M171" s="64">
        <v>2.858967715665</v>
      </c>
      <c r="N171" s="62">
        <v>6.0007501913498032E-2</v>
      </c>
      <c r="O171" s="62">
        <v>0.239982815080795</v>
      </c>
      <c r="P171" s="62">
        <v>0.10500150589138238</v>
      </c>
      <c r="Q171" s="62">
        <v>0.10500340905804942</v>
      </c>
      <c r="R171" s="62">
        <v>0.23233232906429491</v>
      </c>
    </row>
    <row r="172" spans="1:18" hidden="1">
      <c r="A172" s="60" t="s">
        <v>375</v>
      </c>
      <c r="B172" s="60" t="s">
        <v>78</v>
      </c>
      <c r="C172" s="60" t="s">
        <v>377</v>
      </c>
      <c r="D172" s="60" t="s">
        <v>28</v>
      </c>
      <c r="E172" s="60"/>
      <c r="F172" s="61">
        <v>1314.8023053054101</v>
      </c>
      <c r="G172" s="61">
        <v>1643.49999720042</v>
      </c>
      <c r="H172" s="61">
        <v>1955.76999710419</v>
      </c>
      <c r="I172" s="61">
        <v>2180.6799963446801</v>
      </c>
      <c r="J172" s="61">
        <v>2431.4599965119701</v>
      </c>
      <c r="K172" s="61">
        <v>3056.2199949328201</v>
      </c>
      <c r="L172" s="64">
        <v>1051.8436902836272</v>
      </c>
      <c r="M172" s="64">
        <v>26.295861502178287</v>
      </c>
      <c r="N172" s="62">
        <v>0.24999780618627535</v>
      </c>
      <c r="O172" s="62">
        <v>0.19000304255290459</v>
      </c>
      <c r="P172" s="62">
        <v>0.1149981846400666</v>
      </c>
      <c r="Q172" s="62">
        <v>0.11500082570008197</v>
      </c>
      <c r="R172" s="62">
        <v>0.25694849979727985</v>
      </c>
    </row>
    <row r="173" spans="1:18" hidden="1">
      <c r="A173" s="60" t="s">
        <v>375</v>
      </c>
      <c r="B173" s="60" t="s">
        <v>78</v>
      </c>
      <c r="C173" s="60" t="s">
        <v>377</v>
      </c>
      <c r="D173" s="60" t="s">
        <v>29</v>
      </c>
      <c r="E173" s="60"/>
      <c r="F173" s="61">
        <v>148.12</v>
      </c>
      <c r="G173" s="61">
        <v>176.259999737626</v>
      </c>
      <c r="H173" s="61">
        <v>229.14000002818801</v>
      </c>
      <c r="I173" s="61">
        <v>262.35999964916402</v>
      </c>
      <c r="J173" s="61">
        <v>300.41000012083799</v>
      </c>
      <c r="K173" s="61">
        <v>400.63999948326301</v>
      </c>
      <c r="L173" s="64">
        <v>124.47256571348217</v>
      </c>
      <c r="M173" s="64">
        <v>2.3647434286517837</v>
      </c>
      <c r="N173" s="62">
        <v>0.1899810946369565</v>
      </c>
      <c r="O173" s="62">
        <v>0.30001134896900705</v>
      </c>
      <c r="P173" s="62">
        <v>0.14497686836383608</v>
      </c>
      <c r="Q173" s="62">
        <v>0.14502973213354023</v>
      </c>
      <c r="R173" s="62">
        <v>0.33364401758299705</v>
      </c>
    </row>
    <row r="174" spans="1:18" hidden="1">
      <c r="A174" s="60" t="s">
        <v>375</v>
      </c>
      <c r="B174" s="60" t="s">
        <v>78</v>
      </c>
      <c r="C174" s="60" t="s">
        <v>377</v>
      </c>
      <c r="D174" s="60" t="s">
        <v>30</v>
      </c>
      <c r="E174" s="60"/>
      <c r="F174" s="61">
        <v>67.1621346364728</v>
      </c>
      <c r="G174" s="61">
        <v>81.269999901639096</v>
      </c>
      <c r="H174" s="61">
        <v>94.270000294160795</v>
      </c>
      <c r="I174" s="61">
        <v>103.219999926106</v>
      </c>
      <c r="J174" s="61">
        <v>113.030000478977</v>
      </c>
      <c r="K174" s="61">
        <v>136.55999993690901</v>
      </c>
      <c r="L174" s="64">
        <v>55.503289459665965</v>
      </c>
      <c r="M174" s="64">
        <v>1.1658845176806836</v>
      </c>
      <c r="N174" s="62">
        <v>0.21005683249241061</v>
      </c>
      <c r="O174" s="62">
        <v>0.15996063010035155</v>
      </c>
      <c r="P174" s="62">
        <v>9.4940061568023329E-2</v>
      </c>
      <c r="Q174" s="62">
        <v>9.503972640858234E-2</v>
      </c>
      <c r="R174" s="62">
        <v>0.20817481516607148</v>
      </c>
    </row>
    <row r="175" spans="1:18" hidden="1">
      <c r="A175" s="60" t="s">
        <v>375</v>
      </c>
      <c r="B175" s="60" t="s">
        <v>78</v>
      </c>
      <c r="C175" s="60" t="s">
        <v>377</v>
      </c>
      <c r="D175" s="60" t="s">
        <v>31</v>
      </c>
      <c r="E175" s="60"/>
      <c r="F175" s="61">
        <v>17047.8841549219</v>
      </c>
      <c r="G175" s="61">
        <v>17047.8799708521</v>
      </c>
      <c r="H175" s="61">
        <v>20286.9799669821</v>
      </c>
      <c r="I175" s="61">
        <v>21605.639964215901</v>
      </c>
      <c r="J175" s="61">
        <v>23009.999961365102</v>
      </c>
      <c r="K175" s="61">
        <v>26193.419955243698</v>
      </c>
      <c r="L175" s="64">
        <v>17047.888338992725</v>
      </c>
      <c r="M175" s="64">
        <v>-4.1840708254312629E-4</v>
      </c>
      <c r="N175" s="62">
        <v>-2.4543044529741573E-7</v>
      </c>
      <c r="O175" s="62">
        <v>0.19000016434114425</v>
      </c>
      <c r="P175" s="62">
        <v>6.5000310513441351E-2</v>
      </c>
      <c r="Q175" s="62">
        <v>6.4999694499915564E-2</v>
      </c>
      <c r="R175" s="62">
        <v>0.13834941326482889</v>
      </c>
    </row>
    <row r="176" spans="1:18" hidden="1">
      <c r="A176" s="60" t="s">
        <v>375</v>
      </c>
      <c r="B176" s="60" t="s">
        <v>78</v>
      </c>
      <c r="C176" s="60" t="s">
        <v>377</v>
      </c>
      <c r="D176" s="60" t="s">
        <v>33</v>
      </c>
      <c r="E176" s="60"/>
      <c r="F176" s="61">
        <v>725.543466048396</v>
      </c>
      <c r="G176" s="61">
        <v>935.94999843278504</v>
      </c>
      <c r="H176" s="61">
        <v>1095.0599985887</v>
      </c>
      <c r="I176" s="61">
        <v>1177.18999808481</v>
      </c>
      <c r="J176" s="61">
        <v>1265.4799985203099</v>
      </c>
      <c r="K176" s="61">
        <v>1469.4599976642901</v>
      </c>
      <c r="L176" s="64">
        <v>562.43744004164796</v>
      </c>
      <c r="M176" s="64">
        <v>16.310602600674805</v>
      </c>
      <c r="N176" s="62">
        <v>0.28999852142608129</v>
      </c>
      <c r="O176" s="62">
        <v>0.16999839780152673</v>
      </c>
      <c r="P176" s="62">
        <v>7.5000456232497015E-2</v>
      </c>
      <c r="Q176" s="62">
        <v>7.5000637602375464E-2</v>
      </c>
      <c r="R176" s="62">
        <v>0.16118784918172413</v>
      </c>
    </row>
    <row r="177" spans="1:18" hidden="1">
      <c r="A177" s="60" t="s">
        <v>375</v>
      </c>
      <c r="B177" s="60" t="s">
        <v>78</v>
      </c>
      <c r="C177" s="60" t="s">
        <v>377</v>
      </c>
      <c r="D177" s="60" t="s">
        <v>34</v>
      </c>
      <c r="E177" s="60"/>
      <c r="F177" s="61">
        <v>67.999999638297894</v>
      </c>
      <c r="G177" s="61">
        <v>78.879999905908505</v>
      </c>
      <c r="H177" s="61">
        <v>89.920000302023098</v>
      </c>
      <c r="I177" s="61">
        <v>101.15999992653001</v>
      </c>
      <c r="J177" s="61">
        <v>113.810000455812</v>
      </c>
      <c r="K177" s="61">
        <v>145.90999991672501</v>
      </c>
      <c r="L177" s="64">
        <v>58.620689101473403</v>
      </c>
      <c r="M177" s="64">
        <v>0.93793105368244911</v>
      </c>
      <c r="N177" s="62">
        <v>0.16000000478651397</v>
      </c>
      <c r="O177" s="62">
        <v>0.13995943723736798</v>
      </c>
      <c r="P177" s="62">
        <v>0.12499999540429295</v>
      </c>
      <c r="Q177" s="62">
        <v>0.12504943197379773</v>
      </c>
      <c r="R177" s="62">
        <v>0.28204902321721886</v>
      </c>
    </row>
    <row r="178" spans="1:18" hidden="1">
      <c r="A178" s="60" t="s">
        <v>375</v>
      </c>
      <c r="B178" s="60" t="s">
        <v>78</v>
      </c>
      <c r="C178" s="60" t="s">
        <v>377</v>
      </c>
      <c r="D178" s="60" t="s">
        <v>35</v>
      </c>
      <c r="E178" s="60"/>
      <c r="F178" s="61">
        <v>576.16017362476396</v>
      </c>
      <c r="G178" s="61">
        <v>737.48999878271002</v>
      </c>
      <c r="H178" s="61">
        <v>811.22999903198502</v>
      </c>
      <c r="I178" s="61">
        <v>868.01999861454397</v>
      </c>
      <c r="J178" s="61">
        <v>928.77999903384205</v>
      </c>
      <c r="K178" s="61">
        <v>1067.8299983426</v>
      </c>
      <c r="L178" s="64">
        <v>450.12209822404003</v>
      </c>
      <c r="M178" s="64">
        <v>12.603807540072392</v>
      </c>
      <c r="N178" s="62">
        <v>0.2800086374297287</v>
      </c>
      <c r="O178" s="62">
        <v>9.9987796947740501E-2</v>
      </c>
      <c r="P178" s="62">
        <v>7.0004807083471579E-2</v>
      </c>
      <c r="Q178" s="62">
        <v>6.9998387728713363E-2</v>
      </c>
      <c r="R178" s="62">
        <v>0.14971252552101025</v>
      </c>
    </row>
    <row r="179" spans="1:18" hidden="1">
      <c r="A179" s="60" t="s">
        <v>375</v>
      </c>
      <c r="B179" s="60" t="s">
        <v>78</v>
      </c>
      <c r="C179" s="60" t="s">
        <v>377</v>
      </c>
      <c r="D179" s="60" t="s">
        <v>355</v>
      </c>
      <c r="E179" s="60"/>
      <c r="F179" s="61">
        <v>16.34</v>
      </c>
      <c r="G179" s="61">
        <v>21.730000003681301</v>
      </c>
      <c r="H179" s="61">
        <v>26.940000412495099</v>
      </c>
      <c r="I179" s="61">
        <v>31.660000047988301</v>
      </c>
      <c r="J179" s="61">
        <v>37.190000620197097</v>
      </c>
      <c r="K179" s="61">
        <v>52.6200000841121</v>
      </c>
      <c r="L179" s="64">
        <v>12.286958120329867</v>
      </c>
      <c r="M179" s="64">
        <v>0.40530418796701329</v>
      </c>
      <c r="N179" s="62">
        <v>0.32986536130240524</v>
      </c>
      <c r="O179" s="62">
        <v>0.23976071826650558</v>
      </c>
      <c r="P179" s="62">
        <v>0.17520414117380673</v>
      </c>
      <c r="Q179" s="62">
        <v>0.17466836904064298</v>
      </c>
      <c r="R179" s="62">
        <v>0.41489645621396681</v>
      </c>
    </row>
    <row r="180" spans="1:18" hidden="1">
      <c r="A180" s="60" t="s">
        <v>375</v>
      </c>
      <c r="B180" s="60" t="s">
        <v>78</v>
      </c>
      <c r="C180" s="60" t="s">
        <v>377</v>
      </c>
      <c r="D180" s="60" t="s">
        <v>39</v>
      </c>
      <c r="E180" s="60"/>
      <c r="F180" s="61">
        <v>1728.7005676351</v>
      </c>
      <c r="G180" s="61">
        <v>1918.85999676709</v>
      </c>
      <c r="H180" s="61">
        <v>2168.3099967407102</v>
      </c>
      <c r="I180" s="61">
        <v>2385.13999603295</v>
      </c>
      <c r="J180" s="61">
        <v>2623.6499961527702</v>
      </c>
      <c r="K180" s="61">
        <v>3201.35999466365</v>
      </c>
      <c r="L180" s="64">
        <v>1557.3859779123052</v>
      </c>
      <c r="M180" s="64">
        <v>17.131458972279482</v>
      </c>
      <c r="N180" s="62">
        <v>0.11000136905845542</v>
      </c>
      <c r="O180" s="62">
        <v>0.12999906214830442</v>
      </c>
      <c r="P180" s="62">
        <v>9.9999538635235405E-2</v>
      </c>
      <c r="Q180" s="62">
        <v>9.9998323166153175E-2</v>
      </c>
      <c r="R180" s="62">
        <v>0.2201932419941737</v>
      </c>
    </row>
    <row r="181" spans="1:18" hidden="1">
      <c r="A181" s="60" t="s">
        <v>375</v>
      </c>
      <c r="B181" s="60" t="s">
        <v>78</v>
      </c>
      <c r="C181" s="60" t="s">
        <v>377</v>
      </c>
      <c r="D181" s="60" t="s">
        <v>40</v>
      </c>
      <c r="E181" s="60"/>
      <c r="F181" s="61">
        <v>1151.6628112433</v>
      </c>
      <c r="G181" s="61">
        <v>1278.3499978492</v>
      </c>
      <c r="H181" s="61">
        <v>1457.3099979255301</v>
      </c>
      <c r="I181" s="61">
        <v>1617.6199973247701</v>
      </c>
      <c r="J181" s="61">
        <v>1795.55999755879</v>
      </c>
      <c r="K181" s="61">
        <v>2234.7199963221101</v>
      </c>
      <c r="L181" s="64">
        <v>1037.5305925860223</v>
      </c>
      <c r="M181" s="64">
        <v>11.413221865727769</v>
      </c>
      <c r="N181" s="62">
        <v>0.11000371408114881</v>
      </c>
      <c r="O181" s="62">
        <v>0.13999295996982589</v>
      </c>
      <c r="P181" s="62">
        <v>0.11000404829956573</v>
      </c>
      <c r="Q181" s="62">
        <v>0.11000111307247569</v>
      </c>
      <c r="R181" s="62">
        <v>0.2445810774133941</v>
      </c>
    </row>
    <row r="182" spans="1:18" hidden="1">
      <c r="A182" s="60" t="s">
        <v>375</v>
      </c>
      <c r="B182" s="60" t="s">
        <v>78</v>
      </c>
      <c r="C182" s="60" t="s">
        <v>377</v>
      </c>
      <c r="D182" s="60" t="s">
        <v>41</v>
      </c>
      <c r="E182" s="60"/>
      <c r="F182" s="61">
        <v>6734.1391844108903</v>
      </c>
      <c r="G182" s="61">
        <v>8080.9699859786397</v>
      </c>
      <c r="H182" s="61">
        <v>9777.9699836504897</v>
      </c>
      <c r="I182" s="61">
        <v>10706.879981526499</v>
      </c>
      <c r="J182" s="61">
        <v>11724.0299804851</v>
      </c>
      <c r="K182" s="61">
        <v>14164.569976708801</v>
      </c>
      <c r="L182" s="64">
        <v>5611.7805948670721</v>
      </c>
      <c r="M182" s="64">
        <v>112.23585895438183</v>
      </c>
      <c r="N182" s="62">
        <v>0.20000044024714816</v>
      </c>
      <c r="O182" s="62">
        <v>0.2099995422104437</v>
      </c>
      <c r="P182" s="62">
        <v>9.5000291413168361E-2</v>
      </c>
      <c r="Q182" s="62">
        <v>9.499966383424277E-2</v>
      </c>
      <c r="R182" s="62">
        <v>0.2081656222549782</v>
      </c>
    </row>
    <row r="183" spans="1:18" hidden="1">
      <c r="A183" s="60" t="s">
        <v>375</v>
      </c>
      <c r="B183" s="60" t="s">
        <v>78</v>
      </c>
      <c r="C183" s="60" t="s">
        <v>377</v>
      </c>
      <c r="D183" s="60" t="s">
        <v>42</v>
      </c>
      <c r="E183" s="60"/>
      <c r="F183" s="61">
        <v>514.69000000000005</v>
      </c>
      <c r="G183" s="61">
        <v>514.68999915797599</v>
      </c>
      <c r="H183" s="61">
        <v>581.58999942845799</v>
      </c>
      <c r="I183" s="61">
        <v>619.39999903585704</v>
      </c>
      <c r="J183" s="61">
        <v>659.65999952113395</v>
      </c>
      <c r="K183" s="61">
        <v>750.919998876009</v>
      </c>
      <c r="L183" s="64">
        <v>514.69000084202412</v>
      </c>
      <c r="M183" s="64">
        <v>-8.4202406469557895E-8</v>
      </c>
      <c r="N183" s="62">
        <v>-1.63598295031102E-9</v>
      </c>
      <c r="O183" s="62">
        <v>0.12998115444234248</v>
      </c>
      <c r="P183" s="62">
        <v>6.5011433560679885E-2</v>
      </c>
      <c r="Q183" s="62">
        <v>6.4998386419025916E-2</v>
      </c>
      <c r="R183" s="62">
        <v>0.13834399451402737</v>
      </c>
    </row>
    <row r="184" spans="1:18" hidden="1">
      <c r="A184" s="60" t="s">
        <v>375</v>
      </c>
      <c r="B184" s="60" t="s">
        <v>78</v>
      </c>
      <c r="C184" s="60" t="s">
        <v>377</v>
      </c>
      <c r="D184" s="60" t="s">
        <v>43</v>
      </c>
      <c r="E184" s="60"/>
      <c r="F184" s="61">
        <v>2050.91</v>
      </c>
      <c r="G184" s="61">
        <v>2317.5299960765801</v>
      </c>
      <c r="H184" s="61">
        <v>2827.3799955907398</v>
      </c>
      <c r="I184" s="61">
        <v>3095.9799946906601</v>
      </c>
      <c r="J184" s="61">
        <v>3390.09999488731</v>
      </c>
      <c r="K184" s="61">
        <v>4095.7999931414301</v>
      </c>
      <c r="L184" s="64">
        <v>1814.9632734941349</v>
      </c>
      <c r="M184" s="64">
        <v>23.594672650586496</v>
      </c>
      <c r="N184" s="62">
        <v>0.13000082698732771</v>
      </c>
      <c r="O184" s="62">
        <v>0.21999715230322839</v>
      </c>
      <c r="P184" s="62">
        <v>9.4999610777043872E-2</v>
      </c>
      <c r="Q184" s="62">
        <v>9.5000613925490626E-2</v>
      </c>
      <c r="R184" s="62">
        <v>0.2081649506853494</v>
      </c>
    </row>
    <row r="185" spans="1:18" hidden="1">
      <c r="A185" s="60" t="s">
        <v>375</v>
      </c>
      <c r="B185" s="60" t="s">
        <v>78</v>
      </c>
      <c r="C185" s="60" t="s">
        <v>377</v>
      </c>
      <c r="D185" s="60" t="s">
        <v>45</v>
      </c>
      <c r="E185" s="60"/>
      <c r="F185" s="61">
        <v>2426.7814922366401</v>
      </c>
      <c r="G185" s="61">
        <v>2742.2599953723402</v>
      </c>
      <c r="H185" s="61">
        <v>3043.9099952162001</v>
      </c>
      <c r="I185" s="61">
        <v>3424.3999942314299</v>
      </c>
      <c r="J185" s="61">
        <v>3852.4499940723799</v>
      </c>
      <c r="K185" s="61">
        <v>4938.9899917291104</v>
      </c>
      <c r="L185" s="64">
        <v>2147.5966615130005</v>
      </c>
      <c r="M185" s="64">
        <v>27.918483072363962</v>
      </c>
      <c r="N185" s="62">
        <v>0.12999872635625703</v>
      </c>
      <c r="O185" s="62">
        <v>0.11000051065650406</v>
      </c>
      <c r="P185" s="62">
        <v>0.12500041052896005</v>
      </c>
      <c r="Q185" s="62">
        <v>0.12500000016412255</v>
      </c>
      <c r="R185" s="62">
        <v>0.28203870246948015</v>
      </c>
    </row>
    <row r="186" spans="1:18" hidden="1">
      <c r="A186" s="60" t="s">
        <v>375</v>
      </c>
      <c r="B186" s="60" t="s">
        <v>78</v>
      </c>
      <c r="C186" s="60" t="s">
        <v>377</v>
      </c>
      <c r="D186" s="60" t="s">
        <v>46</v>
      </c>
      <c r="E186" s="60"/>
      <c r="F186" s="61">
        <v>461.42</v>
      </c>
      <c r="G186" s="61">
        <v>489.09999920200198</v>
      </c>
      <c r="H186" s="61">
        <v>606.48999941383499</v>
      </c>
      <c r="I186" s="61">
        <v>673.19999894603995</v>
      </c>
      <c r="J186" s="61">
        <v>747.25999940079305</v>
      </c>
      <c r="K186" s="61">
        <v>930.01999857799001</v>
      </c>
      <c r="L186" s="64">
        <v>435.30651553337503</v>
      </c>
      <c r="M186" s="64">
        <v>2.6113484466624981</v>
      </c>
      <c r="N186" s="62">
        <v>5.9988728711373507E-2</v>
      </c>
      <c r="O186" s="62">
        <v>0.24001226825467661</v>
      </c>
      <c r="P186" s="62">
        <v>0.10999356889096167</v>
      </c>
      <c r="Q186" s="62">
        <v>0.11001188438903925</v>
      </c>
      <c r="R186" s="62">
        <v>0.24457350764626382</v>
      </c>
    </row>
    <row r="187" spans="1:18" hidden="1">
      <c r="A187" s="60" t="s">
        <v>375</v>
      </c>
      <c r="B187" s="60" t="s">
        <v>78</v>
      </c>
      <c r="C187" s="60" t="s">
        <v>377</v>
      </c>
      <c r="D187" s="60" t="s">
        <v>47</v>
      </c>
      <c r="E187" s="60"/>
      <c r="F187" s="61">
        <v>580.36075202452605</v>
      </c>
      <c r="G187" s="61">
        <v>603.57999900571099</v>
      </c>
      <c r="H187" s="61">
        <v>694.10999926555098</v>
      </c>
      <c r="I187" s="61">
        <v>770.45999878002499</v>
      </c>
      <c r="J187" s="61">
        <v>855.20999921004204</v>
      </c>
      <c r="K187" s="61">
        <v>1064.3799983537001</v>
      </c>
      <c r="L187" s="64">
        <v>558.03473117949773</v>
      </c>
      <c r="M187" s="64">
        <v>2.2326020845028323</v>
      </c>
      <c r="N187" s="62">
        <v>4.0008299837966457E-2</v>
      </c>
      <c r="O187" s="62">
        <v>0.1499884032091385</v>
      </c>
      <c r="P187" s="62">
        <v>0.10999697395983515</v>
      </c>
      <c r="Q187" s="62">
        <v>0.1099992219767585</v>
      </c>
      <c r="R187" s="62">
        <v>0.24458320101129372</v>
      </c>
    </row>
    <row r="188" spans="1:18" hidden="1">
      <c r="A188" s="60" t="s">
        <v>375</v>
      </c>
      <c r="B188" s="60" t="s">
        <v>78</v>
      </c>
      <c r="C188" s="60" t="s">
        <v>377</v>
      </c>
      <c r="D188" s="60" t="s">
        <v>48</v>
      </c>
      <c r="E188" s="60"/>
      <c r="F188" s="61">
        <v>3928.23</v>
      </c>
      <c r="G188" s="61">
        <v>4124.6399929085401</v>
      </c>
      <c r="H188" s="61">
        <v>4372.11999298097</v>
      </c>
      <c r="I188" s="61">
        <v>4765.6099918750697</v>
      </c>
      <c r="J188" s="61">
        <v>5194.5099917661801</v>
      </c>
      <c r="K188" s="61">
        <v>6213.9499895171602</v>
      </c>
      <c r="L188" s="64">
        <v>3741.1727955483088</v>
      </c>
      <c r="M188" s="64">
        <v>18.705720445169117</v>
      </c>
      <c r="N188" s="62">
        <v>4.999961634337604E-2</v>
      </c>
      <c r="O188" s="62">
        <v>6.0000388033360545E-2</v>
      </c>
      <c r="P188" s="62">
        <v>8.9999816913948177E-2</v>
      </c>
      <c r="Q188" s="62">
        <v>8.9998971930633387E-2</v>
      </c>
      <c r="R188" s="62">
        <v>0.19625335197485325</v>
      </c>
    </row>
    <row r="189" spans="1:18" hidden="1">
      <c r="A189" s="60" t="s">
        <v>375</v>
      </c>
      <c r="B189" s="60" t="s">
        <v>78</v>
      </c>
      <c r="C189" s="60" t="s">
        <v>378</v>
      </c>
      <c r="D189" s="60" t="s">
        <v>13</v>
      </c>
      <c r="E189" s="60"/>
      <c r="F189" s="61">
        <v>1468.1931444905699</v>
      </c>
      <c r="G189" s="61">
        <v>1526.91999764507</v>
      </c>
      <c r="H189" s="61">
        <v>1664.3399977541301</v>
      </c>
      <c r="I189" s="61">
        <v>1807.98805369356</v>
      </c>
      <c r="J189" s="61">
        <v>1951.6323617923099</v>
      </c>
      <c r="K189" s="61">
        <v>2311.6179694816401</v>
      </c>
      <c r="L189" s="64">
        <v>1411.7249841862188</v>
      </c>
      <c r="M189" s="64">
        <v>5.646816030435116</v>
      </c>
      <c r="N189" s="62">
        <v>3.9999405646916418E-2</v>
      </c>
      <c r="O189" s="62">
        <v>8.9998166453382933E-2</v>
      </c>
      <c r="P189" s="62">
        <v>8.6309321492765559E-2</v>
      </c>
      <c r="Q189" s="62">
        <v>7.9449810415117089E-2</v>
      </c>
      <c r="R189" s="62">
        <v>0.18445359624941463</v>
      </c>
    </row>
    <row r="190" spans="1:18" hidden="1">
      <c r="A190" s="60" t="s">
        <v>375</v>
      </c>
      <c r="B190" s="60" t="s">
        <v>78</v>
      </c>
      <c r="C190" s="60" t="s">
        <v>378</v>
      </c>
      <c r="D190" s="60" t="s">
        <v>15</v>
      </c>
      <c r="E190" s="60"/>
      <c r="F190" s="61">
        <v>905.52301441199199</v>
      </c>
      <c r="G190" s="61">
        <v>1014.18999844395</v>
      </c>
      <c r="H190" s="61">
        <v>1135.8899985901901</v>
      </c>
      <c r="I190" s="61">
        <v>1244.49210053311</v>
      </c>
      <c r="J190" s="61">
        <v>1353.09613390962</v>
      </c>
      <c r="K190" s="61">
        <v>1634.7642007397401</v>
      </c>
      <c r="L190" s="64">
        <v>808.49932545957472</v>
      </c>
      <c r="M190" s="64">
        <v>9.7023688952417277</v>
      </c>
      <c r="N190" s="62">
        <v>0.1200046628329173</v>
      </c>
      <c r="O190" s="62">
        <v>0.11999723950439443</v>
      </c>
      <c r="P190" s="62">
        <v>9.5609699951325788E-2</v>
      </c>
      <c r="Q190" s="62">
        <v>8.7267756324035037E-2</v>
      </c>
      <c r="R190" s="62">
        <v>0.2081655987119494</v>
      </c>
    </row>
    <row r="191" spans="1:18" hidden="1">
      <c r="A191" s="60" t="s">
        <v>375</v>
      </c>
      <c r="B191" s="60" t="s">
        <v>78</v>
      </c>
      <c r="C191" s="60" t="s">
        <v>378</v>
      </c>
      <c r="D191" s="60" t="s">
        <v>16</v>
      </c>
      <c r="E191" s="60"/>
      <c r="F191" s="61">
        <v>777.22</v>
      </c>
      <c r="G191" s="61">
        <v>816.07999875422797</v>
      </c>
      <c r="H191" s="61">
        <v>914.009998919346</v>
      </c>
      <c r="I191" s="61">
        <v>977.23281199151302</v>
      </c>
      <c r="J191" s="61">
        <v>1040.45760351682</v>
      </c>
      <c r="K191" s="61">
        <v>1196.2275469720701</v>
      </c>
      <c r="L191" s="64">
        <v>740.21043197006861</v>
      </c>
      <c r="M191" s="64">
        <v>3.7009568029931414</v>
      </c>
      <c r="N191" s="62">
        <v>4.9998711760155357E-2</v>
      </c>
      <c r="O191" s="62">
        <v>0.12000049053353995</v>
      </c>
      <c r="P191" s="62">
        <v>6.917081120219333E-2</v>
      </c>
      <c r="Q191" s="62">
        <v>6.4697778000782108E-2</v>
      </c>
      <c r="R191" s="62">
        <v>0.14971291759389013</v>
      </c>
    </row>
    <row r="192" spans="1:18" hidden="1">
      <c r="A192" s="60" t="s">
        <v>375</v>
      </c>
      <c r="B192" s="60" t="s">
        <v>78</v>
      </c>
      <c r="C192" s="60" t="s">
        <v>378</v>
      </c>
      <c r="D192" s="60" t="s">
        <v>17</v>
      </c>
      <c r="E192" s="60"/>
      <c r="F192" s="61">
        <v>1648.28999999999</v>
      </c>
      <c r="G192" s="61">
        <v>1846.0799971547401</v>
      </c>
      <c r="H192" s="61">
        <v>2067.6099971199501</v>
      </c>
      <c r="I192" s="61">
        <v>2257.2306767231498</v>
      </c>
      <c r="J192" s="61">
        <v>2446.8523877020898</v>
      </c>
      <c r="K192" s="61">
        <v>2956.2028802453401</v>
      </c>
      <c r="L192" s="64">
        <v>1471.6913288087792</v>
      </c>
      <c r="M192" s="64">
        <v>17.659867119121078</v>
      </c>
      <c r="N192" s="62">
        <v>0.11999708616490506</v>
      </c>
      <c r="O192" s="62">
        <v>0.12000021684143795</v>
      </c>
      <c r="P192" s="62">
        <v>9.1710080657052995E-2</v>
      </c>
      <c r="Q192" s="62">
        <v>8.4006350318708317E-2</v>
      </c>
      <c r="R192" s="62">
        <v>0.20816559883352675</v>
      </c>
    </row>
    <row r="193" spans="1:18" hidden="1">
      <c r="A193" s="60" t="s">
        <v>375</v>
      </c>
      <c r="B193" s="60" t="s">
        <v>78</v>
      </c>
      <c r="C193" s="60" t="s">
        <v>378</v>
      </c>
      <c r="D193" s="60" t="s">
        <v>18</v>
      </c>
      <c r="E193" s="60"/>
      <c r="F193" s="61">
        <v>83.5448736928291</v>
      </c>
      <c r="G193" s="61">
        <v>89.389999894038397</v>
      </c>
      <c r="H193" s="61">
        <v>102.800000210653</v>
      </c>
      <c r="I193" s="61">
        <v>113.52044542187799</v>
      </c>
      <c r="J193" s="61">
        <v>124.23892428900599</v>
      </c>
      <c r="K193" s="61">
        <v>153.10311893768801</v>
      </c>
      <c r="L193" s="64">
        <v>78.081954677530561</v>
      </c>
      <c r="M193" s="64">
        <v>0.54629190152985385</v>
      </c>
      <c r="N193" s="62">
        <v>6.9963912121049757E-2</v>
      </c>
      <c r="O193" s="62">
        <v>0.15001678412026645</v>
      </c>
      <c r="P193" s="62">
        <v>0.1042844862768206</v>
      </c>
      <c r="Q193" s="62">
        <v>9.4418928918880915E-2</v>
      </c>
      <c r="R193" s="62">
        <v>0.2323281114503036</v>
      </c>
    </row>
    <row r="194" spans="1:18" hidden="1">
      <c r="A194" s="60" t="s">
        <v>375</v>
      </c>
      <c r="B194" s="60" t="s">
        <v>78</v>
      </c>
      <c r="C194" s="60" t="s">
        <v>378</v>
      </c>
      <c r="D194" s="60" t="s">
        <v>19</v>
      </c>
      <c r="E194" s="60"/>
      <c r="F194" s="61">
        <v>2208.0312140248402</v>
      </c>
      <c r="G194" s="61">
        <v>2340.5099963470502</v>
      </c>
      <c r="H194" s="61">
        <v>2480.93999648506</v>
      </c>
      <c r="I194" s="61">
        <v>2726.09213429593</v>
      </c>
      <c r="J194" s="61">
        <v>2971.2404007304899</v>
      </c>
      <c r="K194" s="61">
        <v>3625.4779427168901</v>
      </c>
      <c r="L194" s="64">
        <v>2083.0510656725633</v>
      </c>
      <c r="M194" s="64">
        <v>12.498014835227696</v>
      </c>
      <c r="N194" s="62">
        <v>5.9998600328083782E-2</v>
      </c>
      <c r="O194" s="62">
        <v>5.9999743798225938E-2</v>
      </c>
      <c r="P194" s="62">
        <v>9.8814214837197226E-2</v>
      </c>
      <c r="Q194" s="62">
        <v>8.9926625498251742E-2</v>
      </c>
      <c r="R194" s="62">
        <v>0.22019003976438714</v>
      </c>
    </row>
    <row r="195" spans="1:18" hidden="1">
      <c r="A195" s="60" t="s">
        <v>375</v>
      </c>
      <c r="B195" s="60" t="s">
        <v>78</v>
      </c>
      <c r="C195" s="60" t="s">
        <v>378</v>
      </c>
      <c r="D195" s="60" t="s">
        <v>20</v>
      </c>
      <c r="E195" s="60"/>
      <c r="F195" s="61">
        <v>18507.48</v>
      </c>
      <c r="G195" s="61">
        <v>19988.079967838999</v>
      </c>
      <c r="H195" s="61">
        <v>20987.479968408101</v>
      </c>
      <c r="I195" s="61">
        <v>22620.3071059295</v>
      </c>
      <c r="J195" s="61">
        <v>24253.133137017401</v>
      </c>
      <c r="K195" s="61">
        <v>28443.202479866199</v>
      </c>
      <c r="L195" s="64">
        <v>17136.554211386421</v>
      </c>
      <c r="M195" s="64">
        <v>137.09257886135782</v>
      </c>
      <c r="N195" s="62">
        <v>8.0000084713802197E-2</v>
      </c>
      <c r="O195" s="62">
        <v>4.9999799989651081E-2</v>
      </c>
      <c r="P195" s="62">
        <v>7.7800056985367017E-2</v>
      </c>
      <c r="Q195" s="62">
        <v>7.2184078820923078E-2</v>
      </c>
      <c r="R195" s="62">
        <v>0.17276404327544476</v>
      </c>
    </row>
    <row r="196" spans="1:18" hidden="1">
      <c r="A196" s="60" t="s">
        <v>375</v>
      </c>
      <c r="B196" s="60" t="s">
        <v>78</v>
      </c>
      <c r="C196" s="60" t="s">
        <v>378</v>
      </c>
      <c r="D196" s="60" t="s">
        <v>21</v>
      </c>
      <c r="E196" s="60"/>
      <c r="F196" s="61">
        <v>1066.68</v>
      </c>
      <c r="G196" s="61">
        <v>1216.0099981165799</v>
      </c>
      <c r="H196" s="61">
        <v>1337.6099982651699</v>
      </c>
      <c r="I196" s="61">
        <v>1474.7651108885</v>
      </c>
      <c r="J196" s="61">
        <v>1611.9182045365801</v>
      </c>
      <c r="K196" s="61">
        <v>1986.41212298915</v>
      </c>
      <c r="L196" s="64">
        <v>935.68821322381723</v>
      </c>
      <c r="M196" s="64">
        <v>13.099178677618283</v>
      </c>
      <c r="N196" s="62">
        <v>0.13999512329525243</v>
      </c>
      <c r="O196" s="62">
        <v>9.9999177915420456E-2</v>
      </c>
      <c r="P196" s="62">
        <v>0.10253744574368846</v>
      </c>
      <c r="Q196" s="62">
        <v>9.2999958186866558E-2</v>
      </c>
      <c r="R196" s="62">
        <v>0.2323281152843828</v>
      </c>
    </row>
    <row r="197" spans="1:18" hidden="1">
      <c r="A197" s="60" t="s">
        <v>375</v>
      </c>
      <c r="B197" s="60" t="s">
        <v>78</v>
      </c>
      <c r="C197" s="60" t="s">
        <v>378</v>
      </c>
      <c r="D197" s="60" t="s">
        <v>22</v>
      </c>
      <c r="E197" s="60"/>
      <c r="F197" s="61">
        <v>488.15</v>
      </c>
      <c r="G197" s="61">
        <v>649.22999899680303</v>
      </c>
      <c r="H197" s="61">
        <v>707.66999925424602</v>
      </c>
      <c r="I197" s="61">
        <v>778.17419723104604</v>
      </c>
      <c r="J197" s="61">
        <v>848.68259063257096</v>
      </c>
      <c r="K197" s="61">
        <v>1045.85541712996</v>
      </c>
      <c r="L197" s="64">
        <v>367.03544640298327</v>
      </c>
      <c r="M197" s="64">
        <v>12.111455359701671</v>
      </c>
      <c r="N197" s="62">
        <v>0.3299805367137213</v>
      </c>
      <c r="O197" s="62">
        <v>9.0014325197149067E-2</v>
      </c>
      <c r="P197" s="62">
        <v>9.9628637714045343E-2</v>
      </c>
      <c r="Q197" s="62">
        <v>9.0607467649804929E-2</v>
      </c>
      <c r="R197" s="62">
        <v>0.23232811497927036</v>
      </c>
    </row>
    <row r="198" spans="1:18" hidden="1">
      <c r="A198" s="60" t="s">
        <v>375</v>
      </c>
      <c r="B198" s="60" t="s">
        <v>78</v>
      </c>
      <c r="C198" s="60" t="s">
        <v>378</v>
      </c>
      <c r="D198" s="60" t="s">
        <v>23</v>
      </c>
      <c r="E198" s="60"/>
      <c r="F198" s="61">
        <v>1679.08</v>
      </c>
      <c r="G198" s="61">
        <v>1679.0799974025099</v>
      </c>
      <c r="H198" s="61">
        <v>2098.8399970943901</v>
      </c>
      <c r="I198" s="61">
        <v>2215.1715905598699</v>
      </c>
      <c r="J198" s="61">
        <v>2331.49904352058</v>
      </c>
      <c r="K198" s="61">
        <v>2601.81695930363</v>
      </c>
      <c r="L198" s="64">
        <v>1679.08000259749</v>
      </c>
      <c r="M198" s="64">
        <v>-2.5974900381697806E-7</v>
      </c>
      <c r="N198" s="62">
        <v>-1.5469721741488081E-9</v>
      </c>
      <c r="O198" s="62">
        <v>0.24999404456085314</v>
      </c>
      <c r="P198" s="62">
        <v>5.542661357060464E-2</v>
      </c>
      <c r="Q198" s="62">
        <v>5.2513969327003321E-2</v>
      </c>
      <c r="R198" s="62">
        <v>0.11594167989658193</v>
      </c>
    </row>
    <row r="199" spans="1:18" hidden="1">
      <c r="A199" s="60" t="s">
        <v>375</v>
      </c>
      <c r="B199" s="60" t="s">
        <v>78</v>
      </c>
      <c r="C199" s="60" t="s">
        <v>378</v>
      </c>
      <c r="D199" s="60" t="s">
        <v>24</v>
      </c>
      <c r="E199" s="60"/>
      <c r="F199" s="61">
        <v>7433.11</v>
      </c>
      <c r="G199" s="61">
        <v>7433.1099883837796</v>
      </c>
      <c r="H199" s="61">
        <v>8399.4099870174505</v>
      </c>
      <c r="I199" s="61">
        <v>9080.1013687121995</v>
      </c>
      <c r="J199" s="61">
        <v>9760.7897944155502</v>
      </c>
      <c r="K199" s="61">
        <v>11447.1033070009</v>
      </c>
      <c r="L199" s="64">
        <v>7433.1100116162197</v>
      </c>
      <c r="M199" s="64">
        <v>-1.1616220035648438E-6</v>
      </c>
      <c r="N199" s="62">
        <v>-1.5627671372613132E-9</v>
      </c>
      <c r="O199" s="62">
        <v>0.12999942152662516</v>
      </c>
      <c r="P199" s="62">
        <v>8.1040380544212004E-2</v>
      </c>
      <c r="Q199" s="62">
        <v>7.4964848745944182E-2</v>
      </c>
      <c r="R199" s="62">
        <v>0.17276404349473254</v>
      </c>
    </row>
    <row r="200" spans="1:18" hidden="1">
      <c r="A200" s="60" t="s">
        <v>375</v>
      </c>
      <c r="B200" s="60" t="s">
        <v>78</v>
      </c>
      <c r="C200" s="60" t="s">
        <v>378</v>
      </c>
      <c r="D200" s="60" t="s">
        <v>25</v>
      </c>
      <c r="E200" s="60"/>
      <c r="F200" s="61">
        <v>1108.17231523071</v>
      </c>
      <c r="G200" s="61">
        <v>1163.57999821371</v>
      </c>
      <c r="H200" s="61">
        <v>1233.39999842474</v>
      </c>
      <c r="I200" s="61">
        <v>1336.5634645128901</v>
      </c>
      <c r="J200" s="61">
        <v>1439.73114446062</v>
      </c>
      <c r="K200" s="61">
        <v>1705.29473154486</v>
      </c>
      <c r="L200" s="64">
        <v>1055.4030510399352</v>
      </c>
      <c r="M200" s="64">
        <v>5.2769264190774718</v>
      </c>
      <c r="N200" s="62">
        <v>4.9999158273020726E-2</v>
      </c>
      <c r="O200" s="62">
        <v>6.0004469239945145E-2</v>
      </c>
      <c r="P200" s="62">
        <v>8.3641532527896204E-2</v>
      </c>
      <c r="Q200" s="62">
        <v>7.7188762589234336E-2</v>
      </c>
      <c r="R200" s="62">
        <v>0.18445359614953011</v>
      </c>
    </row>
    <row r="201" spans="1:18" hidden="1">
      <c r="A201" s="60" t="s">
        <v>375</v>
      </c>
      <c r="B201" s="60" t="s">
        <v>78</v>
      </c>
      <c r="C201" s="60" t="s">
        <v>378</v>
      </c>
      <c r="D201" s="60" t="s">
        <v>26</v>
      </c>
      <c r="E201" s="60"/>
      <c r="F201" s="61">
        <v>9195.3526981771192</v>
      </c>
      <c r="G201" s="61">
        <v>9563.1699850585992</v>
      </c>
      <c r="H201" s="61">
        <v>10423.849984288199</v>
      </c>
      <c r="I201" s="61">
        <v>11161.420754578199</v>
      </c>
      <c r="J201" s="61">
        <v>11898.9897055492</v>
      </c>
      <c r="K201" s="61">
        <v>13816.918155994999</v>
      </c>
      <c r="L201" s="64">
        <v>8841.6823475877081</v>
      </c>
      <c r="M201" s="64">
        <v>35.367035058941113</v>
      </c>
      <c r="N201" s="62">
        <v>4.0000345713155278E-2</v>
      </c>
      <c r="O201" s="62">
        <v>8.9999445850520055E-2</v>
      </c>
      <c r="P201" s="62">
        <v>7.0757999338222966E-2</v>
      </c>
      <c r="Q201" s="62">
        <v>6.6081995042473821E-2</v>
      </c>
      <c r="R201" s="62">
        <v>0.16118414234372824</v>
      </c>
    </row>
    <row r="202" spans="1:18" hidden="1">
      <c r="A202" s="60" t="s">
        <v>375</v>
      </c>
      <c r="B202" s="60" t="s">
        <v>78</v>
      </c>
      <c r="C202" s="60" t="s">
        <v>378</v>
      </c>
      <c r="D202" s="60" t="s">
        <v>27</v>
      </c>
      <c r="E202" s="60"/>
      <c r="F202" s="61">
        <v>505.02472685864501</v>
      </c>
      <c r="G202" s="61">
        <v>535.32999919534302</v>
      </c>
      <c r="H202" s="61">
        <v>663.79999932165094</v>
      </c>
      <c r="I202" s="61">
        <v>734.27502293919201</v>
      </c>
      <c r="J202" s="61">
        <v>804.74554627489204</v>
      </c>
      <c r="K202" s="61">
        <v>991.71056207500999</v>
      </c>
      <c r="L202" s="64">
        <v>476.43504963670222</v>
      </c>
      <c r="M202" s="64">
        <v>2.8589677221942793</v>
      </c>
      <c r="N202" s="62">
        <v>6.0007502058766267E-2</v>
      </c>
      <c r="O202" s="62">
        <v>0.23998281493548235</v>
      </c>
      <c r="P202" s="62">
        <v>0.10616906250310448</v>
      </c>
      <c r="Q202" s="62">
        <v>9.597292721958206E-2</v>
      </c>
      <c r="R202" s="62">
        <v>0.23232811497443542</v>
      </c>
    </row>
    <row r="203" spans="1:18" hidden="1">
      <c r="A203" s="60" t="s">
        <v>375</v>
      </c>
      <c r="B203" s="60" t="s">
        <v>78</v>
      </c>
      <c r="C203" s="60" t="s">
        <v>378</v>
      </c>
      <c r="D203" s="60" t="s">
        <v>28</v>
      </c>
      <c r="E203" s="60"/>
      <c r="F203" s="61">
        <v>1314.8023053054101</v>
      </c>
      <c r="G203" s="61">
        <v>1643.4999977016701</v>
      </c>
      <c r="H203" s="61">
        <v>1955.7699973323199</v>
      </c>
      <c r="I203" s="61">
        <v>2182.6427586085902</v>
      </c>
      <c r="J203" s="61">
        <v>2409.5170915070598</v>
      </c>
      <c r="K203" s="61">
        <v>3028.6406934433098</v>
      </c>
      <c r="L203" s="64">
        <v>1051.8436899628259</v>
      </c>
      <c r="M203" s="64">
        <v>26.295861534258414</v>
      </c>
      <c r="N203" s="62">
        <v>0.24999780656751142</v>
      </c>
      <c r="O203" s="62">
        <v>0.19000304232877369</v>
      </c>
      <c r="P203" s="62">
        <v>0.11600175970882354</v>
      </c>
      <c r="Q203" s="62">
        <v>0.10394478528547635</v>
      </c>
      <c r="R203" s="62">
        <v>0.25694924685054304</v>
      </c>
    </row>
    <row r="204" spans="1:18" hidden="1">
      <c r="A204" s="60" t="s">
        <v>375</v>
      </c>
      <c r="B204" s="60" t="s">
        <v>78</v>
      </c>
      <c r="C204" s="60" t="s">
        <v>378</v>
      </c>
      <c r="D204" s="60" t="s">
        <v>29</v>
      </c>
      <c r="E204" s="60"/>
      <c r="F204" s="61">
        <v>148.12</v>
      </c>
      <c r="G204" s="61">
        <v>176.259999757717</v>
      </c>
      <c r="H204" s="61">
        <v>229.13999998224099</v>
      </c>
      <c r="I204" s="61">
        <v>263.58409872458498</v>
      </c>
      <c r="J204" s="61">
        <v>298.02923473303099</v>
      </c>
      <c r="K204" s="61">
        <v>397.46591786696303</v>
      </c>
      <c r="L204" s="64">
        <v>124.47256569929417</v>
      </c>
      <c r="M204" s="64">
        <v>2.3647434300705839</v>
      </c>
      <c r="N204" s="62">
        <v>0.18998109477259648</v>
      </c>
      <c r="O204" s="62">
        <v>0.30001134856014777</v>
      </c>
      <c r="P204" s="62">
        <v>0.15031901346344373</v>
      </c>
      <c r="Q204" s="62">
        <v>0.13067987096003547</v>
      </c>
      <c r="R204" s="62">
        <v>0.33364741288889177</v>
      </c>
    </row>
    <row r="205" spans="1:18" hidden="1">
      <c r="A205" s="60" t="s">
        <v>375</v>
      </c>
      <c r="B205" s="60" t="s">
        <v>78</v>
      </c>
      <c r="C205" s="60" t="s">
        <v>378</v>
      </c>
      <c r="D205" s="60" t="s">
        <v>30</v>
      </c>
      <c r="E205" s="60"/>
      <c r="F205" s="61">
        <v>67.1621346364728</v>
      </c>
      <c r="G205" s="61">
        <v>81.2699999070242</v>
      </c>
      <c r="H205" s="61">
        <v>94.270000225127205</v>
      </c>
      <c r="I205" s="61">
        <v>103.121522600826</v>
      </c>
      <c r="J205" s="61">
        <v>111.974273536618</v>
      </c>
      <c r="K205" s="61">
        <v>135.283464759731</v>
      </c>
      <c r="L205" s="64">
        <v>55.50328945598821</v>
      </c>
      <c r="M205" s="64">
        <v>1.1658845180484589</v>
      </c>
      <c r="N205" s="62">
        <v>0.21005683257259128</v>
      </c>
      <c r="O205" s="62">
        <v>0.15996062917405529</v>
      </c>
      <c r="P205" s="62">
        <v>9.3895431786998787E-2</v>
      </c>
      <c r="Q205" s="62">
        <v>8.5847752365528898E-2</v>
      </c>
      <c r="R205" s="62">
        <v>0.20816559453266198</v>
      </c>
    </row>
    <row r="206" spans="1:18" hidden="1">
      <c r="A206" s="60" t="s">
        <v>375</v>
      </c>
      <c r="B206" s="60" t="s">
        <v>78</v>
      </c>
      <c r="C206" s="60" t="s">
        <v>378</v>
      </c>
      <c r="D206" s="60" t="s">
        <v>31</v>
      </c>
      <c r="E206" s="60"/>
      <c r="F206" s="61">
        <v>17047.8841549219</v>
      </c>
      <c r="G206" s="61">
        <v>17047.8799734692</v>
      </c>
      <c r="H206" s="61">
        <v>20286.979969534601</v>
      </c>
      <c r="I206" s="61">
        <v>21569.496593902601</v>
      </c>
      <c r="J206" s="61">
        <v>22852.011073148198</v>
      </c>
      <c r="K206" s="61">
        <v>26013.573183570101</v>
      </c>
      <c r="L206" s="64">
        <v>17047.888336375625</v>
      </c>
      <c r="M206" s="64">
        <v>-4.1814537253230809E-4</v>
      </c>
      <c r="N206" s="62">
        <v>-2.4527693063926817E-7</v>
      </c>
      <c r="O206" s="62">
        <v>0.19000016430818711</v>
      </c>
      <c r="P206" s="62">
        <v>6.3218706100857919E-2</v>
      </c>
      <c r="Q206" s="62">
        <v>5.9459638923986147E-2</v>
      </c>
      <c r="R206" s="62">
        <v>0.13834940392343995</v>
      </c>
    </row>
    <row r="207" spans="1:18" hidden="1">
      <c r="A207" s="60" t="s">
        <v>375</v>
      </c>
      <c r="B207" s="60" t="s">
        <v>78</v>
      </c>
      <c r="C207" s="60" t="s">
        <v>378</v>
      </c>
      <c r="D207" s="60" t="s">
        <v>33</v>
      </c>
      <c r="E207" s="60"/>
      <c r="F207" s="61">
        <v>725.543466048396</v>
      </c>
      <c r="G207" s="61">
        <v>935.94999853427203</v>
      </c>
      <c r="H207" s="61">
        <v>1095.05999858065</v>
      </c>
      <c r="I207" s="61">
        <v>1174.2024234405101</v>
      </c>
      <c r="J207" s="61">
        <v>1253.3420956366299</v>
      </c>
      <c r="K207" s="61">
        <v>1455.3609658410201</v>
      </c>
      <c r="L207" s="64">
        <v>562.43743998066168</v>
      </c>
      <c r="M207" s="64">
        <v>16.310602606773433</v>
      </c>
      <c r="N207" s="62">
        <v>0.28999852156595846</v>
      </c>
      <c r="O207" s="62">
        <v>0.16999839766606059</v>
      </c>
      <c r="P207" s="62">
        <v>7.2272227058279584E-2</v>
      </c>
      <c r="Q207" s="62">
        <v>6.7398661948111158E-2</v>
      </c>
      <c r="R207" s="62">
        <v>0.16118414190961608</v>
      </c>
    </row>
    <row r="208" spans="1:18" hidden="1">
      <c r="A208" s="60" t="s">
        <v>375</v>
      </c>
      <c r="B208" s="60" t="s">
        <v>78</v>
      </c>
      <c r="C208" s="60" t="s">
        <v>378</v>
      </c>
      <c r="D208" s="60" t="s">
        <v>34</v>
      </c>
      <c r="E208" s="60"/>
      <c r="F208" s="61">
        <v>67.999999638297894</v>
      </c>
      <c r="G208" s="61">
        <v>78.879999910958006</v>
      </c>
      <c r="H208" s="61">
        <v>89.920000226675697</v>
      </c>
      <c r="I208" s="61">
        <v>100.9177156351</v>
      </c>
      <c r="J208" s="61">
        <v>111.912232212638</v>
      </c>
      <c r="K208" s="61">
        <v>143.47564788733601</v>
      </c>
      <c r="L208" s="64">
        <v>58.620689097720806</v>
      </c>
      <c r="M208" s="64">
        <v>0.93793105405770871</v>
      </c>
      <c r="N208" s="62">
        <v>0.16000000486077134</v>
      </c>
      <c r="O208" s="62">
        <v>0.13995943620917797</v>
      </c>
      <c r="P208" s="62">
        <v>0.12230555361099424</v>
      </c>
      <c r="Q208" s="62">
        <v>0.1089453571986525</v>
      </c>
      <c r="R208" s="62">
        <v>0.2820372273043949</v>
      </c>
    </row>
    <row r="209" spans="1:18" hidden="1">
      <c r="A209" s="60" t="s">
        <v>375</v>
      </c>
      <c r="B209" s="60" t="s">
        <v>78</v>
      </c>
      <c r="C209" s="60" t="s">
        <v>378</v>
      </c>
      <c r="D209" s="60" t="s">
        <v>35</v>
      </c>
      <c r="E209" s="60"/>
      <c r="F209" s="61">
        <v>576.16017362476396</v>
      </c>
      <c r="G209" s="61">
        <v>737.48999887066395</v>
      </c>
      <c r="H209" s="61">
        <v>811.22999904790004</v>
      </c>
      <c r="I209" s="61">
        <v>865.07052902130101</v>
      </c>
      <c r="J209" s="61">
        <v>918.90753517683004</v>
      </c>
      <c r="K209" s="61">
        <v>1056.4798632494301</v>
      </c>
      <c r="L209" s="64">
        <v>450.1220981703579</v>
      </c>
      <c r="M209" s="64">
        <v>12.603807545440606</v>
      </c>
      <c r="N209" s="62">
        <v>0.28000863758238403</v>
      </c>
      <c r="O209" s="62">
        <v>9.9987796838134635E-2</v>
      </c>
      <c r="P209" s="62">
        <v>6.6369007601532123E-2</v>
      </c>
      <c r="Q209" s="62">
        <v>6.2234239116245947E-2</v>
      </c>
      <c r="R209" s="62">
        <v>0.14971291757459176</v>
      </c>
    </row>
    <row r="210" spans="1:18" hidden="1">
      <c r="A210" s="60" t="s">
        <v>375</v>
      </c>
      <c r="B210" s="60" t="s">
        <v>78</v>
      </c>
      <c r="C210" s="60" t="s">
        <v>378</v>
      </c>
      <c r="D210" s="60" t="s">
        <v>355</v>
      </c>
      <c r="E210" s="60"/>
      <c r="F210" s="61">
        <v>16.34</v>
      </c>
      <c r="G210" s="61">
        <v>21.730000000269801</v>
      </c>
      <c r="H210" s="61">
        <v>26.940000332218201</v>
      </c>
      <c r="I210" s="61">
        <v>31.963680088087902</v>
      </c>
      <c r="J210" s="61">
        <v>36.986915872791798</v>
      </c>
      <c r="K210" s="61">
        <v>52.3282814867962</v>
      </c>
      <c r="L210" s="64">
        <v>12.286958122258858</v>
      </c>
      <c r="M210" s="64">
        <v>0.40530418777411426</v>
      </c>
      <c r="N210" s="62">
        <v>0.32986536109362308</v>
      </c>
      <c r="O210" s="62">
        <v>0.23976071476685287</v>
      </c>
      <c r="P210" s="62">
        <v>0.18647660333774235</v>
      </c>
      <c r="Q210" s="62">
        <v>0.15715448818347846</v>
      </c>
      <c r="R210" s="62">
        <v>0.41477817903951736</v>
      </c>
    </row>
    <row r="211" spans="1:18" hidden="1">
      <c r="A211" s="60" t="s">
        <v>375</v>
      </c>
      <c r="B211" s="60" t="s">
        <v>78</v>
      </c>
      <c r="C211" s="60" t="s">
        <v>378</v>
      </c>
      <c r="D211" s="60" t="s">
        <v>39</v>
      </c>
      <c r="E211" s="60"/>
      <c r="F211" s="61">
        <v>1728.7005676351</v>
      </c>
      <c r="G211" s="61">
        <v>1918.8599970077701</v>
      </c>
      <c r="H211" s="61">
        <v>2168.3099969817899</v>
      </c>
      <c r="I211" s="61">
        <v>2381.0744509573701</v>
      </c>
      <c r="J211" s="61">
        <v>2593.8397835763299</v>
      </c>
      <c r="K211" s="61">
        <v>3164.97746861416</v>
      </c>
      <c r="L211" s="64">
        <v>1557.3859777169644</v>
      </c>
      <c r="M211" s="64">
        <v>17.131458991813567</v>
      </c>
      <c r="N211" s="62">
        <v>0.1100013691976814</v>
      </c>
      <c r="O211" s="62">
        <v>0.12999906213220713</v>
      </c>
      <c r="P211" s="62">
        <v>9.812455519355659E-2</v>
      </c>
      <c r="Q211" s="62">
        <v>8.9356858427258407E-2</v>
      </c>
      <c r="R211" s="62">
        <v>0.2201900397449984</v>
      </c>
    </row>
    <row r="212" spans="1:18" hidden="1">
      <c r="A212" s="60" t="s">
        <v>375</v>
      </c>
      <c r="B212" s="60" t="s">
        <v>78</v>
      </c>
      <c r="C212" s="60" t="s">
        <v>378</v>
      </c>
      <c r="D212" s="60" t="s">
        <v>40</v>
      </c>
      <c r="E212" s="60"/>
      <c r="F212" s="61">
        <v>1151.6628112433</v>
      </c>
      <c r="G212" s="61">
        <v>1278.34999803446</v>
      </c>
      <c r="H212" s="61">
        <v>1457.30999806727</v>
      </c>
      <c r="I212" s="61">
        <v>1617.53851996352</v>
      </c>
      <c r="J212" s="61">
        <v>1777.76292119032</v>
      </c>
      <c r="K212" s="61">
        <v>2212.5696743036501</v>
      </c>
      <c r="L212" s="64">
        <v>1037.5305924356621</v>
      </c>
      <c r="M212" s="64">
        <v>11.413221880763786</v>
      </c>
      <c r="N212" s="62">
        <v>0.11000371424201184</v>
      </c>
      <c r="O212" s="62">
        <v>0.13999295991549404</v>
      </c>
      <c r="P212" s="62">
        <v>0.10994813876851872</v>
      </c>
      <c r="Q212" s="62">
        <v>9.9054457899656986E-2</v>
      </c>
      <c r="R212" s="62">
        <v>0.24458084254687948</v>
      </c>
    </row>
    <row r="213" spans="1:18" hidden="1">
      <c r="A213" s="60" t="s">
        <v>375</v>
      </c>
      <c r="B213" s="60" t="s">
        <v>78</v>
      </c>
      <c r="C213" s="60" t="s">
        <v>378</v>
      </c>
      <c r="D213" s="60" t="s">
        <v>41</v>
      </c>
      <c r="E213" s="60"/>
      <c r="F213" s="61">
        <v>6734.1391844108903</v>
      </c>
      <c r="G213" s="61">
        <v>8080.9699879730997</v>
      </c>
      <c r="H213" s="61">
        <v>9777.9699841745496</v>
      </c>
      <c r="I213" s="61">
        <v>10725.5714936327</v>
      </c>
      <c r="J213" s="61">
        <v>11673.1729090842</v>
      </c>
      <c r="K213" s="61">
        <v>14103.125939244201</v>
      </c>
      <c r="L213" s="64">
        <v>5611.7805934820317</v>
      </c>
      <c r="M213" s="64">
        <v>112.23585909288586</v>
      </c>
      <c r="N213" s="62">
        <v>0.20000044054331967</v>
      </c>
      <c r="O213" s="62">
        <v>0.20999954197665546</v>
      </c>
      <c r="P213" s="62">
        <v>9.6911885697320094E-2</v>
      </c>
      <c r="Q213" s="62">
        <v>8.8349736516515592E-2</v>
      </c>
      <c r="R213" s="62">
        <v>0.20816559894088288</v>
      </c>
    </row>
    <row r="214" spans="1:18" hidden="1">
      <c r="A214" s="60" t="s">
        <v>375</v>
      </c>
      <c r="B214" s="60" t="s">
        <v>78</v>
      </c>
      <c r="C214" s="60" t="s">
        <v>378</v>
      </c>
      <c r="D214" s="60" t="s">
        <v>42</v>
      </c>
      <c r="E214" s="60"/>
      <c r="F214" s="61">
        <v>514.69000000000005</v>
      </c>
      <c r="G214" s="61">
        <v>514.68999922742296</v>
      </c>
      <c r="H214" s="61">
        <v>581.58999943946696</v>
      </c>
      <c r="I214" s="61">
        <v>619.36904941073897</v>
      </c>
      <c r="J214" s="61">
        <v>657.14318513742001</v>
      </c>
      <c r="K214" s="61">
        <v>748.05855268226696</v>
      </c>
      <c r="L214" s="64">
        <v>514.69000077257715</v>
      </c>
      <c r="M214" s="64">
        <v>-7.7257709563127719E-8</v>
      </c>
      <c r="N214" s="62">
        <v>-1.5010532468695274E-9</v>
      </c>
      <c r="O214" s="62">
        <v>0.12998115431126397</v>
      </c>
      <c r="P214" s="62">
        <v>6.4958218001828147E-2</v>
      </c>
      <c r="Q214" s="62">
        <v>6.0988090642596596E-2</v>
      </c>
      <c r="R214" s="62">
        <v>0.13834940329760093</v>
      </c>
    </row>
    <row r="215" spans="1:18" hidden="1">
      <c r="A215" s="60" t="s">
        <v>375</v>
      </c>
      <c r="B215" s="60" t="s">
        <v>78</v>
      </c>
      <c r="C215" s="60" t="s">
        <v>378</v>
      </c>
      <c r="D215" s="60" t="s">
        <v>43</v>
      </c>
      <c r="E215" s="60"/>
      <c r="F215" s="61">
        <v>2050.91</v>
      </c>
      <c r="G215" s="61">
        <v>2317.52999650011</v>
      </c>
      <c r="H215" s="61">
        <v>2827.3799960932001</v>
      </c>
      <c r="I215" s="61">
        <v>3097.7111610017701</v>
      </c>
      <c r="J215" s="61">
        <v>3368.0414629577199</v>
      </c>
      <c r="K215" s="61">
        <v>4069.15183098958</v>
      </c>
      <c r="L215" s="64">
        <v>1814.9632731624492</v>
      </c>
      <c r="M215" s="64">
        <v>23.594672683755061</v>
      </c>
      <c r="N215" s="62">
        <v>0.13000082719383596</v>
      </c>
      <c r="O215" s="62">
        <v>0.2199971522970818</v>
      </c>
      <c r="P215" s="62">
        <v>9.561189697957348E-2</v>
      </c>
      <c r="Q215" s="62">
        <v>8.726775606429607E-2</v>
      </c>
      <c r="R215" s="62">
        <v>0.20816559883326513</v>
      </c>
    </row>
    <row r="216" spans="1:18" hidden="1">
      <c r="A216" s="60" t="s">
        <v>375</v>
      </c>
      <c r="B216" s="60" t="s">
        <v>78</v>
      </c>
      <c r="C216" s="60" t="s">
        <v>378</v>
      </c>
      <c r="D216" s="60" t="s">
        <v>45</v>
      </c>
      <c r="E216" s="60"/>
      <c r="F216" s="61">
        <v>2426.7814922366401</v>
      </c>
      <c r="G216" s="61">
        <v>2742.2599957566799</v>
      </c>
      <c r="H216" s="61">
        <v>3043.90999560621</v>
      </c>
      <c r="I216" s="61">
        <v>3424.10376649412</v>
      </c>
      <c r="J216" s="61">
        <v>3804.2955126137999</v>
      </c>
      <c r="K216" s="61">
        <v>4877.24848717648</v>
      </c>
      <c r="L216" s="64">
        <v>2147.5966612120055</v>
      </c>
      <c r="M216" s="64">
        <v>27.918483102463462</v>
      </c>
      <c r="N216" s="62">
        <v>0.12999872651463129</v>
      </c>
      <c r="O216" s="62">
        <v>0.11000051064315472</v>
      </c>
      <c r="P216" s="62">
        <v>0.12490309221912209</v>
      </c>
      <c r="Q216" s="62">
        <v>0.11103394407610247</v>
      </c>
      <c r="R216" s="62">
        <v>0.28203723159915389</v>
      </c>
    </row>
    <row r="217" spans="1:18" hidden="1">
      <c r="A217" s="60" t="s">
        <v>375</v>
      </c>
      <c r="B217" s="60" t="s">
        <v>78</v>
      </c>
      <c r="C217" s="60" t="s">
        <v>378</v>
      </c>
      <c r="D217" s="60" t="s">
        <v>46</v>
      </c>
      <c r="E217" s="60"/>
      <c r="F217" s="61">
        <v>461.42</v>
      </c>
      <c r="G217" s="61">
        <v>489.099999267871</v>
      </c>
      <c r="H217" s="61">
        <v>606.489999427871</v>
      </c>
      <c r="I217" s="61">
        <v>672.24379727712301</v>
      </c>
      <c r="J217" s="61">
        <v>737.998578767617</v>
      </c>
      <c r="K217" s="61">
        <v>918.498892596426</v>
      </c>
      <c r="L217" s="64">
        <v>435.30651547475065</v>
      </c>
      <c r="M217" s="64">
        <v>2.6113484525249362</v>
      </c>
      <c r="N217" s="62">
        <v>5.9988728854126351E-2</v>
      </c>
      <c r="O217" s="62">
        <v>0.24001226811637691</v>
      </c>
      <c r="P217" s="62">
        <v>0.10841695314231149</v>
      </c>
      <c r="Q217" s="62">
        <v>9.7813890967576325E-2</v>
      </c>
      <c r="R217" s="62">
        <v>0.24458084205287531</v>
      </c>
    </row>
    <row r="218" spans="1:18" hidden="1">
      <c r="A218" s="60" t="s">
        <v>375</v>
      </c>
      <c r="B218" s="60" t="s">
        <v>78</v>
      </c>
      <c r="C218" s="60" t="s">
        <v>378</v>
      </c>
      <c r="D218" s="60" t="s">
        <v>47</v>
      </c>
      <c r="E218" s="60"/>
      <c r="F218" s="61">
        <v>580.36075202452605</v>
      </c>
      <c r="G218" s="61">
        <v>603.57999908694501</v>
      </c>
      <c r="H218" s="61">
        <v>694.10999928547596</v>
      </c>
      <c r="I218" s="61">
        <v>768.83646129190004</v>
      </c>
      <c r="J218" s="61">
        <v>843.56146459600802</v>
      </c>
      <c r="K218" s="61">
        <v>1049.8804380331501</v>
      </c>
      <c r="L218" s="64">
        <v>558.03473110439347</v>
      </c>
      <c r="M218" s="64">
        <v>2.2326020920132579</v>
      </c>
      <c r="N218" s="62">
        <v>4.0008299977938054E-2</v>
      </c>
      <c r="O218" s="62">
        <v>0.14998840308737635</v>
      </c>
      <c r="P218" s="62">
        <v>0.10765795347041286</v>
      </c>
      <c r="Q218" s="62">
        <v>9.7192325112346017E-2</v>
      </c>
      <c r="R218" s="62">
        <v>0.2445808421748506</v>
      </c>
    </row>
    <row r="219" spans="1:18" hidden="1">
      <c r="A219" s="60" t="s">
        <v>375</v>
      </c>
      <c r="B219" s="60" t="s">
        <v>78</v>
      </c>
      <c r="C219" s="60" t="s">
        <v>378</v>
      </c>
      <c r="D219" s="60" t="s">
        <v>48</v>
      </c>
      <c r="E219" s="60"/>
      <c r="F219" s="61">
        <v>3928.23</v>
      </c>
      <c r="G219" s="61">
        <v>4124.6399935211302</v>
      </c>
      <c r="H219" s="61">
        <v>4372.1199935230698</v>
      </c>
      <c r="I219" s="61">
        <v>4751.1464651759597</v>
      </c>
      <c r="J219" s="61">
        <v>5130.1761956827704</v>
      </c>
      <c r="K219" s="61">
        <v>6136.9926889953003</v>
      </c>
      <c r="L219" s="64">
        <v>3741.1727949926708</v>
      </c>
      <c r="M219" s="64">
        <v>18.705720500732923</v>
      </c>
      <c r="N219" s="62">
        <v>4.9999616499321629E-2</v>
      </c>
      <c r="O219" s="62">
        <v>6.000038800735924E-2</v>
      </c>
      <c r="P219" s="62">
        <v>8.669169012158541E-2</v>
      </c>
      <c r="Q219" s="62">
        <v>7.9776477800663465E-2</v>
      </c>
      <c r="R219" s="62">
        <v>0.19625378445282299</v>
      </c>
    </row>
    <row r="220" spans="1:18" hidden="1">
      <c r="A220" s="60" t="s">
        <v>375</v>
      </c>
      <c r="B220" s="60" t="s">
        <v>78</v>
      </c>
      <c r="C220" s="60" t="s">
        <v>379</v>
      </c>
      <c r="D220" s="60" t="s">
        <v>13</v>
      </c>
      <c r="E220" s="60"/>
      <c r="F220" s="61">
        <v>1468.1931444905699</v>
      </c>
      <c r="G220" s="61">
        <v>1526.9199817659201</v>
      </c>
      <c r="H220" s="61">
        <v>1664.33998213629</v>
      </c>
      <c r="I220" s="61">
        <v>1805.80997867838</v>
      </c>
      <c r="J220" s="61">
        <v>1959.3099795800299</v>
      </c>
      <c r="K220" s="61">
        <v>2320.7099726255701</v>
      </c>
      <c r="L220" s="64">
        <v>1411.7249988674023</v>
      </c>
      <c r="M220" s="64">
        <v>5.6468145623167629</v>
      </c>
      <c r="N220" s="62">
        <v>3.9999394831479775E-2</v>
      </c>
      <c r="O220" s="62">
        <v>8.999816756045094E-2</v>
      </c>
      <c r="P220" s="62">
        <v>8.5000659757331537E-2</v>
      </c>
      <c r="Q220" s="62">
        <v>8.5003407176868107E-2</v>
      </c>
      <c r="R220" s="62">
        <v>0.18445268835052064</v>
      </c>
    </row>
    <row r="221" spans="1:18" hidden="1">
      <c r="A221" s="60" t="s">
        <v>375</v>
      </c>
      <c r="B221" s="60" t="s">
        <v>78</v>
      </c>
      <c r="C221" s="60" t="s">
        <v>379</v>
      </c>
      <c r="D221" s="60" t="s">
        <v>15</v>
      </c>
      <c r="E221" s="60"/>
      <c r="F221" s="61">
        <v>905.52301441199199</v>
      </c>
      <c r="G221" s="61">
        <v>1014.1899879738</v>
      </c>
      <c r="H221" s="61">
        <v>1135.8899884863799</v>
      </c>
      <c r="I221" s="61">
        <v>1243.79998543124</v>
      </c>
      <c r="J221" s="61">
        <v>1361.9599867035899</v>
      </c>
      <c r="K221" s="61">
        <v>1645.4699810074901</v>
      </c>
      <c r="L221" s="64">
        <v>808.49933380624475</v>
      </c>
      <c r="M221" s="64">
        <v>9.7023680605747238</v>
      </c>
      <c r="N221" s="62">
        <v>0.12000465127037301</v>
      </c>
      <c r="O221" s="62">
        <v>0.11999724110441901</v>
      </c>
      <c r="P221" s="62">
        <v>9.5000394438421398E-2</v>
      </c>
      <c r="Q221" s="62">
        <v>9.4999198147910024E-2</v>
      </c>
      <c r="R221" s="62">
        <v>0.20816323318726238</v>
      </c>
    </row>
    <row r="222" spans="1:18" hidden="1">
      <c r="A222" s="60" t="s">
        <v>375</v>
      </c>
      <c r="B222" s="60" t="s">
        <v>78</v>
      </c>
      <c r="C222" s="60" t="s">
        <v>379</v>
      </c>
      <c r="D222" s="60" t="s">
        <v>16</v>
      </c>
      <c r="E222" s="60"/>
      <c r="F222" s="61">
        <v>777.22</v>
      </c>
      <c r="G222" s="61">
        <v>816.07999035676403</v>
      </c>
      <c r="H222" s="61">
        <v>914.00999107461405</v>
      </c>
      <c r="I222" s="61">
        <v>977.98998871938102</v>
      </c>
      <c r="J222" s="61">
        <v>1046.4499906010601</v>
      </c>
      <c r="K222" s="61">
        <v>1203.10998637177</v>
      </c>
      <c r="L222" s="64">
        <v>740.21043958683458</v>
      </c>
      <c r="M222" s="64">
        <v>3.7009560413165445</v>
      </c>
      <c r="N222" s="62">
        <v>4.9998700955667635E-2</v>
      </c>
      <c r="O222" s="62">
        <v>0.12000049244564637</v>
      </c>
      <c r="P222" s="62">
        <v>6.9999232250781862E-2</v>
      </c>
      <c r="Q222" s="62">
        <v>7.0000718485189545E-2</v>
      </c>
      <c r="R222" s="62">
        <v>0.14970614666519083</v>
      </c>
    </row>
    <row r="223" spans="1:18" hidden="1">
      <c r="A223" s="60" t="s">
        <v>375</v>
      </c>
      <c r="B223" s="60" t="s">
        <v>78</v>
      </c>
      <c r="C223" s="60" t="s">
        <v>379</v>
      </c>
      <c r="D223" s="60" t="s">
        <v>17</v>
      </c>
      <c r="E223" s="60"/>
      <c r="F223" s="61">
        <v>1648.28999999999</v>
      </c>
      <c r="G223" s="61">
        <v>1846.0799777764</v>
      </c>
      <c r="H223" s="61">
        <v>2067.6099772545599</v>
      </c>
      <c r="I223" s="61">
        <v>2264.0299730268598</v>
      </c>
      <c r="J223" s="61">
        <v>2479.1099731630602</v>
      </c>
      <c r="K223" s="61">
        <v>2995.1799647745502</v>
      </c>
      <c r="L223" s="64">
        <v>1471.691344257154</v>
      </c>
      <c r="M223" s="64">
        <v>17.659865574283593</v>
      </c>
      <c r="N223" s="62">
        <v>0.11999707440827237</v>
      </c>
      <c r="O223" s="62">
        <v>0.12000021783725338</v>
      </c>
      <c r="P223" s="62">
        <v>9.4998572232231529E-2</v>
      </c>
      <c r="Q223" s="62">
        <v>9.4998742374710052E-2</v>
      </c>
      <c r="R223" s="62">
        <v>0.20816744605849163</v>
      </c>
    </row>
    <row r="224" spans="1:18" hidden="1">
      <c r="A224" s="60" t="s">
        <v>375</v>
      </c>
      <c r="B224" s="60" t="s">
        <v>78</v>
      </c>
      <c r="C224" s="60" t="s">
        <v>379</v>
      </c>
      <c r="D224" s="60" t="s">
        <v>18</v>
      </c>
      <c r="E224" s="60"/>
      <c r="F224" s="61">
        <v>83.5448736928291</v>
      </c>
      <c r="G224" s="61">
        <v>89.389999144586795</v>
      </c>
      <c r="H224" s="61">
        <v>102.800001011174</v>
      </c>
      <c r="I224" s="61">
        <v>113.59999916128599</v>
      </c>
      <c r="J224" s="61">
        <v>125.52000182424899</v>
      </c>
      <c r="K224" s="61">
        <v>154.68999901438599</v>
      </c>
      <c r="L224" s="64">
        <v>78.081955332174772</v>
      </c>
      <c r="M224" s="64">
        <v>0.54629183606543275</v>
      </c>
      <c r="N224" s="62">
        <v>6.9963903150402393E-2</v>
      </c>
      <c r="O224" s="62">
        <v>0.1500168027174579</v>
      </c>
      <c r="P224" s="62">
        <v>0.10505834673034747</v>
      </c>
      <c r="Q224" s="62">
        <v>0.10492960168106449</v>
      </c>
      <c r="R224" s="62">
        <v>0.2323932183412516</v>
      </c>
    </row>
    <row r="225" spans="1:18" hidden="1">
      <c r="A225" s="60" t="s">
        <v>375</v>
      </c>
      <c r="B225" s="60" t="s">
        <v>78</v>
      </c>
      <c r="C225" s="60" t="s">
        <v>379</v>
      </c>
      <c r="D225" s="60" t="s">
        <v>19</v>
      </c>
      <c r="E225" s="60"/>
      <c r="F225" s="61">
        <v>2208.0312140248402</v>
      </c>
      <c r="G225" s="61">
        <v>2340.5099719743898</v>
      </c>
      <c r="H225" s="61">
        <v>2480.93997224127</v>
      </c>
      <c r="I225" s="61">
        <v>2729.0399676429702</v>
      </c>
      <c r="J225" s="61">
        <v>3001.9399670388798</v>
      </c>
      <c r="K225" s="61">
        <v>3662.9399567642899</v>
      </c>
      <c r="L225" s="64">
        <v>2083.0510873642015</v>
      </c>
      <c r="M225" s="64">
        <v>12.498012666063868</v>
      </c>
      <c r="N225" s="62">
        <v>5.9998589289897257E-2</v>
      </c>
      <c r="O225" s="62">
        <v>5.9999744478087938E-2</v>
      </c>
      <c r="P225" s="62">
        <v>0.1000024177036286</v>
      </c>
      <c r="Q225" s="62">
        <v>9.9998535247400266E-2</v>
      </c>
      <c r="R225" s="62">
        <v>0.22019094218510374</v>
      </c>
    </row>
    <row r="226" spans="1:18" hidden="1">
      <c r="A226" s="60" t="s">
        <v>375</v>
      </c>
      <c r="B226" s="60" t="s">
        <v>78</v>
      </c>
      <c r="C226" s="60" t="s">
        <v>379</v>
      </c>
      <c r="D226" s="60" t="s">
        <v>20</v>
      </c>
      <c r="E226" s="60"/>
      <c r="F226" s="61">
        <v>18507.48</v>
      </c>
      <c r="G226" s="61">
        <v>19988.079751737001</v>
      </c>
      <c r="H226" s="61">
        <v>20987.4797491748</v>
      </c>
      <c r="I226" s="61">
        <v>22666.479725368001</v>
      </c>
      <c r="J226" s="61">
        <v>24479.7997067125</v>
      </c>
      <c r="K226" s="61">
        <v>28709.029649868899</v>
      </c>
      <c r="L226" s="64">
        <v>17136.554396659027</v>
      </c>
      <c r="M226" s="64">
        <v>137.0925603340973</v>
      </c>
      <c r="N226" s="62">
        <v>8.0000073037334182E-2</v>
      </c>
      <c r="O226" s="62">
        <v>4.9999800373567591E-2</v>
      </c>
      <c r="P226" s="62">
        <v>8.0000076057689468E-2</v>
      </c>
      <c r="Q226" s="62">
        <v>8.0000070735071274E-2</v>
      </c>
      <c r="R226" s="62">
        <v>0.17276407461768242</v>
      </c>
    </row>
    <row r="227" spans="1:18" hidden="1">
      <c r="A227" s="60" t="s">
        <v>375</v>
      </c>
      <c r="B227" s="60" t="s">
        <v>78</v>
      </c>
      <c r="C227" s="60" t="s">
        <v>379</v>
      </c>
      <c r="D227" s="60" t="s">
        <v>21</v>
      </c>
      <c r="E227" s="60"/>
      <c r="F227" s="61">
        <v>1066.68</v>
      </c>
      <c r="G227" s="61">
        <v>1216.0099854313701</v>
      </c>
      <c r="H227" s="61">
        <v>1337.6099860373699</v>
      </c>
      <c r="I227" s="61">
        <v>1478.0599826539501</v>
      </c>
      <c r="J227" s="61">
        <v>1633.2599835425401</v>
      </c>
      <c r="K227" s="61">
        <v>2012.7099766537799</v>
      </c>
      <c r="L227" s="64">
        <v>935.688222984758</v>
      </c>
      <c r="M227" s="64">
        <v>13.099177701524207</v>
      </c>
      <c r="N227" s="62">
        <v>0.13999511140301685</v>
      </c>
      <c r="O227" s="62">
        <v>9.9999179334751276E-2</v>
      </c>
      <c r="P227" s="62">
        <v>0.10500070878856035</v>
      </c>
      <c r="Q227" s="62">
        <v>0.10500250511479149</v>
      </c>
      <c r="R227" s="62">
        <v>0.23232675565111988</v>
      </c>
    </row>
    <row r="228" spans="1:18" hidden="1">
      <c r="A228" s="60" t="s">
        <v>375</v>
      </c>
      <c r="B228" s="60" t="s">
        <v>78</v>
      </c>
      <c r="C228" s="60" t="s">
        <v>379</v>
      </c>
      <c r="D228" s="60" t="s">
        <v>22</v>
      </c>
      <c r="E228" s="60"/>
      <c r="F228" s="61">
        <v>488.15</v>
      </c>
      <c r="G228" s="61">
        <v>649.22999243248705</v>
      </c>
      <c r="H228" s="61">
        <v>707.66999368531106</v>
      </c>
      <c r="I228" s="61">
        <v>781.96999110948798</v>
      </c>
      <c r="J228" s="61">
        <v>864.07999277914803</v>
      </c>
      <c r="K228" s="61">
        <v>1064.8299880212901</v>
      </c>
      <c r="L228" s="64">
        <v>367.03545011405129</v>
      </c>
      <c r="M228" s="64">
        <v>12.111454988594868</v>
      </c>
      <c r="N228" s="62">
        <v>0.32998052326638755</v>
      </c>
      <c r="O228" s="62">
        <v>9.0014327640448824E-2</v>
      </c>
      <c r="P228" s="62">
        <v>0.10499243727609127</v>
      </c>
      <c r="Q228" s="62">
        <v>0.10500403161655775</v>
      </c>
      <c r="R228" s="62">
        <v>0.23232802161807739</v>
      </c>
    </row>
    <row r="229" spans="1:18" hidden="1">
      <c r="A229" s="60" t="s">
        <v>375</v>
      </c>
      <c r="B229" s="60" t="s">
        <v>78</v>
      </c>
      <c r="C229" s="60" t="s">
        <v>379</v>
      </c>
      <c r="D229" s="60" t="s">
        <v>23</v>
      </c>
      <c r="E229" s="60"/>
      <c r="F229" s="61">
        <v>1679.08</v>
      </c>
      <c r="G229" s="61">
        <v>1679.07997992067</v>
      </c>
      <c r="H229" s="61">
        <v>2098.8399768889899</v>
      </c>
      <c r="I229" s="61">
        <v>2214.2799734439</v>
      </c>
      <c r="J229" s="61">
        <v>2336.0699750451599</v>
      </c>
      <c r="K229" s="61">
        <v>2606.9099693834301</v>
      </c>
      <c r="L229" s="64">
        <v>1679.0800200793301</v>
      </c>
      <c r="M229" s="64">
        <v>-2.0079330170119649E-6</v>
      </c>
      <c r="N229" s="62">
        <v>-1.1958530828040338E-8</v>
      </c>
      <c r="O229" s="62">
        <v>0.24999404554162569</v>
      </c>
      <c r="P229" s="62">
        <v>5.5001809488125553E-2</v>
      </c>
      <c r="Q229" s="62">
        <v>5.5002078807513358E-2</v>
      </c>
      <c r="R229" s="62">
        <v>0.115938305458095</v>
      </c>
    </row>
    <row r="230" spans="1:18" hidden="1">
      <c r="A230" s="60" t="s">
        <v>375</v>
      </c>
      <c r="B230" s="60" t="s">
        <v>78</v>
      </c>
      <c r="C230" s="60" t="s">
        <v>379</v>
      </c>
      <c r="D230" s="60" t="s">
        <v>24</v>
      </c>
      <c r="E230" s="60"/>
      <c r="F230" s="61">
        <v>7433.11</v>
      </c>
      <c r="G230" s="61">
        <v>7433.10991039088</v>
      </c>
      <c r="H230" s="61">
        <v>8399.4099011317594</v>
      </c>
      <c r="I230" s="61">
        <v>9071.3698901446296</v>
      </c>
      <c r="J230" s="61">
        <v>9797.0798846806993</v>
      </c>
      <c r="K230" s="61">
        <v>11489.659863499</v>
      </c>
      <c r="L230" s="64">
        <v>7433.1100896091202</v>
      </c>
      <c r="M230" s="64">
        <v>-8.9609120550449006E-6</v>
      </c>
      <c r="N230" s="62">
        <v>-1.2055400719342819E-8</v>
      </c>
      <c r="O230" s="62">
        <v>0.12999942182881905</v>
      </c>
      <c r="P230" s="62">
        <v>8.0000856836660458E-2</v>
      </c>
      <c r="Q230" s="62">
        <v>8.000004446125604E-2</v>
      </c>
      <c r="R230" s="62">
        <v>0.17276372130688866</v>
      </c>
    </row>
    <row r="231" spans="1:18" hidden="1">
      <c r="A231" s="60" t="s">
        <v>375</v>
      </c>
      <c r="B231" s="60" t="s">
        <v>78</v>
      </c>
      <c r="C231" s="60" t="s">
        <v>379</v>
      </c>
      <c r="D231" s="60" t="s">
        <v>25</v>
      </c>
      <c r="E231" s="60"/>
      <c r="F231" s="61">
        <v>1108.17231523071</v>
      </c>
      <c r="G231" s="61">
        <v>1163.57998614808</v>
      </c>
      <c r="H231" s="61">
        <v>1233.3999872388399</v>
      </c>
      <c r="I231" s="61">
        <v>1338.2299843301601</v>
      </c>
      <c r="J231" s="61">
        <v>1451.97998571836</v>
      </c>
      <c r="K231" s="61">
        <v>1719.8099801322901</v>
      </c>
      <c r="L231" s="64">
        <v>1055.403061983835</v>
      </c>
      <c r="M231" s="64">
        <v>5.2769253246874994</v>
      </c>
      <c r="N231" s="62">
        <v>4.999914738515622E-2</v>
      </c>
      <c r="O231" s="62">
        <v>6.0004470618210189E-2</v>
      </c>
      <c r="P231" s="62">
        <v>8.4992701618230596E-2</v>
      </c>
      <c r="Q231" s="62">
        <v>8.5000338297707909E-2</v>
      </c>
      <c r="R231" s="62">
        <v>0.18445846158232168</v>
      </c>
    </row>
    <row r="232" spans="1:18" hidden="1">
      <c r="A232" s="60" t="s">
        <v>375</v>
      </c>
      <c r="B232" s="60" t="s">
        <v>78</v>
      </c>
      <c r="C232" s="60" t="s">
        <v>379</v>
      </c>
      <c r="D232" s="60" t="s">
        <v>26</v>
      </c>
      <c r="E232" s="60"/>
      <c r="F232" s="61">
        <v>9195.3526981771192</v>
      </c>
      <c r="G232" s="61">
        <v>9563.1698851987894</v>
      </c>
      <c r="H232" s="61">
        <v>10423.8498754067</v>
      </c>
      <c r="I232" s="61">
        <v>11205.6398633386</v>
      </c>
      <c r="J232" s="61">
        <v>12046.059858005699</v>
      </c>
      <c r="K232" s="61">
        <v>13987.6998350874</v>
      </c>
      <c r="L232" s="64">
        <v>8841.6824399136549</v>
      </c>
      <c r="M232" s="64">
        <v>35.367025826346435</v>
      </c>
      <c r="N232" s="62">
        <v>4.0000334853342388E-2</v>
      </c>
      <c r="O232" s="62">
        <v>8.9999445846926943E-2</v>
      </c>
      <c r="P232" s="62">
        <v>7.5000119656020728E-2</v>
      </c>
      <c r="Q232" s="62">
        <v>7.4999732716441739E-2</v>
      </c>
      <c r="R232" s="62">
        <v>0.16118465290468442</v>
      </c>
    </row>
    <row r="233" spans="1:18" hidden="1">
      <c r="A233" s="60" t="s">
        <v>375</v>
      </c>
      <c r="B233" s="60" t="s">
        <v>78</v>
      </c>
      <c r="C233" s="60" t="s">
        <v>379</v>
      </c>
      <c r="D233" s="60" t="s">
        <v>27</v>
      </c>
      <c r="E233" s="60"/>
      <c r="F233" s="61">
        <v>505.02472685864501</v>
      </c>
      <c r="G233" s="61">
        <v>535.32999375165605</v>
      </c>
      <c r="H233" s="61">
        <v>663.79999416224405</v>
      </c>
      <c r="I233" s="61">
        <v>733.49999165161603</v>
      </c>
      <c r="J233" s="61">
        <v>810.51999344673197</v>
      </c>
      <c r="K233" s="61">
        <v>998.82998879941294</v>
      </c>
      <c r="L233" s="64">
        <v>476.43505448149568</v>
      </c>
      <c r="M233" s="64">
        <v>2.8589672377149329</v>
      </c>
      <c r="N233" s="62">
        <v>6.0007491279715885E-2</v>
      </c>
      <c r="O233" s="62">
        <v>0.23998281790686715</v>
      </c>
      <c r="P233" s="62">
        <v>0.10500150361907974</v>
      </c>
      <c r="Q233" s="62">
        <v>0.10500341195872494</v>
      </c>
      <c r="R233" s="62">
        <v>0.2323323260070288</v>
      </c>
    </row>
    <row r="234" spans="1:18" hidden="1">
      <c r="A234" s="60" t="s">
        <v>375</v>
      </c>
      <c r="B234" s="60" t="s">
        <v>78</v>
      </c>
      <c r="C234" s="60" t="s">
        <v>379</v>
      </c>
      <c r="D234" s="60" t="s">
        <v>28</v>
      </c>
      <c r="E234" s="60"/>
      <c r="F234" s="61">
        <v>1314.8023053054101</v>
      </c>
      <c r="G234" s="61">
        <v>1643.49997983099</v>
      </c>
      <c r="H234" s="61">
        <v>1955.76997860148</v>
      </c>
      <c r="I234" s="61">
        <v>2180.6799740306901</v>
      </c>
      <c r="J234" s="61">
        <v>2431.4599739525902</v>
      </c>
      <c r="K234" s="61">
        <v>3056.2199637471999</v>
      </c>
      <c r="L234" s="64">
        <v>1051.8437014001015</v>
      </c>
      <c r="M234" s="64">
        <v>26.295860390530855</v>
      </c>
      <c r="N234" s="62">
        <v>0.24999779297559727</v>
      </c>
      <c r="O234" s="62">
        <v>0.19000304387141059</v>
      </c>
      <c r="P234" s="62">
        <v>0.11499818377927927</v>
      </c>
      <c r="Q234" s="62">
        <v>0.11500082676430846</v>
      </c>
      <c r="R234" s="62">
        <v>0.25694849863351754</v>
      </c>
    </row>
    <row r="235" spans="1:18" hidden="1">
      <c r="A235" s="60" t="s">
        <v>375</v>
      </c>
      <c r="B235" s="60" t="s">
        <v>78</v>
      </c>
      <c r="C235" s="60" t="s">
        <v>379</v>
      </c>
      <c r="D235" s="60" t="s">
        <v>29</v>
      </c>
      <c r="E235" s="60"/>
      <c r="F235" s="61">
        <v>148.12</v>
      </c>
      <c r="G235" s="61">
        <v>176.25999809199999</v>
      </c>
      <c r="H235" s="61">
        <v>229.13999930884199</v>
      </c>
      <c r="I235" s="61">
        <v>262.35999735008397</v>
      </c>
      <c r="J235" s="61">
        <v>300.40999949608602</v>
      </c>
      <c r="K235" s="61">
        <v>400.63999603839699</v>
      </c>
      <c r="L235" s="64">
        <v>124.47256687560228</v>
      </c>
      <c r="M235" s="64">
        <v>2.3647433124397721</v>
      </c>
      <c r="N235" s="62">
        <v>0.18998108352686999</v>
      </c>
      <c r="O235" s="62">
        <v>0.30001135702521092</v>
      </c>
      <c r="P235" s="62">
        <v>0.14497686192477915</v>
      </c>
      <c r="Q235" s="62">
        <v>0.14502973978624287</v>
      </c>
      <c r="R235" s="62">
        <v>0.33364400888931411</v>
      </c>
    </row>
    <row r="236" spans="1:18" hidden="1">
      <c r="A236" s="60" t="s">
        <v>375</v>
      </c>
      <c r="B236" s="60" t="s">
        <v>78</v>
      </c>
      <c r="C236" s="60" t="s">
        <v>379</v>
      </c>
      <c r="D236" s="60" t="s">
        <v>30</v>
      </c>
      <c r="E236" s="60"/>
      <c r="F236" s="61">
        <v>67.1621346364728</v>
      </c>
      <c r="G236" s="61">
        <v>81.2699992437595</v>
      </c>
      <c r="H236" s="61">
        <v>94.270001112272993</v>
      </c>
      <c r="I236" s="61">
        <v>103.21999929328</v>
      </c>
      <c r="J236" s="61">
        <v>113.03000195615201</v>
      </c>
      <c r="K236" s="61">
        <v>136.55999922640601</v>
      </c>
      <c r="L236" s="64">
        <v>55.503289908964376</v>
      </c>
      <c r="M236" s="64">
        <v>1.1658844727508424</v>
      </c>
      <c r="N236" s="62">
        <v>0.21005682269701625</v>
      </c>
      <c r="O236" s="62">
        <v>0.15996064955681327</v>
      </c>
      <c r="P236" s="62">
        <v>9.4940045352792574E-2</v>
      </c>
      <c r="Q236" s="62">
        <v>9.5039747433041069E-2</v>
      </c>
      <c r="R236" s="62">
        <v>0.20817479309061721</v>
      </c>
    </row>
    <row r="237" spans="1:18" hidden="1">
      <c r="A237" s="60" t="s">
        <v>375</v>
      </c>
      <c r="B237" s="60" t="s">
        <v>78</v>
      </c>
      <c r="C237" s="60" t="s">
        <v>379</v>
      </c>
      <c r="D237" s="60" t="s">
        <v>31</v>
      </c>
      <c r="E237" s="60"/>
      <c r="F237" s="61">
        <v>17047.8841549219</v>
      </c>
      <c r="G237" s="61">
        <v>17047.8797938807</v>
      </c>
      <c r="H237" s="61">
        <v>20286.979761345599</v>
      </c>
      <c r="I237" s="61">
        <v>21605.639733841101</v>
      </c>
      <c r="J237" s="61">
        <v>23009.9997262859</v>
      </c>
      <c r="K237" s="61">
        <v>26193.419681282099</v>
      </c>
      <c r="L237" s="64">
        <v>17047.888515964216</v>
      </c>
      <c r="M237" s="64">
        <v>-4.36104231630452E-4</v>
      </c>
      <c r="N237" s="62">
        <v>-2.5581128777121288E-7</v>
      </c>
      <c r="O237" s="62">
        <v>0.19000016463205982</v>
      </c>
      <c r="P237" s="62">
        <v>6.5000309952891522E-2</v>
      </c>
      <c r="Q237" s="62">
        <v>6.499969497524935E-2</v>
      </c>
      <c r="R237" s="62">
        <v>0.13834941298845652</v>
      </c>
    </row>
    <row r="238" spans="1:18" hidden="1">
      <c r="A238" s="60" t="s">
        <v>375</v>
      </c>
      <c r="B238" s="60" t="s">
        <v>78</v>
      </c>
      <c r="C238" s="60" t="s">
        <v>379</v>
      </c>
      <c r="D238" s="60" t="s">
        <v>33</v>
      </c>
      <c r="E238" s="60"/>
      <c r="F238" s="61">
        <v>725.543466048396</v>
      </c>
      <c r="G238" s="61">
        <v>935.94998920099704</v>
      </c>
      <c r="H238" s="61">
        <v>1095.0599892314899</v>
      </c>
      <c r="I238" s="61">
        <v>1177.18998631827</v>
      </c>
      <c r="J238" s="61">
        <v>1265.47998810481</v>
      </c>
      <c r="K238" s="61">
        <v>1469.4599831532701</v>
      </c>
      <c r="L238" s="64">
        <v>562.43744558927676</v>
      </c>
      <c r="M238" s="64">
        <v>16.310602045911924</v>
      </c>
      <c r="N238" s="62">
        <v>0.28999850870211857</v>
      </c>
      <c r="O238" s="62">
        <v>0.16999839934430908</v>
      </c>
      <c r="P238" s="62">
        <v>7.5000454673189845E-2</v>
      </c>
      <c r="Q238" s="62">
        <v>7.5000639499722604E-2</v>
      </c>
      <c r="R238" s="62">
        <v>0.16118784727203919</v>
      </c>
    </row>
    <row r="239" spans="1:18" hidden="1">
      <c r="A239" s="60" t="s">
        <v>375</v>
      </c>
      <c r="B239" s="60" t="s">
        <v>78</v>
      </c>
      <c r="C239" s="60" t="s">
        <v>379</v>
      </c>
      <c r="D239" s="60" t="s">
        <v>34</v>
      </c>
      <c r="E239" s="60"/>
      <c r="F239" s="61">
        <v>67.999999638297894</v>
      </c>
      <c r="G239" s="61">
        <v>78.879999273426904</v>
      </c>
      <c r="H239" s="61">
        <v>89.920001162760798</v>
      </c>
      <c r="I239" s="61">
        <v>101.159999302359</v>
      </c>
      <c r="J239" s="61">
        <v>113.81000182884701</v>
      </c>
      <c r="K239" s="61">
        <v>145.909999088294</v>
      </c>
      <c r="L239" s="64">
        <v>58.620689571510262</v>
      </c>
      <c r="M239" s="64">
        <v>0.93793100667876317</v>
      </c>
      <c r="N239" s="62">
        <v>0.15999999548531391</v>
      </c>
      <c r="O239" s="62">
        <v>0.1399594572898665</v>
      </c>
      <c r="P239" s="62">
        <v>0.12499997769409615</v>
      </c>
      <c r="Q239" s="62">
        <v>0.12504945248841079</v>
      </c>
      <c r="R239" s="62">
        <v>0.28204900047115827</v>
      </c>
    </row>
    <row r="240" spans="1:18" hidden="1">
      <c r="A240" s="60" t="s">
        <v>375</v>
      </c>
      <c r="B240" s="60" t="s">
        <v>78</v>
      </c>
      <c r="C240" s="60" t="s">
        <v>379</v>
      </c>
      <c r="D240" s="60" t="s">
        <v>35</v>
      </c>
      <c r="E240" s="60"/>
      <c r="F240" s="61">
        <v>576.16017362476396</v>
      </c>
      <c r="G240" s="61">
        <v>737.489991327962</v>
      </c>
      <c r="H240" s="61">
        <v>811.229992361825</v>
      </c>
      <c r="I240" s="61">
        <v>868.01999002766502</v>
      </c>
      <c r="J240" s="61">
        <v>928.77999185352201</v>
      </c>
      <c r="K240" s="61">
        <v>1067.8299879665699</v>
      </c>
      <c r="L240" s="64">
        <v>450.12210277399578</v>
      </c>
      <c r="M240" s="64">
        <v>12.603807085076818</v>
      </c>
      <c r="N240" s="62">
        <v>0.28000862449105579</v>
      </c>
      <c r="O240" s="62">
        <v>9.9987799022306728E-2</v>
      </c>
      <c r="P240" s="62">
        <v>7.000480529633886E-2</v>
      </c>
      <c r="Q240" s="62">
        <v>6.9998390041593958E-2</v>
      </c>
      <c r="R240" s="62">
        <v>0.1497125232376641</v>
      </c>
    </row>
    <row r="241" spans="1:32" hidden="1">
      <c r="A241" s="60" t="s">
        <v>375</v>
      </c>
      <c r="B241" s="60" t="s">
        <v>78</v>
      </c>
      <c r="C241" s="60" t="s">
        <v>379</v>
      </c>
      <c r="D241" s="60" t="s">
        <v>355</v>
      </c>
      <c r="E241" s="60"/>
      <c r="F241" s="61">
        <v>16.34</v>
      </c>
      <c r="G241" s="61">
        <v>21.729999963725099</v>
      </c>
      <c r="H241" s="61">
        <v>26.940001937733101</v>
      </c>
      <c r="I241" s="61">
        <v>31.6600001550262</v>
      </c>
      <c r="J241" s="61">
        <v>37.1900029369652</v>
      </c>
      <c r="K241" s="61">
        <v>52.620000255196402</v>
      </c>
      <c r="L241" s="64">
        <v>12.286958142922604</v>
      </c>
      <c r="M241" s="64">
        <v>0.40530418570773963</v>
      </c>
      <c r="N241" s="62">
        <v>0.32986535885710522</v>
      </c>
      <c r="O241" s="62">
        <v>0.23976079073655318</v>
      </c>
      <c r="P241" s="62">
        <v>0.17520407861152029</v>
      </c>
      <c r="Q241" s="62">
        <v>0.17466843824576173</v>
      </c>
      <c r="R241" s="62">
        <v>0.41489637267262686</v>
      </c>
    </row>
    <row r="242" spans="1:32" hidden="1">
      <c r="A242" s="60" t="s">
        <v>375</v>
      </c>
      <c r="B242" s="60" t="s">
        <v>78</v>
      </c>
      <c r="C242" s="60" t="s">
        <v>379</v>
      </c>
      <c r="D242" s="60" t="s">
        <v>39</v>
      </c>
      <c r="E242" s="60"/>
      <c r="F242" s="61">
        <v>1728.7005676351</v>
      </c>
      <c r="G242" s="61">
        <v>1918.8599769745399</v>
      </c>
      <c r="H242" s="61">
        <v>2168.3099760682799</v>
      </c>
      <c r="I242" s="61">
        <v>2385.1399717091199</v>
      </c>
      <c r="J242" s="61">
        <v>2623.6499715760301</v>
      </c>
      <c r="K242" s="61">
        <v>3201.35996208492</v>
      </c>
      <c r="L242" s="64">
        <v>1557.3859939763431</v>
      </c>
      <c r="M242" s="64">
        <v>17.13145736587569</v>
      </c>
      <c r="N242" s="62">
        <v>0.11000135760907517</v>
      </c>
      <c r="O242" s="62">
        <v>0.12999906303066833</v>
      </c>
      <c r="P242" s="62">
        <v>9.9999537904635866E-2</v>
      </c>
      <c r="Q242" s="62">
        <v>9.9998324079907608E-2</v>
      </c>
      <c r="R242" s="62">
        <v>0.22019324100686291</v>
      </c>
    </row>
    <row r="243" spans="1:32" hidden="1">
      <c r="A243" s="60" t="s">
        <v>375</v>
      </c>
      <c r="B243" s="60" t="s">
        <v>78</v>
      </c>
      <c r="C243" s="60" t="s">
        <v>379</v>
      </c>
      <c r="D243" s="60" t="s">
        <v>40</v>
      </c>
      <c r="E243" s="60"/>
      <c r="F243" s="61">
        <v>1151.6628112433</v>
      </c>
      <c r="G243" s="61">
        <v>1278.3499847147</v>
      </c>
      <c r="H243" s="61">
        <v>1457.30998442992</v>
      </c>
      <c r="I243" s="61">
        <v>1617.61998085901</v>
      </c>
      <c r="J243" s="61">
        <v>1795.5599814114901</v>
      </c>
      <c r="K243" s="61">
        <v>2234.7199738091799</v>
      </c>
      <c r="L243" s="64">
        <v>1037.5306032462058</v>
      </c>
      <c r="M243" s="64">
        <v>11.413220799709416</v>
      </c>
      <c r="N243" s="62">
        <v>0.11000370267633493</v>
      </c>
      <c r="O243" s="62">
        <v>0.13999296112571236</v>
      </c>
      <c r="P243" s="62">
        <v>0.11000404728016813</v>
      </c>
      <c r="Q243" s="62">
        <v>0.11000111438904708</v>
      </c>
      <c r="R243" s="62">
        <v>0.24458107606768228</v>
      </c>
    </row>
    <row r="244" spans="1:32" hidden="1">
      <c r="A244" s="60" t="s">
        <v>375</v>
      </c>
      <c r="B244" s="60" t="s">
        <v>78</v>
      </c>
      <c r="C244" s="60" t="s">
        <v>379</v>
      </c>
      <c r="D244" s="60" t="s">
        <v>41</v>
      </c>
      <c r="E244" s="60"/>
      <c r="F244" s="61">
        <v>6734.1391844108903</v>
      </c>
      <c r="G244" s="61">
        <v>8080.96990326592</v>
      </c>
      <c r="H244" s="61">
        <v>9777.9698852066304</v>
      </c>
      <c r="I244" s="61">
        <v>10706.879877474599</v>
      </c>
      <c r="J244" s="61">
        <v>11724.029861266299</v>
      </c>
      <c r="K244" s="61">
        <v>14164.5698359912</v>
      </c>
      <c r="L244" s="64">
        <v>5611.7806523064201</v>
      </c>
      <c r="M244" s="64">
        <v>112.23585321044702</v>
      </c>
      <c r="N244" s="62">
        <v>0.20000042796455089</v>
      </c>
      <c r="O244" s="62">
        <v>0.20999954241320323</v>
      </c>
      <c r="P244" s="62">
        <v>9.500029179608574E-2</v>
      </c>
      <c r="Q244" s="62">
        <v>9.49996633409146E-2</v>
      </c>
      <c r="R244" s="62">
        <v>0.20816562253802562</v>
      </c>
    </row>
    <row r="245" spans="1:32" hidden="1">
      <c r="A245" s="60" t="s">
        <v>375</v>
      </c>
      <c r="B245" s="60" t="s">
        <v>78</v>
      </c>
      <c r="C245" s="60" t="s">
        <v>379</v>
      </c>
      <c r="D245" s="60" t="s">
        <v>42</v>
      </c>
      <c r="E245" s="60"/>
      <c r="F245" s="61">
        <v>514.69000000000005</v>
      </c>
      <c r="G245" s="61">
        <v>514.68999400115695</v>
      </c>
      <c r="H245" s="61">
        <v>581.58999505475299</v>
      </c>
      <c r="I245" s="61">
        <v>619.39999303922104</v>
      </c>
      <c r="J245" s="61">
        <v>659.65999523851599</v>
      </c>
      <c r="K245" s="61">
        <v>750.91999176277</v>
      </c>
      <c r="L245" s="64">
        <v>514.69000599884328</v>
      </c>
      <c r="M245" s="64">
        <v>-5.9988432212776386E-7</v>
      </c>
      <c r="N245" s="62">
        <v>-1.1655254828325401E-8</v>
      </c>
      <c r="O245" s="62">
        <v>0.1299811572661847</v>
      </c>
      <c r="P245" s="62">
        <v>6.5011431259075367E-2</v>
      </c>
      <c r="Q245" s="62">
        <v>6.499838981552207E-2</v>
      </c>
      <c r="R245" s="62">
        <v>0.13834399112114834</v>
      </c>
    </row>
    <row r="246" spans="1:32" hidden="1">
      <c r="A246" s="60" t="s">
        <v>375</v>
      </c>
      <c r="B246" s="60" t="s">
        <v>78</v>
      </c>
      <c r="C246" s="60" t="s">
        <v>379</v>
      </c>
      <c r="D246" s="60" t="s">
        <v>43</v>
      </c>
      <c r="E246" s="60"/>
      <c r="F246" s="61">
        <v>2050.91</v>
      </c>
      <c r="G246" s="61">
        <v>2317.5299721179299</v>
      </c>
      <c r="H246" s="61">
        <v>2827.3799680878601</v>
      </c>
      <c r="I246" s="61">
        <v>3095.9799630625398</v>
      </c>
      <c r="J246" s="61">
        <v>3390.0999624132701</v>
      </c>
      <c r="K246" s="61">
        <v>4095.79995158467</v>
      </c>
      <c r="L246" s="64">
        <v>1814.963292257245</v>
      </c>
      <c r="M246" s="64">
        <v>23.594670774275482</v>
      </c>
      <c r="N246" s="62">
        <v>0.13000081530536692</v>
      </c>
      <c r="O246" s="62">
        <v>0.21999715304824802</v>
      </c>
      <c r="P246" s="62">
        <v>9.4999610242104196E-2</v>
      </c>
      <c r="Q246" s="62">
        <v>9.500061462277265E-2</v>
      </c>
      <c r="R246" s="62">
        <v>0.2081649500001887</v>
      </c>
    </row>
    <row r="247" spans="1:32" hidden="1">
      <c r="A247" s="60" t="s">
        <v>375</v>
      </c>
      <c r="B247" s="60" t="s">
        <v>78</v>
      </c>
      <c r="C247" s="60" t="s">
        <v>379</v>
      </c>
      <c r="D247" s="60" t="s">
        <v>45</v>
      </c>
      <c r="E247" s="60"/>
      <c r="F247" s="61">
        <v>2426.7814922366401</v>
      </c>
      <c r="G247" s="61">
        <v>2742.2599671008602</v>
      </c>
      <c r="H247" s="61">
        <v>3043.9099653908502</v>
      </c>
      <c r="I247" s="61">
        <v>3424.39995906063</v>
      </c>
      <c r="J247" s="61">
        <v>3852.4499567685798</v>
      </c>
      <c r="K247" s="61">
        <v>4938.9899412622499</v>
      </c>
      <c r="L247" s="64">
        <v>2147.5966836537664</v>
      </c>
      <c r="M247" s="64">
        <v>27.918480858287374</v>
      </c>
      <c r="N247" s="62">
        <v>0.12999871470647312</v>
      </c>
      <c r="O247" s="62">
        <v>0.11000051122392195</v>
      </c>
      <c r="P247" s="62">
        <v>0.125000409997647</v>
      </c>
      <c r="Q247" s="62">
        <v>0.12500000082507043</v>
      </c>
      <c r="R247" s="62">
        <v>0.28203870178369705</v>
      </c>
    </row>
    <row r="248" spans="1:32" hidden="1">
      <c r="A248" s="60" t="s">
        <v>375</v>
      </c>
      <c r="B248" s="60" t="s">
        <v>78</v>
      </c>
      <c r="C248" s="60" t="s">
        <v>379</v>
      </c>
      <c r="D248" s="60" t="s">
        <v>46</v>
      </c>
      <c r="E248" s="60"/>
      <c r="F248" s="61">
        <v>461.42</v>
      </c>
      <c r="G248" s="61">
        <v>489.09999431248099</v>
      </c>
      <c r="H248" s="61">
        <v>606.48999492515304</v>
      </c>
      <c r="I248" s="61">
        <v>673.19999237627201</v>
      </c>
      <c r="J248" s="61">
        <v>747.25999432799904</v>
      </c>
      <c r="K248" s="61">
        <v>930.01998961549305</v>
      </c>
      <c r="L248" s="64">
        <v>435.30651988512392</v>
      </c>
      <c r="M248" s="64">
        <v>2.6113480114876095</v>
      </c>
      <c r="N248" s="62">
        <v>5.9988718114691537E-2</v>
      </c>
      <c r="O248" s="62">
        <v>0.2400122714736177</v>
      </c>
      <c r="P248" s="62">
        <v>0.10999356627367225</v>
      </c>
      <c r="Q248" s="62">
        <v>0.11001188768631572</v>
      </c>
      <c r="R248" s="62">
        <v>0.24457350410127018</v>
      </c>
    </row>
    <row r="249" spans="1:32" hidden="1">
      <c r="A249" s="60" t="s">
        <v>375</v>
      </c>
      <c r="B249" s="60" t="s">
        <v>78</v>
      </c>
      <c r="C249" s="60" t="s">
        <v>379</v>
      </c>
      <c r="D249" s="60" t="s">
        <v>47</v>
      </c>
      <c r="E249" s="60"/>
      <c r="F249" s="61">
        <v>580.36075202452605</v>
      </c>
      <c r="G249" s="61">
        <v>603.57999292790203</v>
      </c>
      <c r="H249" s="61">
        <v>694.10999387851098</v>
      </c>
      <c r="I249" s="61">
        <v>770.45999120972795</v>
      </c>
      <c r="J249" s="61">
        <v>855.20999297944502</v>
      </c>
      <c r="K249" s="61">
        <v>1064.3799879946901</v>
      </c>
      <c r="L249" s="64">
        <v>558.03473679868409</v>
      </c>
      <c r="M249" s="64">
        <v>2.2326015225841958</v>
      </c>
      <c r="N249" s="62">
        <v>4.0008289365499224E-2</v>
      </c>
      <c r="O249" s="62">
        <v>0.14998840586391474</v>
      </c>
      <c r="P249" s="62">
        <v>0.10999697166812497</v>
      </c>
      <c r="Q249" s="62">
        <v>0.10999922479640759</v>
      </c>
      <c r="R249" s="62">
        <v>0.24458319796582689</v>
      </c>
    </row>
    <row r="250" spans="1:32" hidden="1">
      <c r="A250" s="60" t="s">
        <v>375</v>
      </c>
      <c r="B250" s="60" t="s">
        <v>78</v>
      </c>
      <c r="C250" s="60" t="s">
        <v>379</v>
      </c>
      <c r="D250" s="60" t="s">
        <v>48</v>
      </c>
      <c r="E250" s="60"/>
      <c r="F250" s="61">
        <v>3928.23</v>
      </c>
      <c r="G250" s="61">
        <v>4124.6399506955804</v>
      </c>
      <c r="H250" s="61">
        <v>4372.1199494069997</v>
      </c>
      <c r="I250" s="61">
        <v>4765.6099429284905</v>
      </c>
      <c r="J250" s="61">
        <v>5194.50994034427</v>
      </c>
      <c r="K250" s="61">
        <v>6213.9499251543803</v>
      </c>
      <c r="L250" s="64">
        <v>3741.1728338367361</v>
      </c>
      <c r="M250" s="64">
        <v>18.705716616326391</v>
      </c>
      <c r="N250" s="62">
        <v>4.9999605597325102E-2</v>
      </c>
      <c r="O250" s="62">
        <v>6.0000388317454037E-2</v>
      </c>
      <c r="P250" s="62">
        <v>8.999981658208181E-2</v>
      </c>
      <c r="Q250" s="62">
        <v>8.9998972335578617E-2</v>
      </c>
      <c r="R250" s="62">
        <v>0.19625335142636113</v>
      </c>
    </row>
    <row r="251" spans="1:32" ht="15.75" thickBot="1">
      <c r="A251" s="60" t="s">
        <v>375</v>
      </c>
      <c r="B251" s="60" t="s">
        <v>79</v>
      </c>
      <c r="C251" s="60" t="s">
        <v>376</v>
      </c>
      <c r="D251" s="60" t="s">
        <v>13</v>
      </c>
      <c r="E251" s="60"/>
      <c r="F251" s="61">
        <v>470.44080729921598</v>
      </c>
      <c r="G251" s="61">
        <v>489.25999627189702</v>
      </c>
      <c r="H251" s="61">
        <v>533.28999742108397</v>
      </c>
      <c r="I251" s="61">
        <v>578.61999577816198</v>
      </c>
      <c r="J251" s="61">
        <v>627.79999738445997</v>
      </c>
      <c r="K251" s="61">
        <v>743.60999471181003</v>
      </c>
      <c r="L251" s="64">
        <v>452.34549086115481</v>
      </c>
      <c r="M251" s="64">
        <v>1.8095316438061162</v>
      </c>
      <c r="N251" s="62">
        <v>4.0003308983166966E-2</v>
      </c>
      <c r="O251" s="62">
        <v>8.9993053764236428E-2</v>
      </c>
      <c r="P251" s="62">
        <v>8.5000653633646908E-2</v>
      </c>
      <c r="Q251" s="62">
        <v>8.4995337121313713E-2</v>
      </c>
      <c r="R251" s="62">
        <v>0.18446957280955339</v>
      </c>
      <c r="T251" s="79">
        <f t="shared" ref="T251:T281" si="90">F251</f>
        <v>470.44080729921598</v>
      </c>
      <c r="U251" s="77">
        <f t="shared" ref="U251:U281" si="91">T251*(1+N251)</f>
        <v>489.25999627189708</v>
      </c>
      <c r="V251" s="77">
        <f t="shared" ref="V251:V281" si="92">U251*(1+O251)</f>
        <v>533.28999742108397</v>
      </c>
      <c r="W251" s="77">
        <f t="shared" ref="W251:W281" si="93">V251*(1+P251)</f>
        <v>578.61999577816198</v>
      </c>
      <c r="X251" s="77">
        <f t="shared" ref="X251:X281" si="94">W251*(1+Q251)</f>
        <v>627.79999738445997</v>
      </c>
      <c r="Y251" s="77">
        <f t="shared" ref="Y251:Z251" si="95">X251*(1+($R251/2))</f>
        <v>685.70499604813506</v>
      </c>
      <c r="Z251" s="77">
        <f t="shared" si="95"/>
        <v>748.95084989532313</v>
      </c>
      <c r="AA251" s="4">
        <f t="shared" ref="AA251:AB281" si="96">(U251-T251)/10</f>
        <v>1.8819188972681105</v>
      </c>
      <c r="AB251" s="4">
        <f t="shared" si="96"/>
        <v>4.4030001149186884</v>
      </c>
      <c r="AC251" s="4">
        <f t="shared" ref="AC251:AC281" si="97">(W251-V251)/10</f>
        <v>4.532999835707801</v>
      </c>
      <c r="AD251" s="4">
        <f t="shared" ref="AD251:AD281" si="98">(X251-W251)/10</f>
        <v>4.9180001606297994</v>
      </c>
      <c r="AE251" s="4">
        <f t="shared" ref="AE251:AE281" si="99">(Y251-X251)/10</f>
        <v>5.7904998663675089</v>
      </c>
      <c r="AF251" s="4">
        <f t="shared" ref="AF251:AF281" si="100">(Z251-Y251)/10</f>
        <v>6.3245853847188069</v>
      </c>
    </row>
    <row r="252" spans="1:32" ht="15.75" thickBot="1">
      <c r="A252" s="60" t="s">
        <v>375</v>
      </c>
      <c r="B252" s="60" t="s">
        <v>79</v>
      </c>
      <c r="C252" s="60" t="s">
        <v>376</v>
      </c>
      <c r="D252" s="60" t="s">
        <v>15</v>
      </c>
      <c r="E252" s="60"/>
      <c r="F252" s="61">
        <v>1585.69</v>
      </c>
      <c r="G252" s="61">
        <v>1775.96998604482</v>
      </c>
      <c r="H252" s="61">
        <v>1989.0899858621301</v>
      </c>
      <c r="I252" s="61">
        <v>2178.0499830252402</v>
      </c>
      <c r="J252" s="61">
        <v>2384.9599833300699</v>
      </c>
      <c r="K252" s="61">
        <v>2881.4299776754801</v>
      </c>
      <c r="L252" s="64">
        <v>1415.7968861285385</v>
      </c>
      <c r="M252" s="64">
        <v>16.989311387146152</v>
      </c>
      <c r="N252" s="62">
        <v>0.11999822540649174</v>
      </c>
      <c r="O252" s="62">
        <v>0.12000202790134971</v>
      </c>
      <c r="P252" s="62">
        <v>9.499821451326107E-2</v>
      </c>
      <c r="Q252" s="62">
        <v>9.4997820030483654E-2</v>
      </c>
      <c r="R252" s="62">
        <v>0.20816701236731003</v>
      </c>
      <c r="T252" s="79">
        <f t="shared" si="90"/>
        <v>1585.69</v>
      </c>
      <c r="U252" s="77">
        <f t="shared" si="91"/>
        <v>1775.96998604482</v>
      </c>
      <c r="V252" s="77">
        <f t="shared" si="92"/>
        <v>1989.0899858621299</v>
      </c>
      <c r="W252" s="77">
        <f t="shared" si="93"/>
        <v>2178.0499830252397</v>
      </c>
      <c r="X252" s="77">
        <f t="shared" si="94"/>
        <v>2384.9599833300695</v>
      </c>
      <c r="Y252" s="77">
        <f t="shared" ref="Y252:Z252" si="101">X252*(1+($R252/2))</f>
        <v>2633.1949805027743</v>
      </c>
      <c r="Z252" s="77">
        <f t="shared" si="101"/>
        <v>2907.2671465387039</v>
      </c>
      <c r="AA252" s="4">
        <f t="shared" si="96"/>
        <v>19.02799860448199</v>
      </c>
      <c r="AB252" s="4">
        <f t="shared" si="96"/>
        <v>21.311999981730992</v>
      </c>
      <c r="AC252" s="4">
        <f t="shared" si="97"/>
        <v>18.895999716310985</v>
      </c>
      <c r="AD252" s="4">
        <f t="shared" si="98"/>
        <v>20.691000030482975</v>
      </c>
      <c r="AE252" s="4">
        <f t="shared" si="99"/>
        <v>24.823499717270487</v>
      </c>
      <c r="AF252" s="4">
        <f t="shared" si="100"/>
        <v>27.40721660359295</v>
      </c>
    </row>
    <row r="253" spans="1:32" ht="15.75" thickBot="1">
      <c r="A253" s="60" t="s">
        <v>375</v>
      </c>
      <c r="B253" s="60" t="s">
        <v>79</v>
      </c>
      <c r="C253" s="60" t="s">
        <v>376</v>
      </c>
      <c r="D253" s="60" t="s">
        <v>16</v>
      </c>
      <c r="E253" s="60"/>
      <c r="F253" s="61">
        <v>335.33279917511499</v>
      </c>
      <c r="G253" s="61">
        <v>352.09999736265701</v>
      </c>
      <c r="H253" s="61">
        <v>394.34999849675103</v>
      </c>
      <c r="I253" s="61">
        <v>421.95999703595402</v>
      </c>
      <c r="J253" s="61">
        <v>451.48999890582201</v>
      </c>
      <c r="K253" s="61">
        <v>519.08999652534703</v>
      </c>
      <c r="L253" s="64">
        <v>319.36406431380453</v>
      </c>
      <c r="M253" s="64">
        <v>1.5968734861310452</v>
      </c>
      <c r="N253" s="62">
        <v>5.0001664700821527E-2</v>
      </c>
      <c r="O253" s="62">
        <v>0.11999432391525194</v>
      </c>
      <c r="P253" s="62">
        <v>7.0013943563969519E-2</v>
      </c>
      <c r="Q253" s="62">
        <v>6.9982941694237952E-2</v>
      </c>
      <c r="R253" s="62">
        <v>0.14972645636304774</v>
      </c>
      <c r="T253" s="79">
        <f t="shared" si="90"/>
        <v>335.33279917511499</v>
      </c>
      <c r="U253" s="77">
        <f t="shared" si="91"/>
        <v>352.09999736265701</v>
      </c>
      <c r="V253" s="77">
        <f t="shared" si="92"/>
        <v>394.34999849675103</v>
      </c>
      <c r="W253" s="77">
        <f t="shared" si="93"/>
        <v>421.95999703595402</v>
      </c>
      <c r="X253" s="77">
        <f t="shared" si="94"/>
        <v>451.48999890582201</v>
      </c>
      <c r="Y253" s="77">
        <f t="shared" ref="Y253:Z253" si="102">X253*(1+($R253/2))</f>
        <v>485.28999771558449</v>
      </c>
      <c r="Z253" s="77">
        <f t="shared" si="102"/>
        <v>521.62037354877748</v>
      </c>
      <c r="AA253" s="4">
        <f t="shared" si="96"/>
        <v>1.6767198187542021</v>
      </c>
      <c r="AB253" s="4">
        <f t="shared" si="96"/>
        <v>4.2250001134094024</v>
      </c>
      <c r="AC253" s="4">
        <f t="shared" si="97"/>
        <v>2.7609998539202989</v>
      </c>
      <c r="AD253" s="4">
        <f t="shared" si="98"/>
        <v>2.9530001869867988</v>
      </c>
      <c r="AE253" s="4">
        <f t="shared" si="99"/>
        <v>3.3799998809762486</v>
      </c>
      <c r="AF253" s="4">
        <f t="shared" si="100"/>
        <v>3.6330375833192989</v>
      </c>
    </row>
    <row r="254" spans="1:32" ht="15.75" thickBot="1">
      <c r="A254" s="60" t="s">
        <v>375</v>
      </c>
      <c r="B254" s="60" t="s">
        <v>79</v>
      </c>
      <c r="C254" s="60" t="s">
        <v>376</v>
      </c>
      <c r="D254" s="60" t="s">
        <v>17</v>
      </c>
      <c r="E254" s="60"/>
      <c r="F254" s="61">
        <v>944.09207412879698</v>
      </c>
      <c r="G254" s="61">
        <v>1057.3799917751801</v>
      </c>
      <c r="H254" s="61">
        <v>1184.26999223895</v>
      </c>
      <c r="I254" s="61">
        <v>1296.7699900350001</v>
      </c>
      <c r="J254" s="61">
        <v>1419.9699910138499</v>
      </c>
      <c r="K254" s="61">
        <v>1715.55998692759</v>
      </c>
      <c r="L254" s="64">
        <v>842.94184812069341</v>
      </c>
      <c r="M254" s="64">
        <v>10.115022600810358</v>
      </c>
      <c r="N254" s="62">
        <v>0.11999668332235983</v>
      </c>
      <c r="O254" s="62">
        <v>0.12000416260075138</v>
      </c>
      <c r="P254" s="62">
        <v>9.4995227890019046E-2</v>
      </c>
      <c r="Q254" s="62">
        <v>9.5005283840293581E-2</v>
      </c>
      <c r="R254" s="62">
        <v>0.20816636815168929</v>
      </c>
      <c r="T254" s="79">
        <f t="shared" si="90"/>
        <v>944.09207412879698</v>
      </c>
      <c r="U254" s="77">
        <f t="shared" si="91"/>
        <v>1057.3799917751801</v>
      </c>
      <c r="V254" s="77">
        <f t="shared" si="92"/>
        <v>1184.26999223895</v>
      </c>
      <c r="W254" s="77">
        <f t="shared" si="93"/>
        <v>1296.7699900350001</v>
      </c>
      <c r="X254" s="77">
        <f t="shared" si="94"/>
        <v>1419.9699910138499</v>
      </c>
      <c r="Y254" s="77">
        <f t="shared" ref="Y254:Z254" si="103">X254*(1+($R254/2))</f>
        <v>1567.76498897072</v>
      </c>
      <c r="Z254" s="77">
        <f t="shared" si="103"/>
        <v>1730.9429609054241</v>
      </c>
      <c r="AA254" s="4">
        <f t="shared" si="96"/>
        <v>11.328791764638311</v>
      </c>
      <c r="AB254" s="4">
        <f t="shared" si="96"/>
        <v>12.689000046376986</v>
      </c>
      <c r="AC254" s="4">
        <f t="shared" si="97"/>
        <v>11.249999779605014</v>
      </c>
      <c r="AD254" s="4">
        <f t="shared" si="98"/>
        <v>12.320000097884986</v>
      </c>
      <c r="AE254" s="4">
        <f t="shared" si="99"/>
        <v>14.779499795687002</v>
      </c>
      <c r="AF254" s="4">
        <f t="shared" si="100"/>
        <v>16.317797193470415</v>
      </c>
    </row>
    <row r="255" spans="1:32" ht="15.75" thickBot="1">
      <c r="A255" s="60" t="s">
        <v>375</v>
      </c>
      <c r="B255" s="60" t="s">
        <v>79</v>
      </c>
      <c r="C255" s="60" t="s">
        <v>376</v>
      </c>
      <c r="D255" s="60" t="s">
        <v>18</v>
      </c>
      <c r="E255" s="60"/>
      <c r="F255" s="61">
        <v>108.10427898787999</v>
      </c>
      <c r="G255" s="61">
        <v>115.669999241759</v>
      </c>
      <c r="H255" s="61">
        <v>133.02000059097</v>
      </c>
      <c r="I255" s="61">
        <v>146.989999217047</v>
      </c>
      <c r="J255" s="61">
        <v>162.42000110286099</v>
      </c>
      <c r="K255" s="61">
        <v>200.15999904749</v>
      </c>
      <c r="L255" s="64">
        <v>101.03341585629006</v>
      </c>
      <c r="M255" s="64">
        <v>0.70708631315899306</v>
      </c>
      <c r="N255" s="62">
        <v>6.9985391186293655E-2</v>
      </c>
      <c r="O255" s="62">
        <v>0.14999569000556653</v>
      </c>
      <c r="P255" s="62">
        <v>0.10502179043762046</v>
      </c>
      <c r="Q255" s="62">
        <v>0.10497314081232076</v>
      </c>
      <c r="R255" s="62">
        <v>0.23236053249826155</v>
      </c>
      <c r="T255" s="79">
        <f t="shared" si="90"/>
        <v>108.10427898787999</v>
      </c>
      <c r="U255" s="77">
        <f t="shared" si="91"/>
        <v>115.66999924175899</v>
      </c>
      <c r="V255" s="77">
        <f t="shared" si="92"/>
        <v>133.02000059097</v>
      </c>
      <c r="W255" s="77">
        <f t="shared" si="93"/>
        <v>146.989999217047</v>
      </c>
      <c r="X255" s="77">
        <f t="shared" si="94"/>
        <v>162.42000110286099</v>
      </c>
      <c r="Y255" s="77">
        <f t="shared" ref="Y255:Z255" si="104">X255*(1+($R255/2))</f>
        <v>181.29000007517547</v>
      </c>
      <c r="Z255" s="77">
        <f t="shared" si="104"/>
        <v>202.35232055221428</v>
      </c>
      <c r="AA255" s="4">
        <f t="shared" si="96"/>
        <v>0.75657202538789936</v>
      </c>
      <c r="AB255" s="4">
        <f t="shared" si="96"/>
        <v>1.7350001349211013</v>
      </c>
      <c r="AC255" s="4">
        <f t="shared" si="97"/>
        <v>1.3969998626077</v>
      </c>
      <c r="AD255" s="4">
        <f t="shared" si="98"/>
        <v>1.5430001885813993</v>
      </c>
      <c r="AE255" s="4">
        <f t="shared" si="99"/>
        <v>1.8869998972314477</v>
      </c>
      <c r="AF255" s="4">
        <f t="shared" si="100"/>
        <v>2.1062320477038812</v>
      </c>
    </row>
    <row r="256" spans="1:32" ht="15.75" thickBot="1">
      <c r="A256" s="60" t="s">
        <v>375</v>
      </c>
      <c r="B256" s="60" t="s">
        <v>79</v>
      </c>
      <c r="C256" s="60" t="s">
        <v>376</v>
      </c>
      <c r="D256" s="60" t="s">
        <v>19</v>
      </c>
      <c r="E256" s="60"/>
      <c r="F256" s="61">
        <v>608.78058155096699</v>
      </c>
      <c r="G256" s="61">
        <v>645.30999503084502</v>
      </c>
      <c r="H256" s="61">
        <v>684.02999622390405</v>
      </c>
      <c r="I256" s="61">
        <v>752.42999440190295</v>
      </c>
      <c r="J256" s="61">
        <v>827.66999587289195</v>
      </c>
      <c r="K256" s="61">
        <v>1009.91999261377</v>
      </c>
      <c r="L256" s="64">
        <v>574.31900842604898</v>
      </c>
      <c r="M256" s="64">
        <v>3.4461573124918004</v>
      </c>
      <c r="N256" s="62">
        <v>6.0004235658787673E-2</v>
      </c>
      <c r="O256" s="62">
        <v>6.0002171810787257E-2</v>
      </c>
      <c r="P256" s="62">
        <v>9.9995612115831065E-2</v>
      </c>
      <c r="Q256" s="62">
        <v>9.999601561710246E-2</v>
      </c>
      <c r="R256" s="62">
        <v>0.22019645226920462</v>
      </c>
      <c r="T256" s="79">
        <f t="shared" si="90"/>
        <v>608.78058155096699</v>
      </c>
      <c r="U256" s="77">
        <f t="shared" si="91"/>
        <v>645.30999503084502</v>
      </c>
      <c r="V256" s="77">
        <f t="shared" si="92"/>
        <v>684.02999622390405</v>
      </c>
      <c r="W256" s="77">
        <f t="shared" si="93"/>
        <v>752.42999440190283</v>
      </c>
      <c r="X256" s="77">
        <f t="shared" si="94"/>
        <v>827.66999587289183</v>
      </c>
      <c r="Y256" s="77">
        <f t="shared" ref="Y256:Z256" si="105">X256*(1+($R256/2))</f>
        <v>918.79499424333096</v>
      </c>
      <c r="Z256" s="77">
        <f t="shared" si="105"/>
        <v>1019.952693290874</v>
      </c>
      <c r="AA256" s="4">
        <f t="shared" si="96"/>
        <v>3.6529413479878032</v>
      </c>
      <c r="AB256" s="4">
        <f t="shared" si="96"/>
        <v>3.8720001193059033</v>
      </c>
      <c r="AC256" s="4">
        <f t="shared" si="97"/>
        <v>6.8399998177998782</v>
      </c>
      <c r="AD256" s="4">
        <f t="shared" si="98"/>
        <v>7.5240001470989002</v>
      </c>
      <c r="AE256" s="4">
        <f t="shared" si="99"/>
        <v>9.112499837043913</v>
      </c>
      <c r="AF256" s="4">
        <f t="shared" si="100"/>
        <v>10.115769904754302</v>
      </c>
    </row>
    <row r="257" spans="1:32" ht="15.75" thickBot="1">
      <c r="A257" s="60" t="s">
        <v>375</v>
      </c>
      <c r="B257" s="60" t="s">
        <v>79</v>
      </c>
      <c r="C257" s="60" t="s">
        <v>376</v>
      </c>
      <c r="D257" s="60" t="s">
        <v>20</v>
      </c>
      <c r="E257" s="60"/>
      <c r="F257" s="61">
        <v>8085.1738767626803</v>
      </c>
      <c r="G257" s="61">
        <v>8731.9899309990105</v>
      </c>
      <c r="H257" s="61">
        <v>9168.5899286624408</v>
      </c>
      <c r="I257" s="61">
        <v>9902.06992101574</v>
      </c>
      <c r="J257" s="61">
        <v>10694.239917520899</v>
      </c>
      <c r="K257" s="61">
        <v>12541.819900473</v>
      </c>
      <c r="L257" s="64">
        <v>7486.2702698978947</v>
      </c>
      <c r="M257" s="64">
        <v>59.890360686478559</v>
      </c>
      <c r="N257" s="62">
        <v>8.0000265188522657E-2</v>
      </c>
      <c r="O257" s="62">
        <v>5.0000057388233807E-2</v>
      </c>
      <c r="P257" s="62">
        <v>7.9999214498657684E-2</v>
      </c>
      <c r="Q257" s="62">
        <v>8.000044463672093E-2</v>
      </c>
      <c r="R257" s="62">
        <v>0.17276402972081439</v>
      </c>
      <c r="T257" s="79">
        <f t="shared" si="90"/>
        <v>8085.1738767626803</v>
      </c>
      <c r="U257" s="77">
        <f t="shared" si="91"/>
        <v>8731.9899309990105</v>
      </c>
      <c r="V257" s="77">
        <f t="shared" si="92"/>
        <v>9168.5899286624408</v>
      </c>
      <c r="W257" s="77">
        <f t="shared" si="93"/>
        <v>9902.06992101574</v>
      </c>
      <c r="X257" s="77">
        <f t="shared" si="94"/>
        <v>10694.239917520899</v>
      </c>
      <c r="Y257" s="77">
        <f t="shared" ref="Y257:Z257" si="106">X257*(1+($R257/2))</f>
        <v>11618.029908996949</v>
      </c>
      <c r="Z257" s="77">
        <f t="shared" si="106"/>
        <v>12621.618741244576</v>
      </c>
      <c r="AA257" s="4">
        <f t="shared" si="96"/>
        <v>64.68160542363303</v>
      </c>
      <c r="AB257" s="4">
        <f t="shared" si="96"/>
        <v>43.659999766343027</v>
      </c>
      <c r="AC257" s="4">
        <f t="shared" si="97"/>
        <v>73.347999235329922</v>
      </c>
      <c r="AD257" s="4">
        <f t="shared" si="98"/>
        <v>79.21699965051593</v>
      </c>
      <c r="AE257" s="4">
        <f t="shared" si="99"/>
        <v>92.378999147604915</v>
      </c>
      <c r="AF257" s="4">
        <f t="shared" si="100"/>
        <v>100.35888322476276</v>
      </c>
    </row>
    <row r="258" spans="1:32" ht="15.75" thickBot="1">
      <c r="A258" s="60" t="s">
        <v>375</v>
      </c>
      <c r="B258" s="60" t="s">
        <v>79</v>
      </c>
      <c r="C258" s="60" t="s">
        <v>376</v>
      </c>
      <c r="D258" s="60" t="s">
        <v>21</v>
      </c>
      <c r="E258" s="60"/>
      <c r="F258" s="61">
        <v>531.01</v>
      </c>
      <c r="G258" s="61">
        <v>605.34999534942403</v>
      </c>
      <c r="H258" s="61">
        <v>665.87999636901304</v>
      </c>
      <c r="I258" s="61">
        <v>735.79999453326297</v>
      </c>
      <c r="J258" s="61">
        <v>813.05999597915502</v>
      </c>
      <c r="K258" s="61">
        <v>1001.94999268121</v>
      </c>
      <c r="L258" s="64">
        <v>465.79932644955005</v>
      </c>
      <c r="M258" s="64">
        <v>6.5210673550449938</v>
      </c>
      <c r="N258" s="62">
        <v>0.13999735475682953</v>
      </c>
      <c r="O258" s="62">
        <v>9.999174276799902E-2</v>
      </c>
      <c r="P258" s="62">
        <v>0.1050039024231359</v>
      </c>
      <c r="Q258" s="62">
        <v>0.10500136181014796</v>
      </c>
      <c r="R258" s="62">
        <v>0.23231987508446755</v>
      </c>
      <c r="T258" s="79">
        <f t="shared" si="90"/>
        <v>531.01</v>
      </c>
      <c r="U258" s="77">
        <f t="shared" si="91"/>
        <v>605.34999534942403</v>
      </c>
      <c r="V258" s="77">
        <f t="shared" si="92"/>
        <v>665.87999636901304</v>
      </c>
      <c r="W258" s="77">
        <f t="shared" si="93"/>
        <v>735.79999453326297</v>
      </c>
      <c r="X258" s="77">
        <f t="shared" si="94"/>
        <v>813.05999597915502</v>
      </c>
      <c r="Y258" s="77">
        <f t="shared" ref="Y258:Z258" si="107">X258*(1+($R258/2))</f>
        <v>907.50499433018251</v>
      </c>
      <c r="Z258" s="77">
        <f t="shared" si="107"/>
        <v>1012.9207177908416</v>
      </c>
      <c r="AA258" s="4">
        <f t="shared" si="96"/>
        <v>7.4339995349424042</v>
      </c>
      <c r="AB258" s="4">
        <f t="shared" si="96"/>
        <v>6.0530001019589008</v>
      </c>
      <c r="AC258" s="4">
        <f t="shared" si="97"/>
        <v>6.9919998164249932</v>
      </c>
      <c r="AD258" s="4">
        <f t="shared" si="98"/>
        <v>7.7260001445892046</v>
      </c>
      <c r="AE258" s="4">
        <f t="shared" si="99"/>
        <v>9.44449983510275</v>
      </c>
      <c r="AF258" s="4">
        <f t="shared" si="100"/>
        <v>10.541572346065914</v>
      </c>
    </row>
    <row r="259" spans="1:32" ht="15.75" thickBot="1">
      <c r="A259" s="60" t="s">
        <v>375</v>
      </c>
      <c r="B259" s="60" t="s">
        <v>79</v>
      </c>
      <c r="C259" s="60" t="s">
        <v>376</v>
      </c>
      <c r="D259" s="60" t="s">
        <v>22</v>
      </c>
      <c r="E259" s="60"/>
      <c r="F259" s="61">
        <v>51.81</v>
      </c>
      <c r="G259" s="61">
        <v>68.899999616033099</v>
      </c>
      <c r="H259" s="61">
        <v>75.100001019071101</v>
      </c>
      <c r="I259" s="61">
        <v>82.989999729442005</v>
      </c>
      <c r="J259" s="61">
        <v>91.700001684609305</v>
      </c>
      <c r="K259" s="61">
        <v>113.00999974950901</v>
      </c>
      <c r="L259" s="64">
        <v>38.959014730899455</v>
      </c>
      <c r="M259" s="64">
        <v>1.2850985269100548</v>
      </c>
      <c r="N259" s="62">
        <v>0.32985909314867973</v>
      </c>
      <c r="O259" s="62">
        <v>8.9985507076770069E-2</v>
      </c>
      <c r="P259" s="62">
        <v>0.10505990150875358</v>
      </c>
      <c r="Q259" s="62">
        <v>0.10495242780531412</v>
      </c>
      <c r="R259" s="62">
        <v>0.23238819709287223</v>
      </c>
      <c r="T259" s="79">
        <f t="shared" si="90"/>
        <v>51.81</v>
      </c>
      <c r="U259" s="77">
        <f t="shared" si="91"/>
        <v>68.899999616033099</v>
      </c>
      <c r="V259" s="77">
        <f t="shared" si="92"/>
        <v>75.100001019071101</v>
      </c>
      <c r="W259" s="77">
        <f t="shared" si="93"/>
        <v>82.989999729442005</v>
      </c>
      <c r="X259" s="77">
        <f t="shared" si="94"/>
        <v>91.700001684609319</v>
      </c>
      <c r="Y259" s="77">
        <f t="shared" ref="Y259:Z259" si="108">X259*(1+($R259/2))</f>
        <v>102.35500071705917</v>
      </c>
      <c r="Z259" s="77">
        <f t="shared" si="108"/>
        <v>114.24804775709768</v>
      </c>
      <c r="AA259" s="4">
        <f t="shared" si="96"/>
        <v>1.7089999616033098</v>
      </c>
      <c r="AB259" s="4">
        <f t="shared" si="96"/>
        <v>0.62000014030380013</v>
      </c>
      <c r="AC259" s="4">
        <f t="shared" si="97"/>
        <v>0.78899987103709035</v>
      </c>
      <c r="AD259" s="4">
        <f t="shared" si="98"/>
        <v>0.87100019551673147</v>
      </c>
      <c r="AE259" s="4">
        <f t="shared" si="99"/>
        <v>1.065499903244985</v>
      </c>
      <c r="AF259" s="4">
        <f t="shared" si="100"/>
        <v>1.1893047040038511</v>
      </c>
    </row>
    <row r="260" spans="1:32" ht="19.5" thickBot="1">
      <c r="A260" s="60" t="s">
        <v>375</v>
      </c>
      <c r="B260" s="60" t="s">
        <v>79</v>
      </c>
      <c r="C260" s="60" t="s">
        <v>376</v>
      </c>
      <c r="D260" s="60" t="s">
        <v>23</v>
      </c>
      <c r="E260" s="60"/>
      <c r="F260" s="61">
        <v>412.09</v>
      </c>
      <c r="G260" s="61">
        <v>412.08999688505401</v>
      </c>
      <c r="H260" s="61">
        <v>515.10999747830294</v>
      </c>
      <c r="I260" s="61">
        <v>543.43999605458998</v>
      </c>
      <c r="J260" s="61">
        <v>573.32999789166502</v>
      </c>
      <c r="K260" s="61">
        <v>639.79999554825599</v>
      </c>
      <c r="L260" s="64">
        <v>412.090003114946</v>
      </c>
      <c r="M260" s="64">
        <v>-3.1149460255619488E-7</v>
      </c>
      <c r="N260" s="83">
        <v>0.04</v>
      </c>
      <c r="O260" s="62">
        <v>0.24999393669335959</v>
      </c>
      <c r="P260" s="62">
        <v>5.4997959105773972E-2</v>
      </c>
      <c r="Q260" s="62">
        <v>5.500147588340646E-2</v>
      </c>
      <c r="R260" s="62">
        <v>0.11593671690130364</v>
      </c>
      <c r="T260" s="79">
        <f t="shared" si="90"/>
        <v>412.09</v>
      </c>
      <c r="U260" s="77">
        <f t="shared" si="91"/>
        <v>428.5736</v>
      </c>
      <c r="V260" s="77">
        <f t="shared" si="92"/>
        <v>535.71440142684526</v>
      </c>
      <c r="W260" s="77">
        <f t="shared" si="93"/>
        <v>565.17760016889304</v>
      </c>
      <c r="X260" s="77">
        <f t="shared" si="94"/>
        <v>596.26320231442401</v>
      </c>
      <c r="Y260" s="77">
        <f t="shared" ref="Y260:Z260" si="109">X260*(1+($R260/2))</f>
        <v>630.8276013571201</v>
      </c>
      <c r="Z260" s="77">
        <f t="shared" si="109"/>
        <v>667.39564187315455</v>
      </c>
      <c r="AA260" s="4">
        <f>(U260-T260)/10</f>
        <v>1.6483600000000025</v>
      </c>
      <c r="AB260" s="4">
        <f t="shared" si="96"/>
        <v>10.714080142684526</v>
      </c>
      <c r="AC260" s="4">
        <f t="shared" si="97"/>
        <v>2.9463198742047778</v>
      </c>
      <c r="AD260" s="4">
        <f t="shared" si="98"/>
        <v>3.1085602145530968</v>
      </c>
      <c r="AE260" s="4">
        <f t="shared" si="99"/>
        <v>3.4564399042696095</v>
      </c>
      <c r="AF260" s="4">
        <f t="shared" si="100"/>
        <v>3.6568040516034443</v>
      </c>
    </row>
    <row r="261" spans="1:32" ht="19.5" thickBot="1">
      <c r="A261" s="60" t="s">
        <v>375</v>
      </c>
      <c r="B261" s="60" t="s">
        <v>79</v>
      </c>
      <c r="C261" s="60" t="s">
        <v>376</v>
      </c>
      <c r="D261" s="60" t="s">
        <v>24</v>
      </c>
      <c r="E261" s="60"/>
      <c r="F261" s="61">
        <v>2157.0210401387399</v>
      </c>
      <c r="G261" s="61">
        <v>2157.0199830019401</v>
      </c>
      <c r="H261" s="61">
        <v>2437.4299822463299</v>
      </c>
      <c r="I261" s="61">
        <v>2632.4299794326998</v>
      </c>
      <c r="J261" s="61">
        <v>2843.0199798732901</v>
      </c>
      <c r="K261" s="61">
        <v>3334.1899740836702</v>
      </c>
      <c r="L261" s="64">
        <v>2157.0220972760576</v>
      </c>
      <c r="M261" s="64">
        <v>-1.0571373177299392E-4</v>
      </c>
      <c r="N261" s="83">
        <v>0.04</v>
      </c>
      <c r="O261" s="62">
        <v>0.12999879530746916</v>
      </c>
      <c r="P261" s="62">
        <v>8.000229693025207E-2</v>
      </c>
      <c r="Q261" s="62">
        <v>7.999832933295091E-2</v>
      </c>
      <c r="R261" s="62">
        <v>0.17276346901799505</v>
      </c>
      <c r="T261" s="79">
        <f t="shared" si="90"/>
        <v>2157.0210401387399</v>
      </c>
      <c r="U261" s="77">
        <f t="shared" si="91"/>
        <v>2243.3018817442894</v>
      </c>
      <c r="V261" s="77">
        <f t="shared" si="92"/>
        <v>2534.928423882026</v>
      </c>
      <c r="W261" s="77">
        <f t="shared" si="93"/>
        <v>2737.7285203463716</v>
      </c>
      <c r="X261" s="77">
        <f t="shared" si="94"/>
        <v>2956.7422281412532</v>
      </c>
      <c r="Y261" s="77">
        <f t="shared" ref="Y261:Z261" si="110">X261*(1+($R261/2))</f>
        <v>3212.1507503040925</v>
      </c>
      <c r="Z261" s="77">
        <f t="shared" si="110"/>
        <v>3489.6219036197376</v>
      </c>
      <c r="AA261" s="4">
        <f t="shared" si="96"/>
        <v>8.6280841605549536</v>
      </c>
      <c r="AB261" s="4">
        <f t="shared" si="96"/>
        <v>29.162654213773656</v>
      </c>
      <c r="AC261" s="4">
        <f t="shared" si="97"/>
        <v>20.280009646434564</v>
      </c>
      <c r="AD261" s="4">
        <f t="shared" si="98"/>
        <v>21.901370779488161</v>
      </c>
      <c r="AE261" s="4">
        <f t="shared" si="99"/>
        <v>25.54085221628393</v>
      </c>
      <c r="AF261" s="4">
        <f t="shared" si="100"/>
        <v>27.747115331564508</v>
      </c>
    </row>
    <row r="262" spans="1:32" ht="15.75" thickBot="1">
      <c r="A262" s="60" t="s">
        <v>375</v>
      </c>
      <c r="B262" s="60" t="s">
        <v>79</v>
      </c>
      <c r="C262" s="60" t="s">
        <v>376</v>
      </c>
      <c r="D262" s="60" t="s">
        <v>25</v>
      </c>
      <c r="E262" s="60"/>
      <c r="F262" s="61">
        <v>598.71</v>
      </c>
      <c r="G262" s="61">
        <v>628.63999516085596</v>
      </c>
      <c r="H262" s="61">
        <v>666.35999618799303</v>
      </c>
      <c r="I262" s="61">
        <v>722.99999463205597</v>
      </c>
      <c r="J262" s="61">
        <v>784.45999607199303</v>
      </c>
      <c r="K262" s="61">
        <v>929.14999323844495</v>
      </c>
      <c r="L262" s="64">
        <v>570.20499309510069</v>
      </c>
      <c r="M262" s="64">
        <v>2.8505006904899348</v>
      </c>
      <c r="N262" s="62">
        <v>4.999080549991803E-2</v>
      </c>
      <c r="O262" s="62">
        <v>6.0002547272680777E-2</v>
      </c>
      <c r="P262" s="62">
        <v>8.4999097737079199E-2</v>
      </c>
      <c r="Q262" s="62">
        <v>8.5006918252073918E-2</v>
      </c>
      <c r="R262" s="62">
        <v>0.18444534825351774</v>
      </c>
      <c r="T262" s="79">
        <f t="shared" si="90"/>
        <v>598.71</v>
      </c>
      <c r="U262" s="77">
        <f t="shared" si="91"/>
        <v>628.63999516085596</v>
      </c>
      <c r="V262" s="77">
        <f t="shared" si="92"/>
        <v>666.35999618799303</v>
      </c>
      <c r="W262" s="77">
        <f t="shared" si="93"/>
        <v>722.99999463205597</v>
      </c>
      <c r="X262" s="77">
        <f t="shared" si="94"/>
        <v>784.45999607199303</v>
      </c>
      <c r="Y262" s="77">
        <f t="shared" ref="Y262:Z262" si="111">X262*(1+($R262/2))</f>
        <v>856.80499465521905</v>
      </c>
      <c r="Z262" s="77">
        <f t="shared" si="111"/>
        <v>935.8218424674867</v>
      </c>
      <c r="AA262" s="4">
        <f t="shared" si="96"/>
        <v>2.9929995160855922</v>
      </c>
      <c r="AB262" s="4">
        <f t="shared" si="96"/>
        <v>3.7720001027137071</v>
      </c>
      <c r="AC262" s="4">
        <f t="shared" si="97"/>
        <v>5.6639998444062938</v>
      </c>
      <c r="AD262" s="4">
        <f t="shared" si="98"/>
        <v>6.1460001439937058</v>
      </c>
      <c r="AE262" s="4">
        <f t="shared" si="99"/>
        <v>7.2344998583226019</v>
      </c>
      <c r="AF262" s="4">
        <f t="shared" si="100"/>
        <v>7.9016847812267654</v>
      </c>
    </row>
    <row r="263" spans="1:32" ht="15.75" thickBot="1">
      <c r="A263" s="60" t="s">
        <v>375</v>
      </c>
      <c r="B263" s="60" t="s">
        <v>79</v>
      </c>
      <c r="C263" s="60" t="s">
        <v>376</v>
      </c>
      <c r="D263" s="60" t="s">
        <v>26</v>
      </c>
      <c r="E263" s="60"/>
      <c r="F263" s="61">
        <v>5600.5710921203899</v>
      </c>
      <c r="G263" s="61">
        <v>5824.5899537903997</v>
      </c>
      <c r="H263" s="61">
        <v>6348.8099510436696</v>
      </c>
      <c r="I263" s="61">
        <v>6824.9699460935599</v>
      </c>
      <c r="J263" s="61">
        <v>7336.8399440312296</v>
      </c>
      <c r="K263" s="61">
        <v>8519.4199327810293</v>
      </c>
      <c r="L263" s="64">
        <v>5385.1681932532674</v>
      </c>
      <c r="M263" s="64">
        <v>21.540289886712252</v>
      </c>
      <c r="N263" s="62">
        <v>3.9999288998435988E-2</v>
      </c>
      <c r="O263" s="62">
        <v>9.0001184875190987E-2</v>
      </c>
      <c r="P263" s="62">
        <v>7.4999881666266477E-2</v>
      </c>
      <c r="Q263" s="62">
        <v>7.4999597358029566E-2</v>
      </c>
      <c r="R263" s="62">
        <v>0.16118383360834646</v>
      </c>
      <c r="T263" s="79">
        <f t="shared" si="90"/>
        <v>5600.5710921203899</v>
      </c>
      <c r="U263" s="77">
        <f t="shared" si="91"/>
        <v>5824.5899537903997</v>
      </c>
      <c r="V263" s="77">
        <f t="shared" si="92"/>
        <v>6348.8099510436696</v>
      </c>
      <c r="W263" s="77">
        <f t="shared" si="93"/>
        <v>6824.9699460935599</v>
      </c>
      <c r="X263" s="77">
        <f t="shared" si="94"/>
        <v>7336.8399440312296</v>
      </c>
      <c r="Y263" s="77">
        <f t="shared" ref="Y263:Z263" si="112">X263*(1+($R263/2))</f>
        <v>7928.1299384061303</v>
      </c>
      <c r="Z263" s="77">
        <f t="shared" si="112"/>
        <v>8567.0731268148338</v>
      </c>
      <c r="AA263" s="4">
        <f t="shared" si="96"/>
        <v>22.401886167000974</v>
      </c>
      <c r="AB263" s="4">
        <f t="shared" si="96"/>
        <v>52.421999725326984</v>
      </c>
      <c r="AC263" s="4">
        <f t="shared" si="97"/>
        <v>47.615999504989034</v>
      </c>
      <c r="AD263" s="4">
        <f t="shared" si="98"/>
        <v>51.186999793766972</v>
      </c>
      <c r="AE263" s="4">
        <f t="shared" si="99"/>
        <v>59.128999437490073</v>
      </c>
      <c r="AF263" s="4">
        <f t="shared" si="100"/>
        <v>63.894318840870348</v>
      </c>
    </row>
    <row r="264" spans="1:32" ht="15.75" thickBot="1">
      <c r="A264" s="60" t="s">
        <v>375</v>
      </c>
      <c r="B264" s="60" t="s">
        <v>79</v>
      </c>
      <c r="C264" s="60" t="s">
        <v>376</v>
      </c>
      <c r="D264" s="60" t="s">
        <v>27</v>
      </c>
      <c r="E264" s="60"/>
      <c r="F264" s="61">
        <v>227.63959739245499</v>
      </c>
      <c r="G264" s="61">
        <v>241.29999824339799</v>
      </c>
      <c r="H264" s="61">
        <v>299.20999929247898</v>
      </c>
      <c r="I264" s="61">
        <v>330.629997756644</v>
      </c>
      <c r="J264" s="61">
        <v>365.33999953005502</v>
      </c>
      <c r="K264" s="61">
        <v>450.21999706218901</v>
      </c>
      <c r="L264" s="64">
        <v>214.75253492844482</v>
      </c>
      <c r="M264" s="64">
        <v>1.2887062464010171</v>
      </c>
      <c r="N264" s="62">
        <v>6.0008895672892158E-2</v>
      </c>
      <c r="O264" s="62">
        <v>0.23999171765706973</v>
      </c>
      <c r="P264" s="62">
        <v>0.10500985441148925</v>
      </c>
      <c r="Q264" s="62">
        <v>0.1049814052231246</v>
      </c>
      <c r="R264" s="62">
        <v>0.23233152034082502</v>
      </c>
      <c r="T264" s="79">
        <f t="shared" si="90"/>
        <v>227.63959739245499</v>
      </c>
      <c r="U264" s="77">
        <f t="shared" si="91"/>
        <v>241.29999824339799</v>
      </c>
      <c r="V264" s="77">
        <f t="shared" si="92"/>
        <v>299.20999929247898</v>
      </c>
      <c r="W264" s="77">
        <f t="shared" si="93"/>
        <v>330.629997756644</v>
      </c>
      <c r="X264" s="77">
        <f t="shared" si="94"/>
        <v>365.33999953005502</v>
      </c>
      <c r="Y264" s="77">
        <f t="shared" ref="Y264:Z264" si="113">X264*(1+($R264/2))</f>
        <v>407.77999829612202</v>
      </c>
      <c r="Z264" s="77">
        <f t="shared" si="113"/>
        <v>455.15007178048052</v>
      </c>
      <c r="AA264" s="4">
        <f t="shared" si="96"/>
        <v>1.3660400850943006</v>
      </c>
      <c r="AB264" s="4">
        <f t="shared" si="96"/>
        <v>5.7910001049080986</v>
      </c>
      <c r="AC264" s="4">
        <f t="shared" si="97"/>
        <v>3.141999846416502</v>
      </c>
      <c r="AD264" s="4">
        <f t="shared" si="98"/>
        <v>3.4710001773411023</v>
      </c>
      <c r="AE264" s="4">
        <f t="shared" si="99"/>
        <v>4.2439998766066989</v>
      </c>
      <c r="AF264" s="4">
        <f t="shared" si="100"/>
        <v>4.7370073484358501</v>
      </c>
    </row>
    <row r="265" spans="1:32" ht="15.75" thickBot="1">
      <c r="A265" s="60" t="s">
        <v>375</v>
      </c>
      <c r="B265" s="60" t="s">
        <v>79</v>
      </c>
      <c r="C265" s="60" t="s">
        <v>376</v>
      </c>
      <c r="D265" s="60" t="s">
        <v>28</v>
      </c>
      <c r="E265" s="60"/>
      <c r="F265" s="61">
        <v>567.53090466114202</v>
      </c>
      <c r="G265" s="61">
        <v>709.40999451855998</v>
      </c>
      <c r="H265" s="61">
        <v>844.19999497584604</v>
      </c>
      <c r="I265" s="61">
        <v>941.28999291218099</v>
      </c>
      <c r="J265" s="61">
        <v>1049.5299941344899</v>
      </c>
      <c r="K265" s="61">
        <v>1319.20999013247</v>
      </c>
      <c r="L265" s="64">
        <v>454.02705097787788</v>
      </c>
      <c r="M265" s="64">
        <v>11.350385368326414</v>
      </c>
      <c r="N265" s="62">
        <v>0.2499935927579667</v>
      </c>
      <c r="O265" s="62">
        <v>0.19000296231907626</v>
      </c>
      <c r="P265" s="62">
        <v>0.11500829011389992</v>
      </c>
      <c r="Q265" s="62">
        <v>0.1149911313594591</v>
      </c>
      <c r="R265" s="62">
        <v>0.25695310996840598</v>
      </c>
      <c r="T265" s="79">
        <f t="shared" si="90"/>
        <v>567.53090466114202</v>
      </c>
      <c r="U265" s="77">
        <f t="shared" si="91"/>
        <v>709.40999451855998</v>
      </c>
      <c r="V265" s="77">
        <f t="shared" si="92"/>
        <v>844.19999497584604</v>
      </c>
      <c r="W265" s="77">
        <f t="shared" si="93"/>
        <v>941.28999291218111</v>
      </c>
      <c r="X265" s="77">
        <f t="shared" si="94"/>
        <v>1049.5299941344902</v>
      </c>
      <c r="Y265" s="77">
        <f t="shared" ref="Y265:Z265" si="114">X265*(1+($R265/2))</f>
        <v>1184.3699921334803</v>
      </c>
      <c r="Z265" s="77">
        <f t="shared" si="114"/>
        <v>1336.5337685494576</v>
      </c>
      <c r="AA265" s="4">
        <f t="shared" si="96"/>
        <v>14.187908985741796</v>
      </c>
      <c r="AB265" s="4">
        <f t="shared" si="96"/>
        <v>13.479000045728606</v>
      </c>
      <c r="AC265" s="4">
        <f t="shared" si="97"/>
        <v>9.708999793633506</v>
      </c>
      <c r="AD265" s="4">
        <f t="shared" si="98"/>
        <v>10.824000122230904</v>
      </c>
      <c r="AE265" s="4">
        <f t="shared" si="99"/>
        <v>13.483999799899015</v>
      </c>
      <c r="AF265" s="4">
        <f t="shared" si="100"/>
        <v>15.216377641597727</v>
      </c>
    </row>
    <row r="266" spans="1:32" ht="15.75" thickBot="1">
      <c r="A266" s="60" t="s">
        <v>375</v>
      </c>
      <c r="B266" s="60" t="s">
        <v>79</v>
      </c>
      <c r="C266" s="60" t="s">
        <v>376</v>
      </c>
      <c r="D266" s="60" t="s">
        <v>29</v>
      </c>
      <c r="E266" s="60"/>
      <c r="F266" s="61">
        <v>700.17966555581404</v>
      </c>
      <c r="G266" s="61">
        <v>833.20999354174705</v>
      </c>
      <c r="H266" s="61">
        <v>1083.1799928453399</v>
      </c>
      <c r="I266" s="61">
        <v>1240.23999042219</v>
      </c>
      <c r="J266" s="61">
        <v>1420.0699908849599</v>
      </c>
      <c r="K266" s="61">
        <v>1893.87998550507</v>
      </c>
      <c r="L266" s="64">
        <v>588.38896299590306</v>
      </c>
      <c r="M266" s="64">
        <v>11.179070255991098</v>
      </c>
      <c r="N266" s="62">
        <v>0.18999456072511242</v>
      </c>
      <c r="O266" s="62">
        <v>0.3000084027329521</v>
      </c>
      <c r="P266" s="62">
        <v>0.14499898319233043</v>
      </c>
      <c r="Q266" s="62">
        <v>0.14499613127420122</v>
      </c>
      <c r="R266" s="62">
        <v>0.33365256477593819</v>
      </c>
      <c r="T266" s="79">
        <f t="shared" si="90"/>
        <v>700.17966555581404</v>
      </c>
      <c r="U266" s="77">
        <f t="shared" si="91"/>
        <v>833.20999354174705</v>
      </c>
      <c r="V266" s="77">
        <f t="shared" si="92"/>
        <v>1083.1799928453399</v>
      </c>
      <c r="W266" s="77">
        <f t="shared" si="93"/>
        <v>1240.23999042219</v>
      </c>
      <c r="X266" s="77">
        <f t="shared" si="94"/>
        <v>1420.0699908849599</v>
      </c>
      <c r="Y266" s="77">
        <f t="shared" ref="Y266:Z266" si="115">X266*(1+($R266/2))</f>
        <v>1656.9749881950149</v>
      </c>
      <c r="Z266" s="77">
        <f t="shared" si="115"/>
        <v>1933.4019654854383</v>
      </c>
      <c r="AA266" s="4">
        <f t="shared" si="96"/>
        <v>13.303032798593302</v>
      </c>
      <c r="AB266" s="4">
        <f t="shared" si="96"/>
        <v>24.996999930359287</v>
      </c>
      <c r="AC266" s="4">
        <f t="shared" si="97"/>
        <v>15.705999757685003</v>
      </c>
      <c r="AD266" s="4">
        <f t="shared" si="98"/>
        <v>17.983000046276992</v>
      </c>
      <c r="AE266" s="4">
        <f t="shared" si="99"/>
        <v>23.690499731005502</v>
      </c>
      <c r="AF266" s="4">
        <f t="shared" si="100"/>
        <v>27.642697729042332</v>
      </c>
    </row>
    <row r="267" spans="1:32" ht="15.75" thickBot="1">
      <c r="A267" s="60" t="s">
        <v>375</v>
      </c>
      <c r="B267" s="60" t="s">
        <v>79</v>
      </c>
      <c r="C267" s="60" t="s">
        <v>376</v>
      </c>
      <c r="D267" s="60" t="s">
        <v>30</v>
      </c>
      <c r="E267" s="60"/>
      <c r="F267" s="61">
        <v>40.710304317715</v>
      </c>
      <c r="G267" s="61">
        <v>49.259999773200903</v>
      </c>
      <c r="H267" s="61">
        <v>57.1400011753854</v>
      </c>
      <c r="I267" s="61">
        <v>62.569999900456502</v>
      </c>
      <c r="J267" s="61">
        <v>68.510001867416307</v>
      </c>
      <c r="K267" s="61">
        <v>82.7799999824135</v>
      </c>
      <c r="L267" s="64">
        <v>33.644516550375769</v>
      </c>
      <c r="M267" s="64">
        <v>0.70657877673392311</v>
      </c>
      <c r="N267" s="62">
        <v>0.21001305686053351</v>
      </c>
      <c r="O267" s="62">
        <v>0.15996754848690606</v>
      </c>
      <c r="P267" s="62">
        <v>9.5029727220415597E-2</v>
      </c>
      <c r="Q267" s="62">
        <v>9.49337058719808E-2</v>
      </c>
      <c r="R267" s="62">
        <v>0.20829072728115156</v>
      </c>
      <c r="T267" s="79">
        <f t="shared" si="90"/>
        <v>40.710304317715</v>
      </c>
      <c r="U267" s="77">
        <f t="shared" si="91"/>
        <v>49.25999977320091</v>
      </c>
      <c r="V267" s="77">
        <f t="shared" si="92"/>
        <v>57.140001175385407</v>
      </c>
      <c r="W267" s="77">
        <f t="shared" si="93"/>
        <v>62.569999900456516</v>
      </c>
      <c r="X267" s="77">
        <f t="shared" si="94"/>
        <v>68.510001867416321</v>
      </c>
      <c r="Y267" s="77">
        <f t="shared" ref="Y267:Z267" si="116">X267*(1+($R267/2))</f>
        <v>75.645000924914925</v>
      </c>
      <c r="Z267" s="77">
        <f t="shared" si="116"/>
        <v>83.523077053831884</v>
      </c>
      <c r="AA267" s="4">
        <f t="shared" si="96"/>
        <v>0.85496954554859106</v>
      </c>
      <c r="AB267" s="4">
        <f t="shared" si="96"/>
        <v>0.78800014021844977</v>
      </c>
      <c r="AC267" s="4">
        <f t="shared" si="97"/>
        <v>0.54299987250711079</v>
      </c>
      <c r="AD267" s="4">
        <f t="shared" si="98"/>
        <v>0.59400019669598048</v>
      </c>
      <c r="AE267" s="4">
        <f t="shared" si="99"/>
        <v>0.71349990574986033</v>
      </c>
      <c r="AF267" s="4">
        <f t="shared" si="100"/>
        <v>0.78780761289169587</v>
      </c>
    </row>
    <row r="268" spans="1:32" ht="19.5" thickBot="1">
      <c r="A268" s="60" t="s">
        <v>375</v>
      </c>
      <c r="B268" s="60" t="s">
        <v>79</v>
      </c>
      <c r="C268" s="60" t="s">
        <v>376</v>
      </c>
      <c r="D268" s="60" t="s">
        <v>31</v>
      </c>
      <c r="E268" s="60"/>
      <c r="F268" s="61">
        <v>3755.66</v>
      </c>
      <c r="G268" s="61">
        <v>3755.65997027809</v>
      </c>
      <c r="H268" s="61">
        <v>4469.2299660665503</v>
      </c>
      <c r="I268" s="61">
        <v>4759.72996281833</v>
      </c>
      <c r="J268" s="61">
        <v>5069.1199621741098</v>
      </c>
      <c r="K268" s="61">
        <v>5770.4299549473099</v>
      </c>
      <c r="L268" s="64">
        <v>3755.6600297219097</v>
      </c>
      <c r="M268" s="64">
        <v>-2.9721909868385408E-6</v>
      </c>
      <c r="N268" s="84">
        <v>0.04</v>
      </c>
      <c r="O268" s="62">
        <v>0.18999856255240904</v>
      </c>
      <c r="P268" s="62">
        <v>6.500001095433762E-2</v>
      </c>
      <c r="Q268" s="62">
        <v>6.5001586596854719E-2</v>
      </c>
      <c r="R268" s="62">
        <v>0.1383494567116958</v>
      </c>
      <c r="T268" s="79">
        <f t="shared" si="90"/>
        <v>3755.66</v>
      </c>
      <c r="U268" s="77">
        <f t="shared" si="91"/>
        <v>3905.8863999999999</v>
      </c>
      <c r="V268" s="77">
        <f t="shared" si="92"/>
        <v>4647.9992014930031</v>
      </c>
      <c r="W268" s="77">
        <f t="shared" si="93"/>
        <v>4950.119200505801</v>
      </c>
      <c r="X268" s="77">
        <f t="shared" si="94"/>
        <v>5271.884802382232</v>
      </c>
      <c r="Y268" s="77">
        <f t="shared" ref="Y268:Z268" si="117">X268*(1+($R268/2))</f>
        <v>5636.5660015103458</v>
      </c>
      <c r="Z268" s="77">
        <f t="shared" si="117"/>
        <v>6026.4739235246316</v>
      </c>
      <c r="AA268" s="4">
        <f t="shared" si="96"/>
        <v>15.022640000000001</v>
      </c>
      <c r="AB268" s="4">
        <f t="shared" si="96"/>
        <v>74.211280149300322</v>
      </c>
      <c r="AC268" s="4">
        <f t="shared" si="97"/>
        <v>30.211999901279796</v>
      </c>
      <c r="AD268" s="4">
        <f t="shared" si="98"/>
        <v>32.176560187643098</v>
      </c>
      <c r="AE268" s="4">
        <f t="shared" si="99"/>
        <v>36.468119912811382</v>
      </c>
      <c r="AF268" s="4">
        <f t="shared" si="100"/>
        <v>38.990792201428576</v>
      </c>
    </row>
    <row r="269" spans="1:32" ht="15.75" thickBot="1">
      <c r="A269" s="60" t="s">
        <v>375</v>
      </c>
      <c r="B269" s="60" t="s">
        <v>79</v>
      </c>
      <c r="C269" s="60" t="s">
        <v>376</v>
      </c>
      <c r="D269" s="60" t="s">
        <v>33</v>
      </c>
      <c r="E269" s="60"/>
      <c r="F269" s="61">
        <v>131.793851105974</v>
      </c>
      <c r="G269" s="61">
        <v>170.00999882113001</v>
      </c>
      <c r="H269" s="61">
        <v>198.920000120087</v>
      </c>
      <c r="I269" s="61">
        <v>213.83999870240001</v>
      </c>
      <c r="J269" s="61">
        <v>229.870000707804</v>
      </c>
      <c r="K269" s="61">
        <v>266.91999853215702</v>
      </c>
      <c r="L269" s="64">
        <v>102.16822133866651</v>
      </c>
      <c r="M269" s="64">
        <v>2.9625629767307489</v>
      </c>
      <c r="N269" s="62">
        <v>0.28996912522441448</v>
      </c>
      <c r="O269" s="62">
        <v>0.17004882947722161</v>
      </c>
      <c r="P269" s="62">
        <v>7.5005019974391143E-2</v>
      </c>
      <c r="Q269" s="62">
        <v>7.4962598684415696E-2</v>
      </c>
      <c r="R269" s="62">
        <v>0.16117804720176865</v>
      </c>
      <c r="T269" s="79">
        <f t="shared" si="90"/>
        <v>131.793851105974</v>
      </c>
      <c r="U269" s="77">
        <f t="shared" si="91"/>
        <v>170.00999882113001</v>
      </c>
      <c r="V269" s="77">
        <f t="shared" si="92"/>
        <v>198.920000120087</v>
      </c>
      <c r="W269" s="77">
        <f t="shared" si="93"/>
        <v>213.83999870240004</v>
      </c>
      <c r="X269" s="77">
        <f t="shared" si="94"/>
        <v>229.87000070780405</v>
      </c>
      <c r="Y269" s="77">
        <f t="shared" ref="Y269:Z269" si="118">X269*(1+($R269/2))</f>
        <v>248.39499961998058</v>
      </c>
      <c r="Z269" s="77">
        <f t="shared" si="118"/>
        <v>268.41291010669687</v>
      </c>
      <c r="AA269" s="4">
        <f t="shared" si="96"/>
        <v>3.821614771515601</v>
      </c>
      <c r="AB269" s="4">
        <f t="shared" si="96"/>
        <v>2.8910001298956987</v>
      </c>
      <c r="AC269" s="4">
        <f t="shared" si="97"/>
        <v>1.4919998582313041</v>
      </c>
      <c r="AD269" s="4">
        <f t="shared" si="98"/>
        <v>1.6030002005404014</v>
      </c>
      <c r="AE269" s="4">
        <f t="shared" si="99"/>
        <v>1.8524998912176529</v>
      </c>
      <c r="AF269" s="4">
        <f t="shared" si="100"/>
        <v>2.0017910486716288</v>
      </c>
    </row>
    <row r="270" spans="1:32" ht="15.75" thickBot="1">
      <c r="A270" s="60" t="s">
        <v>375</v>
      </c>
      <c r="B270" s="60" t="s">
        <v>79</v>
      </c>
      <c r="C270" s="60" t="s">
        <v>376</v>
      </c>
      <c r="D270" s="60" t="s">
        <v>34</v>
      </c>
      <c r="E270" s="60"/>
      <c r="F270" s="61">
        <v>67.689999999997596</v>
      </c>
      <c r="G270" s="61">
        <v>78.519999539980603</v>
      </c>
      <c r="H270" s="61">
        <v>89.510000951503997</v>
      </c>
      <c r="I270" s="61">
        <v>100.699999577184</v>
      </c>
      <c r="J270" s="61">
        <v>113.290001395076</v>
      </c>
      <c r="K270" s="61">
        <v>145.239999457735</v>
      </c>
      <c r="L270" s="64">
        <v>58.353745884405619</v>
      </c>
      <c r="M270" s="64">
        <v>0.93362541155919776</v>
      </c>
      <c r="N270" s="62">
        <v>0.15999408391170619</v>
      </c>
      <c r="O270" s="62">
        <v>0.1399643590920748</v>
      </c>
      <c r="P270" s="62">
        <v>0.12501394823738948</v>
      </c>
      <c r="Q270" s="62">
        <v>0.12502484479398715</v>
      </c>
      <c r="R270" s="62">
        <v>0.28201957515420822</v>
      </c>
      <c r="T270" s="79">
        <f t="shared" si="90"/>
        <v>67.689999999997596</v>
      </c>
      <c r="U270" s="77">
        <f t="shared" si="91"/>
        <v>78.519999539980603</v>
      </c>
      <c r="V270" s="77">
        <f t="shared" si="92"/>
        <v>89.510000951503983</v>
      </c>
      <c r="W270" s="77">
        <f t="shared" si="93"/>
        <v>100.69999957718399</v>
      </c>
      <c r="X270" s="77">
        <f t="shared" si="94"/>
        <v>113.29000139507599</v>
      </c>
      <c r="Y270" s="77">
        <f t="shared" ref="Y270:Z270" si="119">X270*(1+($R270/2))</f>
        <v>129.26500042640549</v>
      </c>
      <c r="Z270" s="77">
        <f t="shared" si="119"/>
        <v>147.4926306776872</v>
      </c>
      <c r="AA270" s="4">
        <f t="shared" si="96"/>
        <v>1.0829999539983006</v>
      </c>
      <c r="AB270" s="4">
        <f t="shared" si="96"/>
        <v>1.099000141152338</v>
      </c>
      <c r="AC270" s="4">
        <f t="shared" si="97"/>
        <v>1.1189998625680004</v>
      </c>
      <c r="AD270" s="4">
        <f t="shared" si="98"/>
        <v>1.2590001817892003</v>
      </c>
      <c r="AE270" s="4">
        <f t="shared" si="99"/>
        <v>1.5974999031329502</v>
      </c>
      <c r="AF270" s="4">
        <f t="shared" si="100"/>
        <v>1.822763025128171</v>
      </c>
    </row>
    <row r="271" spans="1:32" ht="15.75" thickBot="1">
      <c r="A271" s="60" t="s">
        <v>375</v>
      </c>
      <c r="B271" s="60" t="s">
        <v>79</v>
      </c>
      <c r="C271" s="60" t="s">
        <v>376</v>
      </c>
      <c r="D271" s="60" t="s">
        <v>35</v>
      </c>
      <c r="E271" s="60"/>
      <c r="F271" s="61">
        <v>73.62</v>
      </c>
      <c r="G271" s="61">
        <v>94.229999421285399</v>
      </c>
      <c r="H271" s="61">
        <v>103.650000662438</v>
      </c>
      <c r="I271" s="61">
        <v>110.909999510311</v>
      </c>
      <c r="J271" s="61">
        <v>118.67000133699599</v>
      </c>
      <c r="K271" s="61">
        <v>136.43999955821201</v>
      </c>
      <c r="L271" s="64">
        <v>57.517822702816552</v>
      </c>
      <c r="M271" s="64">
        <v>1.6102177297183453</v>
      </c>
      <c r="N271" s="62">
        <v>0.27995109238366467</v>
      </c>
      <c r="O271" s="62">
        <v>9.9968176790890886E-2</v>
      </c>
      <c r="P271" s="62">
        <v>7.004340377687969E-2</v>
      </c>
      <c r="Q271" s="62">
        <v>6.9966656396599949E-2</v>
      </c>
      <c r="R271" s="62">
        <v>0.1497429680712081</v>
      </c>
      <c r="T271" s="79">
        <f t="shared" si="90"/>
        <v>73.62</v>
      </c>
      <c r="U271" s="77">
        <f t="shared" si="91"/>
        <v>94.229999421285413</v>
      </c>
      <c r="V271" s="77">
        <f t="shared" si="92"/>
        <v>103.65000066243802</v>
      </c>
      <c r="W271" s="77">
        <f t="shared" si="93"/>
        <v>110.90999951031102</v>
      </c>
      <c r="X271" s="77">
        <f t="shared" si="94"/>
        <v>118.67000133699602</v>
      </c>
      <c r="Y271" s="77">
        <f t="shared" ref="Y271:Z271" si="120">X271*(1+($R271/2))</f>
        <v>127.55500044760402</v>
      </c>
      <c r="Z271" s="77">
        <f t="shared" si="120"/>
        <v>137.10523262727824</v>
      </c>
      <c r="AA271" s="4">
        <f t="shared" si="96"/>
        <v>2.0609999421285408</v>
      </c>
      <c r="AB271" s="4">
        <f t="shared" si="96"/>
        <v>0.94200012411526046</v>
      </c>
      <c r="AC271" s="4">
        <f t="shared" si="97"/>
        <v>0.72599988478730071</v>
      </c>
      <c r="AD271" s="4">
        <f t="shared" si="98"/>
        <v>0.7760001826684999</v>
      </c>
      <c r="AE271" s="4">
        <f t="shared" si="99"/>
        <v>0.88849991106079929</v>
      </c>
      <c r="AF271" s="4">
        <f t="shared" si="100"/>
        <v>0.95502321796742251</v>
      </c>
    </row>
    <row r="272" spans="1:32" ht="15.75" thickBot="1">
      <c r="A272" s="60" t="s">
        <v>375</v>
      </c>
      <c r="B272" s="60" t="s">
        <v>79</v>
      </c>
      <c r="C272" s="60" t="s">
        <v>376</v>
      </c>
      <c r="D272" s="60" t="s">
        <v>355</v>
      </c>
      <c r="E272" s="60"/>
      <c r="F272" s="61">
        <v>45.592677880469303</v>
      </c>
      <c r="G272" s="61">
        <v>60.639999680773897</v>
      </c>
      <c r="H272" s="61">
        <v>75.190001088799804</v>
      </c>
      <c r="I272" s="61">
        <v>88.349999688109804</v>
      </c>
      <c r="J272" s="61">
        <v>103.810001662419</v>
      </c>
      <c r="K272" s="61">
        <v>146.86999948609301</v>
      </c>
      <c r="L272" s="64">
        <v>34.279226372939625</v>
      </c>
      <c r="M272" s="64">
        <v>1.1313451507529677</v>
      </c>
      <c r="N272" s="62">
        <v>0.33003812234399305</v>
      </c>
      <c r="O272" s="62">
        <v>0.23994065772792261</v>
      </c>
      <c r="P272" s="62">
        <v>0.17502325320846809</v>
      </c>
      <c r="Q272" s="62">
        <v>0.17498587469027246</v>
      </c>
      <c r="R272" s="62">
        <v>0.41479623479538452</v>
      </c>
      <c r="T272" s="79">
        <f t="shared" si="90"/>
        <v>45.592677880469303</v>
      </c>
      <c r="U272" s="77">
        <f t="shared" si="91"/>
        <v>60.639999680773897</v>
      </c>
      <c r="V272" s="77">
        <f t="shared" si="92"/>
        <v>75.190001088799804</v>
      </c>
      <c r="W272" s="77">
        <f t="shared" si="93"/>
        <v>88.349999688109804</v>
      </c>
      <c r="X272" s="77">
        <f t="shared" si="94"/>
        <v>103.81000166241898</v>
      </c>
      <c r="Y272" s="77">
        <f t="shared" ref="Y272:Z272" si="121">X272*(1+($R272/2))</f>
        <v>125.34000057425598</v>
      </c>
      <c r="Z272" s="77">
        <f t="shared" si="121"/>
        <v>151.33528072798234</v>
      </c>
      <c r="AA272" s="4">
        <f t="shared" si="96"/>
        <v>1.5047321800304594</v>
      </c>
      <c r="AB272" s="4">
        <f t="shared" si="96"/>
        <v>1.4550001408025905</v>
      </c>
      <c r="AC272" s="4">
        <f t="shared" si="97"/>
        <v>1.3159998599310001</v>
      </c>
      <c r="AD272" s="4">
        <f t="shared" si="98"/>
        <v>1.5460001974309179</v>
      </c>
      <c r="AE272" s="4">
        <f t="shared" si="99"/>
        <v>2.1529998911836996</v>
      </c>
      <c r="AF272" s="4">
        <f t="shared" si="100"/>
        <v>2.5995280153726354</v>
      </c>
    </row>
    <row r="273" spans="1:32" ht="15.75" thickBot="1">
      <c r="A273" s="60" t="s">
        <v>375</v>
      </c>
      <c r="B273" s="60" t="s">
        <v>79</v>
      </c>
      <c r="C273" s="60" t="s">
        <v>376</v>
      </c>
      <c r="D273" s="60" t="s">
        <v>39</v>
      </c>
      <c r="E273" s="60"/>
      <c r="F273" s="61">
        <v>3357.52</v>
      </c>
      <c r="G273" s="61">
        <v>3726.8399704099502</v>
      </c>
      <c r="H273" s="61">
        <v>4211.3299681220396</v>
      </c>
      <c r="I273" s="61">
        <v>4632.4699634599901</v>
      </c>
      <c r="J273" s="61">
        <v>5095.7099616702299</v>
      </c>
      <c r="K273" s="61">
        <v>6217.7399511373596</v>
      </c>
      <c r="L273" s="64">
        <v>3024.7986605016431</v>
      </c>
      <c r="M273" s="64">
        <v>33.272133949835691</v>
      </c>
      <c r="N273" s="62">
        <v>0.10999784674698891</v>
      </c>
      <c r="O273" s="62">
        <v>0.13000021507733156</v>
      </c>
      <c r="P273" s="62">
        <v>0.10000166183267507</v>
      </c>
      <c r="Q273" s="62">
        <v>9.9998489329490639E-2</v>
      </c>
      <c r="R273" s="62">
        <v>0.22019110151617813</v>
      </c>
      <c r="T273" s="79">
        <f t="shared" si="90"/>
        <v>3357.52</v>
      </c>
      <c r="U273" s="77">
        <f t="shared" si="91"/>
        <v>3726.8399704099502</v>
      </c>
      <c r="V273" s="77">
        <f t="shared" si="92"/>
        <v>4211.3299681220396</v>
      </c>
      <c r="W273" s="77">
        <f t="shared" si="93"/>
        <v>4632.4699634599901</v>
      </c>
      <c r="X273" s="77">
        <f t="shared" si="94"/>
        <v>5095.7099616702299</v>
      </c>
      <c r="Y273" s="77">
        <f t="shared" ref="Y273:Z273" si="122">X273*(1+($R273/2))</f>
        <v>5656.7249564037938</v>
      </c>
      <c r="Z273" s="77">
        <f t="shared" si="122"/>
        <v>6279.5052059660966</v>
      </c>
      <c r="AA273" s="4">
        <f t="shared" si="96"/>
        <v>36.931997040995022</v>
      </c>
      <c r="AB273" s="4">
        <f t="shared" si="96"/>
        <v>48.448999771208946</v>
      </c>
      <c r="AC273" s="4">
        <f t="shared" si="97"/>
        <v>42.113999533795052</v>
      </c>
      <c r="AD273" s="4">
        <f t="shared" si="98"/>
        <v>46.323999821023975</v>
      </c>
      <c r="AE273" s="4">
        <f t="shared" si="99"/>
        <v>56.101499473356398</v>
      </c>
      <c r="AF273" s="4">
        <f t="shared" si="100"/>
        <v>62.278024956230276</v>
      </c>
    </row>
    <row r="274" spans="1:32" ht="15.75" thickBot="1">
      <c r="A274" s="60" t="s">
        <v>375</v>
      </c>
      <c r="B274" s="60" t="s">
        <v>79</v>
      </c>
      <c r="C274" s="60" t="s">
        <v>376</v>
      </c>
      <c r="D274" s="60" t="s">
        <v>40</v>
      </c>
      <c r="E274" s="60"/>
      <c r="F274" s="61">
        <v>364.130577894233</v>
      </c>
      <c r="G274" s="61">
        <v>404.17999694562201</v>
      </c>
      <c r="H274" s="61">
        <v>460.76999781986501</v>
      </c>
      <c r="I274" s="61">
        <v>511.45999630112198</v>
      </c>
      <c r="J274" s="61">
        <v>567.71999773171603</v>
      </c>
      <c r="K274" s="61">
        <v>706.56999498650202</v>
      </c>
      <c r="L274" s="64">
        <v>328.0495788004738</v>
      </c>
      <c r="M274" s="64">
        <v>3.6080999093759205</v>
      </c>
      <c r="N274" s="62">
        <v>0.10998642103334134</v>
      </c>
      <c r="O274" s="62">
        <v>0.14001187911794796</v>
      </c>
      <c r="P274" s="62">
        <v>0.11001149970939272</v>
      </c>
      <c r="Q274" s="62">
        <v>0.10999883048032362</v>
      </c>
      <c r="R274" s="62">
        <v>0.24457478653130249</v>
      </c>
      <c r="T274" s="79">
        <f t="shared" si="90"/>
        <v>364.130577894233</v>
      </c>
      <c r="U274" s="77">
        <f t="shared" si="91"/>
        <v>404.17999694562207</v>
      </c>
      <c r="V274" s="77">
        <f t="shared" si="92"/>
        <v>460.76999781986507</v>
      </c>
      <c r="W274" s="77">
        <f t="shared" si="93"/>
        <v>511.45999630112198</v>
      </c>
      <c r="X274" s="77">
        <f t="shared" si="94"/>
        <v>567.71999773171603</v>
      </c>
      <c r="Y274" s="77">
        <f t="shared" ref="Y274:Z274" si="123">X274*(1+($R274/2))</f>
        <v>637.14499635910897</v>
      </c>
      <c r="Z274" s="77">
        <f t="shared" si="123"/>
        <v>715.05979709611722</v>
      </c>
      <c r="AA274" s="4">
        <f t="shared" si="96"/>
        <v>4.0049419051389066</v>
      </c>
      <c r="AB274" s="4">
        <f t="shared" si="96"/>
        <v>5.6590000874243005</v>
      </c>
      <c r="AC274" s="4">
        <f t="shared" si="97"/>
        <v>5.0689998481256904</v>
      </c>
      <c r="AD274" s="4">
        <f t="shared" si="98"/>
        <v>5.6260001430594055</v>
      </c>
      <c r="AE274" s="4">
        <f t="shared" si="99"/>
        <v>6.942499862739294</v>
      </c>
      <c r="AF274" s="4">
        <f t="shared" si="100"/>
        <v>7.791480073700825</v>
      </c>
    </row>
    <row r="275" spans="1:32" ht="15.75" thickBot="1">
      <c r="A275" s="60" t="s">
        <v>375</v>
      </c>
      <c r="B275" s="60" t="s">
        <v>79</v>
      </c>
      <c r="C275" s="60" t="s">
        <v>376</v>
      </c>
      <c r="D275" s="60" t="s">
        <v>41</v>
      </c>
      <c r="E275" s="60"/>
      <c r="F275" s="61">
        <v>1247.68</v>
      </c>
      <c r="G275" s="61">
        <v>1497.2099882223899</v>
      </c>
      <c r="H275" s="61">
        <v>1811.6199871507499</v>
      </c>
      <c r="I275" s="61">
        <v>1983.7299845893101</v>
      </c>
      <c r="J275" s="61">
        <v>2172.1799851757401</v>
      </c>
      <c r="K275" s="61">
        <v>2624.3599797701499</v>
      </c>
      <c r="L275" s="64">
        <v>1039.7375081956593</v>
      </c>
      <c r="M275" s="64">
        <v>20.794249180434075</v>
      </c>
      <c r="N275" s="62">
        <v>0.1999951816350265</v>
      </c>
      <c r="O275" s="62">
        <v>0.2099972625093513</v>
      </c>
      <c r="P275" s="62">
        <v>9.5003366411986062E-2</v>
      </c>
      <c r="Q275" s="62">
        <v>9.4997808194871136E-2</v>
      </c>
      <c r="R275" s="62">
        <v>0.20816875106131055</v>
      </c>
      <c r="T275" s="79">
        <f t="shared" si="90"/>
        <v>1247.68</v>
      </c>
      <c r="U275" s="77">
        <f t="shared" si="91"/>
        <v>1497.2099882223899</v>
      </c>
      <c r="V275" s="77">
        <f t="shared" si="92"/>
        <v>1811.6199871507499</v>
      </c>
      <c r="W275" s="77">
        <f t="shared" si="93"/>
        <v>1983.7299845893101</v>
      </c>
      <c r="X275" s="77">
        <f t="shared" si="94"/>
        <v>2172.1799851757401</v>
      </c>
      <c r="Y275" s="77">
        <f t="shared" ref="Y275:Z275" si="124">X275*(1+($R275/2))</f>
        <v>2398.2699824729452</v>
      </c>
      <c r="Z275" s="77">
        <f t="shared" si="124"/>
        <v>2647.8924159525573</v>
      </c>
      <c r="AA275" s="4">
        <f t="shared" si="96"/>
        <v>24.952998822238989</v>
      </c>
      <c r="AB275" s="4">
        <f t="shared" si="96"/>
        <v>31.440999892835997</v>
      </c>
      <c r="AC275" s="4">
        <f t="shared" si="97"/>
        <v>17.210999743856018</v>
      </c>
      <c r="AD275" s="4">
        <f t="shared" si="98"/>
        <v>18.845000058642995</v>
      </c>
      <c r="AE275" s="4">
        <f t="shared" si="99"/>
        <v>22.608999729720516</v>
      </c>
      <c r="AF275" s="4">
        <f t="shared" si="100"/>
        <v>24.962243347961202</v>
      </c>
    </row>
    <row r="276" spans="1:32" ht="19.5" thickBot="1">
      <c r="A276" s="60" t="s">
        <v>375</v>
      </c>
      <c r="B276" s="60" t="s">
        <v>79</v>
      </c>
      <c r="C276" s="60" t="s">
        <v>376</v>
      </c>
      <c r="D276" s="60" t="s">
        <v>42</v>
      </c>
      <c r="E276" s="60"/>
      <c r="F276" s="61">
        <v>330.83001010664299</v>
      </c>
      <c r="G276" s="61">
        <v>330.829997530431</v>
      </c>
      <c r="H276" s="61">
        <v>373.83999860745502</v>
      </c>
      <c r="I276" s="61">
        <v>398.13999721239901</v>
      </c>
      <c r="J276" s="61">
        <v>424.01999902530201</v>
      </c>
      <c r="K276" s="61">
        <v>482.67999678336599</v>
      </c>
      <c r="L276" s="64">
        <v>330.83002268285543</v>
      </c>
      <c r="M276" s="64">
        <v>-1.2576212441217648E-6</v>
      </c>
      <c r="N276" s="83">
        <v>0.04</v>
      </c>
      <c r="O276" s="62">
        <v>0.13000635189699747</v>
      </c>
      <c r="P276" s="62">
        <v>6.5001066486895201E-2</v>
      </c>
      <c r="Q276" s="62">
        <v>6.500226551992612E-2</v>
      </c>
      <c r="R276" s="62">
        <v>0.13834252604336153</v>
      </c>
      <c r="T276" s="79">
        <f t="shared" si="90"/>
        <v>330.83001010664299</v>
      </c>
      <c r="U276" s="77">
        <f t="shared" si="91"/>
        <v>344.06321051090873</v>
      </c>
      <c r="V276" s="77">
        <f t="shared" si="92"/>
        <v>388.79361333140065</v>
      </c>
      <c r="W276" s="77">
        <f t="shared" si="93"/>
        <v>414.06561284123524</v>
      </c>
      <c r="X276" s="77">
        <f t="shared" si="94"/>
        <v>440.98081574981211</v>
      </c>
      <c r="Y276" s="77">
        <f t="shared" ref="Y276:Z276" si="125">X276*(1+($R276/2))</f>
        <v>471.48401574355768</v>
      </c>
      <c r="Z276" s="77">
        <f t="shared" si="125"/>
        <v>504.09716060707359</v>
      </c>
      <c r="AA276" s="4">
        <f t="shared" si="96"/>
        <v>1.3233200404265744</v>
      </c>
      <c r="AB276" s="4">
        <f t="shared" si="96"/>
        <v>4.4730402820491921</v>
      </c>
      <c r="AC276" s="4">
        <f t="shared" si="97"/>
        <v>2.5271999509834586</v>
      </c>
      <c r="AD276" s="4">
        <f t="shared" si="98"/>
        <v>2.6915202908576874</v>
      </c>
      <c r="AE276" s="4">
        <f t="shared" si="99"/>
        <v>3.0503199993745569</v>
      </c>
      <c r="AF276" s="4">
        <f t="shared" si="100"/>
        <v>3.2613144863515915</v>
      </c>
    </row>
    <row r="277" spans="1:32" ht="15.75" thickBot="1">
      <c r="A277" s="60" t="s">
        <v>375</v>
      </c>
      <c r="B277" s="60" t="s">
        <v>79</v>
      </c>
      <c r="C277" s="60" t="s">
        <v>376</v>
      </c>
      <c r="D277" s="60" t="s">
        <v>43</v>
      </c>
      <c r="E277" s="60"/>
      <c r="F277" s="61">
        <v>604.1</v>
      </c>
      <c r="G277" s="61">
        <v>682.62999473161096</v>
      </c>
      <c r="H277" s="61">
        <v>832.80999512168898</v>
      </c>
      <c r="I277" s="61">
        <v>911.92999314472604</v>
      </c>
      <c r="J277" s="61">
        <v>998.55999455744404</v>
      </c>
      <c r="K277" s="61">
        <v>1206.42999104723</v>
      </c>
      <c r="L277" s="64">
        <v>534.60412348783746</v>
      </c>
      <c r="M277" s="64">
        <v>6.9495876512162571</v>
      </c>
      <c r="N277" s="62">
        <v>0.12999502521372444</v>
      </c>
      <c r="O277" s="62">
        <v>0.22000205316076707</v>
      </c>
      <c r="P277" s="62">
        <v>9.5003660482576413E-2</v>
      </c>
      <c r="Q277" s="62">
        <v>9.4996328735696661E-2</v>
      </c>
      <c r="R277" s="62">
        <v>0.208169762080157</v>
      </c>
      <c r="T277" s="79">
        <f t="shared" si="90"/>
        <v>604.1</v>
      </c>
      <c r="U277" s="77">
        <f t="shared" si="91"/>
        <v>682.62999473161096</v>
      </c>
      <c r="V277" s="77">
        <f t="shared" si="92"/>
        <v>832.80999512168898</v>
      </c>
      <c r="W277" s="77">
        <f t="shared" si="93"/>
        <v>911.92999314472604</v>
      </c>
      <c r="X277" s="77">
        <f t="shared" si="94"/>
        <v>998.55999455744416</v>
      </c>
      <c r="Y277" s="77">
        <f t="shared" ref="Y277:Z277" si="126">X277*(1+($R277/2))</f>
        <v>1102.4949928023373</v>
      </c>
      <c r="Z277" s="77">
        <f t="shared" si="126"/>
        <v>1217.2480529754507</v>
      </c>
      <c r="AA277" s="4">
        <f t="shared" si="96"/>
        <v>7.8529994731610939</v>
      </c>
      <c r="AB277" s="4">
        <f t="shared" si="96"/>
        <v>15.018000039007802</v>
      </c>
      <c r="AC277" s="4">
        <f t="shared" si="97"/>
        <v>7.9119998023037059</v>
      </c>
      <c r="AD277" s="4">
        <f t="shared" si="98"/>
        <v>8.6630001412718123</v>
      </c>
      <c r="AE277" s="4">
        <f t="shared" si="99"/>
        <v>10.393499824489311</v>
      </c>
      <c r="AF277" s="4">
        <f t="shared" si="100"/>
        <v>11.475306017311345</v>
      </c>
    </row>
    <row r="278" spans="1:32" ht="15.75" thickBot="1">
      <c r="A278" s="60" t="s">
        <v>375</v>
      </c>
      <c r="B278" s="60" t="s">
        <v>79</v>
      </c>
      <c r="C278" s="60" t="s">
        <v>376</v>
      </c>
      <c r="D278" s="60" t="s">
        <v>45</v>
      </c>
      <c r="E278" s="60"/>
      <c r="F278" s="61">
        <v>565.49</v>
      </c>
      <c r="G278" s="61">
        <v>638.99999507073403</v>
      </c>
      <c r="H278" s="61">
        <v>709.28999587240605</v>
      </c>
      <c r="I278" s="61">
        <v>797.94999403086604</v>
      </c>
      <c r="J278" s="61">
        <v>897.69999522216403</v>
      </c>
      <c r="K278" s="61">
        <v>1150.8799914844899</v>
      </c>
      <c r="L278" s="64">
        <v>500.4365298384738</v>
      </c>
      <c r="M278" s="64">
        <v>6.505347016152621</v>
      </c>
      <c r="N278" s="62">
        <v>0.1299934482850873</v>
      </c>
      <c r="O278" s="62">
        <v>0.11000000210311627</v>
      </c>
      <c r="P278" s="62">
        <v>0.12499823580538559</v>
      </c>
      <c r="Q278" s="62">
        <v>0.12500783499904319</v>
      </c>
      <c r="R278" s="62">
        <v>0.2820318565331712</v>
      </c>
      <c r="T278" s="79">
        <f t="shared" si="90"/>
        <v>565.49</v>
      </c>
      <c r="U278" s="77">
        <f t="shared" si="91"/>
        <v>638.99999507073403</v>
      </c>
      <c r="V278" s="77">
        <f t="shared" si="92"/>
        <v>709.28999587240605</v>
      </c>
      <c r="W278" s="77">
        <f t="shared" si="93"/>
        <v>797.94999403086604</v>
      </c>
      <c r="X278" s="77">
        <f t="shared" si="94"/>
        <v>897.69999522216392</v>
      </c>
      <c r="Y278" s="77">
        <f t="shared" ref="Y278:Z278" si="127">X278*(1+($R278/2))</f>
        <v>1024.289993353327</v>
      </c>
      <c r="Z278" s="77">
        <f t="shared" si="127"/>
        <v>1168.7311975802213</v>
      </c>
      <c r="AA278" s="4">
        <f t="shared" si="96"/>
        <v>7.3509995070734018</v>
      </c>
      <c r="AB278" s="4">
        <f t="shared" si="96"/>
        <v>7.0290000801672026</v>
      </c>
      <c r="AC278" s="4">
        <f t="shared" si="97"/>
        <v>8.8659998158459992</v>
      </c>
      <c r="AD278" s="4">
        <f t="shared" si="98"/>
        <v>9.9750001191297883</v>
      </c>
      <c r="AE278" s="4">
        <f t="shared" si="99"/>
        <v>12.658999813116305</v>
      </c>
      <c r="AF278" s="4">
        <f t="shared" si="100"/>
        <v>14.444120422689434</v>
      </c>
    </row>
    <row r="279" spans="1:32" ht="15.75" thickBot="1">
      <c r="A279" s="60" t="s">
        <v>375</v>
      </c>
      <c r="B279" s="60" t="s">
        <v>79</v>
      </c>
      <c r="C279" s="60" t="s">
        <v>376</v>
      </c>
      <c r="D279" s="60" t="s">
        <v>46</v>
      </c>
      <c r="E279" s="60"/>
      <c r="F279" s="61">
        <v>64.88</v>
      </c>
      <c r="G279" s="61">
        <v>68.769999617238</v>
      </c>
      <c r="H279" s="61">
        <v>85.270000987893098</v>
      </c>
      <c r="I279" s="61">
        <v>94.649999636648801</v>
      </c>
      <c r="J279" s="61">
        <v>105.060001654098</v>
      </c>
      <c r="K279" s="61">
        <v>130.759999603317</v>
      </c>
      <c r="L279" s="64">
        <v>61.21003960199036</v>
      </c>
      <c r="M279" s="64">
        <v>0.36699603980096357</v>
      </c>
      <c r="N279" s="62">
        <v>5.9956837503668384E-2</v>
      </c>
      <c r="O279" s="62">
        <v>0.23993022338943248</v>
      </c>
      <c r="P279" s="62">
        <v>0.11000350111509326</v>
      </c>
      <c r="Q279" s="62">
        <v>0.10998417387651435</v>
      </c>
      <c r="R279" s="62">
        <v>0.24462209732143608</v>
      </c>
      <c r="T279" s="79">
        <f t="shared" si="90"/>
        <v>64.88</v>
      </c>
      <c r="U279" s="77">
        <f t="shared" si="91"/>
        <v>68.769999617238</v>
      </c>
      <c r="V279" s="77">
        <f t="shared" si="92"/>
        <v>85.270000987893098</v>
      </c>
      <c r="W279" s="77">
        <f t="shared" si="93"/>
        <v>94.649999636648801</v>
      </c>
      <c r="X279" s="77">
        <f t="shared" si="94"/>
        <v>105.060001654098</v>
      </c>
      <c r="Y279" s="77">
        <f t="shared" ref="Y279:Z279" si="128">X279*(1+($R279/2))</f>
        <v>117.91000062870749</v>
      </c>
      <c r="Z279" s="77">
        <f t="shared" si="128"/>
        <v>132.33169645319063</v>
      </c>
      <c r="AA279" s="4">
        <f t="shared" si="96"/>
        <v>0.38899996172380041</v>
      </c>
      <c r="AB279" s="4">
        <f t="shared" si="96"/>
        <v>1.65000013706551</v>
      </c>
      <c r="AC279" s="4">
        <f t="shared" si="97"/>
        <v>0.93799986487557019</v>
      </c>
      <c r="AD279" s="4">
        <f t="shared" si="98"/>
        <v>1.0410002017449203</v>
      </c>
      <c r="AE279" s="4">
        <f t="shared" si="99"/>
        <v>1.2849998974609491</v>
      </c>
      <c r="AF279" s="4">
        <f t="shared" si="100"/>
        <v>1.4421695824483138</v>
      </c>
    </row>
    <row r="280" spans="1:32" ht="15.75" thickBot="1">
      <c r="A280" s="60" t="s">
        <v>375</v>
      </c>
      <c r="B280" s="60" t="s">
        <v>79</v>
      </c>
      <c r="C280" s="60" t="s">
        <v>376</v>
      </c>
      <c r="D280" s="60" t="s">
        <v>47</v>
      </c>
      <c r="E280" s="60"/>
      <c r="F280" s="61">
        <v>128.41321929206799</v>
      </c>
      <c r="G280" s="61">
        <v>133.54999910207599</v>
      </c>
      <c r="H280" s="61">
        <v>153.580000456915</v>
      </c>
      <c r="I280" s="61">
        <v>170.47999903142701</v>
      </c>
      <c r="J280" s="61">
        <v>189.230000944903</v>
      </c>
      <c r="K280" s="61">
        <v>235.50999877200999</v>
      </c>
      <c r="L280" s="64">
        <v>123.47401722068908</v>
      </c>
      <c r="M280" s="64">
        <v>0.49392020713789153</v>
      </c>
      <c r="N280" s="62">
        <v>4.0001954925876465E-2</v>
      </c>
      <c r="O280" s="62">
        <v>0.14998129157252579</v>
      </c>
      <c r="P280" s="62">
        <v>0.11004036023071312</v>
      </c>
      <c r="Q280" s="62">
        <v>0.10998358763493146</v>
      </c>
      <c r="R280" s="62">
        <v>0.24457008717440146</v>
      </c>
      <c r="T280" s="79">
        <f t="shared" si="90"/>
        <v>128.41321929206799</v>
      </c>
      <c r="U280" s="77">
        <f t="shared" si="91"/>
        <v>133.54999910207599</v>
      </c>
      <c r="V280" s="77">
        <f t="shared" si="92"/>
        <v>153.580000456915</v>
      </c>
      <c r="W280" s="77">
        <f t="shared" si="93"/>
        <v>170.47999903142701</v>
      </c>
      <c r="X280" s="77">
        <f t="shared" si="94"/>
        <v>189.230000944903</v>
      </c>
      <c r="Y280" s="77">
        <f t="shared" ref="Y280:Z280" si="129">X280*(1+($R280/2))</f>
        <v>212.36999985845648</v>
      </c>
      <c r="Z280" s="77">
        <f t="shared" si="129"/>
        <v>238.33967454776163</v>
      </c>
      <c r="AA280" s="4">
        <f t="shared" si="96"/>
        <v>0.51367798100079942</v>
      </c>
      <c r="AB280" s="4">
        <f t="shared" si="96"/>
        <v>2.0030001354839015</v>
      </c>
      <c r="AC280" s="4">
        <f t="shared" si="97"/>
        <v>1.6899998574512012</v>
      </c>
      <c r="AD280" s="4">
        <f t="shared" si="98"/>
        <v>1.8750001913475984</v>
      </c>
      <c r="AE280" s="4">
        <f t="shared" si="99"/>
        <v>2.3139998913553486</v>
      </c>
      <c r="AF280" s="4">
        <f t="shared" si="100"/>
        <v>2.5969674689305151</v>
      </c>
    </row>
    <row r="281" spans="1:32" ht="15.75" thickBot="1">
      <c r="A281" s="60" t="s">
        <v>375</v>
      </c>
      <c r="B281" s="60" t="s">
        <v>79</v>
      </c>
      <c r="C281" s="60" t="s">
        <v>376</v>
      </c>
      <c r="D281" s="60" t="s">
        <v>48</v>
      </c>
      <c r="E281" s="60"/>
      <c r="F281" s="61">
        <v>13230.7891913522</v>
      </c>
      <c r="G281" s="61">
        <v>13892.329889495701</v>
      </c>
      <c r="H281" s="61">
        <v>14725.869884756101</v>
      </c>
      <c r="I281" s="61">
        <v>16051.199872747</v>
      </c>
      <c r="J281" s="61">
        <v>17495.799863572101</v>
      </c>
      <c r="K281" s="61">
        <v>20929.419837030098</v>
      </c>
      <c r="L281" s="64">
        <v>12600.750487386875</v>
      </c>
      <c r="M281" s="64">
        <v>63.003870396532513</v>
      </c>
      <c r="N281" s="62">
        <v>5.0000093613152843E-2</v>
      </c>
      <c r="O281" s="62">
        <v>6.000001453252693E-2</v>
      </c>
      <c r="P281" s="62">
        <v>9.0000115331920177E-2</v>
      </c>
      <c r="Q281" s="62">
        <v>8.9999501736805224E-2</v>
      </c>
      <c r="R281" s="62">
        <v>0.196253958106089</v>
      </c>
      <c r="T281" s="79">
        <f t="shared" si="90"/>
        <v>13230.7891913522</v>
      </c>
      <c r="U281" s="77">
        <f t="shared" si="91"/>
        <v>13892.329889495701</v>
      </c>
      <c r="V281" s="77">
        <f t="shared" si="92"/>
        <v>14725.869884756103</v>
      </c>
      <c r="W281" s="77">
        <f t="shared" si="93"/>
        <v>16051.199872747</v>
      </c>
      <c r="X281" s="77">
        <f t="shared" si="94"/>
        <v>17495.799863572101</v>
      </c>
      <c r="Y281" s="77">
        <f t="shared" ref="Y281:Z281" si="130">X281*(1+($R281/2))</f>
        <v>19212.609850301102</v>
      </c>
      <c r="Z281" s="77">
        <f t="shared" si="130"/>
        <v>21097.885214635917</v>
      </c>
      <c r="AA281" s="4">
        <f t="shared" si="96"/>
        <v>66.15406981435008</v>
      </c>
      <c r="AB281" s="4">
        <f t="shared" si="96"/>
        <v>83.353999526040212</v>
      </c>
      <c r="AC281" s="4">
        <f t="shared" si="97"/>
        <v>132.53299879908974</v>
      </c>
      <c r="AD281" s="4">
        <f t="shared" si="98"/>
        <v>144.45999908251014</v>
      </c>
      <c r="AE281" s="4">
        <f t="shared" si="99"/>
        <v>171.68099867290002</v>
      </c>
      <c r="AF281" s="4">
        <f t="shared" si="100"/>
        <v>188.52753643348152</v>
      </c>
    </row>
    <row r="282" spans="1:32" hidden="1">
      <c r="A282" s="60" t="s">
        <v>375</v>
      </c>
      <c r="B282" s="60" t="s">
        <v>79</v>
      </c>
      <c r="C282" s="60" t="s">
        <v>377</v>
      </c>
      <c r="D282" s="60" t="s">
        <v>13</v>
      </c>
      <c r="E282" s="60"/>
      <c r="F282" s="61">
        <v>470.44080729921598</v>
      </c>
      <c r="G282" s="61">
        <v>489.259999196845</v>
      </c>
      <c r="H282" s="61">
        <v>533.28999945195505</v>
      </c>
      <c r="I282" s="61">
        <v>578.61999909235396</v>
      </c>
      <c r="J282" s="61">
        <v>627.79999945612599</v>
      </c>
      <c r="K282" s="61">
        <v>743.60999886580498</v>
      </c>
      <c r="L282" s="64">
        <v>452.34548815689328</v>
      </c>
      <c r="M282" s="64">
        <v>1.8095319142322694</v>
      </c>
      <c r="N282" s="62">
        <v>4.0003315200629254E-2</v>
      </c>
      <c r="O282" s="62">
        <v>8.9993051398823576E-2</v>
      </c>
      <c r="P282" s="62">
        <v>8.5000655716370249E-2</v>
      </c>
      <c r="Q282" s="62">
        <v>8.4995334487086002E-2</v>
      </c>
      <c r="R282" s="62">
        <v>0.18446957551769227</v>
      </c>
    </row>
    <row r="283" spans="1:32" hidden="1">
      <c r="A283" s="60" t="s">
        <v>375</v>
      </c>
      <c r="B283" s="60" t="s">
        <v>79</v>
      </c>
      <c r="C283" s="60" t="s">
        <v>377</v>
      </c>
      <c r="D283" s="60" t="s">
        <v>15</v>
      </c>
      <c r="E283" s="60"/>
      <c r="F283" s="61">
        <v>1585.69</v>
      </c>
      <c r="G283" s="61">
        <v>1775.9699969917201</v>
      </c>
      <c r="H283" s="61">
        <v>1989.0899969736599</v>
      </c>
      <c r="I283" s="61">
        <v>2178.0499963545399</v>
      </c>
      <c r="J283" s="61">
        <v>2384.9599964086301</v>
      </c>
      <c r="K283" s="61">
        <v>2881.4299951641701</v>
      </c>
      <c r="L283" s="64">
        <v>1415.7968774017093</v>
      </c>
      <c r="M283" s="64">
        <v>16.989312259829081</v>
      </c>
      <c r="N283" s="62">
        <v>0.11999823231004803</v>
      </c>
      <c r="O283" s="62">
        <v>0.12000202725436776</v>
      </c>
      <c r="P283" s="62">
        <v>9.4998215097545524E-2</v>
      </c>
      <c r="Q283" s="62">
        <v>9.4997819333991873E-2</v>
      </c>
      <c r="R283" s="62">
        <v>0.20816701307491312</v>
      </c>
    </row>
    <row r="284" spans="1:32" hidden="1">
      <c r="A284" s="60" t="s">
        <v>375</v>
      </c>
      <c r="B284" s="60" t="s">
        <v>79</v>
      </c>
      <c r="C284" s="60" t="s">
        <v>377</v>
      </c>
      <c r="D284" s="60" t="s">
        <v>16</v>
      </c>
      <c r="E284" s="60"/>
      <c r="F284" s="61">
        <v>335.33279917511499</v>
      </c>
      <c r="G284" s="61">
        <v>352.09999943218702</v>
      </c>
      <c r="H284" s="61">
        <v>394.34999968645201</v>
      </c>
      <c r="I284" s="61">
        <v>421.95999936306998</v>
      </c>
      <c r="J284" s="61">
        <v>451.48999978238498</v>
      </c>
      <c r="K284" s="61">
        <v>519.08999925542003</v>
      </c>
      <c r="L284" s="64">
        <v>319.36406243668574</v>
      </c>
      <c r="M284" s="64">
        <v>1.5968736738429243</v>
      </c>
      <c r="N284" s="62">
        <v>5.0001670872392032E-2</v>
      </c>
      <c r="O284" s="62">
        <v>0.11999432071115967</v>
      </c>
      <c r="P284" s="62">
        <v>7.0013946237024741E-2</v>
      </c>
      <c r="Q284" s="62">
        <v>6.9982937870625733E-2</v>
      </c>
      <c r="R284" s="62">
        <v>0.14972646017767341</v>
      </c>
    </row>
    <row r="285" spans="1:32" hidden="1">
      <c r="A285" s="60" t="s">
        <v>375</v>
      </c>
      <c r="B285" s="60" t="s">
        <v>79</v>
      </c>
      <c r="C285" s="60" t="s">
        <v>377</v>
      </c>
      <c r="D285" s="60" t="s">
        <v>17</v>
      </c>
      <c r="E285" s="60"/>
      <c r="F285" s="61">
        <v>944.09207412879698</v>
      </c>
      <c r="G285" s="61">
        <v>1057.3799982237999</v>
      </c>
      <c r="H285" s="61">
        <v>1184.2699983331499</v>
      </c>
      <c r="I285" s="61">
        <v>1296.7699978588801</v>
      </c>
      <c r="J285" s="61">
        <v>1419.9699980898099</v>
      </c>
      <c r="K285" s="61">
        <v>1715.5599971992399</v>
      </c>
      <c r="L285" s="64">
        <v>842.94184297986283</v>
      </c>
      <c r="M285" s="64">
        <v>10.115023114893415</v>
      </c>
      <c r="N285" s="62">
        <v>0.11999669015285869</v>
      </c>
      <c r="O285" s="62">
        <v>0.12000416153369783</v>
      </c>
      <c r="P285" s="62">
        <v>9.4995228861723194E-2</v>
      </c>
      <c r="Q285" s="62">
        <v>9.5005282690336409E-2</v>
      </c>
      <c r="R285" s="62">
        <v>0.20816636936489313</v>
      </c>
    </row>
    <row r="286" spans="1:32" hidden="1">
      <c r="A286" s="60" t="s">
        <v>375</v>
      </c>
      <c r="B286" s="60" t="s">
        <v>79</v>
      </c>
      <c r="C286" s="60" t="s">
        <v>377</v>
      </c>
      <c r="D286" s="60" t="s">
        <v>18</v>
      </c>
      <c r="E286" s="60"/>
      <c r="F286" s="61">
        <v>108.10427898787999</v>
      </c>
      <c r="G286" s="61">
        <v>115.669999837097</v>
      </c>
      <c r="H286" s="61">
        <v>133.02000013955501</v>
      </c>
      <c r="I286" s="61">
        <v>146.98999983359599</v>
      </c>
      <c r="J286" s="61">
        <v>162.42000025813601</v>
      </c>
      <c r="K286" s="61">
        <v>200.15999979906201</v>
      </c>
      <c r="L286" s="64">
        <v>101.03341533628459</v>
      </c>
      <c r="M286" s="64">
        <v>0.70708636515954026</v>
      </c>
      <c r="N286" s="62">
        <v>6.9985396693365162E-2</v>
      </c>
      <c r="O286" s="62">
        <v>0.14999568018408196</v>
      </c>
      <c r="P286" s="62">
        <v>0.10502179882261811</v>
      </c>
      <c r="Q286" s="62">
        <v>0.1049731304306958</v>
      </c>
      <c r="R286" s="62">
        <v>0.23236054353494254</v>
      </c>
    </row>
    <row r="287" spans="1:32" hidden="1">
      <c r="A287" s="60" t="s">
        <v>375</v>
      </c>
      <c r="B287" s="60" t="s">
        <v>79</v>
      </c>
      <c r="C287" s="60" t="s">
        <v>377</v>
      </c>
      <c r="D287" s="60" t="s">
        <v>19</v>
      </c>
      <c r="E287" s="60"/>
      <c r="F287" s="61">
        <v>608.78058155096699</v>
      </c>
      <c r="G287" s="61">
        <v>645.30999892949296</v>
      </c>
      <c r="H287" s="61">
        <v>684.02999919765</v>
      </c>
      <c r="I287" s="61">
        <v>752.42999879539104</v>
      </c>
      <c r="J287" s="61">
        <v>827.66999912971198</v>
      </c>
      <c r="K287" s="61">
        <v>1009.919998416</v>
      </c>
      <c r="L287" s="64">
        <v>574.31900495629407</v>
      </c>
      <c r="M287" s="64">
        <v>3.4461576594672918</v>
      </c>
      <c r="N287" s="62">
        <v>6.0004242062815766E-2</v>
      </c>
      <c r="O287" s="62">
        <v>6.0002170015015704E-2</v>
      </c>
      <c r="P287" s="62">
        <v>9.9995613756666407E-2</v>
      </c>
      <c r="Q287" s="62">
        <v>9.9996013522556298E-2</v>
      </c>
      <c r="R287" s="62">
        <v>0.22019645447814026</v>
      </c>
    </row>
    <row r="288" spans="1:32" hidden="1">
      <c r="A288" s="60" t="s">
        <v>375</v>
      </c>
      <c r="B288" s="60" t="s">
        <v>79</v>
      </c>
      <c r="C288" s="60" t="s">
        <v>377</v>
      </c>
      <c r="D288" s="60" t="s">
        <v>20</v>
      </c>
      <c r="E288" s="60"/>
      <c r="F288" s="61">
        <v>8085.1738767626803</v>
      </c>
      <c r="G288" s="61">
        <v>8731.9899850320708</v>
      </c>
      <c r="H288" s="61">
        <v>9168.58998459959</v>
      </c>
      <c r="I288" s="61">
        <v>9902.0699833102608</v>
      </c>
      <c r="J288" s="61">
        <v>10694.2399821983</v>
      </c>
      <c r="K288" s="61">
        <v>12541.8199786642</v>
      </c>
      <c r="L288" s="64">
        <v>7486.2702235732795</v>
      </c>
      <c r="M288" s="64">
        <v>59.890365318940077</v>
      </c>
      <c r="N288" s="62">
        <v>8.000027187150327E-2</v>
      </c>
      <c r="O288" s="62">
        <v>5.0000057296895273E-2</v>
      </c>
      <c r="P288" s="62">
        <v>7.9999214703972088E-2</v>
      </c>
      <c r="Q288" s="62">
        <v>8.0000444374077911E-2</v>
      </c>
      <c r="R288" s="62">
        <v>0.17276402993961174</v>
      </c>
    </row>
    <row r="289" spans="1:18" hidden="1">
      <c r="A289" s="60" t="s">
        <v>375</v>
      </c>
      <c r="B289" s="60" t="s">
        <v>79</v>
      </c>
      <c r="C289" s="60" t="s">
        <v>377</v>
      </c>
      <c r="D289" s="60" t="s">
        <v>21</v>
      </c>
      <c r="E289" s="60"/>
      <c r="F289" s="61">
        <v>531.01</v>
      </c>
      <c r="G289" s="61">
        <v>605.34999899829904</v>
      </c>
      <c r="H289" s="61">
        <v>665.87999922910706</v>
      </c>
      <c r="I289" s="61">
        <v>735.79999882533002</v>
      </c>
      <c r="J289" s="61">
        <v>813.05999915768598</v>
      </c>
      <c r="K289" s="61">
        <v>1001.94999842806</v>
      </c>
      <c r="L289" s="64">
        <v>465.79932364184623</v>
      </c>
      <c r="M289" s="64">
        <v>6.5210676358153759</v>
      </c>
      <c r="N289" s="62">
        <v>0.13999736162840445</v>
      </c>
      <c r="O289" s="62">
        <v>9.999174086226123E-2</v>
      </c>
      <c r="P289" s="62">
        <v>0.10500390412261928</v>
      </c>
      <c r="Q289" s="62">
        <v>0.10500135968428635</v>
      </c>
      <c r="R289" s="62">
        <v>0.23231987733508019</v>
      </c>
    </row>
    <row r="290" spans="1:18" hidden="1">
      <c r="A290" s="60" t="s">
        <v>375</v>
      </c>
      <c r="B290" s="60" t="s">
        <v>79</v>
      </c>
      <c r="C290" s="60" t="s">
        <v>377</v>
      </c>
      <c r="D290" s="60" t="s">
        <v>22</v>
      </c>
      <c r="E290" s="60"/>
      <c r="F290" s="61">
        <v>51.81</v>
      </c>
      <c r="G290" s="61">
        <v>68.899999917745703</v>
      </c>
      <c r="H290" s="61">
        <v>75.100000230311494</v>
      </c>
      <c r="I290" s="61">
        <v>82.989999944050695</v>
      </c>
      <c r="J290" s="61">
        <v>91.700000383119402</v>
      </c>
      <c r="K290" s="61">
        <v>113.009999950899</v>
      </c>
      <c r="L290" s="64">
        <v>38.959014560298208</v>
      </c>
      <c r="M290" s="64">
        <v>1.2850985439701794</v>
      </c>
      <c r="N290" s="62">
        <v>0.32985909897212312</v>
      </c>
      <c r="O290" s="62">
        <v>8.9985490855841579E-2</v>
      </c>
      <c r="P290" s="62">
        <v>0.10505991597260579</v>
      </c>
      <c r="Q290" s="62">
        <v>0.10495240926546237</v>
      </c>
      <c r="R290" s="62">
        <v>0.23238821678023081</v>
      </c>
    </row>
    <row r="291" spans="1:18" hidden="1">
      <c r="A291" s="60" t="s">
        <v>375</v>
      </c>
      <c r="B291" s="60" t="s">
        <v>79</v>
      </c>
      <c r="C291" s="60" t="s">
        <v>377</v>
      </c>
      <c r="D291" s="60" t="s">
        <v>23</v>
      </c>
      <c r="E291" s="60"/>
      <c r="F291" s="61">
        <v>412.09</v>
      </c>
      <c r="G291" s="61">
        <v>412.08999932906403</v>
      </c>
      <c r="H291" s="61">
        <v>515.10999946954496</v>
      </c>
      <c r="I291" s="61">
        <v>543.439999153028</v>
      </c>
      <c r="J291" s="61">
        <v>573.329999561053</v>
      </c>
      <c r="K291" s="61">
        <v>639.79999904471003</v>
      </c>
      <c r="L291" s="64">
        <v>412.09000067093592</v>
      </c>
      <c r="M291" s="64">
        <v>-6.7093594680045499E-8</v>
      </c>
      <c r="N291" s="62">
        <v>-1.6281296483788858E-9</v>
      </c>
      <c r="O291" s="62">
        <v>0.24999393411199217</v>
      </c>
      <c r="P291" s="62">
        <v>5.4997961042606403E-2</v>
      </c>
      <c r="Q291" s="62">
        <v>5.5001472940176856E-2</v>
      </c>
      <c r="R291" s="62">
        <v>0.11593671975048769</v>
      </c>
    </row>
    <row r="292" spans="1:18" hidden="1">
      <c r="A292" s="60" t="s">
        <v>375</v>
      </c>
      <c r="B292" s="60" t="s">
        <v>79</v>
      </c>
      <c r="C292" s="60" t="s">
        <v>377</v>
      </c>
      <c r="D292" s="60" t="s">
        <v>24</v>
      </c>
      <c r="E292" s="60"/>
      <c r="F292" s="61">
        <v>2157.0210401387399</v>
      </c>
      <c r="G292" s="61">
        <v>2157.0199963365199</v>
      </c>
      <c r="H292" s="61">
        <v>2437.4299962048599</v>
      </c>
      <c r="I292" s="61">
        <v>2632.4299955584402</v>
      </c>
      <c r="J292" s="61">
        <v>2843.0199956675501</v>
      </c>
      <c r="K292" s="61">
        <v>3334.1899943943999</v>
      </c>
      <c r="L292" s="64">
        <v>2157.0220839414651</v>
      </c>
      <c r="M292" s="64">
        <v>-1.0438027252348547E-4</v>
      </c>
      <c r="N292" s="62">
        <v>-4.8390915090165756E-7</v>
      </c>
      <c r="O292" s="62">
        <v>0.12999879479308862</v>
      </c>
      <c r="P292" s="62">
        <v>8.0002297361237124E-2</v>
      </c>
      <c r="Q292" s="62">
        <v>7.9998328716975306E-2</v>
      </c>
      <c r="R292" s="62">
        <v>0.17276346964683292</v>
      </c>
    </row>
    <row r="293" spans="1:18" hidden="1">
      <c r="A293" s="60" t="s">
        <v>375</v>
      </c>
      <c r="B293" s="60" t="s">
        <v>79</v>
      </c>
      <c r="C293" s="60" t="s">
        <v>377</v>
      </c>
      <c r="D293" s="60" t="s">
        <v>25</v>
      </c>
      <c r="E293" s="60"/>
      <c r="F293" s="61">
        <v>598.71</v>
      </c>
      <c r="G293" s="61">
        <v>628.63999895772804</v>
      </c>
      <c r="H293" s="61">
        <v>666.35999919209996</v>
      </c>
      <c r="I293" s="61">
        <v>722.99999884554495</v>
      </c>
      <c r="J293" s="61">
        <v>784.45999917605104</v>
      </c>
      <c r="K293" s="61">
        <v>929.14999854536097</v>
      </c>
      <c r="L293" s="64">
        <v>570.20498965116553</v>
      </c>
      <c r="M293" s="64">
        <v>2.8505010348834503</v>
      </c>
      <c r="N293" s="62">
        <v>4.9990811841672929E-2</v>
      </c>
      <c r="O293" s="62">
        <v>6.0002545649196513E-2</v>
      </c>
      <c r="P293" s="62">
        <v>8.4999099168791295E-2</v>
      </c>
      <c r="Q293" s="62">
        <v>8.5006916222189144E-2</v>
      </c>
      <c r="R293" s="62">
        <v>0.18444535033179957</v>
      </c>
    </row>
    <row r="294" spans="1:18" hidden="1">
      <c r="A294" s="60" t="s">
        <v>375</v>
      </c>
      <c r="B294" s="60" t="s">
        <v>79</v>
      </c>
      <c r="C294" s="60" t="s">
        <v>377</v>
      </c>
      <c r="D294" s="60" t="s">
        <v>26</v>
      </c>
      <c r="E294" s="60"/>
      <c r="F294" s="61">
        <v>5600.5710921203899</v>
      </c>
      <c r="G294" s="61">
        <v>5824.5899900495897</v>
      </c>
      <c r="H294" s="61">
        <v>6348.8099894884299</v>
      </c>
      <c r="I294" s="61">
        <v>6824.9699883440198</v>
      </c>
      <c r="J294" s="61">
        <v>7336.8399879261397</v>
      </c>
      <c r="K294" s="61">
        <v>8519.4199852585698</v>
      </c>
      <c r="L294" s="64">
        <v>5385.1681597295619</v>
      </c>
      <c r="M294" s="64">
        <v>21.540293239082803</v>
      </c>
      <c r="N294" s="62">
        <v>3.9999295472631105E-2</v>
      </c>
      <c r="O294" s="62">
        <v>9.0001184690147965E-2</v>
      </c>
      <c r="P294" s="62">
        <v>7.4999881811545224E-2</v>
      </c>
      <c r="Q294" s="62">
        <v>7.4999597134685375E-2</v>
      </c>
      <c r="R294" s="62">
        <v>0.16118383381381374</v>
      </c>
    </row>
    <row r="295" spans="1:18" hidden="1">
      <c r="A295" s="60" t="s">
        <v>375</v>
      </c>
      <c r="B295" s="60" t="s">
        <v>79</v>
      </c>
      <c r="C295" s="60" t="s">
        <v>377</v>
      </c>
      <c r="D295" s="60" t="s">
        <v>27</v>
      </c>
      <c r="E295" s="60"/>
      <c r="F295" s="61">
        <v>227.63959739245499</v>
      </c>
      <c r="G295" s="61">
        <v>241.299999622066</v>
      </c>
      <c r="H295" s="61">
        <v>299.20999985717498</v>
      </c>
      <c r="I295" s="61">
        <v>330.62999951682201</v>
      </c>
      <c r="J295" s="61">
        <v>365.33999991836902</v>
      </c>
      <c r="K295" s="61">
        <v>450.219999372232</v>
      </c>
      <c r="L295" s="64">
        <v>214.75253370145577</v>
      </c>
      <c r="M295" s="64">
        <v>1.2887063690999212</v>
      </c>
      <c r="N295" s="62">
        <v>6.0008901729255021E-2</v>
      </c>
      <c r="O295" s="62">
        <v>0.23999171291259846</v>
      </c>
      <c r="P295" s="62">
        <v>0.10500985820876664</v>
      </c>
      <c r="Q295" s="62">
        <v>0.1049814005149917</v>
      </c>
      <c r="R295" s="62">
        <v>0.23233152535399471</v>
      </c>
    </row>
    <row r="296" spans="1:18" hidden="1">
      <c r="A296" s="60" t="s">
        <v>375</v>
      </c>
      <c r="B296" s="60" t="s">
        <v>79</v>
      </c>
      <c r="C296" s="60" t="s">
        <v>377</v>
      </c>
      <c r="D296" s="60" t="s">
        <v>28</v>
      </c>
      <c r="E296" s="60"/>
      <c r="F296" s="61">
        <v>567.53090466114202</v>
      </c>
      <c r="G296" s="61">
        <v>709.40999883144605</v>
      </c>
      <c r="H296" s="61">
        <v>844.19999892841304</v>
      </c>
      <c r="I296" s="61">
        <v>941.28999847229204</v>
      </c>
      <c r="J296" s="61">
        <v>1049.52999875317</v>
      </c>
      <c r="K296" s="61">
        <v>1319.2099978966</v>
      </c>
      <c r="L296" s="64">
        <v>454.02704821760244</v>
      </c>
      <c r="M296" s="64">
        <v>11.350385644353958</v>
      </c>
      <c r="N296" s="62">
        <v>0.2499936003573521</v>
      </c>
      <c r="O296" s="62">
        <v>0.19000296065603206</v>
      </c>
      <c r="P296" s="62">
        <v>0.11500829147964983</v>
      </c>
      <c r="Q296" s="62">
        <v>0.11499112968006764</v>
      </c>
      <c r="R296" s="62">
        <v>0.25695311183463726</v>
      </c>
    </row>
    <row r="297" spans="1:18" hidden="1">
      <c r="A297" s="60" t="s">
        <v>375</v>
      </c>
      <c r="B297" s="60" t="s">
        <v>79</v>
      </c>
      <c r="C297" s="60" t="s">
        <v>377</v>
      </c>
      <c r="D297" s="60" t="s">
        <v>29</v>
      </c>
      <c r="E297" s="60"/>
      <c r="F297" s="61">
        <v>700.17966555581404</v>
      </c>
      <c r="G297" s="61">
        <v>833.20999861326095</v>
      </c>
      <c r="H297" s="61">
        <v>1083.1799984926099</v>
      </c>
      <c r="I297" s="61">
        <v>1240.2399979453701</v>
      </c>
      <c r="J297" s="61">
        <v>1420.0699980485599</v>
      </c>
      <c r="K297" s="61">
        <v>1893.87999691083</v>
      </c>
      <c r="L297" s="64">
        <v>588.38895941454552</v>
      </c>
      <c r="M297" s="64">
        <v>11.179070614126852</v>
      </c>
      <c r="N297" s="62">
        <v>0.18999456796827321</v>
      </c>
      <c r="O297" s="62">
        <v>0.30000840159789527</v>
      </c>
      <c r="P297" s="62">
        <v>0.14499898416821783</v>
      </c>
      <c r="Q297" s="62">
        <v>0.14499613010474038</v>
      </c>
      <c r="R297" s="62">
        <v>0.33365256608010385</v>
      </c>
    </row>
    <row r="298" spans="1:18" hidden="1">
      <c r="A298" s="60" t="s">
        <v>375</v>
      </c>
      <c r="B298" s="60" t="s">
        <v>79</v>
      </c>
      <c r="C298" s="60" t="s">
        <v>377</v>
      </c>
      <c r="D298" s="60" t="s">
        <v>30</v>
      </c>
      <c r="E298" s="60"/>
      <c r="F298" s="61">
        <v>40.710304317715</v>
      </c>
      <c r="G298" s="61">
        <v>49.2599999516842</v>
      </c>
      <c r="H298" s="61">
        <v>57.140000265434402</v>
      </c>
      <c r="I298" s="61">
        <v>62.569999980853197</v>
      </c>
      <c r="J298" s="61">
        <v>68.510000424837699</v>
      </c>
      <c r="K298" s="61">
        <v>82.780000000405295</v>
      </c>
      <c r="L298" s="64">
        <v>33.64451642847191</v>
      </c>
      <c r="M298" s="64">
        <v>0.70657878892430903</v>
      </c>
      <c r="N298" s="62">
        <v>0.21001306124476252</v>
      </c>
      <c r="O298" s="62">
        <v>0.15996752581159482</v>
      </c>
      <c r="P298" s="62">
        <v>9.5029746065709325E-2</v>
      </c>
      <c r="Q298" s="62">
        <v>9.4933681409656037E-2</v>
      </c>
      <c r="R298" s="62">
        <v>0.20829075298610175</v>
      </c>
    </row>
    <row r="299" spans="1:18" hidden="1">
      <c r="A299" s="60" t="s">
        <v>375</v>
      </c>
      <c r="B299" s="60" t="s">
        <v>79</v>
      </c>
      <c r="C299" s="60" t="s">
        <v>377</v>
      </c>
      <c r="D299" s="60" t="s">
        <v>31</v>
      </c>
      <c r="E299" s="60"/>
      <c r="F299" s="61">
        <v>3755.66</v>
      </c>
      <c r="G299" s="61">
        <v>3755.6599935942299</v>
      </c>
      <c r="H299" s="61">
        <v>4469.2299926409696</v>
      </c>
      <c r="I299" s="61">
        <v>4759.7299917976097</v>
      </c>
      <c r="J299" s="61">
        <v>5069.1199918204902</v>
      </c>
      <c r="K299" s="61">
        <v>5770.4299902799903</v>
      </c>
      <c r="L299" s="64">
        <v>3755.6600064057698</v>
      </c>
      <c r="M299" s="64">
        <v>-6.4057699091790708E-7</v>
      </c>
      <c r="N299" s="62">
        <v>-1.7056309434770643E-9</v>
      </c>
      <c r="O299" s="62">
        <v>0.18999856224041228</v>
      </c>
      <c r="P299" s="62">
        <v>6.5000011105934841E-2</v>
      </c>
      <c r="Q299" s="62">
        <v>6.5001586341252318E-2</v>
      </c>
      <c r="R299" s="62">
        <v>0.13834945702432194</v>
      </c>
    </row>
    <row r="300" spans="1:18" hidden="1">
      <c r="A300" s="60" t="s">
        <v>375</v>
      </c>
      <c r="B300" s="60" t="s">
        <v>79</v>
      </c>
      <c r="C300" s="60" t="s">
        <v>377</v>
      </c>
      <c r="D300" s="60" t="s">
        <v>33</v>
      </c>
      <c r="E300" s="60"/>
      <c r="F300" s="61">
        <v>131.793851105974</v>
      </c>
      <c r="G300" s="61">
        <v>170.009999746386</v>
      </c>
      <c r="H300" s="61">
        <v>198.92000003738201</v>
      </c>
      <c r="I300" s="61">
        <v>213.83999972235</v>
      </c>
      <c r="J300" s="61">
        <v>229.870000171783</v>
      </c>
      <c r="K300" s="61">
        <v>266.91999968802003</v>
      </c>
      <c r="L300" s="64">
        <v>102.16822078263006</v>
      </c>
      <c r="M300" s="64">
        <v>2.9625630323343941</v>
      </c>
      <c r="N300" s="62">
        <v>0.28996913224489368</v>
      </c>
      <c r="O300" s="62">
        <v>0.17004882262292084</v>
      </c>
      <c r="P300" s="62">
        <v>7.5005025548784188E-2</v>
      </c>
      <c r="Q300" s="62">
        <v>7.4962591050534821E-2</v>
      </c>
      <c r="R300" s="62">
        <v>0.1611780549377882</v>
      </c>
    </row>
    <row r="301" spans="1:18" hidden="1">
      <c r="A301" s="60" t="s">
        <v>375</v>
      </c>
      <c r="B301" s="60" t="s">
        <v>79</v>
      </c>
      <c r="C301" s="60" t="s">
        <v>377</v>
      </c>
      <c r="D301" s="60" t="s">
        <v>34</v>
      </c>
      <c r="E301" s="60"/>
      <c r="F301" s="61">
        <v>67.69</v>
      </c>
      <c r="G301" s="61">
        <v>78.519999901383997</v>
      </c>
      <c r="H301" s="61">
        <v>89.510000215716602</v>
      </c>
      <c r="I301" s="61">
        <v>100.69999991161301</v>
      </c>
      <c r="J301" s="61">
        <v>113.290000321126</v>
      </c>
      <c r="K301" s="61">
        <v>145.23999988833501</v>
      </c>
      <c r="L301" s="64">
        <v>58.353745615825432</v>
      </c>
      <c r="M301" s="64">
        <v>0.9336254384174566</v>
      </c>
      <c r="N301" s="62">
        <v>0.15999408925076081</v>
      </c>
      <c r="O301" s="62">
        <v>0.13996434447446929</v>
      </c>
      <c r="P301" s="62">
        <v>0.12501396122141456</v>
      </c>
      <c r="Q301" s="62">
        <v>0.12502483039288545</v>
      </c>
      <c r="R301" s="62">
        <v>0.28201959110817532</v>
      </c>
    </row>
    <row r="302" spans="1:18" hidden="1">
      <c r="A302" s="60" t="s">
        <v>375</v>
      </c>
      <c r="B302" s="60" t="s">
        <v>79</v>
      </c>
      <c r="C302" s="60" t="s">
        <v>377</v>
      </c>
      <c r="D302" s="60" t="s">
        <v>35</v>
      </c>
      <c r="E302" s="60"/>
      <c r="F302" s="61">
        <v>73.62</v>
      </c>
      <c r="G302" s="61">
        <v>94.229999875653306</v>
      </c>
      <c r="H302" s="61">
        <v>103.650000155529</v>
      </c>
      <c r="I302" s="61">
        <v>110.909999896812</v>
      </c>
      <c r="J302" s="61">
        <v>118.670000310736</v>
      </c>
      <c r="K302" s="61">
        <v>136.43999990871399</v>
      </c>
      <c r="L302" s="64">
        <v>57.517822425471209</v>
      </c>
      <c r="M302" s="64">
        <v>1.6102177574528795</v>
      </c>
      <c r="N302" s="62">
        <v>0.27995109855546457</v>
      </c>
      <c r="O302" s="62">
        <v>9.996816610746477E-2</v>
      </c>
      <c r="P302" s="62">
        <v>7.0043412738921507E-2</v>
      </c>
      <c r="Q302" s="62">
        <v>6.9966643414874422E-2</v>
      </c>
      <c r="R302" s="62">
        <v>0.1497429809677884</v>
      </c>
    </row>
    <row r="303" spans="1:18" hidden="1">
      <c r="A303" s="60" t="s">
        <v>375</v>
      </c>
      <c r="B303" s="60" t="s">
        <v>79</v>
      </c>
      <c r="C303" s="60" t="s">
        <v>377</v>
      </c>
      <c r="D303" s="60" t="s">
        <v>355</v>
      </c>
      <c r="E303" s="60"/>
      <c r="F303" s="61">
        <v>45.592677880469303</v>
      </c>
      <c r="G303" s="61">
        <v>60.639999931712403</v>
      </c>
      <c r="H303" s="61">
        <v>75.1900002451425</v>
      </c>
      <c r="I303" s="61">
        <v>88.349999934940101</v>
      </c>
      <c r="J303" s="61">
        <v>103.810000375464</v>
      </c>
      <c r="K303" s="61">
        <v>146.86999989342701</v>
      </c>
      <c r="L303" s="64">
        <v>34.279226231086426</v>
      </c>
      <c r="M303" s="64">
        <v>1.1313451649382877</v>
      </c>
      <c r="N303" s="62">
        <v>0.33003812784791425</v>
      </c>
      <c r="O303" s="62">
        <v>0.23994063868428539</v>
      </c>
      <c r="P303" s="62">
        <v>0.17502326967538182</v>
      </c>
      <c r="Q303" s="62">
        <v>0.17498585684106918</v>
      </c>
      <c r="R303" s="62">
        <v>0.41479625625876065</v>
      </c>
    </row>
    <row r="304" spans="1:18" hidden="1">
      <c r="A304" s="60" t="s">
        <v>375</v>
      </c>
      <c r="B304" s="60" t="s">
        <v>79</v>
      </c>
      <c r="C304" s="60" t="s">
        <v>377</v>
      </c>
      <c r="D304" s="60" t="s">
        <v>39</v>
      </c>
      <c r="E304" s="60"/>
      <c r="F304" s="61">
        <v>3357.52</v>
      </c>
      <c r="G304" s="61">
        <v>3726.83999363668</v>
      </c>
      <c r="H304" s="61">
        <v>4211.3299931396596</v>
      </c>
      <c r="I304" s="61">
        <v>4632.4699921421698</v>
      </c>
      <c r="J304" s="61">
        <v>5095.7099918079703</v>
      </c>
      <c r="K304" s="61">
        <v>6217.7399895808803</v>
      </c>
      <c r="L304" s="64">
        <v>3024.7986416502349</v>
      </c>
      <c r="M304" s="64">
        <v>33.27213583497651</v>
      </c>
      <c r="N304" s="62">
        <v>0.10999785366481213</v>
      </c>
      <c r="O304" s="62">
        <v>0.13000021474767162</v>
      </c>
      <c r="P304" s="62">
        <v>0.10000166210877695</v>
      </c>
      <c r="Q304" s="62">
        <v>9.9998489024553133E-2</v>
      </c>
      <c r="R304" s="62">
        <v>0.22019110184384946</v>
      </c>
    </row>
    <row r="305" spans="1:18" hidden="1">
      <c r="A305" s="60" t="s">
        <v>375</v>
      </c>
      <c r="B305" s="60" t="s">
        <v>79</v>
      </c>
      <c r="C305" s="60" t="s">
        <v>377</v>
      </c>
      <c r="D305" s="60" t="s">
        <v>40</v>
      </c>
      <c r="E305" s="60"/>
      <c r="F305" s="61">
        <v>364.130577894233</v>
      </c>
      <c r="G305" s="61">
        <v>404.17999934234399</v>
      </c>
      <c r="H305" s="61">
        <v>460.769999543354</v>
      </c>
      <c r="I305" s="61">
        <v>511.45999920803001</v>
      </c>
      <c r="J305" s="61">
        <v>567.71999953120496</v>
      </c>
      <c r="K305" s="61">
        <v>706.56999892384204</v>
      </c>
      <c r="L305" s="64">
        <v>328.04957685519287</v>
      </c>
      <c r="M305" s="64">
        <v>3.6081001039040133</v>
      </c>
      <c r="N305" s="62">
        <v>0.10998642761538122</v>
      </c>
      <c r="O305" s="62">
        <v>0.14001187662202402</v>
      </c>
      <c r="P305" s="62">
        <v>0.11001150186625067</v>
      </c>
      <c r="Q305" s="62">
        <v>0.10999882768992829</v>
      </c>
      <c r="R305" s="62">
        <v>0.24457478952175812</v>
      </c>
    </row>
    <row r="306" spans="1:18" hidden="1">
      <c r="A306" s="60" t="s">
        <v>375</v>
      </c>
      <c r="B306" s="60" t="s">
        <v>79</v>
      </c>
      <c r="C306" s="60" t="s">
        <v>377</v>
      </c>
      <c r="D306" s="60" t="s">
        <v>41</v>
      </c>
      <c r="E306" s="60"/>
      <c r="F306" s="61">
        <v>1247.68</v>
      </c>
      <c r="G306" s="61">
        <v>1497.20999744592</v>
      </c>
      <c r="H306" s="61">
        <v>1811.61999724726</v>
      </c>
      <c r="I306" s="61">
        <v>1983.72999668478</v>
      </c>
      <c r="J306" s="61">
        <v>2172.1799968221098</v>
      </c>
      <c r="K306" s="61">
        <v>2624.35999561277</v>
      </c>
      <c r="L306" s="64">
        <v>1039.7375017903787</v>
      </c>
      <c r="M306" s="64">
        <v>20.794249820962136</v>
      </c>
      <c r="N306" s="62">
        <v>0.19999518902757107</v>
      </c>
      <c r="O306" s="62">
        <v>0.2099972617987389</v>
      </c>
      <c r="P306" s="62">
        <v>9.5003366985923932E-2</v>
      </c>
      <c r="Q306" s="62">
        <v>9.4997807389245778E-2</v>
      </c>
      <c r="R306" s="62">
        <v>0.20816875187700726</v>
      </c>
    </row>
    <row r="307" spans="1:18" hidden="1">
      <c r="A307" s="60" t="s">
        <v>375</v>
      </c>
      <c r="B307" s="60" t="s">
        <v>79</v>
      </c>
      <c r="C307" s="60" t="s">
        <v>377</v>
      </c>
      <c r="D307" s="60" t="s">
        <v>42</v>
      </c>
      <c r="E307" s="60"/>
      <c r="F307" s="61">
        <v>330.83001010664299</v>
      </c>
      <c r="G307" s="61">
        <v>330.82999946811498</v>
      </c>
      <c r="H307" s="61">
        <v>373.839999711632</v>
      </c>
      <c r="I307" s="61">
        <v>398.13999940111597</v>
      </c>
      <c r="J307" s="61">
        <v>424.01999981008697</v>
      </c>
      <c r="K307" s="61">
        <v>482.67999931207902</v>
      </c>
      <c r="L307" s="64">
        <v>330.83002074517134</v>
      </c>
      <c r="M307" s="64">
        <v>-1.0638528351591958E-6</v>
      </c>
      <c r="N307" s="62">
        <v>-3.2157082748031585E-8</v>
      </c>
      <c r="O307" s="62">
        <v>0.1300063486161033</v>
      </c>
      <c r="P307" s="62">
        <v>6.5001069195988109E-2</v>
      </c>
      <c r="Q307" s="62">
        <v>6.500226163635861E-2</v>
      </c>
      <c r="R307" s="62">
        <v>0.13834252990015825</v>
      </c>
    </row>
    <row r="308" spans="1:18" hidden="1">
      <c r="A308" s="60" t="s">
        <v>375</v>
      </c>
      <c r="B308" s="60" t="s">
        <v>79</v>
      </c>
      <c r="C308" s="60" t="s">
        <v>377</v>
      </c>
      <c r="D308" s="60" t="s">
        <v>43</v>
      </c>
      <c r="E308" s="60"/>
      <c r="F308" s="61">
        <v>604.1</v>
      </c>
      <c r="G308" s="61">
        <v>682.62999886477405</v>
      </c>
      <c r="H308" s="61">
        <v>832.80999896258095</v>
      </c>
      <c r="I308" s="61">
        <v>911.92999852568903</v>
      </c>
      <c r="J308" s="61">
        <v>998.55999884471998</v>
      </c>
      <c r="K308" s="61">
        <v>1206.4299980707599</v>
      </c>
      <c r="L308" s="64">
        <v>534.60412025093603</v>
      </c>
      <c r="M308" s="64">
        <v>6.9495879749063985</v>
      </c>
      <c r="N308" s="62">
        <v>0.12999503205557694</v>
      </c>
      <c r="O308" s="62">
        <v>0.22000205140055218</v>
      </c>
      <c r="P308" s="62">
        <v>9.5003661893669253E-2</v>
      </c>
      <c r="Q308" s="62">
        <v>9.4996326975848019E-2</v>
      </c>
      <c r="R308" s="62">
        <v>0.20816976392658856</v>
      </c>
    </row>
    <row r="309" spans="1:18" hidden="1">
      <c r="A309" s="60" t="s">
        <v>375</v>
      </c>
      <c r="B309" s="60" t="s">
        <v>79</v>
      </c>
      <c r="C309" s="60" t="s">
        <v>377</v>
      </c>
      <c r="D309" s="60" t="s">
        <v>45</v>
      </c>
      <c r="E309" s="60"/>
      <c r="F309" s="61">
        <v>565.49</v>
      </c>
      <c r="G309" s="61">
        <v>638.99999893897302</v>
      </c>
      <c r="H309" s="61">
        <v>709.28999912127699</v>
      </c>
      <c r="I309" s="61">
        <v>797.94999871862694</v>
      </c>
      <c r="J309" s="61">
        <v>897.69999899006302</v>
      </c>
      <c r="K309" s="61">
        <v>1150.87999817389</v>
      </c>
      <c r="L309" s="64">
        <v>500.43652680904017</v>
      </c>
      <c r="M309" s="64">
        <v>6.5053473190959838</v>
      </c>
      <c r="N309" s="62">
        <v>0.12999345512559551</v>
      </c>
      <c r="O309" s="62">
        <v>0.11000000046794513</v>
      </c>
      <c r="P309" s="62">
        <v>0.12499823726147102</v>
      </c>
      <c r="Q309" s="62">
        <v>0.12500783311187136</v>
      </c>
      <c r="R309" s="62">
        <v>0.28203185860383362</v>
      </c>
    </row>
    <row r="310" spans="1:18" hidden="1">
      <c r="A310" s="60" t="s">
        <v>375</v>
      </c>
      <c r="B310" s="60" t="s">
        <v>79</v>
      </c>
      <c r="C310" s="60" t="s">
        <v>377</v>
      </c>
      <c r="D310" s="60" t="s">
        <v>46</v>
      </c>
      <c r="E310" s="60"/>
      <c r="F310" s="61">
        <v>64.88</v>
      </c>
      <c r="G310" s="61">
        <v>68.769999918021</v>
      </c>
      <c r="H310" s="61">
        <v>85.270000224044097</v>
      </c>
      <c r="I310" s="61">
        <v>94.6499999240568</v>
      </c>
      <c r="J310" s="61">
        <v>105.06000037505601</v>
      </c>
      <c r="K310" s="61">
        <v>130.75999991817801</v>
      </c>
      <c r="L310" s="64">
        <v>61.21003933427275</v>
      </c>
      <c r="M310" s="64">
        <v>0.36699606657272454</v>
      </c>
      <c r="N310" s="62">
        <v>5.9956842139657907E-2</v>
      </c>
      <c r="O310" s="62">
        <v>0.23993020685898409</v>
      </c>
      <c r="P310" s="62">
        <v>0.11000351442907312</v>
      </c>
      <c r="Q310" s="62">
        <v>0.10998415699262287</v>
      </c>
      <c r="R310" s="62">
        <v>0.24462211547092147</v>
      </c>
    </row>
    <row r="311" spans="1:18" hidden="1">
      <c r="A311" s="60" t="s">
        <v>375</v>
      </c>
      <c r="B311" s="60" t="s">
        <v>79</v>
      </c>
      <c r="C311" s="60" t="s">
        <v>377</v>
      </c>
      <c r="D311" s="60" t="s">
        <v>47</v>
      </c>
      <c r="E311" s="60"/>
      <c r="F311" s="61">
        <v>128.41321929206799</v>
      </c>
      <c r="G311" s="61">
        <v>133.54999980698699</v>
      </c>
      <c r="H311" s="61">
        <v>153.58000010913699</v>
      </c>
      <c r="I311" s="61">
        <v>170.479999793654</v>
      </c>
      <c r="J311" s="61">
        <v>189.23000022192201</v>
      </c>
      <c r="K311" s="61">
        <v>235.50999973933199</v>
      </c>
      <c r="L311" s="64">
        <v>123.4740165689617</v>
      </c>
      <c r="M311" s="64">
        <v>0.49392027231062913</v>
      </c>
      <c r="N311" s="62">
        <v>4.0001960415272389E-2</v>
      </c>
      <c r="O311" s="62">
        <v>0.14998128289852744</v>
      </c>
      <c r="P311" s="62">
        <v>0.11004036770743286</v>
      </c>
      <c r="Q311" s="62">
        <v>0.10998357843126866</v>
      </c>
      <c r="R311" s="62">
        <v>0.24457009704134908</v>
      </c>
    </row>
    <row r="312" spans="1:18" hidden="1">
      <c r="A312" s="60" t="s">
        <v>375</v>
      </c>
      <c r="B312" s="60" t="s">
        <v>79</v>
      </c>
      <c r="C312" s="60" t="s">
        <v>377</v>
      </c>
      <c r="D312" s="60" t="s">
        <v>48</v>
      </c>
      <c r="E312" s="60"/>
      <c r="F312" s="61">
        <v>13230.7891913522</v>
      </c>
      <c r="G312" s="61">
        <v>13892.329976274599</v>
      </c>
      <c r="H312" s="61">
        <v>14725.869975146999</v>
      </c>
      <c r="I312" s="61">
        <v>16051.199973455099</v>
      </c>
      <c r="J312" s="61">
        <v>17495.799970142201</v>
      </c>
      <c r="K312" s="61">
        <v>20929.419964044599</v>
      </c>
      <c r="L312" s="64">
        <v>12600.750408675871</v>
      </c>
      <c r="M312" s="64">
        <v>63.003878267632899</v>
      </c>
      <c r="N312" s="62">
        <v>5.0000100172013187E-2</v>
      </c>
      <c r="O312" s="62">
        <v>6.0000014417734435E-2</v>
      </c>
      <c r="P312" s="62">
        <v>9.0000115480095413E-2</v>
      </c>
      <c r="Q312" s="62">
        <v>8.9999501537338641E-2</v>
      </c>
      <c r="R312" s="62">
        <v>0.19625395807920235</v>
      </c>
    </row>
    <row r="313" spans="1:18" hidden="1">
      <c r="A313" s="60" t="s">
        <v>375</v>
      </c>
      <c r="B313" s="60" t="s">
        <v>79</v>
      </c>
      <c r="C313" s="60" t="s">
        <v>378</v>
      </c>
      <c r="D313" s="60" t="s">
        <v>13</v>
      </c>
      <c r="E313" s="60"/>
      <c r="F313" s="61">
        <v>470.44080729921598</v>
      </c>
      <c r="G313" s="61">
        <v>489.25999926277098</v>
      </c>
      <c r="H313" s="61">
        <v>533.28999947001603</v>
      </c>
      <c r="I313" s="61">
        <v>578.61999916382695</v>
      </c>
      <c r="J313" s="61">
        <v>627.79999943150005</v>
      </c>
      <c r="K313" s="61">
        <v>743.60999895332998</v>
      </c>
      <c r="L313" s="64">
        <v>452.34548809594133</v>
      </c>
      <c r="M313" s="64">
        <v>1.8095319203274642</v>
      </c>
      <c r="N313" s="62">
        <v>4.0003315340765851E-2</v>
      </c>
      <c r="O313" s="62">
        <v>8.9993051288865922E-2</v>
      </c>
      <c r="P313" s="62">
        <v>8.5000655813647186E-2</v>
      </c>
      <c r="Q313" s="62">
        <v>8.4995334310504156E-2</v>
      </c>
      <c r="R313" s="62">
        <v>0.18446957570356939</v>
      </c>
    </row>
    <row r="314" spans="1:18" hidden="1">
      <c r="A314" s="60" t="s">
        <v>375</v>
      </c>
      <c r="B314" s="60" t="s">
        <v>79</v>
      </c>
      <c r="C314" s="60" t="s">
        <v>378</v>
      </c>
      <c r="D314" s="60" t="s">
        <v>15</v>
      </c>
      <c r="E314" s="60"/>
      <c r="F314" s="61">
        <v>1585.69</v>
      </c>
      <c r="G314" s="61">
        <v>1775.9699972502401</v>
      </c>
      <c r="H314" s="61">
        <v>1989.08999717188</v>
      </c>
      <c r="I314" s="61">
        <v>2178.0499965942799</v>
      </c>
      <c r="J314" s="61">
        <v>2384.9599966084102</v>
      </c>
      <c r="K314" s="61">
        <v>2881.4299956444402</v>
      </c>
      <c r="L314" s="64">
        <v>1415.796877195618</v>
      </c>
      <c r="M314" s="64">
        <v>16.989312280438206</v>
      </c>
      <c r="N314" s="62">
        <v>0.11999823247308115</v>
      </c>
      <c r="O314" s="62">
        <v>0.12000202720294635</v>
      </c>
      <c r="P314" s="62">
        <v>9.4998215108952497E-2</v>
      </c>
      <c r="Q314" s="62">
        <v>9.4997819305188677E-2</v>
      </c>
      <c r="R314" s="62">
        <v>0.20816701317508349</v>
      </c>
    </row>
    <row r="315" spans="1:18" hidden="1">
      <c r="A315" s="60" t="s">
        <v>375</v>
      </c>
      <c r="B315" s="60" t="s">
        <v>79</v>
      </c>
      <c r="C315" s="60" t="s">
        <v>378</v>
      </c>
      <c r="D315" s="60" t="s">
        <v>16</v>
      </c>
      <c r="E315" s="60"/>
      <c r="F315" s="61">
        <v>335.33279917511499</v>
      </c>
      <c r="G315" s="61">
        <v>352.09999947825997</v>
      </c>
      <c r="H315" s="61">
        <v>394.34999968556002</v>
      </c>
      <c r="I315" s="61">
        <v>421.95999940997098</v>
      </c>
      <c r="J315" s="61">
        <v>451.48999972803603</v>
      </c>
      <c r="K315" s="61">
        <v>519.08999930124401</v>
      </c>
      <c r="L315" s="64">
        <v>319.36406239489634</v>
      </c>
      <c r="M315" s="64">
        <v>1.5968736780218649</v>
      </c>
      <c r="N315" s="62">
        <v>5.0001671009786752E-2</v>
      </c>
      <c r="O315" s="62">
        <v>0.11999432056207296</v>
      </c>
      <c r="P315" s="62">
        <v>7.0013946358377432E-2</v>
      </c>
      <c r="Q315" s="62">
        <v>6.9982937622895564E-2</v>
      </c>
      <c r="R315" s="62">
        <v>0.1497264604175689</v>
      </c>
    </row>
    <row r="316" spans="1:18" hidden="1">
      <c r="A316" s="60" t="s">
        <v>375</v>
      </c>
      <c r="B316" s="60" t="s">
        <v>79</v>
      </c>
      <c r="C316" s="60" t="s">
        <v>378</v>
      </c>
      <c r="D316" s="60" t="s">
        <v>17</v>
      </c>
      <c r="E316" s="60"/>
      <c r="F316" s="61">
        <v>944.09207412879698</v>
      </c>
      <c r="G316" s="61">
        <v>1057.37999839707</v>
      </c>
      <c r="H316" s="61">
        <v>1184.2699984441599</v>
      </c>
      <c r="I316" s="61">
        <v>1296.76999801582</v>
      </c>
      <c r="J316" s="61">
        <v>1419.9699981757699</v>
      </c>
      <c r="K316" s="61">
        <v>1715.5599974133499</v>
      </c>
      <c r="L316" s="64">
        <v>842.94184284173207</v>
      </c>
      <c r="M316" s="64">
        <v>10.115023128706492</v>
      </c>
      <c r="N316" s="62">
        <v>0.11999669033638964</v>
      </c>
      <c r="O316" s="62">
        <v>0.12000416145515154</v>
      </c>
      <c r="P316" s="62">
        <v>9.4995228891601946E-2</v>
      </c>
      <c r="Q316" s="62">
        <v>9.5005282624102586E-2</v>
      </c>
      <c r="R316" s="62">
        <v>0.20816636944253994</v>
      </c>
    </row>
    <row r="317" spans="1:18" hidden="1">
      <c r="A317" s="60" t="s">
        <v>375</v>
      </c>
      <c r="B317" s="60" t="s">
        <v>79</v>
      </c>
      <c r="C317" s="60" t="s">
        <v>378</v>
      </c>
      <c r="D317" s="60" t="s">
        <v>18</v>
      </c>
      <c r="E317" s="60"/>
      <c r="F317" s="61">
        <v>108.10427898787999</v>
      </c>
      <c r="G317" s="61">
        <v>115.66999984856299</v>
      </c>
      <c r="H317" s="61">
        <v>133.02000009166201</v>
      </c>
      <c r="I317" s="61">
        <v>146.98999983897301</v>
      </c>
      <c r="J317" s="61">
        <v>162.42000015357499</v>
      </c>
      <c r="K317" s="61">
        <v>200.15999980001001</v>
      </c>
      <c r="L317" s="64">
        <v>101.03341532626946</v>
      </c>
      <c r="M317" s="64">
        <v>0.70708636616105314</v>
      </c>
      <c r="N317" s="62">
        <v>6.9985396799429417E-2</v>
      </c>
      <c r="O317" s="62">
        <v>0.14999567965603799</v>
      </c>
      <c r="P317" s="62">
        <v>0.10502179926089673</v>
      </c>
      <c r="Q317" s="62">
        <v>0.10497312967892708</v>
      </c>
      <c r="R317" s="62">
        <v>0.2323605443341353</v>
      </c>
    </row>
    <row r="318" spans="1:18" hidden="1">
      <c r="A318" s="60" t="s">
        <v>375</v>
      </c>
      <c r="B318" s="60" t="s">
        <v>79</v>
      </c>
      <c r="C318" s="60" t="s">
        <v>378</v>
      </c>
      <c r="D318" s="60" t="s">
        <v>19</v>
      </c>
      <c r="E318" s="60"/>
      <c r="F318" s="61">
        <v>608.78058155096699</v>
      </c>
      <c r="G318" s="61">
        <v>645.30999902023996</v>
      </c>
      <c r="H318" s="61">
        <v>684.02999923021798</v>
      </c>
      <c r="I318" s="61">
        <v>752.42999888712598</v>
      </c>
      <c r="J318" s="61">
        <v>827.66999912649499</v>
      </c>
      <c r="K318" s="61">
        <v>1009.9199985386</v>
      </c>
      <c r="L318" s="64">
        <v>574.31900487553014</v>
      </c>
      <c r="M318" s="64">
        <v>3.4461576675436847</v>
      </c>
      <c r="N318" s="62">
        <v>6.0004242211879312E-2</v>
      </c>
      <c r="O318" s="62">
        <v>6.0002169916421183E-2</v>
      </c>
      <c r="P318" s="62">
        <v>9.9995613838403025E-2</v>
      </c>
      <c r="Q318" s="62">
        <v>9.9996013384171259E-2</v>
      </c>
      <c r="R318" s="62">
        <v>0.22019645463100959</v>
      </c>
    </row>
    <row r="319" spans="1:18" hidden="1">
      <c r="A319" s="60" t="s">
        <v>375</v>
      </c>
      <c r="B319" s="60" t="s">
        <v>79</v>
      </c>
      <c r="C319" s="60" t="s">
        <v>378</v>
      </c>
      <c r="D319" s="60" t="s">
        <v>20</v>
      </c>
      <c r="E319" s="60"/>
      <c r="F319" s="61">
        <v>8085.1738767626803</v>
      </c>
      <c r="G319" s="61">
        <v>8731.9899860831301</v>
      </c>
      <c r="H319" s="61">
        <v>9168.5899858679495</v>
      </c>
      <c r="I319" s="61">
        <v>9902.0699841188307</v>
      </c>
      <c r="J319" s="61">
        <v>10694.2399838976</v>
      </c>
      <c r="K319" s="61">
        <v>12541.819979095801</v>
      </c>
      <c r="L319" s="64">
        <v>7486.2702226721649</v>
      </c>
      <c r="M319" s="64">
        <v>59.89036540905154</v>
      </c>
      <c r="N319" s="62">
        <v>8.0000272001501629E-2</v>
      </c>
      <c r="O319" s="62">
        <v>5.0000057315762347E-2</v>
      </c>
      <c r="P319" s="62">
        <v>7.9999214642756861E-2</v>
      </c>
      <c r="Q319" s="62">
        <v>8.0000444457499265E-2</v>
      </c>
      <c r="R319" s="62">
        <v>0.17276402979361941</v>
      </c>
    </row>
    <row r="320" spans="1:18" hidden="1">
      <c r="A320" s="60" t="s">
        <v>375</v>
      </c>
      <c r="B320" s="60" t="s">
        <v>79</v>
      </c>
      <c r="C320" s="60" t="s">
        <v>378</v>
      </c>
      <c r="D320" s="60" t="s">
        <v>21</v>
      </c>
      <c r="E320" s="60"/>
      <c r="F320" s="61">
        <v>531.01</v>
      </c>
      <c r="G320" s="61">
        <v>605.34999907996303</v>
      </c>
      <c r="H320" s="61">
        <v>665.87999926242503</v>
      </c>
      <c r="I320" s="61">
        <v>735.79999892164199</v>
      </c>
      <c r="J320" s="61">
        <v>813.05999915272798</v>
      </c>
      <c r="K320" s="61">
        <v>1001.94999854553</v>
      </c>
      <c r="L320" s="64">
        <v>465.79932357900816</v>
      </c>
      <c r="M320" s="64">
        <v>6.5210676420991831</v>
      </c>
      <c r="N320" s="62">
        <v>0.13999736178219438</v>
      </c>
      <c r="O320" s="62">
        <v>9.9991740768907419E-2</v>
      </c>
      <c r="P320" s="62">
        <v>0.10500390421196794</v>
      </c>
      <c r="Q320" s="62">
        <v>0.10500135953290983</v>
      </c>
      <c r="R320" s="62">
        <v>0.23231987748707369</v>
      </c>
    </row>
    <row r="321" spans="1:18" hidden="1">
      <c r="A321" s="60" t="s">
        <v>375</v>
      </c>
      <c r="B321" s="60" t="s">
        <v>79</v>
      </c>
      <c r="C321" s="60" t="s">
        <v>378</v>
      </c>
      <c r="D321" s="60" t="s">
        <v>22</v>
      </c>
      <c r="E321" s="60"/>
      <c r="F321" s="61">
        <v>51.81</v>
      </c>
      <c r="G321" s="61">
        <v>68.899999922538498</v>
      </c>
      <c r="H321" s="61">
        <v>75.100000176884706</v>
      </c>
      <c r="I321" s="61">
        <v>82.989999939810303</v>
      </c>
      <c r="J321" s="61">
        <v>91.700000276535704</v>
      </c>
      <c r="K321" s="61">
        <v>113.00999993740901</v>
      </c>
      <c r="L321" s="64">
        <v>38.959014557588162</v>
      </c>
      <c r="M321" s="64">
        <v>1.285098544241184</v>
      </c>
      <c r="N321" s="62">
        <v>0.32985909906463029</v>
      </c>
      <c r="O321" s="62">
        <v>8.9985490004595339E-2</v>
      </c>
      <c r="P321" s="62">
        <v>0.10505991670229169</v>
      </c>
      <c r="Q321" s="62">
        <v>0.10495240803762446</v>
      </c>
      <c r="R321" s="62">
        <v>0.23238821806553614</v>
      </c>
    </row>
    <row r="322" spans="1:18" hidden="1">
      <c r="A322" s="60" t="s">
        <v>375</v>
      </c>
      <c r="B322" s="60" t="s">
        <v>79</v>
      </c>
      <c r="C322" s="60" t="s">
        <v>378</v>
      </c>
      <c r="D322" s="60" t="s">
        <v>23</v>
      </c>
      <c r="E322" s="60"/>
      <c r="F322" s="61">
        <v>412.09</v>
      </c>
      <c r="G322" s="61">
        <v>412.08999938421999</v>
      </c>
      <c r="H322" s="61">
        <v>515.10999948350798</v>
      </c>
      <c r="I322" s="61">
        <v>543.439999216557</v>
      </c>
      <c r="J322" s="61">
        <v>573.32999953397905</v>
      </c>
      <c r="K322" s="61">
        <v>639.79999910801598</v>
      </c>
      <c r="L322" s="64">
        <v>412.09000061577996</v>
      </c>
      <c r="M322" s="64">
        <v>-6.1577998167194897E-8</v>
      </c>
      <c r="N322" s="62">
        <v>-1.4942851844789947E-9</v>
      </c>
      <c r="O322" s="62">
        <v>0.24999393397857081</v>
      </c>
      <c r="P322" s="62">
        <v>5.4997961137339652E-2</v>
      </c>
      <c r="Q322" s="62">
        <v>5.5001472767025925E-2</v>
      </c>
      <c r="R322" s="62">
        <v>0.11593671991360277</v>
      </c>
    </row>
    <row r="323" spans="1:18" hidden="1">
      <c r="A323" s="60" t="s">
        <v>375</v>
      </c>
      <c r="B323" s="60" t="s">
        <v>79</v>
      </c>
      <c r="C323" s="60" t="s">
        <v>378</v>
      </c>
      <c r="D323" s="60" t="s">
        <v>24</v>
      </c>
      <c r="E323" s="60"/>
      <c r="F323" s="61">
        <v>2157.0210401387399</v>
      </c>
      <c r="G323" s="61">
        <v>2157.01999664611</v>
      </c>
      <c r="H323" s="61">
        <v>2437.4299964543602</v>
      </c>
      <c r="I323" s="61">
        <v>2632.4299959285099</v>
      </c>
      <c r="J323" s="61">
        <v>2843.01999599486</v>
      </c>
      <c r="K323" s="61">
        <v>3334.1899948022301</v>
      </c>
      <c r="L323" s="64">
        <v>2157.0220836318745</v>
      </c>
      <c r="M323" s="64">
        <v>-1.0434931346026133E-4</v>
      </c>
      <c r="N323" s="62">
        <v>-4.837656241711653E-7</v>
      </c>
      <c r="O323" s="62">
        <v>0.1299987947465725</v>
      </c>
      <c r="P323" s="62">
        <v>8.0002297402513731E-2</v>
      </c>
      <c r="Q323" s="62">
        <v>7.9998328689485559E-2</v>
      </c>
      <c r="R323" s="62">
        <v>0.17276346965526518</v>
      </c>
    </row>
    <row r="324" spans="1:18" hidden="1">
      <c r="A324" s="60" t="s">
        <v>375</v>
      </c>
      <c r="B324" s="60" t="s">
        <v>79</v>
      </c>
      <c r="C324" s="60" t="s">
        <v>378</v>
      </c>
      <c r="D324" s="60" t="s">
        <v>25</v>
      </c>
      <c r="E324" s="60"/>
      <c r="F324" s="61">
        <v>598.71</v>
      </c>
      <c r="G324" s="61">
        <v>628.63999904409798</v>
      </c>
      <c r="H324" s="61">
        <v>666.35999922787903</v>
      </c>
      <c r="I324" s="61">
        <v>722.99999893250697</v>
      </c>
      <c r="J324" s="61">
        <v>784.45999916396704</v>
      </c>
      <c r="K324" s="61">
        <v>929.14999865220602</v>
      </c>
      <c r="L324" s="64">
        <v>570.20498957282416</v>
      </c>
      <c r="M324" s="64">
        <v>2.8505010427175876</v>
      </c>
      <c r="N324" s="62">
        <v>4.9990811985932984E-2</v>
      </c>
      <c r="O324" s="62">
        <v>6.0002545560475962E-2</v>
      </c>
      <c r="P324" s="62">
        <v>8.4999099241037171E-2</v>
      </c>
      <c r="Q324" s="62">
        <v>8.5006916074971461E-2</v>
      </c>
      <c r="R324" s="62">
        <v>0.18444535048624708</v>
      </c>
    </row>
    <row r="325" spans="1:18" hidden="1">
      <c r="A325" s="60" t="s">
        <v>375</v>
      </c>
      <c r="B325" s="60" t="s">
        <v>79</v>
      </c>
      <c r="C325" s="60" t="s">
        <v>378</v>
      </c>
      <c r="D325" s="60" t="s">
        <v>26</v>
      </c>
      <c r="E325" s="60"/>
      <c r="F325" s="61">
        <v>5600.5710921203899</v>
      </c>
      <c r="G325" s="61">
        <v>5824.5899908592701</v>
      </c>
      <c r="H325" s="61">
        <v>6348.8099901554197</v>
      </c>
      <c r="I325" s="61">
        <v>6824.9699891843202</v>
      </c>
      <c r="J325" s="61">
        <v>7336.8399889516404</v>
      </c>
      <c r="K325" s="61">
        <v>8519.4199872000008</v>
      </c>
      <c r="L325" s="64">
        <v>5385.1681589809659</v>
      </c>
      <c r="M325" s="64">
        <v>21.540293313942403</v>
      </c>
      <c r="N325" s="62">
        <v>3.9999295617202141E-2</v>
      </c>
      <c r="O325" s="62">
        <v>9.000118465313886E-2</v>
      </c>
      <c r="P325" s="62">
        <v>7.4999881830964052E-2</v>
      </c>
      <c r="Q325" s="62">
        <v>7.4999597152587028E-2</v>
      </c>
      <c r="R325" s="62">
        <v>0.16118383391612429</v>
      </c>
    </row>
    <row r="326" spans="1:18" hidden="1">
      <c r="A326" s="60" t="s">
        <v>375</v>
      </c>
      <c r="B326" s="60" t="s">
        <v>79</v>
      </c>
      <c r="C326" s="60" t="s">
        <v>378</v>
      </c>
      <c r="D326" s="60" t="s">
        <v>27</v>
      </c>
      <c r="E326" s="60"/>
      <c r="F326" s="61">
        <v>227.63959739245499</v>
      </c>
      <c r="G326" s="61">
        <v>241.29999965177399</v>
      </c>
      <c r="H326" s="61">
        <v>299.20999983605998</v>
      </c>
      <c r="I326" s="61">
        <v>330.62999955034297</v>
      </c>
      <c r="J326" s="61">
        <v>365.33999985293798</v>
      </c>
      <c r="K326" s="61">
        <v>450.21999940731899</v>
      </c>
      <c r="L326" s="64">
        <v>214.75253367501622</v>
      </c>
      <c r="M326" s="64">
        <v>1.2887063717438765</v>
      </c>
      <c r="N326" s="62">
        <v>6.0008901859759517E-2</v>
      </c>
      <c r="O326" s="62">
        <v>0.23999171267242997</v>
      </c>
      <c r="P326" s="62">
        <v>0.10500985839877783</v>
      </c>
      <c r="Q326" s="62">
        <v>0.10498140020506497</v>
      </c>
      <c r="R326" s="62">
        <v>0.23233152567074003</v>
      </c>
    </row>
    <row r="327" spans="1:18" hidden="1">
      <c r="A327" s="60" t="s">
        <v>375</v>
      </c>
      <c r="B327" s="60" t="s">
        <v>79</v>
      </c>
      <c r="C327" s="60" t="s">
        <v>378</v>
      </c>
      <c r="D327" s="60" t="s">
        <v>28</v>
      </c>
      <c r="E327" s="60"/>
      <c r="F327" s="61">
        <v>567.53090466114202</v>
      </c>
      <c r="G327" s="61">
        <v>709.40999891045306</v>
      </c>
      <c r="H327" s="61">
        <v>844.19999897797197</v>
      </c>
      <c r="I327" s="61">
        <v>941.28999860810302</v>
      </c>
      <c r="J327" s="61">
        <v>1049.5299987743199</v>
      </c>
      <c r="K327" s="61">
        <v>1319.2099980320299</v>
      </c>
      <c r="L327" s="64">
        <v>454.02704816703744</v>
      </c>
      <c r="M327" s="64">
        <v>11.350385649410459</v>
      </c>
      <c r="N327" s="62">
        <v>0.24999360049656391</v>
      </c>
      <c r="O327" s="62">
        <v>0.19000296059336078</v>
      </c>
      <c r="P327" s="62">
        <v>0.11500829157506839</v>
      </c>
      <c r="Q327" s="62">
        <v>0.11499112954166375</v>
      </c>
      <c r="R327" s="62">
        <v>0.25695311193834608</v>
      </c>
    </row>
    <row r="328" spans="1:18" hidden="1">
      <c r="A328" s="60" t="s">
        <v>375</v>
      </c>
      <c r="B328" s="60" t="s">
        <v>79</v>
      </c>
      <c r="C328" s="60" t="s">
        <v>378</v>
      </c>
      <c r="D328" s="60" t="s">
        <v>29</v>
      </c>
      <c r="E328" s="60"/>
      <c r="F328" s="61">
        <v>700.17966555581404</v>
      </c>
      <c r="G328" s="61">
        <v>833.20999867327396</v>
      </c>
      <c r="H328" s="61">
        <v>1083.1799986004601</v>
      </c>
      <c r="I328" s="61">
        <v>1240.2399982204799</v>
      </c>
      <c r="J328" s="61">
        <v>1420.06999814089</v>
      </c>
      <c r="K328" s="61">
        <v>1893.8799970053699</v>
      </c>
      <c r="L328" s="64">
        <v>588.38895937216614</v>
      </c>
      <c r="M328" s="64">
        <v>11.17907061836479</v>
      </c>
      <c r="N328" s="62">
        <v>0.18999456805398407</v>
      </c>
      <c r="O328" s="62">
        <v>0.30000840163369985</v>
      </c>
      <c r="P328" s="62">
        <v>0.14499898430819599</v>
      </c>
      <c r="Q328" s="62">
        <v>0.14499612992520283</v>
      </c>
      <c r="R328" s="62">
        <v>0.33365256605996657</v>
      </c>
    </row>
    <row r="329" spans="1:18" hidden="1">
      <c r="A329" s="60" t="s">
        <v>375</v>
      </c>
      <c r="B329" s="60" t="s">
        <v>79</v>
      </c>
      <c r="C329" s="60" t="s">
        <v>378</v>
      </c>
      <c r="D329" s="60" t="s">
        <v>30</v>
      </c>
      <c r="E329" s="60"/>
      <c r="F329" s="61">
        <v>40.710304317715</v>
      </c>
      <c r="G329" s="61">
        <v>49.259999953187197</v>
      </c>
      <c r="H329" s="61">
        <v>57.140000205956198</v>
      </c>
      <c r="I329" s="61">
        <v>62.569999973676403</v>
      </c>
      <c r="J329" s="61">
        <v>68.510000312715206</v>
      </c>
      <c r="K329" s="61">
        <v>82.779999982795999</v>
      </c>
      <c r="L329" s="64">
        <v>33.64451642744536</v>
      </c>
      <c r="M329" s="64">
        <v>0.70657878902696392</v>
      </c>
      <c r="N329" s="62">
        <v>0.21001306128168185</v>
      </c>
      <c r="O329" s="62">
        <v>0.15996752456876837</v>
      </c>
      <c r="P329" s="62">
        <v>9.5029747079948171E-2</v>
      </c>
      <c r="Q329" s="62">
        <v>9.493367974329231E-2</v>
      </c>
      <c r="R329" s="62">
        <v>0.20829075470654074</v>
      </c>
    </row>
    <row r="330" spans="1:18" hidden="1">
      <c r="A330" s="60" t="s">
        <v>375</v>
      </c>
      <c r="B330" s="60" t="s">
        <v>79</v>
      </c>
      <c r="C330" s="60" t="s">
        <v>378</v>
      </c>
      <c r="D330" s="60" t="s">
        <v>31</v>
      </c>
      <c r="E330" s="60"/>
      <c r="F330" s="61">
        <v>3755.66</v>
      </c>
      <c r="G330" s="61">
        <v>3755.6599941429199</v>
      </c>
      <c r="H330" s="61">
        <v>4469.2299932861097</v>
      </c>
      <c r="I330" s="61">
        <v>4759.7299925203797</v>
      </c>
      <c r="J330" s="61">
        <v>5069.1199924457296</v>
      </c>
      <c r="K330" s="61">
        <v>5770.42999095702</v>
      </c>
      <c r="L330" s="64">
        <v>3755.6600058570798</v>
      </c>
      <c r="M330" s="64">
        <v>-5.8570799410517793E-7</v>
      </c>
      <c r="N330" s="62">
        <v>-1.5595341274374622E-9</v>
      </c>
      <c r="O330" s="62">
        <v>0.18999856223833536</v>
      </c>
      <c r="P330" s="62">
        <v>6.5000011113921854E-2</v>
      </c>
      <c r="Q330" s="62">
        <v>6.500158631089098E-2</v>
      </c>
      <c r="R330" s="62">
        <v>0.13834945701747434</v>
      </c>
    </row>
    <row r="331" spans="1:18" hidden="1">
      <c r="A331" s="60" t="s">
        <v>375</v>
      </c>
      <c r="B331" s="60" t="s">
        <v>79</v>
      </c>
      <c r="C331" s="60" t="s">
        <v>378</v>
      </c>
      <c r="D331" s="60" t="s">
        <v>33</v>
      </c>
      <c r="E331" s="60"/>
      <c r="F331" s="61">
        <v>131.793851105974</v>
      </c>
      <c r="G331" s="61">
        <v>170.009999766297</v>
      </c>
      <c r="H331" s="61">
        <v>198.919999998196</v>
      </c>
      <c r="I331" s="61">
        <v>213.83999973783901</v>
      </c>
      <c r="J331" s="61">
        <v>229.87000008121899</v>
      </c>
      <c r="K331" s="61">
        <v>266.91999969856198</v>
      </c>
      <c r="L331" s="64">
        <v>102.16822077066445</v>
      </c>
      <c r="M331" s="64">
        <v>2.9625630335309552</v>
      </c>
      <c r="N331" s="62">
        <v>0.2899691323959705</v>
      </c>
      <c r="O331" s="62">
        <v>0.1700488222553963</v>
      </c>
      <c r="P331" s="62">
        <v>7.5005025838419018E-2</v>
      </c>
      <c r="Q331" s="62">
        <v>7.4962590549159408E-2</v>
      </c>
      <c r="R331" s="62">
        <v>0.16117805544112879</v>
      </c>
    </row>
    <row r="332" spans="1:18" hidden="1">
      <c r="A332" s="60" t="s">
        <v>375</v>
      </c>
      <c r="B332" s="60" t="s">
        <v>79</v>
      </c>
      <c r="C332" s="60" t="s">
        <v>378</v>
      </c>
      <c r="D332" s="60" t="s">
        <v>34</v>
      </c>
      <c r="E332" s="60"/>
      <c r="F332" s="61">
        <v>67.6899999999996</v>
      </c>
      <c r="G332" s="61">
        <v>78.519999907430105</v>
      </c>
      <c r="H332" s="61">
        <v>89.510000160736595</v>
      </c>
      <c r="I332" s="61">
        <v>100.699999909035</v>
      </c>
      <c r="J332" s="61">
        <v>113.29000019634501</v>
      </c>
      <c r="K332" s="61">
        <v>145.23999987617401</v>
      </c>
      <c r="L332" s="64">
        <v>58.353745611331455</v>
      </c>
      <c r="M332" s="64">
        <v>0.93362543886681448</v>
      </c>
      <c r="N332" s="62">
        <v>0.15999408934008819</v>
      </c>
      <c r="O332" s="62">
        <v>0.13996434368648719</v>
      </c>
      <c r="P332" s="62">
        <v>0.12501396188363409</v>
      </c>
      <c r="Q332" s="62">
        <v>0.12502482918255103</v>
      </c>
      <c r="R332" s="62">
        <v>0.2820195924128861</v>
      </c>
    </row>
    <row r="333" spans="1:18" hidden="1">
      <c r="A333" s="60" t="s">
        <v>375</v>
      </c>
      <c r="B333" s="60" t="s">
        <v>79</v>
      </c>
      <c r="C333" s="60" t="s">
        <v>378</v>
      </c>
      <c r="D333" s="60" t="s">
        <v>35</v>
      </c>
      <c r="E333" s="60"/>
      <c r="F333" s="61">
        <v>73.62</v>
      </c>
      <c r="G333" s="61">
        <v>94.229999883399103</v>
      </c>
      <c r="H333" s="61">
        <v>103.65000011044</v>
      </c>
      <c r="I333" s="61">
        <v>110.909999896717</v>
      </c>
      <c r="J333" s="61">
        <v>118.670000215736</v>
      </c>
      <c r="K333" s="61">
        <v>136.43999990262299</v>
      </c>
      <c r="L333" s="64">
        <v>57.517822420743187</v>
      </c>
      <c r="M333" s="64">
        <v>1.6102177579256818</v>
      </c>
      <c r="N333" s="62">
        <v>0.27995109866067774</v>
      </c>
      <c r="O333" s="62">
        <v>9.9968165538546955E-2</v>
      </c>
      <c r="P333" s="62">
        <v>7.0043413203486712E-2</v>
      </c>
      <c r="Q333" s="62">
        <v>6.9966642559240511E-2</v>
      </c>
      <c r="R333" s="62">
        <v>0.1497429818368757</v>
      </c>
    </row>
    <row r="334" spans="1:18" hidden="1">
      <c r="A334" s="60" t="s">
        <v>375</v>
      </c>
      <c r="B334" s="60" t="s">
        <v>79</v>
      </c>
      <c r="C334" s="60" t="s">
        <v>378</v>
      </c>
      <c r="D334" s="60" t="s">
        <v>355</v>
      </c>
      <c r="E334" s="60"/>
      <c r="F334" s="61">
        <v>45.592677880469303</v>
      </c>
      <c r="G334" s="61">
        <v>60.639999934877302</v>
      </c>
      <c r="H334" s="61">
        <v>75.190000187323307</v>
      </c>
      <c r="I334" s="61">
        <v>88.349999931930498</v>
      </c>
      <c r="J334" s="61">
        <v>103.810000263842</v>
      </c>
      <c r="K334" s="61">
        <v>146.869999884218</v>
      </c>
      <c r="L334" s="64">
        <v>34.279226229297336</v>
      </c>
      <c r="M334" s="64">
        <v>1.1313451651171966</v>
      </c>
      <c r="N334" s="62">
        <v>0.33003812791733106</v>
      </c>
      <c r="O334" s="62">
        <v>0.23994063766608817</v>
      </c>
      <c r="P334" s="62">
        <v>0.17502327053891811</v>
      </c>
      <c r="Q334" s="62">
        <v>0.17498585561768762</v>
      </c>
      <c r="R334" s="62">
        <v>0.41479625769131423</v>
      </c>
    </row>
    <row r="335" spans="1:18" hidden="1">
      <c r="A335" s="60" t="s">
        <v>375</v>
      </c>
      <c r="B335" s="60" t="s">
        <v>79</v>
      </c>
      <c r="C335" s="60" t="s">
        <v>378</v>
      </c>
      <c r="D335" s="60" t="s">
        <v>39</v>
      </c>
      <c r="E335" s="60"/>
      <c r="F335" s="61">
        <v>3357.52</v>
      </c>
      <c r="G335" s="61">
        <v>3726.83999409739</v>
      </c>
      <c r="H335" s="61">
        <v>4211.3299937131496</v>
      </c>
      <c r="I335" s="61">
        <v>4632.4699924565602</v>
      </c>
      <c r="J335" s="61">
        <v>5095.7099923720198</v>
      </c>
      <c r="K335" s="61">
        <v>6217.7399902280604</v>
      </c>
      <c r="L335" s="64">
        <v>3024.7986412763112</v>
      </c>
      <c r="M335" s="64">
        <v>33.272135872368878</v>
      </c>
      <c r="N335" s="62">
        <v>0.10999785380202948</v>
      </c>
      <c r="O335" s="62">
        <v>0.13000021476186266</v>
      </c>
      <c r="P335" s="62">
        <v>0.10000166203363453</v>
      </c>
      <c r="Q335" s="62">
        <v>9.9998489071659855E-2</v>
      </c>
      <c r="R335" s="62">
        <v>0.2201911018357901</v>
      </c>
    </row>
    <row r="336" spans="1:18" hidden="1">
      <c r="A336" s="60" t="s">
        <v>375</v>
      </c>
      <c r="B336" s="60" t="s">
        <v>79</v>
      </c>
      <c r="C336" s="60" t="s">
        <v>378</v>
      </c>
      <c r="D336" s="60" t="s">
        <v>40</v>
      </c>
      <c r="E336" s="60"/>
      <c r="F336" s="61">
        <v>364.130577894233</v>
      </c>
      <c r="G336" s="61">
        <v>404.179999394719</v>
      </c>
      <c r="H336" s="61">
        <v>460.76999955260101</v>
      </c>
      <c r="I336" s="61">
        <v>511.45999925952799</v>
      </c>
      <c r="J336" s="61">
        <v>567.71999949711801</v>
      </c>
      <c r="K336" s="61">
        <v>706.56999899697303</v>
      </c>
      <c r="L336" s="64">
        <v>328.04957681268309</v>
      </c>
      <c r="M336" s="64">
        <v>3.6081001081549915</v>
      </c>
      <c r="N336" s="62">
        <v>0.10998642775921702</v>
      </c>
      <c r="O336" s="62">
        <v>0.14001187649717584</v>
      </c>
      <c r="P336" s="62">
        <v>0.11001150195573935</v>
      </c>
      <c r="Q336" s="62">
        <v>0.10999882751151815</v>
      </c>
      <c r="R336" s="62">
        <v>0.24457478972529992</v>
      </c>
    </row>
    <row r="337" spans="1:18" hidden="1">
      <c r="A337" s="60" t="s">
        <v>375</v>
      </c>
      <c r="B337" s="60" t="s">
        <v>79</v>
      </c>
      <c r="C337" s="60" t="s">
        <v>378</v>
      </c>
      <c r="D337" s="60" t="s">
        <v>41</v>
      </c>
      <c r="E337" s="60"/>
      <c r="F337" s="61">
        <v>1247.68</v>
      </c>
      <c r="G337" s="61">
        <v>1497.20999770458</v>
      </c>
      <c r="H337" s="61">
        <v>1811.6199974532699</v>
      </c>
      <c r="I337" s="61">
        <v>1983.7299969958201</v>
      </c>
      <c r="J337" s="61">
        <v>2172.1799969444901</v>
      </c>
      <c r="K337" s="61">
        <v>2624.35999598238</v>
      </c>
      <c r="L337" s="64">
        <v>1039.7375016107524</v>
      </c>
      <c r="M337" s="64">
        <v>20.79424983892477</v>
      </c>
      <c r="N337" s="62">
        <v>0.19999518923488391</v>
      </c>
      <c r="O337" s="62">
        <v>0.20999726172729397</v>
      </c>
      <c r="P337" s="62">
        <v>9.500336703309642E-2</v>
      </c>
      <c r="Q337" s="62">
        <v>9.4997807279246921E-2</v>
      </c>
      <c r="R337" s="62">
        <v>0.20816875197909548</v>
      </c>
    </row>
    <row r="338" spans="1:18" hidden="1">
      <c r="A338" s="60" t="s">
        <v>375</v>
      </c>
      <c r="B338" s="60" t="s">
        <v>79</v>
      </c>
      <c r="C338" s="60" t="s">
        <v>378</v>
      </c>
      <c r="D338" s="60" t="s">
        <v>42</v>
      </c>
      <c r="E338" s="60"/>
      <c r="F338" s="61">
        <v>330.83001010664299</v>
      </c>
      <c r="G338" s="61">
        <v>330.82999951149998</v>
      </c>
      <c r="H338" s="61">
        <v>373.83999970643799</v>
      </c>
      <c r="I338" s="61">
        <v>398.13999944339002</v>
      </c>
      <c r="J338" s="61">
        <v>424.019999756169</v>
      </c>
      <c r="K338" s="61">
        <v>482.67999935350599</v>
      </c>
      <c r="L338" s="64">
        <v>330.83002070178634</v>
      </c>
      <c r="M338" s="64">
        <v>-1.0595143351110892E-6</v>
      </c>
      <c r="N338" s="62">
        <v>-3.2025942890232468E-8</v>
      </c>
      <c r="O338" s="62">
        <v>0.13000634845221448</v>
      </c>
      <c r="P338" s="62">
        <v>6.5001069323865499E-2</v>
      </c>
      <c r="Q338" s="62">
        <v>6.5002261387853227E-2</v>
      </c>
      <c r="R338" s="62">
        <v>0.13834253014260928</v>
      </c>
    </row>
    <row r="339" spans="1:18" hidden="1">
      <c r="A339" s="60" t="s">
        <v>375</v>
      </c>
      <c r="B339" s="60" t="s">
        <v>79</v>
      </c>
      <c r="C339" s="60" t="s">
        <v>378</v>
      </c>
      <c r="D339" s="60" t="s">
        <v>43</v>
      </c>
      <c r="E339" s="60"/>
      <c r="F339" s="61">
        <v>604.1</v>
      </c>
      <c r="G339" s="61">
        <v>682.629998957559</v>
      </c>
      <c r="H339" s="61">
        <v>832.80999901698999</v>
      </c>
      <c r="I339" s="61">
        <v>911.92999863542798</v>
      </c>
      <c r="J339" s="61">
        <v>998.55999888115002</v>
      </c>
      <c r="K339" s="61">
        <v>1206.4299982520299</v>
      </c>
      <c r="L339" s="64">
        <v>534.60412017827127</v>
      </c>
      <c r="M339" s="64">
        <v>6.9495879821728748</v>
      </c>
      <c r="N339" s="62">
        <v>0.12999503220916897</v>
      </c>
      <c r="O339" s="62">
        <v>0.22000205131443118</v>
      </c>
      <c r="P339" s="62">
        <v>9.5003661953900101E-2</v>
      </c>
      <c r="Q339" s="62">
        <v>9.499632688402769E-2</v>
      </c>
      <c r="R339" s="62">
        <v>0.20816976406404286</v>
      </c>
    </row>
    <row r="340" spans="1:18" hidden="1">
      <c r="A340" s="60" t="s">
        <v>375</v>
      </c>
      <c r="B340" s="60" t="s">
        <v>79</v>
      </c>
      <c r="C340" s="60" t="s">
        <v>378</v>
      </c>
      <c r="D340" s="60" t="s">
        <v>45</v>
      </c>
      <c r="E340" s="60"/>
      <c r="F340" s="61">
        <v>565.49</v>
      </c>
      <c r="G340" s="61">
        <v>638.99999902525894</v>
      </c>
      <c r="H340" s="61">
        <v>709.28999916722205</v>
      </c>
      <c r="I340" s="61">
        <v>797.94999880715602</v>
      </c>
      <c r="J340" s="61">
        <v>897.69999899357504</v>
      </c>
      <c r="K340" s="61">
        <v>1150.8799983245799</v>
      </c>
      <c r="L340" s="64">
        <v>500.43652674146483</v>
      </c>
      <c r="M340" s="64">
        <v>6.5053473258535179</v>
      </c>
      <c r="N340" s="62">
        <v>0.12999345527818162</v>
      </c>
      <c r="O340" s="62">
        <v>0.11000000038996029</v>
      </c>
      <c r="P340" s="62">
        <v>0.12499823731341164</v>
      </c>
      <c r="Q340" s="62">
        <v>0.12500783299145793</v>
      </c>
      <c r="R340" s="62">
        <v>0.28203185876668013</v>
      </c>
    </row>
    <row r="341" spans="1:18" hidden="1">
      <c r="A341" s="60" t="s">
        <v>375</v>
      </c>
      <c r="B341" s="60" t="s">
        <v>79</v>
      </c>
      <c r="C341" s="60" t="s">
        <v>378</v>
      </c>
      <c r="D341" s="60" t="s">
        <v>46</v>
      </c>
      <c r="E341" s="60"/>
      <c r="F341" s="61">
        <v>64.88</v>
      </c>
      <c r="G341" s="61">
        <v>68.769999922542098</v>
      </c>
      <c r="H341" s="61">
        <v>85.270000171031697</v>
      </c>
      <c r="I341" s="61">
        <v>94.6499999217138</v>
      </c>
      <c r="J341" s="61">
        <v>105.060000271135</v>
      </c>
      <c r="K341" s="61">
        <v>130.75999991048701</v>
      </c>
      <c r="L341" s="64">
        <v>61.210039330248662</v>
      </c>
      <c r="M341" s="64">
        <v>0.36699606697513332</v>
      </c>
      <c r="N341" s="62">
        <v>5.9956842209341908E-2</v>
      </c>
      <c r="O341" s="62">
        <v>0.239930206006603</v>
      </c>
      <c r="P341" s="62">
        <v>0.11000351509168541</v>
      </c>
      <c r="Q341" s="62">
        <v>0.10998415592214937</v>
      </c>
      <c r="R341" s="62">
        <v>0.24462211662884445</v>
      </c>
    </row>
    <row r="342" spans="1:18" hidden="1">
      <c r="A342" s="60" t="s">
        <v>375</v>
      </c>
      <c r="B342" s="60" t="s">
        <v>79</v>
      </c>
      <c r="C342" s="60" t="s">
        <v>378</v>
      </c>
      <c r="D342" s="60" t="s">
        <v>47</v>
      </c>
      <c r="E342" s="60"/>
      <c r="F342" s="61">
        <v>128.41321929206799</v>
      </c>
      <c r="G342" s="61">
        <v>133.54999982103999</v>
      </c>
      <c r="H342" s="61">
        <v>153.58000006396</v>
      </c>
      <c r="I342" s="61">
        <v>170.47999980185</v>
      </c>
      <c r="J342" s="61">
        <v>189.23000012701999</v>
      </c>
      <c r="K342" s="61">
        <v>235.50999974488801</v>
      </c>
      <c r="L342" s="64">
        <v>123.47401655596896</v>
      </c>
      <c r="M342" s="64">
        <v>0.49392027360990343</v>
      </c>
      <c r="N342" s="62">
        <v>4.0001960524708162E-2</v>
      </c>
      <c r="O342" s="62">
        <v>0.14998128243924119</v>
      </c>
      <c r="P342" s="62">
        <v>0.11004036808732789</v>
      </c>
      <c r="Q342" s="62">
        <v>0.10998357782122969</v>
      </c>
      <c r="R342" s="62">
        <v>0.24457009769488305</v>
      </c>
    </row>
    <row r="343" spans="1:18" hidden="1">
      <c r="A343" s="60" t="s">
        <v>375</v>
      </c>
      <c r="B343" s="60" t="s">
        <v>79</v>
      </c>
      <c r="C343" s="60" t="s">
        <v>378</v>
      </c>
      <c r="D343" s="60" t="s">
        <v>48</v>
      </c>
      <c r="E343" s="60"/>
      <c r="F343" s="61">
        <v>13230.7891913522</v>
      </c>
      <c r="G343" s="61">
        <v>13892.329979496601</v>
      </c>
      <c r="H343" s="61">
        <v>14725.8699762221</v>
      </c>
      <c r="I343" s="61">
        <v>16051.1999708085</v>
      </c>
      <c r="J343" s="61">
        <v>17495.7999719869</v>
      </c>
      <c r="K343" s="61">
        <v>20929.419970565999</v>
      </c>
      <c r="L343" s="64">
        <v>12600.750405753421</v>
      </c>
      <c r="M343" s="64">
        <v>63.003878559877919</v>
      </c>
      <c r="N343" s="62">
        <v>5.0000100415536181E-2</v>
      </c>
      <c r="O343" s="62">
        <v>6.0000014249280288E-2</v>
      </c>
      <c r="P343" s="62">
        <v>9.000011522079264E-2</v>
      </c>
      <c r="Q343" s="62">
        <v>8.9999501831988904E-2</v>
      </c>
      <c r="R343" s="62">
        <v>0.19625395832581424</v>
      </c>
    </row>
    <row r="344" spans="1:18" hidden="1">
      <c r="A344" s="60" t="s">
        <v>375</v>
      </c>
      <c r="B344" s="60" t="s">
        <v>79</v>
      </c>
      <c r="C344" s="60" t="s">
        <v>379</v>
      </c>
      <c r="D344" s="60" t="s">
        <v>13</v>
      </c>
      <c r="E344" s="60"/>
      <c r="F344" s="61">
        <v>470.44080729921598</v>
      </c>
      <c r="G344" s="61">
        <v>489.259994288217</v>
      </c>
      <c r="H344" s="61">
        <v>533.28999538143205</v>
      </c>
      <c r="I344" s="61">
        <v>578.61999344341098</v>
      </c>
      <c r="J344" s="61">
        <v>627.79999502794101</v>
      </c>
      <c r="K344" s="61">
        <v>743.60999173309995</v>
      </c>
      <c r="L344" s="64">
        <v>452.34549269516697</v>
      </c>
      <c r="M344" s="64">
        <v>1.8095314604049009</v>
      </c>
      <c r="N344" s="62">
        <v>4.0003304766525916E-2</v>
      </c>
      <c r="O344" s="62">
        <v>8.9993054014707613E-2</v>
      </c>
      <c r="P344" s="62">
        <v>8.5000653405389606E-2</v>
      </c>
      <c r="Q344" s="62">
        <v>8.4995337426652259E-2</v>
      </c>
      <c r="R344" s="62">
        <v>0.18446957251091514</v>
      </c>
    </row>
    <row r="345" spans="1:18" hidden="1">
      <c r="A345" s="60" t="s">
        <v>375</v>
      </c>
      <c r="B345" s="60" t="s">
        <v>79</v>
      </c>
      <c r="C345" s="60" t="s">
        <v>379</v>
      </c>
      <c r="D345" s="60" t="s">
        <v>15</v>
      </c>
      <c r="E345" s="60"/>
      <c r="F345" s="61">
        <v>1585.69</v>
      </c>
      <c r="G345" s="61">
        <v>1775.9699786716801</v>
      </c>
      <c r="H345" s="61">
        <v>1989.08997781625</v>
      </c>
      <c r="I345" s="61">
        <v>2178.0499741856602</v>
      </c>
      <c r="J345" s="61">
        <v>2384.95997374238</v>
      </c>
      <c r="K345" s="61">
        <v>2881.4299657289998</v>
      </c>
      <c r="L345" s="64">
        <v>1415.796892006379</v>
      </c>
      <c r="M345" s="64">
        <v>16.989310799362102</v>
      </c>
      <c r="N345" s="62">
        <v>0.1199982207566927</v>
      </c>
      <c r="O345" s="62">
        <v>0.12000202802075008</v>
      </c>
      <c r="P345" s="62">
        <v>9.499821449850275E-2</v>
      </c>
      <c r="Q345" s="62">
        <v>9.4997820072553835E-2</v>
      </c>
      <c r="R345" s="62">
        <v>0.20816701221512734</v>
      </c>
    </row>
    <row r="346" spans="1:18" hidden="1">
      <c r="A346" s="60" t="s">
        <v>375</v>
      </c>
      <c r="B346" s="60" t="s">
        <v>79</v>
      </c>
      <c r="C346" s="60" t="s">
        <v>379</v>
      </c>
      <c r="D346" s="60" t="s">
        <v>16</v>
      </c>
      <c r="E346" s="60"/>
      <c r="F346" s="61">
        <v>335.33279917511499</v>
      </c>
      <c r="G346" s="61">
        <v>352.09999594641602</v>
      </c>
      <c r="H346" s="61">
        <v>394.34999703306198</v>
      </c>
      <c r="I346" s="61">
        <v>421.959995361523</v>
      </c>
      <c r="J346" s="61">
        <v>451.489997294082</v>
      </c>
      <c r="K346" s="61">
        <v>519.08999447137296</v>
      </c>
      <c r="L346" s="64">
        <v>319.3640655983728</v>
      </c>
      <c r="M346" s="64">
        <v>1.5968733576742182</v>
      </c>
      <c r="N346" s="62">
        <v>5.0001660477432125E-2</v>
      </c>
      <c r="O346" s="62">
        <v>0.1199943242631441</v>
      </c>
      <c r="P346" s="62">
        <v>7.0013943289433361E-2</v>
      </c>
      <c r="Q346" s="62">
        <v>6.9982942120516797E-2</v>
      </c>
      <c r="R346" s="62">
        <v>0.14972645591804573</v>
      </c>
    </row>
    <row r="347" spans="1:18" hidden="1">
      <c r="A347" s="60" t="s">
        <v>375</v>
      </c>
      <c r="B347" s="60" t="s">
        <v>79</v>
      </c>
      <c r="C347" s="60" t="s">
        <v>379</v>
      </c>
      <c r="D347" s="60" t="s">
        <v>17</v>
      </c>
      <c r="E347" s="60"/>
      <c r="F347" s="61">
        <v>944.09207412879698</v>
      </c>
      <c r="G347" s="61">
        <v>1057.37998738636</v>
      </c>
      <c r="H347" s="61">
        <v>1184.2699874940499</v>
      </c>
      <c r="I347" s="61">
        <v>1296.76998472167</v>
      </c>
      <c r="J347" s="61">
        <v>1419.96998538049</v>
      </c>
      <c r="K347" s="61">
        <v>1715.5599799581</v>
      </c>
      <c r="L347" s="64">
        <v>842.94185161945461</v>
      </c>
      <c r="M347" s="64">
        <v>10.115022250934237</v>
      </c>
      <c r="N347" s="62">
        <v>0.11999667867363939</v>
      </c>
      <c r="O347" s="62">
        <v>0.12000416276209051</v>
      </c>
      <c r="P347" s="62">
        <v>9.4995227790643705E-2</v>
      </c>
      <c r="Q347" s="62">
        <v>9.5005283982774219E-2</v>
      </c>
      <c r="R347" s="62">
        <v>0.20816636803657845</v>
      </c>
    </row>
    <row r="348" spans="1:18" hidden="1">
      <c r="A348" s="60" t="s">
        <v>375</v>
      </c>
      <c r="B348" s="60" t="s">
        <v>79</v>
      </c>
      <c r="C348" s="60" t="s">
        <v>379</v>
      </c>
      <c r="D348" s="60" t="s">
        <v>18</v>
      </c>
      <c r="E348" s="60"/>
      <c r="F348" s="61">
        <v>108.10427898787999</v>
      </c>
      <c r="G348" s="61">
        <v>115.669998800736</v>
      </c>
      <c r="H348" s="61">
        <v>133.02000021046001</v>
      </c>
      <c r="I348" s="61">
        <v>146.98999867719101</v>
      </c>
      <c r="J348" s="61">
        <v>162.420000687808</v>
      </c>
      <c r="K348" s="61">
        <v>200.159998313828</v>
      </c>
      <c r="L348" s="64">
        <v>101.03341624150714</v>
      </c>
      <c r="M348" s="64">
        <v>0.70708627463728535</v>
      </c>
      <c r="N348" s="62">
        <v>6.9985387106686364E-2</v>
      </c>
      <c r="O348" s="62">
        <v>0.1499956911006177</v>
      </c>
      <c r="P348" s="62">
        <v>0.10502178954013014</v>
      </c>
      <c r="Q348" s="62">
        <v>0.1049731420469175</v>
      </c>
      <c r="R348" s="62">
        <v>0.23236053113040614</v>
      </c>
    </row>
    <row r="349" spans="1:18" hidden="1">
      <c r="A349" s="60" t="s">
        <v>375</v>
      </c>
      <c r="B349" s="60" t="s">
        <v>79</v>
      </c>
      <c r="C349" s="60" t="s">
        <v>379</v>
      </c>
      <c r="D349" s="60" t="s">
        <v>19</v>
      </c>
      <c r="E349" s="60"/>
      <c r="F349" s="61">
        <v>608.78058155096699</v>
      </c>
      <c r="G349" s="61">
        <v>645.30999240370397</v>
      </c>
      <c r="H349" s="61">
        <v>684.02999356894895</v>
      </c>
      <c r="I349" s="61">
        <v>752.429991359719</v>
      </c>
      <c r="J349" s="61">
        <v>827.66999269252699</v>
      </c>
      <c r="K349" s="61">
        <v>1009.91998855529</v>
      </c>
      <c r="L349" s="64">
        <v>574.3190107641766</v>
      </c>
      <c r="M349" s="64">
        <v>3.4461570786790388</v>
      </c>
      <c r="N349" s="62">
        <v>6.0004231343372363E-2</v>
      </c>
      <c r="O349" s="62">
        <v>6.000217201196207E-2</v>
      </c>
      <c r="P349" s="62">
        <v>9.9995611937849116E-2</v>
      </c>
      <c r="Q349" s="62">
        <v>9.9996015837754568E-2</v>
      </c>
      <c r="R349" s="62">
        <v>0.22019645205437274</v>
      </c>
    </row>
    <row r="350" spans="1:18" hidden="1">
      <c r="A350" s="60" t="s">
        <v>375</v>
      </c>
      <c r="B350" s="60" t="s">
        <v>79</v>
      </c>
      <c r="C350" s="60" t="s">
        <v>379</v>
      </c>
      <c r="D350" s="60" t="s">
        <v>20</v>
      </c>
      <c r="E350" s="60"/>
      <c r="F350" s="61">
        <v>8085.1738767626803</v>
      </c>
      <c r="G350" s="61">
        <v>8731.9898941169395</v>
      </c>
      <c r="H350" s="61">
        <v>9168.5898907288993</v>
      </c>
      <c r="I350" s="61">
        <v>9902.0698815664</v>
      </c>
      <c r="J350" s="61">
        <v>10694.23987299</v>
      </c>
      <c r="K350" s="61">
        <v>12541.8198497993</v>
      </c>
      <c r="L350" s="64">
        <v>7486.2703015183115</v>
      </c>
      <c r="M350" s="64">
        <v>59.89035752443688</v>
      </c>
      <c r="N350" s="62">
        <v>8.0000260626830896E-2</v>
      </c>
      <c r="O350" s="62">
        <v>5.0000057479007522E-2</v>
      </c>
      <c r="P350" s="62">
        <v>7.9999214664316212E-2</v>
      </c>
      <c r="Q350" s="62">
        <v>8.0000444442257054E-2</v>
      </c>
      <c r="R350" s="62">
        <v>0.1727640298658025</v>
      </c>
    </row>
    <row r="351" spans="1:18" hidden="1">
      <c r="A351" s="60" t="s">
        <v>375</v>
      </c>
      <c r="B351" s="60" t="s">
        <v>79</v>
      </c>
      <c r="C351" s="60" t="s">
        <v>379</v>
      </c>
      <c r="D351" s="60" t="s">
        <v>21</v>
      </c>
      <c r="E351" s="60"/>
      <c r="F351" s="61">
        <v>531.01</v>
      </c>
      <c r="G351" s="61">
        <v>605.34999287208905</v>
      </c>
      <c r="H351" s="61">
        <v>665.87999378775805</v>
      </c>
      <c r="I351" s="61">
        <v>735.79999154780205</v>
      </c>
      <c r="J351" s="61">
        <v>813.05999285865596</v>
      </c>
      <c r="K351" s="61">
        <v>1001.94998864001</v>
      </c>
      <c r="L351" s="64">
        <v>465.79932835578779</v>
      </c>
      <c r="M351" s="64">
        <v>6.5210671644212201</v>
      </c>
      <c r="N351" s="62">
        <v>0.1399973500915031</v>
      </c>
      <c r="O351" s="62">
        <v>9.9991743005536052E-2</v>
      </c>
      <c r="P351" s="62">
        <v>0.10500390222315378</v>
      </c>
      <c r="Q351" s="62">
        <v>0.10500136205265861</v>
      </c>
      <c r="R351" s="62">
        <v>0.23231987484371414</v>
      </c>
    </row>
    <row r="352" spans="1:18" hidden="1">
      <c r="A352" s="60" t="s">
        <v>375</v>
      </c>
      <c r="B352" s="60" t="s">
        <v>79</v>
      </c>
      <c r="C352" s="60" t="s">
        <v>379</v>
      </c>
      <c r="D352" s="60" t="s">
        <v>22</v>
      </c>
      <c r="E352" s="60"/>
      <c r="F352" s="61">
        <v>51.81</v>
      </c>
      <c r="G352" s="61">
        <v>68.899999367377802</v>
      </c>
      <c r="H352" s="61">
        <v>75.100000876014704</v>
      </c>
      <c r="I352" s="61">
        <v>82.989999454892896</v>
      </c>
      <c r="J352" s="61">
        <v>91.700001548353001</v>
      </c>
      <c r="K352" s="61">
        <v>113.00999937828701</v>
      </c>
      <c r="L352" s="64">
        <v>38.959014871499825</v>
      </c>
      <c r="M352" s="64">
        <v>1.2850985128500176</v>
      </c>
      <c r="N352" s="62">
        <v>0.32985908834931094</v>
      </c>
      <c r="O352" s="62">
        <v>8.9985508934161573E-2</v>
      </c>
      <c r="P352" s="62">
        <v>0.10505989995797836</v>
      </c>
      <c r="Q352" s="62">
        <v>0.10495242981889891</v>
      </c>
      <c r="R352" s="62">
        <v>0.23238819487584564</v>
      </c>
    </row>
    <row r="353" spans="1:18" hidden="1">
      <c r="A353" s="60" t="s">
        <v>375</v>
      </c>
      <c r="B353" s="60" t="s">
        <v>79</v>
      </c>
      <c r="C353" s="60" t="s">
        <v>379</v>
      </c>
      <c r="D353" s="60" t="s">
        <v>23</v>
      </c>
      <c r="E353" s="60"/>
      <c r="F353" s="61">
        <v>412.09</v>
      </c>
      <c r="G353" s="61">
        <v>412.08999521778998</v>
      </c>
      <c r="H353" s="61">
        <v>515.10999551911198</v>
      </c>
      <c r="I353" s="61">
        <v>543.439993888868</v>
      </c>
      <c r="J353" s="61">
        <v>573.32999576483405</v>
      </c>
      <c r="K353" s="61">
        <v>639.799992985009</v>
      </c>
      <c r="L353" s="64">
        <v>412.09000478221003</v>
      </c>
      <c r="M353" s="64">
        <v>-4.7822100555094951E-7</v>
      </c>
      <c r="N353" s="62">
        <v>-1.1604770799257629E-8</v>
      </c>
      <c r="O353" s="62">
        <v>0.24999393699639766</v>
      </c>
      <c r="P353" s="62">
        <v>5.4997958914010062E-2</v>
      </c>
      <c r="Q353" s="62">
        <v>5.5001476174163351E-2</v>
      </c>
      <c r="R353" s="62">
        <v>0.11593671657018852</v>
      </c>
    </row>
    <row r="354" spans="1:18" hidden="1">
      <c r="A354" s="60" t="s">
        <v>375</v>
      </c>
      <c r="B354" s="60" t="s">
        <v>79</v>
      </c>
      <c r="C354" s="60" t="s">
        <v>379</v>
      </c>
      <c r="D354" s="60" t="s">
        <v>24</v>
      </c>
      <c r="E354" s="60"/>
      <c r="F354" s="61">
        <v>2157.0210401387399</v>
      </c>
      <c r="G354" s="61">
        <v>2157.0199741112901</v>
      </c>
      <c r="H354" s="61">
        <v>2437.4299723528802</v>
      </c>
      <c r="I354" s="61">
        <v>2632.4299684875</v>
      </c>
      <c r="J354" s="61">
        <v>2843.0199683276201</v>
      </c>
      <c r="K354" s="61">
        <v>3334.1899606532002</v>
      </c>
      <c r="L354" s="64">
        <v>2157.0221061667162</v>
      </c>
      <c r="M354" s="64">
        <v>-1.066027976321493E-4</v>
      </c>
      <c r="N354" s="62">
        <v>-4.942128193870069E-7</v>
      </c>
      <c r="O354" s="62">
        <v>0.12999879537838832</v>
      </c>
      <c r="P354" s="62">
        <v>8.0002296823479188E-2</v>
      </c>
      <c r="Q354" s="62">
        <v>7.9998329437465543E-2</v>
      </c>
      <c r="R354" s="62">
        <v>0.17276346905664058</v>
      </c>
    </row>
    <row r="355" spans="1:18" hidden="1">
      <c r="A355" s="60" t="s">
        <v>375</v>
      </c>
      <c r="B355" s="60" t="s">
        <v>79</v>
      </c>
      <c r="C355" s="60" t="s">
        <v>379</v>
      </c>
      <c r="D355" s="60" t="s">
        <v>25</v>
      </c>
      <c r="E355" s="60"/>
      <c r="F355" s="61">
        <v>598.71</v>
      </c>
      <c r="G355" s="61">
        <v>628.63999259826403</v>
      </c>
      <c r="H355" s="61">
        <v>666.35999358952097</v>
      </c>
      <c r="I355" s="61">
        <v>722.99999171704303</v>
      </c>
      <c r="J355" s="61">
        <v>784.45999308718103</v>
      </c>
      <c r="K355" s="61">
        <v>929.14998950111601</v>
      </c>
      <c r="L355" s="64">
        <v>570.20499541948789</v>
      </c>
      <c r="M355" s="64">
        <v>2.850500458051215</v>
      </c>
      <c r="N355" s="62">
        <v>4.999080121972907E-2</v>
      </c>
      <c r="O355" s="62">
        <v>6.0002547460199722E-2</v>
      </c>
      <c r="P355" s="62">
        <v>8.4999097593503506E-2</v>
      </c>
      <c r="Q355" s="62">
        <v>8.5006918498266457E-2</v>
      </c>
      <c r="R355" s="62">
        <v>0.1844453479960384</v>
      </c>
    </row>
    <row r="356" spans="1:18" hidden="1">
      <c r="A356" s="60" t="s">
        <v>375</v>
      </c>
      <c r="B356" s="60" t="s">
        <v>79</v>
      </c>
      <c r="C356" s="60" t="s">
        <v>379</v>
      </c>
      <c r="D356" s="60" t="s">
        <v>26</v>
      </c>
      <c r="E356" s="60"/>
      <c r="F356" s="61">
        <v>5600.5710921203899</v>
      </c>
      <c r="G356" s="61">
        <v>5824.5899295224099</v>
      </c>
      <c r="H356" s="61">
        <v>6348.8099256242303</v>
      </c>
      <c r="I356" s="61">
        <v>6824.9699174547804</v>
      </c>
      <c r="J356" s="61">
        <v>7336.8399138672003</v>
      </c>
      <c r="K356" s="61">
        <v>8519.4198963746603</v>
      </c>
      <c r="L356" s="64">
        <v>5385.168215690418</v>
      </c>
      <c r="M356" s="64">
        <v>21.540287642997193</v>
      </c>
      <c r="N356" s="62">
        <v>3.9999284665308277E-2</v>
      </c>
      <c r="O356" s="62">
        <v>9.0001185052490745E-2</v>
      </c>
      <c r="P356" s="62">
        <v>7.4999881459474144E-2</v>
      </c>
      <c r="Q356" s="62">
        <v>7.4999597449260297E-2</v>
      </c>
      <c r="R356" s="62">
        <v>0.16118383342020201</v>
      </c>
    </row>
    <row r="357" spans="1:18" hidden="1">
      <c r="A357" s="60" t="s">
        <v>375</v>
      </c>
      <c r="B357" s="60" t="s">
        <v>79</v>
      </c>
      <c r="C357" s="60" t="s">
        <v>379</v>
      </c>
      <c r="D357" s="60" t="s">
        <v>27</v>
      </c>
      <c r="E357" s="60"/>
      <c r="F357" s="61">
        <v>227.63959739245499</v>
      </c>
      <c r="G357" s="61">
        <v>241.29999728274501</v>
      </c>
      <c r="H357" s="61">
        <v>299.209998225356</v>
      </c>
      <c r="I357" s="61">
        <v>330.62999645963498</v>
      </c>
      <c r="J357" s="61">
        <v>365.33999827283299</v>
      </c>
      <c r="K357" s="61">
        <v>450.21999529967201</v>
      </c>
      <c r="L357" s="64">
        <v>214.75253578340821</v>
      </c>
      <c r="M357" s="64">
        <v>1.2887061609046782</v>
      </c>
      <c r="N357" s="62">
        <v>6.0008891452831177E-2</v>
      </c>
      <c r="O357" s="62">
        <v>0.23999171817127926</v>
      </c>
      <c r="P357" s="62">
        <v>0.10500985401769354</v>
      </c>
      <c r="Q357" s="62">
        <v>0.10498140575528687</v>
      </c>
      <c r="R357" s="62">
        <v>0.23233151975725175</v>
      </c>
    </row>
    <row r="358" spans="1:18" hidden="1">
      <c r="A358" s="60" t="s">
        <v>375</v>
      </c>
      <c r="B358" s="60" t="s">
        <v>79</v>
      </c>
      <c r="C358" s="60" t="s">
        <v>379</v>
      </c>
      <c r="D358" s="60" t="s">
        <v>28</v>
      </c>
      <c r="E358" s="60"/>
      <c r="F358" s="61">
        <v>567.53090466114202</v>
      </c>
      <c r="G358" s="61">
        <v>709.40999162018295</v>
      </c>
      <c r="H358" s="61">
        <v>844.19999166284197</v>
      </c>
      <c r="I358" s="61">
        <v>941.28998902914304</v>
      </c>
      <c r="J358" s="61">
        <v>1049.52999006205</v>
      </c>
      <c r="K358" s="61">
        <v>1319.2099847889499</v>
      </c>
      <c r="L358" s="64">
        <v>454.0270528328582</v>
      </c>
      <c r="M358" s="64">
        <v>11.350385182828381</v>
      </c>
      <c r="N358" s="62">
        <v>0.24999358765097252</v>
      </c>
      <c r="O358" s="62">
        <v>0.19000296251088802</v>
      </c>
      <c r="P358" s="62">
        <v>0.11500828989000636</v>
      </c>
      <c r="Q358" s="62">
        <v>0.11499113163260871</v>
      </c>
      <c r="R358" s="62">
        <v>0.25695310975435387</v>
      </c>
    </row>
    <row r="359" spans="1:18" hidden="1">
      <c r="A359" s="60" t="s">
        <v>375</v>
      </c>
      <c r="B359" s="60" t="s">
        <v>79</v>
      </c>
      <c r="C359" s="60" t="s">
        <v>379</v>
      </c>
      <c r="D359" s="60" t="s">
        <v>29</v>
      </c>
      <c r="E359" s="60"/>
      <c r="F359" s="61">
        <v>700.17966555581404</v>
      </c>
      <c r="G359" s="61">
        <v>833.20999026841196</v>
      </c>
      <c r="H359" s="61">
        <v>1083.1799887391701</v>
      </c>
      <c r="I359" s="61">
        <v>1240.23998572503</v>
      </c>
      <c r="J359" s="61">
        <v>1420.0699854176901</v>
      </c>
      <c r="K359" s="61">
        <v>1893.87997811523</v>
      </c>
      <c r="L359" s="64">
        <v>588.3889653074383</v>
      </c>
      <c r="M359" s="64">
        <v>11.179070024837575</v>
      </c>
      <c r="N359" s="62">
        <v>0.18999455605011933</v>
      </c>
      <c r="O359" s="62">
        <v>0.30000840291201053</v>
      </c>
      <c r="P359" s="62">
        <v>0.14499898319639284</v>
      </c>
      <c r="Q359" s="62">
        <v>0.14499613120240881</v>
      </c>
      <c r="R359" s="62">
        <v>0.33365256470664473</v>
      </c>
    </row>
    <row r="360" spans="1:18" hidden="1">
      <c r="A360" s="60" t="s">
        <v>375</v>
      </c>
      <c r="B360" s="60" t="s">
        <v>79</v>
      </c>
      <c r="C360" s="60" t="s">
        <v>379</v>
      </c>
      <c r="D360" s="60" t="s">
        <v>30</v>
      </c>
      <c r="E360" s="60"/>
      <c r="F360" s="61">
        <v>40.710304317715</v>
      </c>
      <c r="G360" s="61">
        <v>49.259999607132002</v>
      </c>
      <c r="H360" s="61">
        <v>57.140001105177099</v>
      </c>
      <c r="I360" s="61">
        <v>62.569999710487402</v>
      </c>
      <c r="J360" s="61">
        <v>68.510001846374394</v>
      </c>
      <c r="K360" s="61">
        <v>82.779999734677403</v>
      </c>
      <c r="L360" s="64">
        <v>33.644516663800616</v>
      </c>
      <c r="M360" s="64">
        <v>0.70657876539143838</v>
      </c>
      <c r="N360" s="62">
        <v>0.21001305278124932</v>
      </c>
      <c r="O360" s="62">
        <v>0.15996755097221332</v>
      </c>
      <c r="P360" s="62">
        <v>9.5029725241260535E-2</v>
      </c>
      <c r="Q360" s="62">
        <v>9.4933708860020727E-2</v>
      </c>
      <c r="R360" s="62">
        <v>0.20829072403620422</v>
      </c>
    </row>
    <row r="361" spans="1:18" hidden="1">
      <c r="A361" s="60" t="s">
        <v>375</v>
      </c>
      <c r="B361" s="60" t="s">
        <v>79</v>
      </c>
      <c r="C361" s="60" t="s">
        <v>379</v>
      </c>
      <c r="D361" s="60" t="s">
        <v>31</v>
      </c>
      <c r="E361" s="60"/>
      <c r="F361" s="61">
        <v>3755.66</v>
      </c>
      <c r="G361" s="61">
        <v>3755.6599547803198</v>
      </c>
      <c r="H361" s="61">
        <v>4469.22994875733</v>
      </c>
      <c r="I361" s="61">
        <v>4759.7299439406797</v>
      </c>
      <c r="J361" s="61">
        <v>5069.1199414537796</v>
      </c>
      <c r="K361" s="61">
        <v>5770.4299311246396</v>
      </c>
      <c r="L361" s="64">
        <v>3755.6600452196803</v>
      </c>
      <c r="M361" s="64">
        <v>-4.5219680487207372E-6</v>
      </c>
      <c r="N361" s="62">
        <v>-1.2040408352316242E-8</v>
      </c>
      <c r="O361" s="62">
        <v>0.18999856285411471</v>
      </c>
      <c r="P361" s="62">
        <v>6.5000010855141455E-2</v>
      </c>
      <c r="Q361" s="62">
        <v>6.5001586467519079E-2</v>
      </c>
      <c r="R361" s="62">
        <v>0.13834945666519982</v>
      </c>
    </row>
    <row r="362" spans="1:18" hidden="1">
      <c r="A362" s="60" t="s">
        <v>375</v>
      </c>
      <c r="B362" s="60" t="s">
        <v>79</v>
      </c>
      <c r="C362" s="60" t="s">
        <v>379</v>
      </c>
      <c r="D362" s="60" t="s">
        <v>33</v>
      </c>
      <c r="E362" s="60"/>
      <c r="F362" s="61">
        <v>131.793851105974</v>
      </c>
      <c r="G362" s="61">
        <v>170.009998169965</v>
      </c>
      <c r="H362" s="61">
        <v>198.91999947977899</v>
      </c>
      <c r="I362" s="61">
        <v>213.83999788918899</v>
      </c>
      <c r="J362" s="61">
        <v>229.87000001956201</v>
      </c>
      <c r="K362" s="61">
        <v>266.91999752293401</v>
      </c>
      <c r="L362" s="64">
        <v>102.16822172998685</v>
      </c>
      <c r="M362" s="64">
        <v>2.9625629375987144</v>
      </c>
      <c r="N362" s="62">
        <v>0.28996912028363003</v>
      </c>
      <c r="O362" s="62">
        <v>0.17004883019239636</v>
      </c>
      <c r="P362" s="62">
        <v>7.5005019346617657E-2</v>
      </c>
      <c r="Q362" s="62">
        <v>7.4962599553894976E-2</v>
      </c>
      <c r="R362" s="62">
        <v>0.16117804628798466</v>
      </c>
    </row>
    <row r="363" spans="1:18" hidden="1">
      <c r="A363" s="60" t="s">
        <v>375</v>
      </c>
      <c r="B363" s="60" t="s">
        <v>79</v>
      </c>
      <c r="C363" s="60" t="s">
        <v>379</v>
      </c>
      <c r="D363" s="60" t="s">
        <v>34</v>
      </c>
      <c r="E363" s="60"/>
      <c r="F363" s="61">
        <v>67.690000000000794</v>
      </c>
      <c r="G363" s="61">
        <v>78.519999253170099</v>
      </c>
      <c r="H363" s="61">
        <v>89.510000750198699</v>
      </c>
      <c r="I363" s="61">
        <v>100.699999229121</v>
      </c>
      <c r="J363" s="61">
        <v>113.290001184445</v>
      </c>
      <c r="K363" s="61">
        <v>145.23999895118899</v>
      </c>
      <c r="L363" s="64">
        <v>58.35374609756024</v>
      </c>
      <c r="M363" s="64">
        <v>0.93362539024405533</v>
      </c>
      <c r="N363" s="62">
        <v>0.15999407967453358</v>
      </c>
      <c r="O363" s="62">
        <v>0.13996436069228441</v>
      </c>
      <c r="P363" s="62">
        <v>0.12501394687897446</v>
      </c>
      <c r="Q363" s="62">
        <v>0.125024846590894</v>
      </c>
      <c r="R363" s="62">
        <v>0.28201957306653119</v>
      </c>
    </row>
    <row r="364" spans="1:18" hidden="1">
      <c r="A364" s="60" t="s">
        <v>375</v>
      </c>
      <c r="B364" s="60" t="s">
        <v>79</v>
      </c>
      <c r="C364" s="60" t="s">
        <v>379</v>
      </c>
      <c r="D364" s="60" t="s">
        <v>35</v>
      </c>
      <c r="E364" s="60"/>
      <c r="F364" s="61">
        <v>73.62</v>
      </c>
      <c r="G364" s="61">
        <v>94.229999073212795</v>
      </c>
      <c r="H364" s="61">
        <v>103.65000039581599</v>
      </c>
      <c r="I364" s="61">
        <v>110.909999123725</v>
      </c>
      <c r="J364" s="61">
        <v>118.670001091144</v>
      </c>
      <c r="K364" s="61">
        <v>136.43999908690199</v>
      </c>
      <c r="L364" s="64">
        <v>57.517822915279453</v>
      </c>
      <c r="M364" s="64">
        <v>1.6102177084720553</v>
      </c>
      <c r="N364" s="62">
        <v>0.27995108765570209</v>
      </c>
      <c r="O364" s="62">
        <v>9.9968178024540236E-2</v>
      </c>
      <c r="P364" s="62">
        <v>7.004340279965951E-2</v>
      </c>
      <c r="Q364" s="62">
        <v>6.9966657909377283E-2</v>
      </c>
      <c r="R364" s="62">
        <v>0.14974296648156105</v>
      </c>
    </row>
    <row r="365" spans="1:18" hidden="1">
      <c r="A365" s="60" t="s">
        <v>375</v>
      </c>
      <c r="B365" s="60" t="s">
        <v>79</v>
      </c>
      <c r="C365" s="60" t="s">
        <v>379</v>
      </c>
      <c r="D365" s="60" t="s">
        <v>355</v>
      </c>
      <c r="E365" s="60"/>
      <c r="F365" s="61">
        <v>45.592677880469303</v>
      </c>
      <c r="G365" s="61">
        <v>60.639999467312101</v>
      </c>
      <c r="H365" s="61">
        <v>75.190000937662504</v>
      </c>
      <c r="I365" s="61">
        <v>88.349999391625502</v>
      </c>
      <c r="J365" s="61">
        <v>103.810001488344</v>
      </c>
      <c r="K365" s="61">
        <v>146.86999897222401</v>
      </c>
      <c r="L365" s="64">
        <v>34.279226493607588</v>
      </c>
      <c r="M365" s="64">
        <v>1.1313451386861715</v>
      </c>
      <c r="N365" s="62">
        <v>0.33003811766206154</v>
      </c>
      <c r="O365" s="62">
        <v>0.23994065960032795</v>
      </c>
      <c r="P365" s="62">
        <v>0.17502325162721449</v>
      </c>
      <c r="Q365" s="62">
        <v>0.17498587666299312</v>
      </c>
      <c r="R365" s="62">
        <v>0.4147962322177105</v>
      </c>
    </row>
    <row r="366" spans="1:18" hidden="1">
      <c r="A366" s="60" t="s">
        <v>375</v>
      </c>
      <c r="B366" s="60" t="s">
        <v>79</v>
      </c>
      <c r="C366" s="60" t="s">
        <v>379</v>
      </c>
      <c r="D366" s="60" t="s">
        <v>39</v>
      </c>
      <c r="E366" s="60"/>
      <c r="F366" s="61">
        <v>3357.52</v>
      </c>
      <c r="G366" s="61">
        <v>3726.8399549184501</v>
      </c>
      <c r="H366" s="61">
        <v>4211.3299508508298</v>
      </c>
      <c r="I366" s="61">
        <v>4632.4699439373398</v>
      </c>
      <c r="J366" s="61">
        <v>5095.70994119233</v>
      </c>
      <c r="K366" s="61">
        <v>6217.7399246982004</v>
      </c>
      <c r="L366" s="64">
        <v>3024.7986730749408</v>
      </c>
      <c r="M366" s="64">
        <v>33.27213269250592</v>
      </c>
      <c r="N366" s="62">
        <v>0.10999784213301785</v>
      </c>
      <c r="O366" s="62">
        <v>0.13000021514016993</v>
      </c>
      <c r="P366" s="62">
        <v>0.10000166170817977</v>
      </c>
      <c r="Q366" s="62">
        <v>9.9998489544707567E-2</v>
      </c>
      <c r="R366" s="62">
        <v>0.22019110123119173</v>
      </c>
    </row>
    <row r="367" spans="1:18" hidden="1">
      <c r="A367" s="60" t="s">
        <v>375</v>
      </c>
      <c r="B367" s="60" t="s">
        <v>79</v>
      </c>
      <c r="C367" s="60" t="s">
        <v>379</v>
      </c>
      <c r="D367" s="60" t="s">
        <v>40</v>
      </c>
      <c r="E367" s="60"/>
      <c r="F367" s="61">
        <v>364.130577894233</v>
      </c>
      <c r="G367" s="61">
        <v>404.179995311695</v>
      </c>
      <c r="H367" s="61">
        <v>460.76999607650799</v>
      </c>
      <c r="I367" s="61">
        <v>511.459994254332</v>
      </c>
      <c r="J367" s="61">
        <v>567.71999562190297</v>
      </c>
      <c r="K367" s="61">
        <v>706.56999213829295</v>
      </c>
      <c r="L367" s="64">
        <v>328.04958012663803</v>
      </c>
      <c r="M367" s="64">
        <v>3.6080997767594964</v>
      </c>
      <c r="N367" s="62">
        <v>0.10998641654614057</v>
      </c>
      <c r="O367" s="62">
        <v>0.14001187941321044</v>
      </c>
      <c r="P367" s="62">
        <v>0.11001149946709475</v>
      </c>
      <c r="Q367" s="62">
        <v>0.10999883079730131</v>
      </c>
      <c r="R367" s="62">
        <v>0.24457478613957959</v>
      </c>
    </row>
    <row r="368" spans="1:18" hidden="1">
      <c r="A368" s="60" t="s">
        <v>375</v>
      </c>
      <c r="B368" s="60" t="s">
        <v>79</v>
      </c>
      <c r="C368" s="60" t="s">
        <v>379</v>
      </c>
      <c r="D368" s="60" t="s">
        <v>41</v>
      </c>
      <c r="E368" s="60"/>
      <c r="F368" s="61">
        <v>1247.68</v>
      </c>
      <c r="G368" s="61">
        <v>1497.2099820938299</v>
      </c>
      <c r="H368" s="61">
        <v>1811.61997970724</v>
      </c>
      <c r="I368" s="61">
        <v>1983.7299761443901</v>
      </c>
      <c r="J368" s="61">
        <v>2172.1799763610102</v>
      </c>
      <c r="K368" s="61">
        <v>2624.3599689972002</v>
      </c>
      <c r="L368" s="64">
        <v>1039.7375124516379</v>
      </c>
      <c r="M368" s="64">
        <v>20.794248754836211</v>
      </c>
      <c r="N368" s="62">
        <v>0.19999517672306188</v>
      </c>
      <c r="O368" s="62">
        <v>0.20999726249067047</v>
      </c>
      <c r="P368" s="62">
        <v>9.5003366249561516E-2</v>
      </c>
      <c r="Q368" s="62">
        <v>9.4997808412864024E-2</v>
      </c>
      <c r="R368" s="62">
        <v>0.20816875100456178</v>
      </c>
    </row>
    <row r="369" spans="1:32" hidden="1">
      <c r="A369" s="60" t="s">
        <v>375</v>
      </c>
      <c r="B369" s="60" t="s">
        <v>79</v>
      </c>
      <c r="C369" s="60" t="s">
        <v>379</v>
      </c>
      <c r="D369" s="60" t="s">
        <v>42</v>
      </c>
      <c r="E369" s="60"/>
      <c r="F369" s="61">
        <v>330.83001010664299</v>
      </c>
      <c r="G369" s="61">
        <v>330.82999619917302</v>
      </c>
      <c r="H369" s="61">
        <v>373.83999721688201</v>
      </c>
      <c r="I369" s="61">
        <v>398.13999563228901</v>
      </c>
      <c r="J369" s="61">
        <v>424.01999752634998</v>
      </c>
      <c r="K369" s="61">
        <v>482.67999488470798</v>
      </c>
      <c r="L369" s="64">
        <v>330.83002401411352</v>
      </c>
      <c r="M369" s="64">
        <v>-1.3907470531648868E-6</v>
      </c>
      <c r="N369" s="62">
        <v>-4.20381148576322E-8</v>
      </c>
      <c r="O369" s="62">
        <v>0.13000635224085069</v>
      </c>
      <c r="P369" s="62">
        <v>6.5001066221679435E-2</v>
      </c>
      <c r="Q369" s="62">
        <v>6.5002265981745314E-2</v>
      </c>
      <c r="R369" s="62">
        <v>0.13834252558975754</v>
      </c>
    </row>
    <row r="370" spans="1:32" hidden="1">
      <c r="A370" s="60" t="s">
        <v>375</v>
      </c>
      <c r="B370" s="60" t="s">
        <v>79</v>
      </c>
      <c r="C370" s="60" t="s">
        <v>379</v>
      </c>
      <c r="D370" s="60" t="s">
        <v>43</v>
      </c>
      <c r="E370" s="60"/>
      <c r="F370" s="61">
        <v>604.1</v>
      </c>
      <c r="G370" s="61">
        <v>682.62999193638905</v>
      </c>
      <c r="H370" s="61">
        <v>832.80999184460302</v>
      </c>
      <c r="I370" s="61">
        <v>911.92998944446197</v>
      </c>
      <c r="J370" s="61">
        <v>998.559990666359</v>
      </c>
      <c r="K370" s="61">
        <v>1206.4299861463901</v>
      </c>
      <c r="L370" s="64">
        <v>534.60412567692561</v>
      </c>
      <c r="M370" s="64">
        <v>6.9495874323074416</v>
      </c>
      <c r="N370" s="62">
        <v>0.12999502058663967</v>
      </c>
      <c r="O370" s="62">
        <v>0.22000205335573436</v>
      </c>
      <c r="P370" s="62">
        <v>9.5003660348280533E-2</v>
      </c>
      <c r="Q370" s="62">
        <v>9.4996328911905958E-2</v>
      </c>
      <c r="R370" s="62">
        <v>0.20816976188012029</v>
      </c>
    </row>
    <row r="371" spans="1:32" hidden="1">
      <c r="A371" s="60" t="s">
        <v>375</v>
      </c>
      <c r="B371" s="60" t="s">
        <v>79</v>
      </c>
      <c r="C371" s="60" t="s">
        <v>379</v>
      </c>
      <c r="D371" s="60" t="s">
        <v>45</v>
      </c>
      <c r="E371" s="60"/>
      <c r="F371" s="61">
        <v>565.49</v>
      </c>
      <c r="G371" s="61">
        <v>638.99999247065398</v>
      </c>
      <c r="H371" s="61">
        <v>709.28999309058099</v>
      </c>
      <c r="I371" s="61">
        <v>797.949990799175</v>
      </c>
      <c r="J371" s="61">
        <v>897.69999174285203</v>
      </c>
      <c r="K371" s="61">
        <v>1150.8799868098299</v>
      </c>
      <c r="L371" s="64">
        <v>500.43653187474149</v>
      </c>
      <c r="M371" s="64">
        <v>6.5053468125258522</v>
      </c>
      <c r="N371" s="62">
        <v>0.12999344368716328</v>
      </c>
      <c r="O371" s="62">
        <v>0.1100000022662834</v>
      </c>
      <c r="P371" s="62">
        <v>0.12499823566137855</v>
      </c>
      <c r="Q371" s="62">
        <v>0.1250078351950025</v>
      </c>
      <c r="R371" s="62">
        <v>0.28203185629470495</v>
      </c>
    </row>
    <row r="372" spans="1:32" hidden="1">
      <c r="A372" s="60" t="s">
        <v>375</v>
      </c>
      <c r="B372" s="60" t="s">
        <v>79</v>
      </c>
      <c r="C372" s="60" t="s">
        <v>379</v>
      </c>
      <c r="D372" s="60" t="s">
        <v>46</v>
      </c>
      <c r="E372" s="60"/>
      <c r="F372" s="61">
        <v>64.88</v>
      </c>
      <c r="G372" s="61">
        <v>68.769999370588806</v>
      </c>
      <c r="H372" s="61">
        <v>85.2700008066289</v>
      </c>
      <c r="I372" s="61">
        <v>94.649999314512996</v>
      </c>
      <c r="J372" s="61">
        <v>105.060001470055</v>
      </c>
      <c r="K372" s="61">
        <v>130.75999915559399</v>
      </c>
      <c r="L372" s="64">
        <v>61.210039821525136</v>
      </c>
      <c r="M372" s="64">
        <v>0.36699601784748592</v>
      </c>
      <c r="N372" s="62">
        <v>5.9956833702047026E-2</v>
      </c>
      <c r="O372" s="62">
        <v>0.23993022520073962</v>
      </c>
      <c r="P372" s="62">
        <v>0.11000349969686987</v>
      </c>
      <c r="Q372" s="62">
        <v>0.10998417570982277</v>
      </c>
      <c r="R372" s="62">
        <v>0.24462209524015852</v>
      </c>
    </row>
    <row r="373" spans="1:32" hidden="1">
      <c r="A373" s="60" t="s">
        <v>375</v>
      </c>
      <c r="B373" s="60" t="s">
        <v>79</v>
      </c>
      <c r="C373" s="60" t="s">
        <v>379</v>
      </c>
      <c r="D373" s="60" t="s">
        <v>47</v>
      </c>
      <c r="E373" s="60"/>
      <c r="F373" s="61">
        <v>128.41321929206799</v>
      </c>
      <c r="G373" s="61">
        <v>133.54999858735499</v>
      </c>
      <c r="H373" s="61">
        <v>153.57999999341999</v>
      </c>
      <c r="I373" s="61">
        <v>170.47999839324899</v>
      </c>
      <c r="J373" s="61">
        <v>189.23000041434699</v>
      </c>
      <c r="K373" s="61">
        <v>235.50999789200199</v>
      </c>
      <c r="L373" s="64">
        <v>123.4740176965758</v>
      </c>
      <c r="M373" s="64">
        <v>0.49392015954921931</v>
      </c>
      <c r="N373" s="62">
        <v>4.0001950917558649E-2</v>
      </c>
      <c r="O373" s="62">
        <v>0.14998129253414691</v>
      </c>
      <c r="P373" s="62">
        <v>0.11004035942540089</v>
      </c>
      <c r="Q373" s="62">
        <v>0.1099835886779343</v>
      </c>
      <c r="R373" s="62">
        <v>0.2445700860134129</v>
      </c>
    </row>
    <row r="374" spans="1:32" hidden="1">
      <c r="A374" s="60" t="s">
        <v>375</v>
      </c>
      <c r="B374" s="60" t="s">
        <v>79</v>
      </c>
      <c r="C374" s="60" t="s">
        <v>379</v>
      </c>
      <c r="D374" s="60" t="s">
        <v>48</v>
      </c>
      <c r="E374" s="60"/>
      <c r="F374" s="61">
        <v>13230.7891913522</v>
      </c>
      <c r="G374" s="61">
        <v>13892.3298324644</v>
      </c>
      <c r="H374" s="61">
        <v>14725.869826141299</v>
      </c>
      <c r="I374" s="61">
        <v>16051.1998028037</v>
      </c>
      <c r="J374" s="61">
        <v>17495.799787354499</v>
      </c>
      <c r="K374" s="61">
        <v>20929.419724061099</v>
      </c>
      <c r="L374" s="64">
        <v>12600.750539115937</v>
      </c>
      <c r="M374" s="64">
        <v>63.003865223626235</v>
      </c>
      <c r="N374" s="62">
        <v>5.000008930265408E-2</v>
      </c>
      <c r="O374" s="62">
        <v>6.0000014664857333E-2</v>
      </c>
      <c r="P374" s="62">
        <v>9.0000114920864002E-2</v>
      </c>
      <c r="Q374" s="62">
        <v>8.9999501738086143E-2</v>
      </c>
      <c r="R374" s="62">
        <v>0.19625395686045344</v>
      </c>
    </row>
    <row r="375" spans="1:32">
      <c r="N375" s="85">
        <f>AVERAGE(N3:N281)</f>
        <v>0.12107721101348846</v>
      </c>
      <c r="O375" s="85">
        <f t="shared" ref="O375:Q375" si="131">AVERAGE(O3:O281)</f>
        <v>0.1467408115789493</v>
      </c>
      <c r="P375" s="85">
        <f t="shared" si="131"/>
        <v>9.6874217375537461E-2</v>
      </c>
      <c r="Q375" s="85">
        <f t="shared" si="131"/>
        <v>9.5873233828280238E-2</v>
      </c>
      <c r="R375" s="85">
        <f>AVERAGE(R3:R281)/2</f>
        <v>0.10708146157198416</v>
      </c>
      <c r="S375">
        <v>0.10708146157198416</v>
      </c>
      <c r="T375" s="39">
        <f>SUBTOTAL(9,T251:T374)</f>
        <v>46993.076549722493</v>
      </c>
      <c r="U375" s="39">
        <f t="shared" ref="U375:Z375" si="132">SUBTOTAL(9,U251:U374)</f>
        <v>50498.074750033469</v>
      </c>
      <c r="V375" s="39">
        <f t="shared" si="132"/>
        <v>55691.765305648783</v>
      </c>
      <c r="W375" s="39">
        <f t="shared" si="132"/>
        <v>60553.14053077023</v>
      </c>
      <c r="X375" s="39">
        <f t="shared" si="132"/>
        <v>65851.53066353318</v>
      </c>
      <c r="Y375" s="39">
        <f t="shared" si="132"/>
        <v>72153.032916373922</v>
      </c>
      <c r="Z375" s="39">
        <f t="shared" si="132"/>
        <v>79080.305642646912</v>
      </c>
      <c r="AA375">
        <f>SUBTOTAL(9,AA127:AA374)</f>
        <v>1061.093337494729</v>
      </c>
      <c r="AB375">
        <f t="shared" ref="AB375:AF375" si="133">SUBTOTAL(9,AB127:AB374)</f>
        <v>1662.0630175256272</v>
      </c>
      <c r="AC375">
        <f t="shared" si="133"/>
        <v>1359.0391858951041</v>
      </c>
      <c r="AD375">
        <f t="shared" si="133"/>
        <v>1477.787491181806</v>
      </c>
      <c r="AE375">
        <f t="shared" si="133"/>
        <v>1749.178095500266</v>
      </c>
      <c r="AF375">
        <f t="shared" si="133"/>
        <v>1917.6274490400906</v>
      </c>
    </row>
  </sheetData>
  <autoFilter ref="A2:S374" xr:uid="{E81A9D8E-B326-4BD8-8C79-0DACCACEBFDD}">
    <filterColumn colId="2">
      <filters>
        <filter val="ref_24nov"/>
      </filters>
    </filterColumn>
  </autoFilter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9B8C3-FF93-4F23-A955-523697ADBC25}">
  <dimension ref="A1:BD43"/>
  <sheetViews>
    <sheetView workbookViewId="0">
      <selection activeCell="P21" sqref="P21"/>
    </sheetView>
  </sheetViews>
  <sheetFormatPr defaultRowHeight="15"/>
  <sheetData>
    <row r="1" spans="1:56">
      <c r="A1" t="s">
        <v>304</v>
      </c>
    </row>
    <row r="2" spans="1:56">
      <c r="A2" t="s">
        <v>305</v>
      </c>
      <c r="G2" t="s">
        <v>114</v>
      </c>
      <c r="H2">
        <v>1.25</v>
      </c>
    </row>
    <row r="3" spans="1:56">
      <c r="A3" t="s">
        <v>306</v>
      </c>
      <c r="C3" t="s">
        <v>125</v>
      </c>
      <c r="D3" t="s">
        <v>116</v>
      </c>
      <c r="E3" t="s">
        <v>204</v>
      </c>
      <c r="F3" t="s">
        <v>307</v>
      </c>
      <c r="G3" t="s">
        <v>202</v>
      </c>
      <c r="H3" t="s">
        <v>203</v>
      </c>
      <c r="M3" t="s">
        <v>201</v>
      </c>
      <c r="N3" t="s">
        <v>306</v>
      </c>
      <c r="O3" t="s">
        <v>201</v>
      </c>
      <c r="T3" t="s">
        <v>12</v>
      </c>
      <c r="U3" t="s">
        <v>13</v>
      </c>
      <c r="V3" t="s">
        <v>14</v>
      </c>
      <c r="W3" t="s">
        <v>15</v>
      </c>
      <c r="X3" t="s">
        <v>16</v>
      </c>
      <c r="Y3" t="s">
        <v>17</v>
      </c>
      <c r="Z3" t="s">
        <v>18</v>
      </c>
      <c r="AA3" t="s">
        <v>19</v>
      </c>
      <c r="AB3" t="s">
        <v>20</v>
      </c>
      <c r="AC3" t="s">
        <v>21</v>
      </c>
      <c r="AD3" t="s">
        <v>22</v>
      </c>
      <c r="AE3" t="s">
        <v>23</v>
      </c>
      <c r="AF3" t="s">
        <v>24</v>
      </c>
      <c r="AG3" t="s">
        <v>25</v>
      </c>
      <c r="AH3" t="s">
        <v>26</v>
      </c>
      <c r="AI3" t="s">
        <v>27</v>
      </c>
      <c r="AJ3" t="s">
        <v>28</v>
      </c>
      <c r="AK3" t="s">
        <v>29</v>
      </c>
      <c r="AL3" t="s">
        <v>30</v>
      </c>
      <c r="AM3" t="s">
        <v>31</v>
      </c>
      <c r="AN3" t="s">
        <v>32</v>
      </c>
      <c r="AO3" t="s">
        <v>33</v>
      </c>
      <c r="AP3" t="s">
        <v>34</v>
      </c>
      <c r="AQ3" t="s">
        <v>35</v>
      </c>
      <c r="AR3" t="s">
        <v>36</v>
      </c>
      <c r="AS3" t="s">
        <v>37</v>
      </c>
      <c r="AT3" t="s">
        <v>38</v>
      </c>
      <c r="AU3" t="s">
        <v>39</v>
      </c>
      <c r="AV3" t="s">
        <v>40</v>
      </c>
      <c r="AW3" t="s">
        <v>41</v>
      </c>
      <c r="AX3" t="s">
        <v>42</v>
      </c>
      <c r="AY3" t="s">
        <v>43</v>
      </c>
      <c r="AZ3" t="s">
        <v>44</v>
      </c>
      <c r="BA3" t="s">
        <v>45</v>
      </c>
      <c r="BB3" t="s">
        <v>46</v>
      </c>
      <c r="BC3" t="s">
        <v>47</v>
      </c>
      <c r="BD3" t="s">
        <v>48</v>
      </c>
    </row>
    <row r="4" spans="1:56">
      <c r="A4" t="s">
        <v>308</v>
      </c>
      <c r="B4" t="str">
        <f>VLOOKUP(A4,N:O,2,0)</f>
        <v>AL</v>
      </c>
      <c r="D4" t="s">
        <v>205</v>
      </c>
      <c r="E4">
        <v>73</v>
      </c>
      <c r="F4">
        <v>91.5</v>
      </c>
      <c r="G4">
        <v>114</v>
      </c>
      <c r="H4">
        <v>79</v>
      </c>
      <c r="M4" t="s">
        <v>12</v>
      </c>
      <c r="N4" t="s">
        <v>308</v>
      </c>
      <c r="O4" t="s">
        <v>12</v>
      </c>
      <c r="S4" t="s">
        <v>125</v>
      </c>
      <c r="U4" t="s">
        <v>309</v>
      </c>
      <c r="W4" t="s">
        <v>311</v>
      </c>
      <c r="X4" t="s">
        <v>311</v>
      </c>
      <c r="AA4" t="s">
        <v>314</v>
      </c>
      <c r="AB4" t="s">
        <v>315</v>
      </c>
      <c r="AC4" t="s">
        <v>316</v>
      </c>
      <c r="AD4" t="s">
        <v>316</v>
      </c>
      <c r="AE4" t="s">
        <v>317</v>
      </c>
      <c r="AF4" t="s">
        <v>318</v>
      </c>
      <c r="AG4" t="s">
        <v>319</v>
      </c>
      <c r="AH4" t="s">
        <v>319</v>
      </c>
      <c r="AJ4" t="s">
        <v>319</v>
      </c>
      <c r="AK4" t="s">
        <v>320</v>
      </c>
      <c r="AM4" t="s">
        <v>322</v>
      </c>
      <c r="AO4" t="s">
        <v>324</v>
      </c>
      <c r="AP4" t="s">
        <v>325</v>
      </c>
      <c r="AQ4" t="s">
        <v>319</v>
      </c>
      <c r="AT4" t="s">
        <v>328</v>
      </c>
      <c r="AU4" t="s">
        <v>329</v>
      </c>
      <c r="AW4" t="s">
        <v>316</v>
      </c>
      <c r="AX4" t="s">
        <v>319</v>
      </c>
      <c r="AY4" t="s">
        <v>319</v>
      </c>
      <c r="AZ4" t="s">
        <v>332</v>
      </c>
      <c r="BA4" t="s">
        <v>319</v>
      </c>
      <c r="BB4" t="s">
        <v>333</v>
      </c>
      <c r="BC4" t="s">
        <v>319</v>
      </c>
      <c r="BD4" t="s">
        <v>334</v>
      </c>
    </row>
    <row r="5" spans="1:56">
      <c r="A5" t="s">
        <v>130</v>
      </c>
      <c r="B5" t="str">
        <f t="shared" ref="B5:B40" si="0">VLOOKUP(A5,N:O,2,0)</f>
        <v>AT</v>
      </c>
      <c r="C5" t="s">
        <v>309</v>
      </c>
      <c r="D5" t="s">
        <v>205</v>
      </c>
      <c r="E5">
        <v>71.599999999999994</v>
      </c>
      <c r="F5">
        <v>119.8</v>
      </c>
      <c r="G5">
        <v>150</v>
      </c>
      <c r="H5">
        <v>102</v>
      </c>
      <c r="M5" t="s">
        <v>13</v>
      </c>
      <c r="N5" t="s">
        <v>130</v>
      </c>
      <c r="O5" t="s">
        <v>13</v>
      </c>
      <c r="S5" t="s">
        <v>116</v>
      </c>
      <c r="T5" t="s">
        <v>205</v>
      </c>
      <c r="U5" t="s">
        <v>205</v>
      </c>
      <c r="V5" t="s">
        <v>205</v>
      </c>
      <c r="W5" t="s">
        <v>205</v>
      </c>
      <c r="X5" t="s">
        <v>205</v>
      </c>
      <c r="Y5" t="s">
        <v>205</v>
      </c>
      <c r="Z5" t="s">
        <v>205</v>
      </c>
      <c r="AA5" t="s">
        <v>205</v>
      </c>
      <c r="AB5" t="s">
        <v>205</v>
      </c>
      <c r="AC5" t="s">
        <v>205</v>
      </c>
      <c r="AD5" t="s">
        <v>205</v>
      </c>
      <c r="AE5" t="s">
        <v>205</v>
      </c>
      <c r="AF5" t="s">
        <v>205</v>
      </c>
      <c r="AG5" t="s">
        <v>205</v>
      </c>
      <c r="AH5" t="s">
        <v>205</v>
      </c>
      <c r="AI5" t="s">
        <v>205</v>
      </c>
      <c r="AJ5" t="s">
        <v>205</v>
      </c>
      <c r="AK5" t="s">
        <v>205</v>
      </c>
      <c r="AL5" t="s">
        <v>205</v>
      </c>
      <c r="AM5" t="s">
        <v>205</v>
      </c>
      <c r="AN5" t="s">
        <v>205</v>
      </c>
      <c r="AO5" t="s">
        <v>205</v>
      </c>
      <c r="AP5" t="s">
        <v>205</v>
      </c>
      <c r="AQ5" t="s">
        <v>205</v>
      </c>
      <c r="AR5" t="s">
        <v>205</v>
      </c>
      <c r="AS5" t="s">
        <v>205</v>
      </c>
      <c r="AT5" t="s">
        <v>205</v>
      </c>
      <c r="AU5" t="s">
        <v>205</v>
      </c>
      <c r="AV5" t="s">
        <v>205</v>
      </c>
      <c r="AW5" t="s">
        <v>205</v>
      </c>
      <c r="AX5" t="s">
        <v>205</v>
      </c>
      <c r="AY5" t="s">
        <v>205</v>
      </c>
      <c r="AZ5" t="s">
        <v>205</v>
      </c>
      <c r="BA5" t="s">
        <v>205</v>
      </c>
      <c r="BB5" t="s">
        <v>205</v>
      </c>
      <c r="BC5" t="s">
        <v>205</v>
      </c>
      <c r="BD5" t="s">
        <v>205</v>
      </c>
    </row>
    <row r="6" spans="1:56">
      <c r="A6" t="s">
        <v>310</v>
      </c>
      <c r="B6" t="str">
        <f t="shared" si="0"/>
        <v>BA</v>
      </c>
      <c r="D6" t="s">
        <v>205</v>
      </c>
      <c r="E6">
        <v>63.6</v>
      </c>
      <c r="F6">
        <v>68.8</v>
      </c>
      <c r="G6">
        <v>86</v>
      </c>
      <c r="H6">
        <v>58</v>
      </c>
      <c r="M6" t="s">
        <v>14</v>
      </c>
      <c r="N6" t="s">
        <v>310</v>
      </c>
      <c r="O6" t="s">
        <v>14</v>
      </c>
      <c r="S6" t="s">
        <v>204</v>
      </c>
      <c r="T6">
        <v>73</v>
      </c>
      <c r="U6">
        <v>71.599999999999994</v>
      </c>
      <c r="V6">
        <v>63.6</v>
      </c>
      <c r="W6">
        <v>73.2</v>
      </c>
      <c r="X6">
        <v>64.5</v>
      </c>
      <c r="Y6">
        <v>71.599999999999994</v>
      </c>
      <c r="Z6">
        <v>73</v>
      </c>
      <c r="AA6">
        <v>61</v>
      </c>
      <c r="AB6">
        <v>62.7</v>
      </c>
      <c r="AC6">
        <v>78.400000000000006</v>
      </c>
      <c r="AD6">
        <v>47.8</v>
      </c>
      <c r="AE6">
        <v>73</v>
      </c>
      <c r="AF6">
        <v>86.4</v>
      </c>
      <c r="AG6">
        <v>56</v>
      </c>
      <c r="AH6">
        <v>65.900000000000006</v>
      </c>
      <c r="AI6">
        <v>63.6</v>
      </c>
      <c r="AJ6">
        <v>46.7</v>
      </c>
      <c r="AK6">
        <v>66.5</v>
      </c>
      <c r="AL6">
        <v>56</v>
      </c>
      <c r="AM6">
        <v>90.8</v>
      </c>
      <c r="AN6">
        <v>63.6</v>
      </c>
      <c r="AO6">
        <v>51.6</v>
      </c>
      <c r="AP6">
        <v>85.8</v>
      </c>
      <c r="AQ6">
        <v>51.5</v>
      </c>
      <c r="AR6">
        <v>73</v>
      </c>
      <c r="AS6">
        <v>63.6</v>
      </c>
      <c r="AT6">
        <v>85</v>
      </c>
      <c r="AU6">
        <v>75.8</v>
      </c>
      <c r="AV6">
        <v>66.8</v>
      </c>
      <c r="AW6">
        <v>52.5</v>
      </c>
      <c r="AX6">
        <v>96.7</v>
      </c>
      <c r="AY6">
        <v>48</v>
      </c>
      <c r="AZ6">
        <v>63.6</v>
      </c>
      <c r="BA6">
        <v>66.8</v>
      </c>
      <c r="BB6">
        <v>51.6</v>
      </c>
      <c r="BC6">
        <v>61.3</v>
      </c>
      <c r="BD6">
        <v>48.4</v>
      </c>
    </row>
    <row r="7" spans="1:56">
      <c r="A7" t="s">
        <v>135</v>
      </c>
      <c r="B7" t="str">
        <f t="shared" si="0"/>
        <v>BE</v>
      </c>
      <c r="C7" t="s">
        <v>311</v>
      </c>
      <c r="D7" t="s">
        <v>205</v>
      </c>
      <c r="E7">
        <v>73.2</v>
      </c>
      <c r="F7">
        <v>113.9</v>
      </c>
      <c r="G7">
        <v>142</v>
      </c>
      <c r="H7">
        <v>104</v>
      </c>
      <c r="M7" t="s">
        <v>15</v>
      </c>
      <c r="N7" t="s">
        <v>135</v>
      </c>
      <c r="O7" t="s">
        <v>15</v>
      </c>
      <c r="S7" t="s">
        <v>307</v>
      </c>
      <c r="T7">
        <v>91.5</v>
      </c>
      <c r="U7">
        <v>119.8</v>
      </c>
      <c r="V7">
        <v>68.8</v>
      </c>
      <c r="W7">
        <v>113.9</v>
      </c>
      <c r="X7">
        <v>63.6</v>
      </c>
      <c r="Y7">
        <v>119.8</v>
      </c>
      <c r="Z7">
        <v>91.5</v>
      </c>
      <c r="AA7">
        <v>99.9</v>
      </c>
      <c r="AB7">
        <v>107.4</v>
      </c>
      <c r="AC7">
        <v>133.69999999999999</v>
      </c>
      <c r="AD7">
        <v>85.3</v>
      </c>
      <c r="AE7">
        <v>91.5</v>
      </c>
      <c r="AF7">
        <v>111</v>
      </c>
      <c r="AG7">
        <v>97</v>
      </c>
      <c r="AH7">
        <v>111.6</v>
      </c>
      <c r="AI7">
        <v>68.8</v>
      </c>
      <c r="AJ7">
        <v>93.1</v>
      </c>
      <c r="AK7">
        <v>117.7</v>
      </c>
      <c r="AL7">
        <v>97</v>
      </c>
      <c r="AM7">
        <v>109.7</v>
      </c>
      <c r="AN7">
        <v>68.8</v>
      </c>
      <c r="AO7">
        <v>96.6</v>
      </c>
      <c r="AP7">
        <v>87.5</v>
      </c>
      <c r="AQ7">
        <v>96</v>
      </c>
      <c r="AR7">
        <v>91.5</v>
      </c>
      <c r="AS7">
        <v>68.8</v>
      </c>
      <c r="AT7">
        <v>98.9</v>
      </c>
      <c r="AU7">
        <v>114.6</v>
      </c>
      <c r="AV7">
        <v>124.7</v>
      </c>
      <c r="AW7">
        <v>96.3</v>
      </c>
      <c r="AX7">
        <v>116.1</v>
      </c>
      <c r="AY7">
        <v>72.599999999999994</v>
      </c>
      <c r="AZ7">
        <v>68.8</v>
      </c>
      <c r="BA7">
        <v>124.7</v>
      </c>
      <c r="BB7">
        <v>95.5</v>
      </c>
      <c r="BC7">
        <v>96.2</v>
      </c>
      <c r="BD7">
        <v>81.7</v>
      </c>
    </row>
    <row r="8" spans="1:56">
      <c r="A8" t="s">
        <v>136</v>
      </c>
      <c r="B8" t="str">
        <f t="shared" si="0"/>
        <v>BG</v>
      </c>
      <c r="C8" t="s">
        <v>311</v>
      </c>
      <c r="D8" t="s">
        <v>205</v>
      </c>
      <c r="E8">
        <v>64.5</v>
      </c>
      <c r="F8">
        <v>63.6</v>
      </c>
      <c r="G8">
        <v>80</v>
      </c>
      <c r="H8">
        <v>55</v>
      </c>
      <c r="M8" t="s">
        <v>16</v>
      </c>
      <c r="N8" t="s">
        <v>136</v>
      </c>
      <c r="O8" t="s">
        <v>16</v>
      </c>
      <c r="S8" t="s">
        <v>202</v>
      </c>
      <c r="T8">
        <v>114</v>
      </c>
      <c r="U8">
        <v>150</v>
      </c>
      <c r="V8">
        <v>86</v>
      </c>
      <c r="W8">
        <v>142</v>
      </c>
      <c r="X8">
        <v>80</v>
      </c>
      <c r="Y8">
        <v>150</v>
      </c>
      <c r="Z8">
        <v>114</v>
      </c>
      <c r="AA8">
        <v>125</v>
      </c>
      <c r="AB8">
        <v>134</v>
      </c>
      <c r="AC8">
        <v>167</v>
      </c>
      <c r="AD8">
        <v>107</v>
      </c>
      <c r="AE8">
        <v>114</v>
      </c>
      <c r="AF8">
        <v>139</v>
      </c>
      <c r="AG8">
        <v>121</v>
      </c>
      <c r="AH8">
        <v>140</v>
      </c>
      <c r="AI8">
        <v>86</v>
      </c>
      <c r="AJ8">
        <v>116</v>
      </c>
      <c r="AK8">
        <v>147</v>
      </c>
      <c r="AL8">
        <v>121</v>
      </c>
      <c r="AM8">
        <v>137</v>
      </c>
      <c r="AN8">
        <v>86</v>
      </c>
      <c r="AO8">
        <v>121</v>
      </c>
      <c r="AP8">
        <v>109</v>
      </c>
      <c r="AQ8">
        <v>120</v>
      </c>
      <c r="AR8">
        <v>114</v>
      </c>
      <c r="AS8">
        <v>86</v>
      </c>
      <c r="AT8">
        <v>124</v>
      </c>
      <c r="AU8">
        <v>143</v>
      </c>
      <c r="AV8">
        <v>156</v>
      </c>
      <c r="AW8">
        <v>120</v>
      </c>
      <c r="AX8">
        <v>145</v>
      </c>
      <c r="AY8">
        <v>91</v>
      </c>
      <c r="AZ8">
        <v>86</v>
      </c>
      <c r="BA8">
        <v>156</v>
      </c>
      <c r="BB8">
        <v>119</v>
      </c>
      <c r="BC8">
        <v>120</v>
      </c>
      <c r="BD8">
        <v>102</v>
      </c>
    </row>
    <row r="9" spans="1:56">
      <c r="A9" t="s">
        <v>312</v>
      </c>
      <c r="B9" t="str">
        <f t="shared" si="0"/>
        <v>CH</v>
      </c>
      <c r="D9" t="s">
        <v>205</v>
      </c>
      <c r="E9">
        <v>71.599999999999994</v>
      </c>
      <c r="F9">
        <v>119.8</v>
      </c>
      <c r="G9">
        <v>150</v>
      </c>
      <c r="H9">
        <v>107</v>
      </c>
      <c r="M9" t="s">
        <v>17</v>
      </c>
      <c r="N9" t="s">
        <v>312</v>
      </c>
      <c r="O9" t="s">
        <v>17</v>
      </c>
      <c r="S9" t="s">
        <v>203</v>
      </c>
      <c r="T9">
        <v>79</v>
      </c>
      <c r="U9">
        <v>102</v>
      </c>
      <c r="V9">
        <v>58</v>
      </c>
      <c r="W9">
        <v>104</v>
      </c>
      <c r="X9">
        <v>55</v>
      </c>
      <c r="Y9">
        <v>107</v>
      </c>
      <c r="Z9">
        <v>81</v>
      </c>
      <c r="AA9">
        <v>86</v>
      </c>
      <c r="AB9">
        <v>96</v>
      </c>
      <c r="AC9">
        <v>115</v>
      </c>
      <c r="AD9">
        <v>73</v>
      </c>
      <c r="AE9">
        <v>79</v>
      </c>
      <c r="AF9">
        <v>103</v>
      </c>
      <c r="AG9">
        <v>85</v>
      </c>
      <c r="AH9">
        <v>99</v>
      </c>
      <c r="AI9">
        <v>58</v>
      </c>
      <c r="AJ9">
        <v>79</v>
      </c>
      <c r="AK9">
        <v>107</v>
      </c>
      <c r="AL9">
        <v>86</v>
      </c>
      <c r="AM9">
        <v>101</v>
      </c>
      <c r="AN9">
        <v>58</v>
      </c>
      <c r="AO9">
        <v>83</v>
      </c>
      <c r="AP9">
        <v>79</v>
      </c>
      <c r="AQ9">
        <v>81</v>
      </c>
      <c r="AR9">
        <v>79</v>
      </c>
      <c r="AS9">
        <v>59</v>
      </c>
      <c r="AT9">
        <v>97</v>
      </c>
      <c r="AU9">
        <v>110</v>
      </c>
      <c r="AV9">
        <v>109</v>
      </c>
      <c r="AW9">
        <v>81</v>
      </c>
      <c r="AX9">
        <v>102</v>
      </c>
      <c r="AY9">
        <v>61</v>
      </c>
      <c r="AZ9">
        <v>58</v>
      </c>
      <c r="BA9">
        <v>107</v>
      </c>
      <c r="BB9">
        <v>80</v>
      </c>
      <c r="BC9">
        <v>81</v>
      </c>
      <c r="BD9">
        <v>77</v>
      </c>
    </row>
    <row r="10" spans="1:56">
      <c r="A10" t="s">
        <v>138</v>
      </c>
      <c r="B10" t="str">
        <f t="shared" si="0"/>
        <v>CY</v>
      </c>
      <c r="D10" t="s">
        <v>205</v>
      </c>
      <c r="E10">
        <v>73</v>
      </c>
      <c r="F10">
        <v>91.5</v>
      </c>
      <c r="G10">
        <v>114</v>
      </c>
      <c r="H10">
        <v>81</v>
      </c>
      <c r="M10" t="s">
        <v>18</v>
      </c>
      <c r="N10" t="s">
        <v>138</v>
      </c>
      <c r="O10" t="s">
        <v>18</v>
      </c>
    </row>
    <row r="11" spans="1:56">
      <c r="A11" t="s">
        <v>313</v>
      </c>
      <c r="B11" t="str">
        <f t="shared" si="0"/>
        <v>CZ</v>
      </c>
      <c r="C11" t="s">
        <v>314</v>
      </c>
      <c r="D11" t="s">
        <v>205</v>
      </c>
      <c r="E11">
        <v>61</v>
      </c>
      <c r="F11">
        <v>99.9</v>
      </c>
      <c r="G11">
        <v>125</v>
      </c>
      <c r="H11">
        <v>86</v>
      </c>
      <c r="M11" t="s">
        <v>19</v>
      </c>
      <c r="N11" t="s">
        <v>313</v>
      </c>
      <c r="O11" t="s">
        <v>19</v>
      </c>
    </row>
    <row r="12" spans="1:56">
      <c r="A12" t="s">
        <v>144</v>
      </c>
      <c r="B12" t="str">
        <f t="shared" si="0"/>
        <v>DE</v>
      </c>
      <c r="C12" t="s">
        <v>315</v>
      </c>
      <c r="D12" t="s">
        <v>205</v>
      </c>
      <c r="E12">
        <v>62.7</v>
      </c>
      <c r="F12">
        <v>107.4</v>
      </c>
      <c r="G12">
        <v>134</v>
      </c>
      <c r="H12">
        <v>96</v>
      </c>
      <c r="M12" t="s">
        <v>20</v>
      </c>
      <c r="N12" t="s">
        <v>144</v>
      </c>
      <c r="O12" t="s">
        <v>20</v>
      </c>
    </row>
    <row r="13" spans="1:56">
      <c r="A13" t="s">
        <v>140</v>
      </c>
      <c r="B13" t="str">
        <f t="shared" si="0"/>
        <v>DK</v>
      </c>
      <c r="C13" t="s">
        <v>316</v>
      </c>
      <c r="D13" t="s">
        <v>205</v>
      </c>
      <c r="E13">
        <v>78.400000000000006</v>
      </c>
      <c r="F13">
        <v>133.69999999999999</v>
      </c>
      <c r="G13">
        <v>167</v>
      </c>
      <c r="H13">
        <v>115</v>
      </c>
      <c r="M13" t="s">
        <v>21</v>
      </c>
      <c r="N13" t="s">
        <v>140</v>
      </c>
      <c r="O13" t="s">
        <v>21</v>
      </c>
    </row>
    <row r="14" spans="1:56">
      <c r="A14" t="s">
        <v>141</v>
      </c>
      <c r="B14" t="str">
        <f t="shared" si="0"/>
        <v>EE</v>
      </c>
      <c r="C14" t="s">
        <v>316</v>
      </c>
      <c r="D14" t="s">
        <v>205</v>
      </c>
      <c r="E14">
        <v>47.8</v>
      </c>
      <c r="F14">
        <v>85.3</v>
      </c>
      <c r="G14">
        <v>107</v>
      </c>
      <c r="H14">
        <v>73</v>
      </c>
      <c r="M14" t="s">
        <v>22</v>
      </c>
      <c r="N14" t="s">
        <v>141</v>
      </c>
      <c r="O14" t="s">
        <v>22</v>
      </c>
    </row>
    <row r="15" spans="1:56">
      <c r="A15" t="s">
        <v>145</v>
      </c>
      <c r="B15" t="str">
        <f t="shared" si="0"/>
        <v>EL</v>
      </c>
      <c r="C15" t="s">
        <v>317</v>
      </c>
      <c r="D15" t="s">
        <v>205</v>
      </c>
      <c r="E15">
        <v>73</v>
      </c>
      <c r="F15">
        <v>91.5</v>
      </c>
      <c r="G15">
        <v>114</v>
      </c>
      <c r="H15">
        <v>79</v>
      </c>
      <c r="M15" t="s">
        <v>23</v>
      </c>
      <c r="N15" t="s">
        <v>145</v>
      </c>
      <c r="O15" t="s">
        <v>23</v>
      </c>
    </row>
    <row r="16" spans="1:56">
      <c r="A16" t="s">
        <v>162</v>
      </c>
      <c r="B16" t="str">
        <f t="shared" si="0"/>
        <v>ES</v>
      </c>
      <c r="C16" t="s">
        <v>318</v>
      </c>
      <c r="D16" t="s">
        <v>205</v>
      </c>
      <c r="E16">
        <v>86.4</v>
      </c>
      <c r="F16">
        <v>111</v>
      </c>
      <c r="G16">
        <v>139</v>
      </c>
      <c r="H16">
        <v>103</v>
      </c>
      <c r="M16" t="s">
        <v>24</v>
      </c>
      <c r="N16" t="s">
        <v>162</v>
      </c>
      <c r="O16" t="s">
        <v>24</v>
      </c>
    </row>
    <row r="17" spans="1:15">
      <c r="A17" t="s">
        <v>142</v>
      </c>
      <c r="B17" t="str">
        <f t="shared" si="0"/>
        <v>FI</v>
      </c>
      <c r="C17" t="s">
        <v>319</v>
      </c>
      <c r="D17" t="s">
        <v>205</v>
      </c>
      <c r="E17">
        <v>56</v>
      </c>
      <c r="F17">
        <v>97</v>
      </c>
      <c r="G17">
        <v>121</v>
      </c>
      <c r="H17">
        <v>85</v>
      </c>
      <c r="M17" t="s">
        <v>25</v>
      </c>
      <c r="N17" t="s">
        <v>142</v>
      </c>
      <c r="O17" t="s">
        <v>25</v>
      </c>
    </row>
    <row r="18" spans="1:15">
      <c r="A18" t="s">
        <v>143</v>
      </c>
      <c r="B18" t="str">
        <f t="shared" si="0"/>
        <v>FR</v>
      </c>
      <c r="C18" t="s">
        <v>319</v>
      </c>
      <c r="D18" t="s">
        <v>205</v>
      </c>
      <c r="E18">
        <v>65.900000000000006</v>
      </c>
      <c r="F18">
        <v>111.6</v>
      </c>
      <c r="G18">
        <v>140</v>
      </c>
      <c r="H18">
        <v>99</v>
      </c>
      <c r="M18" t="s">
        <v>26</v>
      </c>
      <c r="N18" t="s">
        <v>143</v>
      </c>
      <c r="O18" t="s">
        <v>26</v>
      </c>
    </row>
    <row r="19" spans="1:15">
      <c r="A19" t="s">
        <v>137</v>
      </c>
      <c r="B19" t="str">
        <f t="shared" si="0"/>
        <v>HR</v>
      </c>
      <c r="D19" t="s">
        <v>205</v>
      </c>
      <c r="E19">
        <v>63.6</v>
      </c>
      <c r="F19">
        <v>68.8</v>
      </c>
      <c r="G19">
        <v>86</v>
      </c>
      <c r="H19">
        <v>58</v>
      </c>
      <c r="M19" t="s">
        <v>27</v>
      </c>
      <c r="N19" t="s">
        <v>137</v>
      </c>
      <c r="O19" t="s">
        <v>27</v>
      </c>
    </row>
    <row r="20" spans="1:15">
      <c r="A20" t="s">
        <v>146</v>
      </c>
      <c r="B20" t="str">
        <f t="shared" si="0"/>
        <v>HU</v>
      </c>
      <c r="C20" t="s">
        <v>319</v>
      </c>
      <c r="D20" t="s">
        <v>205</v>
      </c>
      <c r="E20">
        <v>46.7</v>
      </c>
      <c r="F20">
        <v>93.1</v>
      </c>
      <c r="G20">
        <v>116</v>
      </c>
      <c r="H20">
        <v>79</v>
      </c>
      <c r="M20" t="s">
        <v>28</v>
      </c>
      <c r="N20" t="s">
        <v>146</v>
      </c>
      <c r="O20" t="s">
        <v>28</v>
      </c>
    </row>
    <row r="21" spans="1:15">
      <c r="A21" t="s">
        <v>147</v>
      </c>
      <c r="B21" t="str">
        <f t="shared" si="0"/>
        <v>IE</v>
      </c>
      <c r="C21" t="s">
        <v>320</v>
      </c>
      <c r="D21" t="s">
        <v>205</v>
      </c>
      <c r="E21">
        <v>66.5</v>
      </c>
      <c r="F21">
        <v>117.7</v>
      </c>
      <c r="G21">
        <v>147</v>
      </c>
      <c r="H21">
        <v>107</v>
      </c>
      <c r="M21" t="s">
        <v>29</v>
      </c>
      <c r="N21" t="s">
        <v>147</v>
      </c>
      <c r="O21" t="s">
        <v>29</v>
      </c>
    </row>
    <row r="22" spans="1:15">
      <c r="A22" t="s">
        <v>321</v>
      </c>
      <c r="B22" t="str">
        <f t="shared" si="0"/>
        <v>IS</v>
      </c>
      <c r="D22" t="s">
        <v>205</v>
      </c>
      <c r="E22">
        <v>56</v>
      </c>
      <c r="F22">
        <v>97</v>
      </c>
      <c r="G22">
        <v>121</v>
      </c>
      <c r="H22">
        <v>86</v>
      </c>
      <c r="M22" t="s">
        <v>30</v>
      </c>
      <c r="N22" t="s">
        <v>321</v>
      </c>
      <c r="O22" t="s">
        <v>30</v>
      </c>
    </row>
    <row r="23" spans="1:15">
      <c r="A23" t="s">
        <v>148</v>
      </c>
      <c r="B23" t="str">
        <f t="shared" si="0"/>
        <v>IT</v>
      </c>
      <c r="C23" t="s">
        <v>322</v>
      </c>
      <c r="D23" t="s">
        <v>205</v>
      </c>
      <c r="E23">
        <v>90.8</v>
      </c>
      <c r="F23">
        <v>109.7</v>
      </c>
      <c r="G23">
        <v>137</v>
      </c>
      <c r="H23">
        <v>101</v>
      </c>
      <c r="M23" t="s">
        <v>31</v>
      </c>
      <c r="N23" t="s">
        <v>148</v>
      </c>
      <c r="O23" t="s">
        <v>31</v>
      </c>
    </row>
    <row r="24" spans="1:15">
      <c r="A24" t="s">
        <v>323</v>
      </c>
      <c r="B24" t="str">
        <f t="shared" si="0"/>
        <v>KS</v>
      </c>
      <c r="D24" t="s">
        <v>205</v>
      </c>
      <c r="E24">
        <v>63.6</v>
      </c>
      <c r="F24">
        <v>68.8</v>
      </c>
      <c r="G24">
        <v>86</v>
      </c>
      <c r="H24">
        <v>58</v>
      </c>
      <c r="M24" t="s">
        <v>32</v>
      </c>
      <c r="N24" t="s">
        <v>323</v>
      </c>
      <c r="O24" t="s">
        <v>32</v>
      </c>
    </row>
    <row r="25" spans="1:15">
      <c r="A25" t="s">
        <v>150</v>
      </c>
      <c r="B25" t="str">
        <f t="shared" si="0"/>
        <v>LT</v>
      </c>
      <c r="C25" t="s">
        <v>324</v>
      </c>
      <c r="D25" t="s">
        <v>205</v>
      </c>
      <c r="E25">
        <v>51.6</v>
      </c>
      <c r="F25">
        <v>96.6</v>
      </c>
      <c r="G25">
        <v>121</v>
      </c>
      <c r="H25">
        <v>83</v>
      </c>
      <c r="M25" t="s">
        <v>33</v>
      </c>
      <c r="N25" t="s">
        <v>150</v>
      </c>
      <c r="O25" t="s">
        <v>33</v>
      </c>
    </row>
    <row r="26" spans="1:15">
      <c r="A26" t="s">
        <v>151</v>
      </c>
      <c r="B26" t="str">
        <f t="shared" si="0"/>
        <v>LU</v>
      </c>
      <c r="C26" t="s">
        <v>325</v>
      </c>
      <c r="D26" t="s">
        <v>205</v>
      </c>
      <c r="E26">
        <v>85.8</v>
      </c>
      <c r="F26">
        <v>87.5</v>
      </c>
      <c r="G26">
        <v>109</v>
      </c>
      <c r="H26">
        <v>79</v>
      </c>
      <c r="M26" t="s">
        <v>34</v>
      </c>
      <c r="N26" t="s">
        <v>151</v>
      </c>
      <c r="O26" t="s">
        <v>34</v>
      </c>
    </row>
    <row r="27" spans="1:15">
      <c r="A27" t="s">
        <v>149</v>
      </c>
      <c r="B27" t="str">
        <f t="shared" si="0"/>
        <v>LV</v>
      </c>
      <c r="C27" t="s">
        <v>319</v>
      </c>
      <c r="D27" t="s">
        <v>205</v>
      </c>
      <c r="E27">
        <v>51.5</v>
      </c>
      <c r="F27">
        <v>96</v>
      </c>
      <c r="G27">
        <v>120</v>
      </c>
      <c r="H27">
        <v>81</v>
      </c>
      <c r="M27" t="s">
        <v>35</v>
      </c>
      <c r="N27" t="s">
        <v>149</v>
      </c>
      <c r="O27" t="s">
        <v>35</v>
      </c>
    </row>
    <row r="28" spans="1:15">
      <c r="A28" t="s">
        <v>326</v>
      </c>
      <c r="B28" t="str">
        <f t="shared" si="0"/>
        <v>ME</v>
      </c>
      <c r="D28" t="s">
        <v>205</v>
      </c>
      <c r="E28">
        <v>73</v>
      </c>
      <c r="F28">
        <v>91.5</v>
      </c>
      <c r="G28">
        <v>114</v>
      </c>
      <c r="H28">
        <v>79</v>
      </c>
      <c r="M28" t="s">
        <v>36</v>
      </c>
      <c r="N28" t="s">
        <v>326</v>
      </c>
      <c r="O28" t="s">
        <v>36</v>
      </c>
    </row>
    <row r="29" spans="1:15">
      <c r="A29" t="s">
        <v>327</v>
      </c>
      <c r="B29" t="str">
        <f t="shared" si="0"/>
        <v>MK</v>
      </c>
      <c r="D29" t="s">
        <v>205</v>
      </c>
      <c r="E29">
        <v>63.6</v>
      </c>
      <c r="F29">
        <v>68.8</v>
      </c>
      <c r="G29">
        <v>86</v>
      </c>
      <c r="H29">
        <v>59</v>
      </c>
      <c r="M29" t="s">
        <v>37</v>
      </c>
      <c r="N29" t="s">
        <v>327</v>
      </c>
      <c r="O29" t="s">
        <v>37</v>
      </c>
    </row>
    <row r="30" spans="1:15">
      <c r="A30" t="s">
        <v>152</v>
      </c>
      <c r="B30" t="str">
        <f t="shared" si="0"/>
        <v>MT</v>
      </c>
      <c r="C30" t="s">
        <v>328</v>
      </c>
      <c r="D30" t="s">
        <v>205</v>
      </c>
      <c r="E30">
        <v>85</v>
      </c>
      <c r="F30">
        <v>98.9</v>
      </c>
      <c r="G30">
        <v>124</v>
      </c>
      <c r="H30">
        <v>97</v>
      </c>
      <c r="M30" t="s">
        <v>38</v>
      </c>
      <c r="N30" t="s">
        <v>152</v>
      </c>
      <c r="O30" t="s">
        <v>38</v>
      </c>
    </row>
    <row r="31" spans="1:15">
      <c r="A31" t="s">
        <v>153</v>
      </c>
      <c r="B31" t="str">
        <f t="shared" si="0"/>
        <v>NL</v>
      </c>
      <c r="C31" t="s">
        <v>329</v>
      </c>
      <c r="D31" t="s">
        <v>205</v>
      </c>
      <c r="E31">
        <v>75.8</v>
      </c>
      <c r="F31">
        <v>114.6</v>
      </c>
      <c r="G31">
        <v>143</v>
      </c>
      <c r="H31">
        <v>110</v>
      </c>
      <c r="M31" t="s">
        <v>39</v>
      </c>
      <c r="N31" t="s">
        <v>153</v>
      </c>
      <c r="O31" t="s">
        <v>39</v>
      </c>
    </row>
    <row r="32" spans="1:15">
      <c r="A32" t="s">
        <v>330</v>
      </c>
      <c r="B32" t="str">
        <f t="shared" si="0"/>
        <v>NO</v>
      </c>
      <c r="D32" t="s">
        <v>205</v>
      </c>
      <c r="E32">
        <v>66.8</v>
      </c>
      <c r="F32">
        <v>124.7</v>
      </c>
      <c r="G32">
        <v>156</v>
      </c>
      <c r="H32">
        <v>109</v>
      </c>
      <c r="M32" t="s">
        <v>40</v>
      </c>
      <c r="N32" t="s">
        <v>330</v>
      </c>
      <c r="O32" t="s">
        <v>40</v>
      </c>
    </row>
    <row r="33" spans="1:15">
      <c r="A33" t="s">
        <v>157</v>
      </c>
      <c r="B33" t="str">
        <f t="shared" si="0"/>
        <v>PL</v>
      </c>
      <c r="C33" t="s">
        <v>316</v>
      </c>
      <c r="D33" t="s">
        <v>205</v>
      </c>
      <c r="E33">
        <v>52.5</v>
      </c>
      <c r="F33">
        <v>96.3</v>
      </c>
      <c r="G33">
        <v>120</v>
      </c>
      <c r="H33">
        <v>81</v>
      </c>
      <c r="M33" t="s">
        <v>41</v>
      </c>
      <c r="N33" t="s">
        <v>157</v>
      </c>
      <c r="O33" t="s">
        <v>41</v>
      </c>
    </row>
    <row r="34" spans="1:15">
      <c r="A34" t="s">
        <v>158</v>
      </c>
      <c r="B34" t="str">
        <f t="shared" si="0"/>
        <v>PT</v>
      </c>
      <c r="C34" t="s">
        <v>319</v>
      </c>
      <c r="D34" t="s">
        <v>205</v>
      </c>
      <c r="E34">
        <v>96.7</v>
      </c>
      <c r="F34">
        <v>116.1</v>
      </c>
      <c r="G34">
        <v>145</v>
      </c>
      <c r="H34">
        <v>102</v>
      </c>
      <c r="M34" t="s">
        <v>42</v>
      </c>
      <c r="N34" t="s">
        <v>158</v>
      </c>
      <c r="O34" t="s">
        <v>42</v>
      </c>
    </row>
    <row r="35" spans="1:15">
      <c r="A35" t="s">
        <v>159</v>
      </c>
      <c r="B35" t="str">
        <f t="shared" si="0"/>
        <v>RO</v>
      </c>
      <c r="C35" t="s">
        <v>319</v>
      </c>
      <c r="D35" t="s">
        <v>205</v>
      </c>
      <c r="E35">
        <v>48</v>
      </c>
      <c r="F35">
        <v>72.599999999999994</v>
      </c>
      <c r="G35">
        <v>91</v>
      </c>
      <c r="H35">
        <v>61</v>
      </c>
      <c r="M35" t="s">
        <v>43</v>
      </c>
      <c r="N35" t="s">
        <v>159</v>
      </c>
      <c r="O35" t="s">
        <v>43</v>
      </c>
    </row>
    <row r="36" spans="1:15">
      <c r="A36" t="s">
        <v>331</v>
      </c>
      <c r="B36" t="str">
        <f t="shared" si="0"/>
        <v>RS</v>
      </c>
      <c r="C36" t="s">
        <v>332</v>
      </c>
      <c r="D36" t="s">
        <v>205</v>
      </c>
      <c r="E36">
        <v>63.6</v>
      </c>
      <c r="F36">
        <v>68.8</v>
      </c>
      <c r="G36">
        <v>86</v>
      </c>
      <c r="H36">
        <v>58</v>
      </c>
      <c r="M36" t="s">
        <v>44</v>
      </c>
      <c r="N36" t="s">
        <v>331</v>
      </c>
      <c r="O36" t="s">
        <v>44</v>
      </c>
    </row>
    <row r="37" spans="1:15">
      <c r="A37" t="s">
        <v>163</v>
      </c>
      <c r="B37" t="str">
        <f t="shared" si="0"/>
        <v>SE</v>
      </c>
      <c r="C37" t="s">
        <v>319</v>
      </c>
      <c r="D37" t="s">
        <v>205</v>
      </c>
      <c r="E37">
        <v>66.8</v>
      </c>
      <c r="F37">
        <v>124.7</v>
      </c>
      <c r="G37">
        <v>156</v>
      </c>
      <c r="H37">
        <v>107</v>
      </c>
      <c r="M37" t="s">
        <v>45</v>
      </c>
      <c r="N37" t="s">
        <v>163</v>
      </c>
      <c r="O37" t="s">
        <v>45</v>
      </c>
    </row>
    <row r="38" spans="1:15">
      <c r="A38" t="s">
        <v>161</v>
      </c>
      <c r="B38" t="str">
        <f t="shared" si="0"/>
        <v>SI</v>
      </c>
      <c r="C38" t="s">
        <v>333</v>
      </c>
      <c r="D38" t="s">
        <v>205</v>
      </c>
      <c r="E38">
        <v>51.6</v>
      </c>
      <c r="F38">
        <v>95.5</v>
      </c>
      <c r="G38">
        <v>119</v>
      </c>
      <c r="H38">
        <v>80</v>
      </c>
      <c r="M38" t="s">
        <v>46</v>
      </c>
      <c r="N38" t="s">
        <v>161</v>
      </c>
      <c r="O38" t="s">
        <v>46</v>
      </c>
    </row>
    <row r="39" spans="1:15">
      <c r="A39" t="s">
        <v>160</v>
      </c>
      <c r="B39" t="str">
        <f t="shared" si="0"/>
        <v>SK</v>
      </c>
      <c r="C39" t="s">
        <v>319</v>
      </c>
      <c r="D39" t="s">
        <v>205</v>
      </c>
      <c r="E39">
        <v>61.3</v>
      </c>
      <c r="F39">
        <v>96.2</v>
      </c>
      <c r="G39">
        <v>120</v>
      </c>
      <c r="H39">
        <v>81</v>
      </c>
      <c r="M39" t="s">
        <v>47</v>
      </c>
      <c r="N39" t="s">
        <v>160</v>
      </c>
      <c r="O39" t="s">
        <v>47</v>
      </c>
    </row>
    <row r="40" spans="1:15">
      <c r="A40" t="s">
        <v>164</v>
      </c>
      <c r="B40" t="str">
        <f t="shared" si="0"/>
        <v>UK</v>
      </c>
      <c r="C40" t="s">
        <v>334</v>
      </c>
      <c r="D40" t="s">
        <v>205</v>
      </c>
      <c r="E40">
        <v>48.4</v>
      </c>
      <c r="F40">
        <v>81.7</v>
      </c>
      <c r="G40">
        <v>102</v>
      </c>
      <c r="H40">
        <v>77</v>
      </c>
      <c r="M40" t="s">
        <v>48</v>
      </c>
      <c r="N40" t="s">
        <v>164</v>
      </c>
      <c r="O40" t="s">
        <v>48</v>
      </c>
    </row>
    <row r="42" spans="1:15">
      <c r="M42" t="s">
        <v>335</v>
      </c>
      <c r="O42" t="s">
        <v>335</v>
      </c>
    </row>
    <row r="43" spans="1:15">
      <c r="M43" t="s">
        <v>336</v>
      </c>
      <c r="O43" t="s">
        <v>336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52"/>
  <sheetViews>
    <sheetView workbookViewId="0">
      <selection activeCell="B59" sqref="B59"/>
    </sheetView>
  </sheetViews>
  <sheetFormatPr defaultRowHeight="15"/>
  <cols>
    <col min="2" max="2" width="5" bestFit="1" customWidth="1"/>
    <col min="3" max="3" width="23.7109375" customWidth="1"/>
    <col min="4" max="4" width="21.85546875" customWidth="1"/>
  </cols>
  <sheetData>
    <row r="1" spans="1:41">
      <c r="A1" s="9">
        <v>1.0000000000000001E-5</v>
      </c>
      <c r="B1" s="9" t="s">
        <v>251</v>
      </c>
      <c r="E1" t="str">
        <f>OldHouses!L1</f>
        <v>AL</v>
      </c>
      <c r="F1" t="str">
        <f>OldHouses!M1</f>
        <v>AT</v>
      </c>
      <c r="G1" t="str">
        <f>OldHouses!N1</f>
        <v>BA</v>
      </c>
      <c r="H1" t="str">
        <f>OldHouses!O1</f>
        <v>BE</v>
      </c>
      <c r="I1" t="str">
        <f>OldHouses!P1</f>
        <v>BG</v>
      </c>
      <c r="J1" t="str">
        <f>OldHouses!Q1</f>
        <v>CH</v>
      </c>
      <c r="K1" t="str">
        <f>OldHouses!R1</f>
        <v>CY</v>
      </c>
      <c r="L1" t="str">
        <f>OldHouses!S1</f>
        <v>CZ</v>
      </c>
      <c r="M1" t="str">
        <f>OldHouses!T1</f>
        <v>DE</v>
      </c>
      <c r="N1" t="str">
        <f>OldHouses!U1</f>
        <v>DK</v>
      </c>
      <c r="O1" t="str">
        <f>OldHouses!V1</f>
        <v>EE</v>
      </c>
      <c r="P1" t="str">
        <f>OldHouses!W1</f>
        <v>EL</v>
      </c>
      <c r="Q1" t="str">
        <f>OldHouses!X1</f>
        <v>ES</v>
      </c>
      <c r="R1" t="str">
        <f>OldHouses!Y1</f>
        <v>FI</v>
      </c>
      <c r="S1" t="str">
        <f>OldHouses!Z1</f>
        <v>FR</v>
      </c>
      <c r="T1" t="str">
        <f>OldHouses!AA1</f>
        <v>HR</v>
      </c>
      <c r="U1" t="str">
        <f>OldHouses!AB1</f>
        <v>HU</v>
      </c>
      <c r="V1" t="str">
        <f>OldHouses!AC1</f>
        <v>IE</v>
      </c>
      <c r="W1" t="str">
        <f>OldHouses!AD1</f>
        <v>IS</v>
      </c>
      <c r="X1" t="str">
        <f>OldHouses!AE1</f>
        <v>IT</v>
      </c>
      <c r="Y1" t="str">
        <f>OldHouses!AF1</f>
        <v>KS</v>
      </c>
      <c r="Z1" t="str">
        <f>OldHouses!AG1</f>
        <v>LT</v>
      </c>
      <c r="AA1" t="str">
        <f>OldHouses!AH1</f>
        <v>LU</v>
      </c>
      <c r="AB1" t="str">
        <f>OldHouses!AI1</f>
        <v>LV</v>
      </c>
      <c r="AC1" t="str">
        <f>OldHouses!AJ1</f>
        <v>ME</v>
      </c>
      <c r="AD1" t="str">
        <f>OldHouses!AK1</f>
        <v>MK</v>
      </c>
      <c r="AE1" t="str">
        <f>OldHouses!AL1</f>
        <v>MT</v>
      </c>
      <c r="AF1" t="str">
        <f>OldHouses!AM1</f>
        <v>NL</v>
      </c>
      <c r="AG1" t="str">
        <f>OldHouses!AN1</f>
        <v>NO</v>
      </c>
      <c r="AH1" t="str">
        <f>OldHouses!AO1</f>
        <v>PL</v>
      </c>
      <c r="AI1" t="str">
        <f>OldHouses!AP1</f>
        <v>PT</v>
      </c>
      <c r="AJ1" t="str">
        <f>OldHouses!AQ1</f>
        <v>RO</v>
      </c>
      <c r="AK1" t="str">
        <f>OldHouses!AR1</f>
        <v>RS</v>
      </c>
      <c r="AL1" t="str">
        <f>OldHouses!AS1</f>
        <v>SE</v>
      </c>
      <c r="AM1" t="str">
        <f>OldHouses!AT1</f>
        <v>SI</v>
      </c>
      <c r="AN1" t="str">
        <f>OldHouses!AU1</f>
        <v>SK</v>
      </c>
      <c r="AO1" t="str">
        <f>OldHouses!AV1</f>
        <v>UK</v>
      </c>
    </row>
    <row r="2" spans="1:41">
      <c r="B2">
        <v>2010</v>
      </c>
      <c r="C2" t="s">
        <v>236</v>
      </c>
      <c r="D2" t="s">
        <v>51</v>
      </c>
      <c r="E2" s="10">
        <f>SUMIFS(OldHouses!L$2:L$82,OldHouses!$B$2:$B$82,"INPUT",OldHouses!$C$2:$C$82,$C2,OldHouses!$D$2:$D$82,$D2,OldHouses!$G$2:$G$82,$B2)</f>
        <v>9.6401693011622103E-3</v>
      </c>
      <c r="F2" s="10">
        <f>SUMIFS(OldHouses!M$2:M$82,OldHouses!$B$2:$B$82,"INPUT",OldHouses!$C$2:$C$82,$C2,OldHouses!$D$2:$D$82,$D2,OldHouses!$G$2:$G$82,$B2)</f>
        <v>3.0415222889943099E-3</v>
      </c>
      <c r="G2" s="10">
        <f>SUMIFS(OldHouses!N$2:N$82,OldHouses!$B$2:$B$82,"INPUT",OldHouses!$C$2:$C$82,$C2,OldHouses!$D$2:$D$82,$D2,OldHouses!$G$2:$G$82,$B2)</f>
        <v>4.2581434154369702E-3</v>
      </c>
      <c r="H2" s="10">
        <f>SUMIFS(OldHouses!O$2:O$82,OldHouses!$B$2:$B$82,"INPUT",OldHouses!$C$2:$C$82,$C2,OldHouses!$D$2:$D$82,$D2,OldHouses!$G$2:$G$82,$B2)</f>
        <v>3.4102939388338601E-3</v>
      </c>
      <c r="I2" s="10">
        <f>SUMIFS(OldHouses!P$2:P$82,OldHouses!$B$2:$B$82,"INPUT",OldHouses!$C$2:$C$82,$C2,OldHouses!$D$2:$D$82,$D2,OldHouses!$G$2:$G$82,$B2)</f>
        <v>3.6540878403332499E-3</v>
      </c>
      <c r="J2" s="10">
        <f>SUMIFS(OldHouses!Q$2:Q$82,OldHouses!$B$2:$B$82,"INPUT",OldHouses!$C$2:$C$82,$C2,OldHouses!$D$2:$D$82,$D2,OldHouses!$G$2:$G$82,$B2)</f>
        <v>3.5508103674260398E-3</v>
      </c>
      <c r="K2" s="10">
        <f>SUMIFS(OldHouses!R$2:R$82,OldHouses!$B$2:$B$82,"INPUT",OldHouses!$C$2:$C$82,$C2,OldHouses!$D$2:$D$82,$D2,OldHouses!$G$2:$G$82,$B2)</f>
        <v>3.1439568442420199E-3</v>
      </c>
      <c r="L2" s="10">
        <f>SUMIFS(OldHouses!S$2:S$82,OldHouses!$B$2:$B$82,"INPUT",OldHouses!$C$2:$C$82,$C2,OldHouses!$D$2:$D$82,$D2,OldHouses!$G$2:$G$82,$B2)</f>
        <v>2.82814602417679E-3</v>
      </c>
      <c r="M2" s="10">
        <f>SUMIFS(OldHouses!T$2:T$82,OldHouses!$B$2:$B$82,"INPUT",OldHouses!$C$2:$C$82,$C2,OldHouses!$D$2:$D$82,$D2,OldHouses!$G$2:$G$82,$B2)</f>
        <v>3.2488705943226602E-3</v>
      </c>
      <c r="N2" s="10">
        <f>SUMIFS(OldHouses!U$2:U$82,OldHouses!$B$2:$B$82,"INPUT",OldHouses!$C$2:$C$82,$C2,OldHouses!$D$2:$D$82,$D2,OldHouses!$G$2:$G$82,$B2)</f>
        <v>2.8361456877566298E-3</v>
      </c>
      <c r="O2" s="10">
        <f>SUMIFS(OldHouses!V$2:V$82,OldHouses!$B$2:$B$82,"INPUT",OldHouses!$C$2:$C$82,$C2,OldHouses!$D$2:$D$82,$D2,OldHouses!$G$2:$G$82,$B2)</f>
        <v>2.76541346183358E-3</v>
      </c>
      <c r="P2" s="10">
        <f>SUMIFS(OldHouses!W$2:W$82,OldHouses!$B$2:$B$82,"INPUT",OldHouses!$C$2:$C$82,$C2,OldHouses!$D$2:$D$82,$D2,OldHouses!$G$2:$G$82,$B2)</f>
        <v>5.6266963289672497E-3</v>
      </c>
      <c r="Q2" s="10">
        <f>SUMIFS(OldHouses!X$2:X$82,OldHouses!$B$2:$B$82,"INPUT",OldHouses!$C$2:$C$82,$C2,OldHouses!$D$2:$D$82,$D2,OldHouses!$G$2:$G$82,$B2)</f>
        <v>3.8085079249353302E-3</v>
      </c>
      <c r="R2" s="10">
        <f>SUMIFS(OldHouses!Y$2:Y$82,OldHouses!$B$2:$B$82,"INPUT",OldHouses!$C$2:$C$82,$C2,OldHouses!$D$2:$D$82,$D2,OldHouses!$G$2:$G$82,$B2)</f>
        <v>2.6293573109243702E-3</v>
      </c>
      <c r="S2" s="10">
        <f>SUMIFS(OldHouses!Z$2:Z$82,OldHouses!$B$2:$B$82,"INPUT",OldHouses!$C$2:$C$82,$C2,OldHouses!$D$2:$D$82,$D2,OldHouses!$G$2:$G$82,$B2)</f>
        <v>4.6456785706277598E-3</v>
      </c>
      <c r="T2" s="10">
        <f>SUMIFS(OldHouses!AA$2:AA$82,OldHouses!$B$2:$B$82,"INPUT",OldHouses!$C$2:$C$82,$C2,OldHouses!$D$2:$D$82,$D2,OldHouses!$G$2:$G$82,$B2)</f>
        <v>3.0876066146761599E-3</v>
      </c>
      <c r="U2" s="10">
        <f>SUMIFS(OldHouses!AB$2:AB$82,OldHouses!$B$2:$B$82,"INPUT",OldHouses!$C$2:$C$82,$C2,OldHouses!$D$2:$D$82,$D2,OldHouses!$G$2:$G$82,$B2)</f>
        <v>2.7436497090527899E-3</v>
      </c>
      <c r="V2" s="10">
        <f>SUMIFS(OldHouses!AC$2:AC$82,OldHouses!$B$2:$B$82,"INPUT",OldHouses!$C$2:$C$82,$C2,OldHouses!$D$2:$D$82,$D2,OldHouses!$G$2:$G$82,$B2)</f>
        <v>2.9710596309351299E-3</v>
      </c>
      <c r="W2" s="10">
        <f>SUMIFS(OldHouses!AD$2:AD$82,OldHouses!$B$2:$B$82,"INPUT",OldHouses!$C$2:$C$82,$C2,OldHouses!$D$2:$D$82,$D2,OldHouses!$G$2:$G$82,$B2)</f>
        <v>2.2971797935458001E-3</v>
      </c>
      <c r="X2" s="10">
        <f>SUMIFS(OldHouses!AE$2:AE$82,OldHouses!$B$2:$B$82,"INPUT",OldHouses!$C$2:$C$82,$C2,OldHouses!$D$2:$D$82,$D2,OldHouses!$G$2:$G$82,$B2)</f>
        <v>2.4563524698412598E-3</v>
      </c>
      <c r="Y2" s="10">
        <f>SUMIFS(OldHouses!AF$2:AF$82,OldHouses!$B$2:$B$82,"INPUT",OldHouses!$C$2:$C$82,$C2,OldHouses!$D$2:$D$82,$D2,OldHouses!$G$2:$G$82,$B2)</f>
        <v>3.75506972701621E-3</v>
      </c>
      <c r="Z2" s="10">
        <f>SUMIFS(OldHouses!AG$2:AG$82,OldHouses!$B$2:$B$82,"INPUT",OldHouses!$C$2:$C$82,$C2,OldHouses!$D$2:$D$82,$D2,OldHouses!$G$2:$G$82,$B2)</f>
        <v>2.4095486640133101E-3</v>
      </c>
      <c r="AA2" s="10">
        <f>SUMIFS(OldHouses!AH$2:AH$82,OldHouses!$B$2:$B$82,"INPUT",OldHouses!$C$2:$C$82,$C2,OldHouses!$D$2:$D$82,$D2,OldHouses!$G$2:$G$82,$B2)</f>
        <v>2.8929006536856398E-3</v>
      </c>
      <c r="AB2" s="10">
        <f>SUMIFS(OldHouses!AI$2:AI$82,OldHouses!$B$2:$B$82,"INPUT",OldHouses!$C$2:$C$82,$C2,OldHouses!$D$2:$D$82,$D2,OldHouses!$G$2:$G$82,$B2)</f>
        <v>1.8737845806433399E-3</v>
      </c>
      <c r="AC2" s="10">
        <f>SUMIFS(OldHouses!AJ$2:AJ$82,OldHouses!$B$2:$B$82,"INPUT",OldHouses!$C$2:$C$82,$C2,OldHouses!$D$2:$D$82,$D2,OldHouses!$G$2:$G$82,$B2)</f>
        <v>7.9551734298874497E-3</v>
      </c>
      <c r="AD2" s="10">
        <f>SUMIFS(OldHouses!AK$2:AK$82,OldHouses!$B$2:$B$82,"INPUT",OldHouses!$C$2:$C$82,$C2,OldHouses!$D$2:$D$82,$D2,OldHouses!$G$2:$G$82,$B2)</f>
        <v>5.2408564883108097E-3</v>
      </c>
      <c r="AE2" s="10">
        <f>SUMIFS(OldHouses!AL$2:AL$82,OldHouses!$B$2:$B$82,"INPUT",OldHouses!$C$2:$C$82,$C2,OldHouses!$D$2:$D$82,$D2,OldHouses!$G$2:$G$82,$B2)</f>
        <v>4.0527979453475601E-3</v>
      </c>
      <c r="AF2" s="10">
        <f>SUMIFS(OldHouses!AM$2:AM$82,OldHouses!$B$2:$B$82,"INPUT",OldHouses!$C$2:$C$82,$C2,OldHouses!$D$2:$D$82,$D2,OldHouses!$G$2:$G$82,$B2)</f>
        <v>3.33257110748839E-3</v>
      </c>
      <c r="AG2" s="10">
        <f>SUMIFS(OldHouses!AN$2:AN$82,OldHouses!$B$2:$B$82,"INPUT",OldHouses!$C$2:$C$82,$C2,OldHouses!$D$2:$D$82,$D2,OldHouses!$G$2:$G$82,$B2)</f>
        <v>7.4120673285544801E-3</v>
      </c>
      <c r="AH2" s="10">
        <f>SUMIFS(OldHouses!AO$2:AO$82,OldHouses!$B$2:$B$82,"INPUT",OldHouses!$C$2:$C$82,$C2,OldHouses!$D$2:$D$82,$D2,OldHouses!$G$2:$G$82,$B2)</f>
        <v>3.1582031254655E-3</v>
      </c>
      <c r="AI2" s="10">
        <f>SUMIFS(OldHouses!AP$2:AP$82,OldHouses!$B$2:$B$82,"INPUT",OldHouses!$C$2:$C$82,$C2,OldHouses!$D$2:$D$82,$D2,OldHouses!$G$2:$G$82,$B2)</f>
        <v>1.5925988068439E-2</v>
      </c>
      <c r="AJ2" s="10">
        <f>SUMIFS(OldHouses!AQ$2:AQ$82,OldHouses!$B$2:$B$82,"INPUT",OldHouses!$C$2:$C$82,$C2,OldHouses!$D$2:$D$82,$D2,OldHouses!$G$2:$G$82,$B2)</f>
        <v>2.6716940978137199E-3</v>
      </c>
      <c r="AK2" s="10">
        <f>SUMIFS(OldHouses!AR$2:AR$82,OldHouses!$B$2:$B$82,"INPUT",OldHouses!$C$2:$C$82,$C2,OldHouses!$D$2:$D$82,$D2,OldHouses!$G$2:$G$82,$B2)</f>
        <v>4.8263692079581399E-3</v>
      </c>
      <c r="AL2" s="10">
        <f>SUMIFS(OldHouses!AS$2:AS$82,OldHouses!$B$2:$B$82,"INPUT",OldHouses!$C$2:$C$82,$C2,OldHouses!$D$2:$D$82,$D2,OldHouses!$G$2:$G$82,$B2)</f>
        <v>2.65130540461551E-3</v>
      </c>
      <c r="AM2" s="10">
        <f>SUMIFS(OldHouses!AT$2:AT$82,OldHouses!$B$2:$B$82,"INPUT",OldHouses!$C$2:$C$82,$C2,OldHouses!$D$2:$D$82,$D2,OldHouses!$G$2:$G$82,$B2)</f>
        <v>2.3401915005250799E-3</v>
      </c>
      <c r="AN2" s="10">
        <f>SUMIFS(OldHouses!AU$2:AU$82,OldHouses!$B$2:$B$82,"INPUT",OldHouses!$C$2:$C$82,$C2,OldHouses!$D$2:$D$82,$D2,OldHouses!$G$2:$G$82,$B2)</f>
        <v>3.6328190444342499E-3</v>
      </c>
      <c r="AO2" s="10">
        <f>SUMIFS(OldHouses!AV$2:AV$82,OldHouses!$B$2:$B$82,"INPUT",OldHouses!$C$2:$C$82,$C2,OldHouses!$D$2:$D$82,$D2,OldHouses!$G$2:$G$82,$B2)</f>
        <v>2.0315868994864E-3</v>
      </c>
    </row>
    <row r="3" spans="1:41">
      <c r="B3">
        <v>2010</v>
      </c>
      <c r="C3" t="s">
        <v>236</v>
      </c>
      <c r="D3" t="s">
        <v>53</v>
      </c>
      <c r="E3" s="10">
        <f>SUMIFS(OldHouses!L$2:L$82,OldHouses!$B$2:$B$82,"INPUT",OldHouses!$C$2:$C$82,$C3,OldHouses!$D$2:$D$82,$D3,OldHouses!$G$2:$G$82,$B3)</f>
        <v>3.30236288590315E-3</v>
      </c>
      <c r="F3" s="10">
        <f>SUMIFS(OldHouses!M$2:M$82,OldHouses!$B$2:$B$82,"INPUT",OldHouses!$C$2:$C$82,$C3,OldHouses!$D$2:$D$82,$D3,OldHouses!$G$2:$G$82,$B3)</f>
        <v>3.1367532348014699E-4</v>
      </c>
      <c r="G3" s="10">
        <f>SUMIFS(OldHouses!N$2:N$82,OldHouses!$B$2:$B$82,"INPUT",OldHouses!$C$2:$C$82,$C3,OldHouses!$D$2:$D$82,$D3,OldHouses!$G$2:$G$82,$B3)</f>
        <v>8.1355237794084601E-3</v>
      </c>
      <c r="H3" s="10">
        <f>SUMIFS(OldHouses!O$2:O$82,OldHouses!$B$2:$B$82,"INPUT",OldHouses!$C$2:$C$82,$C3,OldHouses!$D$2:$D$82,$D3,OldHouses!$G$2:$G$82,$B3)</f>
        <v>1.06447799615975E-3</v>
      </c>
      <c r="I3" s="10">
        <f>SUMIFS(OldHouses!P$2:P$82,OldHouses!$B$2:$B$82,"INPUT",OldHouses!$C$2:$C$82,$C3,OldHouses!$D$2:$D$82,$D3,OldHouses!$G$2:$G$82,$B3)</f>
        <v>5.3515446359399504E-4</v>
      </c>
      <c r="J3" s="10">
        <f>SUMIFS(OldHouses!Q$2:Q$82,OldHouses!$B$2:$B$82,"INPUT",OldHouses!$C$2:$C$82,$C3,OldHouses!$D$2:$D$82,$D3,OldHouses!$G$2:$G$82,$B3)</f>
        <v>3.1900864114235299E-4</v>
      </c>
      <c r="K3" s="10">
        <f>SUMIFS(OldHouses!R$2:R$82,OldHouses!$B$2:$B$82,"INPUT",OldHouses!$C$2:$C$82,$C3,OldHouses!$D$2:$D$82,$D3,OldHouses!$G$2:$G$82,$B3)</f>
        <v>7.5016642333142003E-3</v>
      </c>
      <c r="L3" s="10">
        <f>SUMIFS(OldHouses!S$2:S$82,OldHouses!$B$2:$B$82,"INPUT",OldHouses!$C$2:$C$82,$C3,OldHouses!$D$2:$D$82,$D3,OldHouses!$G$2:$G$82,$B3)</f>
        <v>5.7915380213620601E-5</v>
      </c>
      <c r="M3" s="10">
        <f>SUMIFS(OldHouses!T$2:T$82,OldHouses!$B$2:$B$82,"INPUT",OldHouses!$C$2:$C$82,$C3,OldHouses!$D$2:$D$82,$D3,OldHouses!$G$2:$G$82,$B3)</f>
        <v>2.7938653494462702E-4</v>
      </c>
      <c r="N3" s="10">
        <f>SUMIFS(OldHouses!U$2:U$82,OldHouses!$B$2:$B$82,"INPUT",OldHouses!$C$2:$C$82,$C3,OldHouses!$D$2:$D$82,$D3,OldHouses!$G$2:$G$82,$B3)</f>
        <v>2.15866298642578E-4</v>
      </c>
      <c r="O3" s="10">
        <f>SUMIFS(OldHouses!V$2:V$82,OldHouses!$B$2:$B$82,"INPUT",OldHouses!$C$2:$C$82,$C3,OldHouses!$D$2:$D$82,$D3,OldHouses!$G$2:$G$82,$B3)</f>
        <v>1.13004932928846E-5</v>
      </c>
      <c r="P3" s="10">
        <f>SUMIFS(OldHouses!W$2:W$82,OldHouses!$B$2:$B$82,"INPUT",OldHouses!$C$2:$C$82,$C3,OldHouses!$D$2:$D$82,$D3,OldHouses!$G$2:$G$82,$B3)</f>
        <v>2.4745307312944E-3</v>
      </c>
      <c r="Q3" s="10">
        <f>SUMIFS(OldHouses!X$2:X$82,OldHouses!$B$2:$B$82,"INPUT",OldHouses!$C$2:$C$82,$C3,OldHouses!$D$2:$D$82,$D3,OldHouses!$G$2:$G$82,$B3)</f>
        <v>1.7885701039009299E-3</v>
      </c>
      <c r="R3" s="10">
        <f>SUMIFS(OldHouses!Y$2:Y$82,OldHouses!$B$2:$B$82,"INPUT",OldHouses!$C$2:$C$82,$C3,OldHouses!$D$2:$D$82,$D3,OldHouses!$G$2:$G$82,$B3)</f>
        <v>7.7066364963614001E-5</v>
      </c>
      <c r="S3" s="10">
        <f>SUMIFS(OldHouses!Z$2:Z$82,OldHouses!$B$2:$B$82,"INPUT",OldHouses!$C$2:$C$82,$C3,OldHouses!$D$2:$D$82,$D3,OldHouses!$G$2:$G$82,$B3)</f>
        <v>2.1914252725928102E-3</v>
      </c>
      <c r="T3" s="10">
        <f>SUMIFS(OldHouses!AA$2:AA$82,OldHouses!$B$2:$B$82,"INPUT",OldHouses!$C$2:$C$82,$C3,OldHouses!$D$2:$D$82,$D3,OldHouses!$G$2:$G$82,$B3)</f>
        <v>4.0321318774958004E-3</v>
      </c>
      <c r="U3" s="10">
        <f>SUMIFS(OldHouses!AB$2:AB$82,OldHouses!$B$2:$B$82,"INPUT",OldHouses!$C$2:$C$82,$C3,OldHouses!$D$2:$D$82,$D3,OldHouses!$G$2:$G$82,$B3)</f>
        <v>6.3675396170606604E-5</v>
      </c>
      <c r="V3" s="10">
        <f>SUMIFS(OldHouses!AC$2:AC$82,OldHouses!$B$2:$B$82,"INPUT",OldHouses!$C$2:$C$82,$C3,OldHouses!$D$2:$D$82,$D3,OldHouses!$G$2:$G$82,$B3)</f>
        <v>1.82029993205651E-4</v>
      </c>
      <c r="W3" s="10">
        <f>SUMIFS(OldHouses!AD$2:AD$82,OldHouses!$B$2:$B$82,"INPUT",OldHouses!$C$2:$C$82,$C3,OldHouses!$D$2:$D$82,$D3,OldHouses!$G$2:$G$82,$B3)</f>
        <v>6.6958366412724304E-5</v>
      </c>
      <c r="X3" s="10">
        <f>SUMIFS(OldHouses!AE$2:AE$82,OldHouses!$B$2:$B$82,"INPUT",OldHouses!$C$2:$C$82,$C3,OldHouses!$D$2:$D$82,$D3,OldHouses!$G$2:$G$82,$B3)</f>
        <v>1.8281929071075E-3</v>
      </c>
      <c r="Y3" s="10">
        <f>SUMIFS(OldHouses!AF$2:AF$82,OldHouses!$B$2:$B$82,"INPUT",OldHouses!$C$2:$C$82,$C3,OldHouses!$D$2:$D$82,$D3,OldHouses!$G$2:$G$82,$B3)</f>
        <v>6.8175809723035096E-3</v>
      </c>
      <c r="Z3" s="10">
        <f>SUMIFS(OldHouses!AG$2:AG$82,OldHouses!$B$2:$B$82,"INPUT",OldHouses!$C$2:$C$82,$C3,OldHouses!$D$2:$D$82,$D3,OldHouses!$G$2:$G$82,$B3)</f>
        <v>0</v>
      </c>
      <c r="AA3" s="10">
        <f>SUMIFS(OldHouses!AH$2:AH$82,OldHouses!$B$2:$B$82,"INPUT",OldHouses!$C$2:$C$82,$C3,OldHouses!$D$2:$D$82,$D3,OldHouses!$G$2:$G$82,$B3)</f>
        <v>2.9769779379129101E-3</v>
      </c>
      <c r="AB3" s="10">
        <f>SUMIFS(OldHouses!AI$2:AI$82,OldHouses!$B$2:$B$82,"INPUT",OldHouses!$C$2:$C$82,$C3,OldHouses!$D$2:$D$82,$D3,OldHouses!$G$2:$G$82,$B3)</f>
        <v>0</v>
      </c>
      <c r="AC3" s="10">
        <f>SUMIFS(OldHouses!AJ$2:AJ$82,OldHouses!$B$2:$B$82,"INPUT",OldHouses!$C$2:$C$82,$C3,OldHouses!$D$2:$D$82,$D3,OldHouses!$G$2:$G$82,$B3)</f>
        <v>3.2922643511000302E-3</v>
      </c>
      <c r="AD3" s="10">
        <f>SUMIFS(OldHouses!AK$2:AK$82,OldHouses!$B$2:$B$82,"INPUT",OldHouses!$C$2:$C$82,$C3,OldHouses!$D$2:$D$82,$D3,OldHouses!$G$2:$G$82,$B3)</f>
        <v>9.6533092678208407E-3</v>
      </c>
      <c r="AE3" s="10">
        <f>SUMIFS(OldHouses!AL$2:AL$82,OldHouses!$B$2:$B$82,"INPUT",OldHouses!$C$2:$C$82,$C3,OldHouses!$D$2:$D$82,$D3,OldHouses!$G$2:$G$82,$B3)</f>
        <v>8.6615593488368996E-3</v>
      </c>
      <c r="AF3" s="10">
        <f>SUMIFS(OldHouses!AM$2:AM$82,OldHouses!$B$2:$B$82,"INPUT",OldHouses!$C$2:$C$82,$C3,OldHouses!$D$2:$D$82,$D3,OldHouses!$G$2:$G$82,$B3)</f>
        <v>6.8788026038014299E-4</v>
      </c>
      <c r="AG3" s="10">
        <f>SUMIFS(OldHouses!AN$2:AN$82,OldHouses!$B$2:$B$82,"INPUT",OldHouses!$C$2:$C$82,$C3,OldHouses!$D$2:$D$82,$D3,OldHouses!$G$2:$G$82,$B3)</f>
        <v>2.4065938248666799E-4</v>
      </c>
      <c r="AH3" s="10">
        <f>SUMIFS(OldHouses!AO$2:AO$82,OldHouses!$B$2:$B$82,"INPUT",OldHouses!$C$2:$C$82,$C3,OldHouses!$D$2:$D$82,$D3,OldHouses!$G$2:$G$82,$B3)</f>
        <v>3.7704132590165203E-5</v>
      </c>
      <c r="AI3" s="10">
        <f>SUMIFS(OldHouses!AP$2:AP$82,OldHouses!$B$2:$B$82,"INPUT",OldHouses!$C$2:$C$82,$C3,OldHouses!$D$2:$D$82,$D3,OldHouses!$G$2:$G$82,$B3)</f>
        <v>1.37016530675495E-3</v>
      </c>
      <c r="AJ3" s="10">
        <f>SUMIFS(OldHouses!AQ$2:AQ$82,OldHouses!$B$2:$B$82,"INPUT",OldHouses!$C$2:$C$82,$C3,OldHouses!$D$2:$D$82,$D3,OldHouses!$G$2:$G$82,$B3)</f>
        <v>8.1424878342299905E-5</v>
      </c>
      <c r="AK3" s="10">
        <f>SUMIFS(OldHouses!AR$2:AR$82,OldHouses!$B$2:$B$82,"INPUT",OldHouses!$C$2:$C$82,$C3,OldHouses!$D$2:$D$82,$D3,OldHouses!$G$2:$G$82,$B3)</f>
        <v>8.8705237189384608E-3</v>
      </c>
      <c r="AL3" s="10">
        <f>SUMIFS(OldHouses!AS$2:AS$82,OldHouses!$B$2:$B$82,"INPUT",OldHouses!$C$2:$C$82,$C3,OldHouses!$D$2:$D$82,$D3,OldHouses!$G$2:$G$82,$B3)</f>
        <v>1.5883063644810401E-4</v>
      </c>
      <c r="AM3" s="10">
        <f>SUMIFS(OldHouses!AT$2:AT$82,OldHouses!$B$2:$B$82,"INPUT",OldHouses!$C$2:$C$82,$C3,OldHouses!$D$2:$D$82,$D3,OldHouses!$G$2:$G$82,$B3)</f>
        <v>6.0158929463398803E-4</v>
      </c>
      <c r="AN3" s="10">
        <f>SUMIFS(OldHouses!AU$2:AU$82,OldHouses!$B$2:$B$82,"INPUT",OldHouses!$C$2:$C$82,$C3,OldHouses!$D$2:$D$82,$D3,OldHouses!$G$2:$G$82,$B3)</f>
        <v>1.9404844073037401E-4</v>
      </c>
      <c r="AO3" s="10">
        <f>SUMIFS(OldHouses!AV$2:AV$82,OldHouses!$B$2:$B$82,"INPUT",OldHouses!$C$2:$C$82,$C3,OldHouses!$D$2:$D$82,$D3,OldHouses!$G$2:$G$82,$B3)</f>
        <v>1.2129151854895301E-4</v>
      </c>
    </row>
    <row r="4" spans="1:41">
      <c r="B4">
        <v>2004</v>
      </c>
      <c r="C4" t="s">
        <v>236</v>
      </c>
      <c r="D4" t="s">
        <v>237</v>
      </c>
      <c r="E4" s="10">
        <f>SUMIFS(OldHouses!L$2:L$82,OldHouses!$B$2:$B$82,"INPUT",OldHouses!$C$2:$C$82,$C4,OldHouses!$D$2:$D$82,$D4,OldHouses!$G$2:$G$82,$B4)</f>
        <v>9.07244197529254E-3</v>
      </c>
      <c r="F4" s="10">
        <f>SUMIFS(OldHouses!M$2:M$82,OldHouses!$B$2:$B$82,"INPUT",OldHouses!$C$2:$C$82,$C4,OldHouses!$D$2:$D$82,$D4,OldHouses!$G$2:$G$82,$B4)</f>
        <v>3.8216552583321697E-2</v>
      </c>
      <c r="G4" s="10">
        <f>SUMIFS(OldHouses!N$2:N$82,OldHouses!$B$2:$B$82,"INPUT",OldHouses!$C$2:$C$82,$C4,OldHouses!$D$2:$D$82,$D4,OldHouses!$G$2:$G$82,$B4)</f>
        <v>2.10762458021891E-2</v>
      </c>
      <c r="H4" s="10">
        <f>SUMIFS(OldHouses!O$2:O$82,OldHouses!$B$2:$B$82,"INPUT",OldHouses!$C$2:$C$82,$C4,OldHouses!$D$2:$D$82,$D4,OldHouses!$G$2:$G$82,$B4)</f>
        <v>4.35688687086562E-2</v>
      </c>
      <c r="I4" s="10">
        <f>SUMIFS(OldHouses!P$2:P$82,OldHouses!$B$2:$B$82,"INPUT",OldHouses!$C$2:$C$82,$C4,OldHouses!$D$2:$D$82,$D4,OldHouses!$G$2:$G$82,$B4)</f>
        <v>1.5681843388374101E-2</v>
      </c>
      <c r="J4" s="10">
        <f>SUMIFS(OldHouses!Q$2:Q$82,OldHouses!$B$2:$B$82,"INPUT",OldHouses!$C$2:$C$82,$C4,OldHouses!$D$2:$D$82,$D4,OldHouses!$G$2:$G$82,$B4)</f>
        <v>3.9843413256379301E-2</v>
      </c>
      <c r="K4" s="10">
        <f>SUMIFS(OldHouses!R$2:R$82,OldHouses!$B$2:$B$82,"INPUT",OldHouses!$C$2:$C$82,$C4,OldHouses!$D$2:$D$82,$D4,OldHouses!$G$2:$G$82,$B4)</f>
        <v>2.48119102780349E-2</v>
      </c>
      <c r="L4" s="10">
        <f>SUMIFS(OldHouses!S$2:S$82,OldHouses!$B$2:$B$82,"INPUT",OldHouses!$C$2:$C$82,$C4,OldHouses!$D$2:$D$82,$D4,OldHouses!$G$2:$G$82,$B4)</f>
        <v>3.9103012687011302E-2</v>
      </c>
      <c r="M4" s="10">
        <f>SUMIFS(OldHouses!T$2:T$82,OldHouses!$B$2:$B$82,"INPUT",OldHouses!$C$2:$C$82,$C4,OldHouses!$D$2:$D$82,$D4,OldHouses!$G$2:$G$82,$B4)</f>
        <v>3.10080366281567E-2</v>
      </c>
      <c r="N4" s="10">
        <f>SUMIFS(OldHouses!U$2:U$82,OldHouses!$B$2:$B$82,"INPUT",OldHouses!$C$2:$C$82,$C4,OldHouses!$D$2:$D$82,$D4,OldHouses!$G$2:$G$82,$B4)</f>
        <v>3.3433574510270299E-2</v>
      </c>
      <c r="O4" s="10">
        <f>SUMIFS(OldHouses!V$2:V$82,OldHouses!$B$2:$B$82,"INPUT",OldHouses!$C$2:$C$82,$C4,OldHouses!$D$2:$D$82,$D4,OldHouses!$G$2:$G$82,$B4)</f>
        <v>4.6604477742973903E-2</v>
      </c>
      <c r="P4" s="10">
        <f>SUMIFS(OldHouses!W$2:W$82,OldHouses!$B$2:$B$82,"INPUT",OldHouses!$C$2:$C$82,$C4,OldHouses!$D$2:$D$82,$D4,OldHouses!$G$2:$G$82,$B4)</f>
        <v>2.1422218388099799E-2</v>
      </c>
      <c r="Q4" s="10">
        <f>SUMIFS(OldHouses!X$2:X$82,OldHouses!$B$2:$B$82,"INPUT",OldHouses!$C$2:$C$82,$C4,OldHouses!$D$2:$D$82,$D4,OldHouses!$G$2:$G$82,$B4)</f>
        <v>2.4680364621511901E-2</v>
      </c>
      <c r="R4" s="10">
        <f>SUMIFS(OldHouses!Y$2:Y$82,OldHouses!$B$2:$B$82,"INPUT",OldHouses!$C$2:$C$82,$C4,OldHouses!$D$2:$D$82,$D4,OldHouses!$G$2:$G$82,$B4)</f>
        <v>7.9872548283868097E-2</v>
      </c>
      <c r="S4" s="10">
        <f>SUMIFS(OldHouses!Z$2:Z$82,OldHouses!$B$2:$B$82,"INPUT",OldHouses!$C$2:$C$82,$C4,OldHouses!$D$2:$D$82,$D4,OldHouses!$G$2:$G$82,$B4)</f>
        <v>2.3614074304208001E-2</v>
      </c>
      <c r="T4" s="10">
        <f>SUMIFS(OldHouses!AA$2:AA$82,OldHouses!$B$2:$B$82,"INPUT",OldHouses!$C$2:$C$82,$C4,OldHouses!$D$2:$D$82,$D4,OldHouses!$G$2:$G$82,$B4)</f>
        <v>2.3518729888444001E-2</v>
      </c>
      <c r="U4" s="10">
        <f>SUMIFS(OldHouses!AB$2:AB$82,OldHouses!$B$2:$B$82,"INPUT",OldHouses!$C$2:$C$82,$C4,OldHouses!$D$2:$D$82,$D4,OldHouses!$G$2:$G$82,$B4)</f>
        <v>2.8633312411506399E-2</v>
      </c>
      <c r="V4" s="10">
        <f>SUMIFS(OldHouses!AC$2:AC$82,OldHouses!$B$2:$B$82,"INPUT",OldHouses!$C$2:$C$82,$C4,OldHouses!$D$2:$D$82,$D4,OldHouses!$G$2:$G$82,$B4)</f>
        <v>3.0803334387112899E-2</v>
      </c>
      <c r="W4" s="10">
        <f>SUMIFS(OldHouses!AD$2:AD$82,OldHouses!$B$2:$B$82,"INPUT",OldHouses!$C$2:$C$82,$C4,OldHouses!$D$2:$D$82,$D4,OldHouses!$G$2:$G$82,$B4)</f>
        <v>0.11027078986788701</v>
      </c>
      <c r="X4" s="10">
        <f>SUMIFS(OldHouses!AE$2:AE$82,OldHouses!$B$2:$B$82,"INPUT",OldHouses!$C$2:$C$82,$C4,OldHouses!$D$2:$D$82,$D4,OldHouses!$G$2:$G$82,$B4)</f>
        <v>4.4205442267773898E-2</v>
      </c>
      <c r="Y4" s="10">
        <f>SUMIFS(OldHouses!AF$2:AF$82,OldHouses!$B$2:$B$82,"INPUT",OldHouses!$C$2:$C$82,$C4,OldHouses!$D$2:$D$82,$D4,OldHouses!$G$2:$G$82,$B4)</f>
        <v>2.0367197599621498E-2</v>
      </c>
      <c r="Z4" s="10">
        <f>SUMIFS(OldHouses!AG$2:AG$82,OldHouses!$B$2:$B$82,"INPUT",OldHouses!$C$2:$C$82,$C4,OldHouses!$D$2:$D$82,$D4,OldHouses!$G$2:$G$82,$B4)</f>
        <v>2.5955618683214499E-2</v>
      </c>
      <c r="AA4" s="10">
        <f>SUMIFS(OldHouses!AH$2:AH$82,OldHouses!$B$2:$B$82,"INPUT",OldHouses!$C$2:$C$82,$C4,OldHouses!$D$2:$D$82,$D4,OldHouses!$G$2:$G$82,$B4)</f>
        <v>4.1764704592126597E-2</v>
      </c>
      <c r="AB4" s="10">
        <f>SUMIFS(OldHouses!AI$2:AI$82,OldHouses!$B$2:$B$82,"INPUT",OldHouses!$C$2:$C$82,$C4,OldHouses!$D$2:$D$82,$D4,OldHouses!$G$2:$G$82,$B4)</f>
        <v>2.9800539441301701E-2</v>
      </c>
      <c r="AC4" s="10">
        <f>SUMIFS(OldHouses!AJ$2:AJ$82,OldHouses!$B$2:$B$82,"INPUT",OldHouses!$C$2:$C$82,$C4,OldHouses!$D$2:$D$82,$D4,OldHouses!$G$2:$G$82,$B4)</f>
        <v>4.0108513311255797E-2</v>
      </c>
      <c r="AD4" s="10">
        <f>SUMIFS(OldHouses!AK$2:AK$82,OldHouses!$B$2:$B$82,"INPUT",OldHouses!$C$2:$C$82,$C4,OldHouses!$D$2:$D$82,$D4,OldHouses!$G$2:$G$82,$B4)</f>
        <v>1.4447878104839201E-2</v>
      </c>
      <c r="AE4" s="10">
        <f>SUMIFS(OldHouses!AL$2:AL$82,OldHouses!$B$2:$B$82,"INPUT",OldHouses!$C$2:$C$82,$C4,OldHouses!$D$2:$D$82,$D4,OldHouses!$G$2:$G$82,$B4)</f>
        <v>1.0027607457583101E-2</v>
      </c>
      <c r="AF4" s="10">
        <f>SUMIFS(OldHouses!AM$2:AM$82,OldHouses!$B$2:$B$82,"INPUT",OldHouses!$C$2:$C$82,$C4,OldHouses!$D$2:$D$82,$D4,OldHouses!$G$2:$G$82,$B4)</f>
        <v>3.2873120141762399E-2</v>
      </c>
      <c r="AG4" s="10">
        <f>SUMIFS(OldHouses!AN$2:AN$82,OldHouses!$B$2:$B$82,"INPUT",OldHouses!$C$2:$C$82,$C4,OldHouses!$D$2:$D$82,$D4,OldHouses!$G$2:$G$82,$B4)</f>
        <v>4.4068049574439501E-2</v>
      </c>
      <c r="AH4" s="10">
        <f>SUMIFS(OldHouses!AO$2:AO$82,OldHouses!$B$2:$B$82,"INPUT",OldHouses!$C$2:$C$82,$C4,OldHouses!$D$2:$D$82,$D4,OldHouses!$G$2:$G$82,$B4)</f>
        <v>4.4694994036883602E-2</v>
      </c>
      <c r="AI4" s="10">
        <f>SUMIFS(OldHouses!AP$2:AP$82,OldHouses!$B$2:$B$82,"INPUT",OldHouses!$C$2:$C$82,$C4,OldHouses!$D$2:$D$82,$D4,OldHouses!$G$2:$G$82,$B4)</f>
        <v>1.1554767195799001E-2</v>
      </c>
      <c r="AJ4" s="10">
        <f>SUMIFS(OldHouses!AQ$2:AQ$82,OldHouses!$B$2:$B$82,"INPUT",OldHouses!$C$2:$C$82,$C4,OldHouses!$D$2:$D$82,$D4,OldHouses!$G$2:$G$82,$B4)</f>
        <v>3.4372643701706597E-2</v>
      </c>
      <c r="AK4" s="10">
        <f>SUMIFS(OldHouses!AR$2:AR$82,OldHouses!$B$2:$B$82,"INPUT",OldHouses!$C$2:$C$82,$C4,OldHouses!$D$2:$D$82,$D4,OldHouses!$G$2:$G$82,$B4)</f>
        <v>2.9885291361240601E-2</v>
      </c>
      <c r="AL4" s="10">
        <f>SUMIFS(OldHouses!AS$2:AS$82,OldHouses!$B$2:$B$82,"INPUT",OldHouses!$C$2:$C$82,$C4,OldHouses!$D$2:$D$82,$D4,OldHouses!$G$2:$G$82,$B4)</f>
        <v>5.6949338009301999E-2</v>
      </c>
      <c r="AM4" s="10">
        <f>SUMIFS(OldHouses!AT$2:AT$82,OldHouses!$B$2:$B$82,"INPUT",OldHouses!$C$2:$C$82,$C4,OldHouses!$D$2:$D$82,$D4,OldHouses!$G$2:$G$82,$B4)</f>
        <v>2.3933423025691899E-2</v>
      </c>
      <c r="AN4" s="10">
        <f>SUMIFS(OldHouses!AU$2:AU$82,OldHouses!$B$2:$B$82,"INPUT",OldHouses!$C$2:$C$82,$C4,OldHouses!$D$2:$D$82,$D4,OldHouses!$G$2:$G$82,$B4)</f>
        <v>3.25578535568199E-2</v>
      </c>
      <c r="AO4" s="10">
        <f>SUMIFS(OldHouses!AV$2:AV$82,OldHouses!$B$2:$B$82,"INPUT",OldHouses!$C$2:$C$82,$C4,OldHouses!$D$2:$D$82,$D4,OldHouses!$G$2:$G$82,$B4)</f>
        <v>2.6105855839287699E-2</v>
      </c>
    </row>
    <row r="5" spans="1:41">
      <c r="B5">
        <v>2010</v>
      </c>
      <c r="C5" t="s">
        <v>236</v>
      </c>
      <c r="D5" t="s">
        <v>55</v>
      </c>
      <c r="E5" s="10">
        <f>SUMIFS(OldHouses!L$2:L$82,OldHouses!$B$2:$B$82,"INPUT",OldHouses!$C$2:$C$82,$C5,OldHouses!$D$2:$D$82,$D5,OldHouses!$G$2:$G$82,$B5)</f>
        <v>1.06716014597119E-2</v>
      </c>
      <c r="F5" s="10">
        <f>SUMIFS(OldHouses!M$2:M$82,OldHouses!$B$2:$B$82,"INPUT",OldHouses!$C$2:$C$82,$C5,OldHouses!$D$2:$D$82,$D5,OldHouses!$G$2:$G$82,$B5)</f>
        <v>1.1251381070904501E-2</v>
      </c>
      <c r="G5" s="10">
        <f>SUMIFS(OldHouses!N$2:N$82,OldHouses!$B$2:$B$82,"INPUT",OldHouses!$C$2:$C$82,$C5,OldHouses!$D$2:$D$82,$D5,OldHouses!$G$2:$G$82,$B5)</f>
        <v>5.6302138477458902E-3</v>
      </c>
      <c r="H5" s="10">
        <f>SUMIFS(OldHouses!O$2:O$82,OldHouses!$B$2:$B$82,"INPUT",OldHouses!$C$2:$C$82,$C5,OldHouses!$D$2:$D$82,$D5,OldHouses!$G$2:$G$82,$B5)</f>
        <v>9.5272111428894597E-3</v>
      </c>
      <c r="I5" s="10">
        <f>SUMIFS(OldHouses!P$2:P$82,OldHouses!$B$2:$B$82,"INPUT",OldHouses!$C$2:$C$82,$C5,OldHouses!$D$2:$D$82,$D5,OldHouses!$G$2:$G$82,$B5)</f>
        <v>7.5855179072439301E-3</v>
      </c>
      <c r="J5" s="10">
        <f>SUMIFS(OldHouses!Q$2:Q$82,OldHouses!$B$2:$B$82,"INPUT",OldHouses!$C$2:$C$82,$C5,OldHouses!$D$2:$D$82,$D5,OldHouses!$G$2:$G$82,$B5)</f>
        <v>8.5103268836431399E-3</v>
      </c>
      <c r="K5" s="10">
        <f>SUMIFS(OldHouses!R$2:R$82,OldHouses!$B$2:$B$82,"INPUT",OldHouses!$C$2:$C$82,$C5,OldHouses!$D$2:$D$82,$D5,OldHouses!$G$2:$G$82,$B5)</f>
        <v>9.4679450592003497E-3</v>
      </c>
      <c r="L5" s="10">
        <f>SUMIFS(OldHouses!S$2:S$82,OldHouses!$B$2:$B$82,"INPUT",OldHouses!$C$2:$C$82,$C5,OldHouses!$D$2:$D$82,$D5,OldHouses!$G$2:$G$82,$B5)</f>
        <v>7.1258839317191397E-3</v>
      </c>
      <c r="M5" s="10">
        <f>SUMIFS(OldHouses!T$2:T$82,OldHouses!$B$2:$B$82,"INPUT",OldHouses!$C$2:$C$82,$C5,OldHouses!$D$2:$D$82,$D5,OldHouses!$G$2:$G$82,$B5)</f>
        <v>9.2098032071248094E-3</v>
      </c>
      <c r="N5" s="10">
        <f>SUMIFS(OldHouses!U$2:U$82,OldHouses!$B$2:$B$82,"INPUT",OldHouses!$C$2:$C$82,$C5,OldHouses!$D$2:$D$82,$D5,OldHouses!$G$2:$G$82,$B5)</f>
        <v>9.7229186384835391E-3</v>
      </c>
      <c r="O5" s="10">
        <f>SUMIFS(OldHouses!V$2:V$82,OldHouses!$B$2:$B$82,"INPUT",OldHouses!$C$2:$C$82,$C5,OldHouses!$D$2:$D$82,$D5,OldHouses!$G$2:$G$82,$B5)</f>
        <v>8.9376628770996402E-3</v>
      </c>
      <c r="P5" s="10">
        <f>SUMIFS(OldHouses!W$2:W$82,OldHouses!$B$2:$B$82,"INPUT",OldHouses!$C$2:$C$82,$C5,OldHouses!$D$2:$D$82,$D5,OldHouses!$G$2:$G$82,$B5)</f>
        <v>1.0422414784520599E-2</v>
      </c>
      <c r="Q5" s="10">
        <f>SUMIFS(OldHouses!X$2:X$82,OldHouses!$B$2:$B$82,"INPUT",OldHouses!$C$2:$C$82,$C5,OldHouses!$D$2:$D$82,$D5,OldHouses!$G$2:$G$82,$B5)</f>
        <v>1.2010717894111501E-2</v>
      </c>
      <c r="R5" s="10">
        <f>SUMIFS(OldHouses!Y$2:Y$82,OldHouses!$B$2:$B$82,"INPUT",OldHouses!$C$2:$C$82,$C5,OldHouses!$D$2:$D$82,$D5,OldHouses!$G$2:$G$82,$B5)</f>
        <v>1.1359969680153299E-2</v>
      </c>
      <c r="S5" s="10">
        <f>SUMIFS(OldHouses!Z$2:Z$82,OldHouses!$B$2:$B$82,"INPUT",OldHouses!$C$2:$C$82,$C5,OldHouses!$D$2:$D$82,$D5,OldHouses!$G$2:$G$82,$B5)</f>
        <v>9.9539709135063395E-3</v>
      </c>
      <c r="T5" s="10">
        <f>SUMIFS(OldHouses!AA$2:AA$82,OldHouses!$B$2:$B$82,"INPUT",OldHouses!$C$2:$C$82,$C5,OldHouses!$D$2:$D$82,$D5,OldHouses!$G$2:$G$82,$B5)</f>
        <v>6.1370922585661696E-3</v>
      </c>
      <c r="U5" s="10">
        <f>SUMIFS(OldHouses!AB$2:AB$82,OldHouses!$B$2:$B$82,"INPUT",OldHouses!$C$2:$C$82,$C5,OldHouses!$D$2:$D$82,$D5,OldHouses!$G$2:$G$82,$B5)</f>
        <v>5.33599819909683E-3</v>
      </c>
      <c r="V5" s="10">
        <f>SUMIFS(OldHouses!AC$2:AC$82,OldHouses!$B$2:$B$82,"INPUT",OldHouses!$C$2:$C$82,$C5,OldHouses!$D$2:$D$82,$D5,OldHouses!$G$2:$G$82,$B5)</f>
        <v>1.0752265164529699E-2</v>
      </c>
      <c r="W5" s="10">
        <f>SUMIFS(OldHouses!AD$2:AD$82,OldHouses!$B$2:$B$82,"INPUT",OldHouses!$C$2:$C$82,$C5,OldHouses!$D$2:$D$82,$D5,OldHouses!$G$2:$G$82,$B5)</f>
        <v>1.0532394176564999E-2</v>
      </c>
      <c r="X5" s="10">
        <f>SUMIFS(OldHouses!AE$2:AE$82,OldHouses!$B$2:$B$82,"INPUT",OldHouses!$C$2:$C$82,$C5,OldHouses!$D$2:$D$82,$D5,OldHouses!$G$2:$G$82,$B5)</f>
        <v>8.4432134067511204E-3</v>
      </c>
      <c r="Y5" s="10">
        <f>SUMIFS(OldHouses!AF$2:AF$82,OldHouses!$B$2:$B$82,"INPUT",OldHouses!$C$2:$C$82,$C5,OldHouses!$D$2:$D$82,$D5,OldHouses!$G$2:$G$82,$B5)</f>
        <v>4.2840393102842704E-3</v>
      </c>
      <c r="Z5" s="10">
        <f>SUMIFS(OldHouses!AG$2:AG$82,OldHouses!$B$2:$B$82,"INPUT",OldHouses!$C$2:$C$82,$C5,OldHouses!$D$2:$D$82,$D5,OldHouses!$G$2:$G$82,$B5)</f>
        <v>7.3425045027849098E-3</v>
      </c>
      <c r="AA5" s="10">
        <f>SUMIFS(OldHouses!AH$2:AH$82,OldHouses!$B$2:$B$82,"INPUT",OldHouses!$C$2:$C$82,$C5,OldHouses!$D$2:$D$82,$D5,OldHouses!$G$2:$G$82,$B5)</f>
        <v>7.6613003004918599E-3</v>
      </c>
      <c r="AB5" s="10">
        <f>SUMIFS(OldHouses!AI$2:AI$82,OldHouses!$B$2:$B$82,"INPUT",OldHouses!$C$2:$C$82,$C5,OldHouses!$D$2:$D$82,$D5,OldHouses!$G$2:$G$82,$B5)</f>
        <v>1.0300904857021599E-2</v>
      </c>
      <c r="AC5" s="10">
        <f>SUMIFS(OldHouses!AJ$2:AJ$82,OldHouses!$B$2:$B$82,"INPUT",OldHouses!$C$2:$C$82,$C5,OldHouses!$D$2:$D$82,$D5,OldHouses!$G$2:$G$82,$B5)</f>
        <v>7.5894074581261102E-3</v>
      </c>
      <c r="AD5" s="10">
        <f>SUMIFS(OldHouses!AK$2:AK$82,OldHouses!$B$2:$B$82,"INPUT",OldHouses!$C$2:$C$82,$C5,OldHouses!$D$2:$D$82,$D5,OldHouses!$G$2:$G$82,$B5)</f>
        <v>6.2653175584339704E-3</v>
      </c>
      <c r="AE5" s="10">
        <f>SUMIFS(OldHouses!AL$2:AL$82,OldHouses!$B$2:$B$82,"INPUT",OldHouses!$C$2:$C$82,$C5,OldHouses!$D$2:$D$82,$D5,OldHouses!$G$2:$G$82,$B5)</f>
        <v>4.6083001257302501E-3</v>
      </c>
      <c r="AF5" s="10">
        <f>SUMIFS(OldHouses!AM$2:AM$82,OldHouses!$B$2:$B$82,"INPUT",OldHouses!$C$2:$C$82,$C5,OldHouses!$D$2:$D$82,$D5,OldHouses!$G$2:$G$82,$B5)</f>
        <v>9.2443660202145804E-3</v>
      </c>
      <c r="AG5" s="10">
        <f>SUMIFS(OldHouses!AN$2:AN$82,OldHouses!$B$2:$B$82,"INPUT",OldHouses!$C$2:$C$82,$C5,OldHouses!$D$2:$D$82,$D5,OldHouses!$G$2:$G$82,$B5)</f>
        <v>1.5409945950424799E-2</v>
      </c>
      <c r="AH5" s="10">
        <f>SUMIFS(OldHouses!AO$2:AO$82,OldHouses!$B$2:$B$82,"INPUT",OldHouses!$C$2:$C$82,$C5,OldHouses!$D$2:$D$82,$D5,OldHouses!$G$2:$G$82,$B5)</f>
        <v>9.1778714021296705E-3</v>
      </c>
      <c r="AI5" s="10">
        <f>SUMIFS(OldHouses!AP$2:AP$82,OldHouses!$B$2:$B$82,"INPUT",OldHouses!$C$2:$C$82,$C5,OldHouses!$D$2:$D$82,$D5,OldHouses!$G$2:$G$82,$B5)</f>
        <v>1.48175868446371E-2</v>
      </c>
      <c r="AJ5" s="10">
        <f>SUMIFS(OldHouses!AQ$2:AQ$82,OldHouses!$B$2:$B$82,"INPUT",OldHouses!$C$2:$C$82,$C5,OldHouses!$D$2:$D$82,$D5,OldHouses!$G$2:$G$82,$B5)</f>
        <v>6.1500457353994703E-3</v>
      </c>
      <c r="AK5" s="10">
        <f>SUMIFS(OldHouses!AR$2:AR$82,OldHouses!$B$2:$B$82,"INPUT",OldHouses!$C$2:$C$82,$C5,OldHouses!$D$2:$D$82,$D5,OldHouses!$G$2:$G$82,$B5)</f>
        <v>6.9275620095682897E-3</v>
      </c>
      <c r="AL5" s="10">
        <f>SUMIFS(OldHouses!AS$2:AS$82,OldHouses!$B$2:$B$82,"INPUT",OldHouses!$C$2:$C$82,$C5,OldHouses!$D$2:$D$82,$D5,OldHouses!$G$2:$G$82,$B5)</f>
        <v>9.2939987570087694E-3</v>
      </c>
      <c r="AM5" s="10">
        <f>SUMIFS(OldHouses!AT$2:AT$82,OldHouses!$B$2:$B$82,"INPUT",OldHouses!$C$2:$C$82,$C5,OldHouses!$D$2:$D$82,$D5,OldHouses!$G$2:$G$82,$B5)</f>
        <v>1.2373113152046601E-2</v>
      </c>
      <c r="AN5" s="10">
        <f>SUMIFS(OldHouses!AU$2:AU$82,OldHouses!$B$2:$B$82,"INPUT",OldHouses!$C$2:$C$82,$C5,OldHouses!$D$2:$D$82,$D5,OldHouses!$G$2:$G$82,$B5)</f>
        <v>9.3921415348432093E-3</v>
      </c>
      <c r="AO5" s="10">
        <f>SUMIFS(OldHouses!AV$2:AV$82,OldHouses!$B$2:$B$82,"INPUT",OldHouses!$C$2:$C$82,$C5,OldHouses!$D$2:$D$82,$D5,OldHouses!$G$2:$G$82,$B5)</f>
        <v>9.2111061387550198E-3</v>
      </c>
    </row>
    <row r="6" spans="1:41">
      <c r="B6">
        <v>2010</v>
      </c>
      <c r="C6" t="s">
        <v>56</v>
      </c>
      <c r="D6" t="s">
        <v>57</v>
      </c>
      <c r="E6" s="10">
        <f>SUMIFS(OldHouses!L$2:L$82,OldHouses!$B$2:$B$82,"INPUT",OldHouses!$C$2:$C$82,$C6,OldHouses!$D$2:$D$82,$D6,OldHouses!$G$2:$G$82,$B6)</f>
        <v>9.6401693011622103E-3</v>
      </c>
      <c r="F6" s="10">
        <f>SUMIFS(OldHouses!M$2:M$82,OldHouses!$B$2:$B$82,"INPUT",OldHouses!$C$2:$C$82,$C6,OldHouses!$D$2:$D$82,$D6,OldHouses!$G$2:$G$82,$B6)</f>
        <v>3.0415222889943099E-3</v>
      </c>
      <c r="G6" s="10">
        <f>SUMIFS(OldHouses!N$2:N$82,OldHouses!$B$2:$B$82,"INPUT",OldHouses!$C$2:$C$82,$C6,OldHouses!$D$2:$D$82,$D6,OldHouses!$G$2:$G$82,$B6)</f>
        <v>4.2581434154369702E-3</v>
      </c>
      <c r="H6" s="10">
        <f>SUMIFS(OldHouses!O$2:O$82,OldHouses!$B$2:$B$82,"INPUT",OldHouses!$C$2:$C$82,$C6,OldHouses!$D$2:$D$82,$D6,OldHouses!$G$2:$G$82,$B6)</f>
        <v>3.4102939388338601E-3</v>
      </c>
      <c r="I6" s="10">
        <f>SUMIFS(OldHouses!P$2:P$82,OldHouses!$B$2:$B$82,"INPUT",OldHouses!$C$2:$C$82,$C6,OldHouses!$D$2:$D$82,$D6,OldHouses!$G$2:$G$82,$B6)</f>
        <v>3.6540878403332499E-3</v>
      </c>
      <c r="J6" s="10">
        <f>SUMIFS(OldHouses!Q$2:Q$82,OldHouses!$B$2:$B$82,"INPUT",OldHouses!$C$2:$C$82,$C6,OldHouses!$D$2:$D$82,$D6,OldHouses!$G$2:$G$82,$B6)</f>
        <v>3.5508103674260398E-3</v>
      </c>
      <c r="K6" s="10">
        <f>SUMIFS(OldHouses!R$2:R$82,OldHouses!$B$2:$B$82,"INPUT",OldHouses!$C$2:$C$82,$C6,OldHouses!$D$2:$D$82,$D6,OldHouses!$G$2:$G$82,$B6)</f>
        <v>3.1439568442420199E-3</v>
      </c>
      <c r="L6" s="10">
        <f>SUMIFS(OldHouses!S$2:S$82,OldHouses!$B$2:$B$82,"INPUT",OldHouses!$C$2:$C$82,$C6,OldHouses!$D$2:$D$82,$D6,OldHouses!$G$2:$G$82,$B6)</f>
        <v>2.82814602417679E-3</v>
      </c>
      <c r="M6" s="10">
        <f>SUMIFS(OldHouses!T$2:T$82,OldHouses!$B$2:$B$82,"INPUT",OldHouses!$C$2:$C$82,$C6,OldHouses!$D$2:$D$82,$D6,OldHouses!$G$2:$G$82,$B6)</f>
        <v>3.2488705943226602E-3</v>
      </c>
      <c r="N6" s="10">
        <f>SUMIFS(OldHouses!U$2:U$82,OldHouses!$B$2:$B$82,"INPUT",OldHouses!$C$2:$C$82,$C6,OldHouses!$D$2:$D$82,$D6,OldHouses!$G$2:$G$82,$B6)</f>
        <v>2.8361456877566298E-3</v>
      </c>
      <c r="O6" s="10">
        <f>SUMIFS(OldHouses!V$2:V$82,OldHouses!$B$2:$B$82,"INPUT",OldHouses!$C$2:$C$82,$C6,OldHouses!$D$2:$D$82,$D6,OldHouses!$G$2:$G$82,$B6)</f>
        <v>2.76541346183358E-3</v>
      </c>
      <c r="P6" s="10">
        <f>SUMIFS(OldHouses!W$2:W$82,OldHouses!$B$2:$B$82,"INPUT",OldHouses!$C$2:$C$82,$C6,OldHouses!$D$2:$D$82,$D6,OldHouses!$G$2:$G$82,$B6)</f>
        <v>5.6266963289672497E-3</v>
      </c>
      <c r="Q6" s="10">
        <f>SUMIFS(OldHouses!X$2:X$82,OldHouses!$B$2:$B$82,"INPUT",OldHouses!$C$2:$C$82,$C6,OldHouses!$D$2:$D$82,$D6,OldHouses!$G$2:$G$82,$B6)</f>
        <v>3.8085079249353302E-3</v>
      </c>
      <c r="R6" s="10">
        <f>SUMIFS(OldHouses!Y$2:Y$82,OldHouses!$B$2:$B$82,"INPUT",OldHouses!$C$2:$C$82,$C6,OldHouses!$D$2:$D$82,$D6,OldHouses!$G$2:$G$82,$B6)</f>
        <v>2.6293573109243702E-3</v>
      </c>
      <c r="S6" s="10">
        <f>SUMIFS(OldHouses!Z$2:Z$82,OldHouses!$B$2:$B$82,"INPUT",OldHouses!$C$2:$C$82,$C6,OldHouses!$D$2:$D$82,$D6,OldHouses!$G$2:$G$82,$B6)</f>
        <v>4.6456785706277598E-3</v>
      </c>
      <c r="T6" s="10">
        <f>SUMIFS(OldHouses!AA$2:AA$82,OldHouses!$B$2:$B$82,"INPUT",OldHouses!$C$2:$C$82,$C6,OldHouses!$D$2:$D$82,$D6,OldHouses!$G$2:$G$82,$B6)</f>
        <v>3.0876066146761599E-3</v>
      </c>
      <c r="U6" s="10">
        <f>SUMIFS(OldHouses!AB$2:AB$82,OldHouses!$B$2:$B$82,"INPUT",OldHouses!$C$2:$C$82,$C6,OldHouses!$D$2:$D$82,$D6,OldHouses!$G$2:$G$82,$B6)</f>
        <v>2.7436497090527899E-3</v>
      </c>
      <c r="V6" s="10">
        <f>SUMIFS(OldHouses!AC$2:AC$82,OldHouses!$B$2:$B$82,"INPUT",OldHouses!$C$2:$C$82,$C6,OldHouses!$D$2:$D$82,$D6,OldHouses!$G$2:$G$82,$B6)</f>
        <v>2.9710596309351299E-3</v>
      </c>
      <c r="W6" s="10">
        <f>SUMIFS(OldHouses!AD$2:AD$82,OldHouses!$B$2:$B$82,"INPUT",OldHouses!$C$2:$C$82,$C6,OldHouses!$D$2:$D$82,$D6,OldHouses!$G$2:$G$82,$B6)</f>
        <v>2.2971797935458001E-3</v>
      </c>
      <c r="X6" s="10">
        <f>SUMIFS(OldHouses!AE$2:AE$82,OldHouses!$B$2:$B$82,"INPUT",OldHouses!$C$2:$C$82,$C6,OldHouses!$D$2:$D$82,$D6,OldHouses!$G$2:$G$82,$B6)</f>
        <v>2.4563524698412598E-3</v>
      </c>
      <c r="Y6" s="10">
        <f>SUMIFS(OldHouses!AF$2:AF$82,OldHouses!$B$2:$B$82,"INPUT",OldHouses!$C$2:$C$82,$C6,OldHouses!$D$2:$D$82,$D6,OldHouses!$G$2:$G$82,$B6)</f>
        <v>3.75506972701621E-3</v>
      </c>
      <c r="Z6" s="10">
        <f>SUMIFS(OldHouses!AG$2:AG$82,OldHouses!$B$2:$B$82,"INPUT",OldHouses!$C$2:$C$82,$C6,OldHouses!$D$2:$D$82,$D6,OldHouses!$G$2:$G$82,$B6)</f>
        <v>2.4095486640133101E-3</v>
      </c>
      <c r="AA6" s="10">
        <f>SUMIFS(OldHouses!AH$2:AH$82,OldHouses!$B$2:$B$82,"INPUT",OldHouses!$C$2:$C$82,$C6,OldHouses!$D$2:$D$82,$D6,OldHouses!$G$2:$G$82,$B6)</f>
        <v>2.8929006536856398E-3</v>
      </c>
      <c r="AB6" s="10">
        <f>SUMIFS(OldHouses!AI$2:AI$82,OldHouses!$B$2:$B$82,"INPUT",OldHouses!$C$2:$C$82,$C6,OldHouses!$D$2:$D$82,$D6,OldHouses!$G$2:$G$82,$B6)</f>
        <v>1.8737845806433399E-3</v>
      </c>
      <c r="AC6" s="10">
        <f>SUMIFS(OldHouses!AJ$2:AJ$82,OldHouses!$B$2:$B$82,"INPUT",OldHouses!$C$2:$C$82,$C6,OldHouses!$D$2:$D$82,$D6,OldHouses!$G$2:$G$82,$B6)</f>
        <v>7.9551734298874497E-3</v>
      </c>
      <c r="AD6" s="10">
        <f>SUMIFS(OldHouses!AK$2:AK$82,OldHouses!$B$2:$B$82,"INPUT",OldHouses!$C$2:$C$82,$C6,OldHouses!$D$2:$D$82,$D6,OldHouses!$G$2:$G$82,$B6)</f>
        <v>5.2408564883108097E-3</v>
      </c>
      <c r="AE6" s="10">
        <f>SUMIFS(OldHouses!AL$2:AL$82,OldHouses!$B$2:$B$82,"INPUT",OldHouses!$C$2:$C$82,$C6,OldHouses!$D$2:$D$82,$D6,OldHouses!$G$2:$G$82,$B6)</f>
        <v>4.0527979453475601E-3</v>
      </c>
      <c r="AF6" s="10">
        <f>SUMIFS(OldHouses!AM$2:AM$82,OldHouses!$B$2:$B$82,"INPUT",OldHouses!$C$2:$C$82,$C6,OldHouses!$D$2:$D$82,$D6,OldHouses!$G$2:$G$82,$B6)</f>
        <v>3.3325711074883801E-3</v>
      </c>
      <c r="AG6" s="10">
        <f>SUMIFS(OldHouses!AN$2:AN$82,OldHouses!$B$2:$B$82,"INPUT",OldHouses!$C$2:$C$82,$C6,OldHouses!$D$2:$D$82,$D6,OldHouses!$G$2:$G$82,$B6)</f>
        <v>7.4120673285544801E-3</v>
      </c>
      <c r="AH6" s="10">
        <f>SUMIFS(OldHouses!AO$2:AO$82,OldHouses!$B$2:$B$82,"INPUT",OldHouses!$C$2:$C$82,$C6,OldHouses!$D$2:$D$82,$D6,OldHouses!$G$2:$G$82,$B6)</f>
        <v>3.1582031254655E-3</v>
      </c>
      <c r="AI6" s="10">
        <f>SUMIFS(OldHouses!AP$2:AP$82,OldHouses!$B$2:$B$82,"INPUT",OldHouses!$C$2:$C$82,$C6,OldHouses!$D$2:$D$82,$D6,OldHouses!$G$2:$G$82,$B6)</f>
        <v>1.5925988068439E-2</v>
      </c>
      <c r="AJ6" s="10">
        <f>SUMIFS(OldHouses!AQ$2:AQ$82,OldHouses!$B$2:$B$82,"INPUT",OldHouses!$C$2:$C$82,$C6,OldHouses!$D$2:$D$82,$D6,OldHouses!$G$2:$G$82,$B6)</f>
        <v>2.6716940978137199E-3</v>
      </c>
      <c r="AK6" s="10">
        <f>SUMIFS(OldHouses!AR$2:AR$82,OldHouses!$B$2:$B$82,"INPUT",OldHouses!$C$2:$C$82,$C6,OldHouses!$D$2:$D$82,$D6,OldHouses!$G$2:$G$82,$B6)</f>
        <v>4.8263692079581399E-3</v>
      </c>
      <c r="AL6" s="10">
        <f>SUMIFS(OldHouses!AS$2:AS$82,OldHouses!$B$2:$B$82,"INPUT",OldHouses!$C$2:$C$82,$C6,OldHouses!$D$2:$D$82,$D6,OldHouses!$G$2:$G$82,$B6)</f>
        <v>2.65130540461551E-3</v>
      </c>
      <c r="AM6" s="10">
        <f>SUMIFS(OldHouses!AT$2:AT$82,OldHouses!$B$2:$B$82,"INPUT",OldHouses!$C$2:$C$82,$C6,OldHouses!$D$2:$D$82,$D6,OldHouses!$G$2:$G$82,$B6)</f>
        <v>2.3401915005250799E-3</v>
      </c>
      <c r="AN6" s="10">
        <f>SUMIFS(OldHouses!AU$2:AU$82,OldHouses!$B$2:$B$82,"INPUT",OldHouses!$C$2:$C$82,$C6,OldHouses!$D$2:$D$82,$D6,OldHouses!$G$2:$G$82,$B6)</f>
        <v>3.6328190444342499E-3</v>
      </c>
      <c r="AO6" s="10">
        <f>SUMIFS(OldHouses!AV$2:AV$82,OldHouses!$B$2:$B$82,"INPUT",OldHouses!$C$2:$C$82,$C6,OldHouses!$D$2:$D$82,$D6,OldHouses!$G$2:$G$82,$B6)</f>
        <v>2.0315868994864E-3</v>
      </c>
    </row>
    <row r="7" spans="1:41">
      <c r="B7">
        <v>2010</v>
      </c>
      <c r="C7" t="s">
        <v>56</v>
      </c>
      <c r="D7" t="s">
        <v>58</v>
      </c>
      <c r="E7" s="10">
        <f>SUMIFS(OldHouses!L$2:L$82,OldHouses!$B$2:$B$82,"INPUT",OldHouses!$C$2:$C$82,$C7,OldHouses!$D$2:$D$82,$D7,OldHouses!$G$2:$G$82,$B7)</f>
        <v>1.65118144295158E-3</v>
      </c>
      <c r="F7" s="10">
        <f>SUMIFS(OldHouses!M$2:M$82,OldHouses!$B$2:$B$82,"INPUT",OldHouses!$C$2:$C$82,$C7,OldHouses!$D$2:$D$82,$D7,OldHouses!$G$2:$G$82,$B7)</f>
        <v>1.5683766174007301E-4</v>
      </c>
      <c r="G7" s="10">
        <f>SUMIFS(OldHouses!N$2:N$82,OldHouses!$B$2:$B$82,"INPUT",OldHouses!$C$2:$C$82,$C7,OldHouses!$D$2:$D$82,$D7,OldHouses!$G$2:$G$82,$B7)</f>
        <v>4.06776188970423E-3</v>
      </c>
      <c r="H7" s="10">
        <f>SUMIFS(OldHouses!O$2:O$82,OldHouses!$B$2:$B$82,"INPUT",OldHouses!$C$2:$C$82,$C7,OldHouses!$D$2:$D$82,$D7,OldHouses!$G$2:$G$82,$B7)</f>
        <v>5.32238998079876E-4</v>
      </c>
      <c r="I7" s="10">
        <f>SUMIFS(OldHouses!P$2:P$82,OldHouses!$B$2:$B$82,"INPUT",OldHouses!$C$2:$C$82,$C7,OldHouses!$D$2:$D$82,$D7,OldHouses!$G$2:$G$82,$B7)</f>
        <v>2.6757723179699698E-4</v>
      </c>
      <c r="J7" s="10">
        <f>SUMIFS(OldHouses!Q$2:Q$82,OldHouses!$B$2:$B$82,"INPUT",OldHouses!$C$2:$C$82,$C7,OldHouses!$D$2:$D$82,$D7,OldHouses!$G$2:$G$82,$B7)</f>
        <v>1.5950432057117701E-4</v>
      </c>
      <c r="K7" s="10">
        <f>SUMIFS(OldHouses!R$2:R$82,OldHouses!$B$2:$B$82,"INPUT",OldHouses!$C$2:$C$82,$C7,OldHouses!$D$2:$D$82,$D7,OldHouses!$G$2:$G$82,$B7)</f>
        <v>3.7508321166571002E-3</v>
      </c>
      <c r="L7" s="10">
        <f>SUMIFS(OldHouses!S$2:S$82,OldHouses!$B$2:$B$82,"INPUT",OldHouses!$C$2:$C$82,$C7,OldHouses!$D$2:$D$82,$D7,OldHouses!$G$2:$G$82,$B7)</f>
        <v>2.8957690106810301E-5</v>
      </c>
      <c r="M7" s="10">
        <f>SUMIFS(OldHouses!T$2:T$82,OldHouses!$B$2:$B$82,"INPUT",OldHouses!$C$2:$C$82,$C7,OldHouses!$D$2:$D$82,$D7,OldHouses!$G$2:$G$82,$B7)</f>
        <v>8.0000000000000007E-5</v>
      </c>
      <c r="N7" s="10">
        <f>SUMIFS(OldHouses!U$2:U$82,OldHouses!$B$2:$B$82,"INPUT",OldHouses!$C$2:$C$82,$C7,OldHouses!$D$2:$D$82,$D7,OldHouses!$G$2:$G$82,$B7)</f>
        <v>1.07933149321289E-4</v>
      </c>
      <c r="O7" s="10">
        <f>SUMIFS(OldHouses!V$2:V$82,OldHouses!$B$2:$B$82,"INPUT",OldHouses!$C$2:$C$82,$C7,OldHouses!$D$2:$D$82,$D7,OldHouses!$G$2:$G$82,$B7)</f>
        <v>0</v>
      </c>
      <c r="P7" s="10">
        <f>SUMIFS(OldHouses!W$2:W$82,OldHouses!$B$2:$B$82,"INPUT",OldHouses!$C$2:$C$82,$C7,OldHouses!$D$2:$D$82,$D7,OldHouses!$G$2:$G$82,$B7)</f>
        <v>1E-3</v>
      </c>
      <c r="Q7" s="10">
        <f>SUMIFS(OldHouses!X$2:X$82,OldHouses!$B$2:$B$82,"INPUT",OldHouses!$C$2:$C$82,$C7,OldHouses!$D$2:$D$82,$D7,OldHouses!$G$2:$G$82,$B7)</f>
        <v>6.8999999999999997E-4</v>
      </c>
      <c r="R7" s="10">
        <f>SUMIFS(OldHouses!Y$2:Y$82,OldHouses!$B$2:$B$82,"INPUT",OldHouses!$C$2:$C$82,$C7,OldHouses!$D$2:$D$82,$D7,OldHouses!$G$2:$G$82,$B7)</f>
        <v>3.8533182481807001E-5</v>
      </c>
      <c r="S7" s="10">
        <f>SUMIFS(OldHouses!Z$2:Z$82,OldHouses!$B$2:$B$82,"INPUT",OldHouses!$C$2:$C$82,$C7,OldHouses!$D$2:$D$82,$D7,OldHouses!$G$2:$G$82,$B7)</f>
        <v>8.9999999999999998E-4</v>
      </c>
      <c r="T7" s="10">
        <f>SUMIFS(OldHouses!AA$2:AA$82,OldHouses!$B$2:$B$82,"INPUT",OldHouses!$C$2:$C$82,$C7,OldHouses!$D$2:$D$82,$D7,OldHouses!$G$2:$G$82,$B7)</f>
        <v>2.0160659387479002E-3</v>
      </c>
      <c r="U7" s="10">
        <f>SUMIFS(OldHouses!AB$2:AB$82,OldHouses!$B$2:$B$82,"INPUT",OldHouses!$C$2:$C$82,$C7,OldHouses!$D$2:$D$82,$D7,OldHouses!$G$2:$G$82,$B7)</f>
        <v>3.1837698085303302E-5</v>
      </c>
      <c r="V7" s="10">
        <f>SUMIFS(OldHouses!AC$2:AC$82,OldHouses!$B$2:$B$82,"INPUT",OldHouses!$C$2:$C$82,$C7,OldHouses!$D$2:$D$82,$D7,OldHouses!$G$2:$G$82,$B7)</f>
        <v>9.1014996602825594E-5</v>
      </c>
      <c r="W7" s="10">
        <f>SUMIFS(OldHouses!AD$2:AD$82,OldHouses!$B$2:$B$82,"INPUT",OldHouses!$C$2:$C$82,$C7,OldHouses!$D$2:$D$82,$D7,OldHouses!$G$2:$G$82,$B7)</f>
        <v>3.34791832063622E-5</v>
      </c>
      <c r="X7" s="10">
        <f>SUMIFS(OldHouses!AE$2:AE$82,OldHouses!$B$2:$B$82,"INPUT",OldHouses!$C$2:$C$82,$C7,OldHouses!$D$2:$D$82,$D7,OldHouses!$G$2:$G$82,$B7)</f>
        <v>8.0999999999999996E-4</v>
      </c>
      <c r="Y7" s="10">
        <f>SUMIFS(OldHouses!AF$2:AF$82,OldHouses!$B$2:$B$82,"INPUT",OldHouses!$C$2:$C$82,$C7,OldHouses!$D$2:$D$82,$D7,OldHouses!$G$2:$G$82,$B7)</f>
        <v>3.40879048615176E-3</v>
      </c>
      <c r="Z7" s="10">
        <f>SUMIFS(OldHouses!AG$2:AG$82,OldHouses!$B$2:$B$82,"INPUT",OldHouses!$C$2:$C$82,$C7,OldHouses!$D$2:$D$82,$D7,OldHouses!$G$2:$G$82,$B7)</f>
        <v>0</v>
      </c>
      <c r="AA7" s="10">
        <f>SUMIFS(OldHouses!AH$2:AH$82,OldHouses!$B$2:$B$82,"INPUT",OldHouses!$C$2:$C$82,$C7,OldHouses!$D$2:$D$82,$D7,OldHouses!$G$2:$G$82,$B7)</f>
        <v>1.48848896895646E-3</v>
      </c>
      <c r="AB7" s="10">
        <f>SUMIFS(OldHouses!AI$2:AI$82,OldHouses!$B$2:$B$82,"INPUT",OldHouses!$C$2:$C$82,$C7,OldHouses!$D$2:$D$82,$D7,OldHouses!$G$2:$G$82,$B7)</f>
        <v>0</v>
      </c>
      <c r="AC7" s="10">
        <f>SUMIFS(OldHouses!AJ$2:AJ$82,OldHouses!$B$2:$B$82,"INPUT",OldHouses!$C$2:$C$82,$C7,OldHouses!$D$2:$D$82,$D7,OldHouses!$G$2:$G$82,$B7)</f>
        <v>1.6461321755500201E-3</v>
      </c>
      <c r="AD7" s="10">
        <f>SUMIFS(OldHouses!AK$2:AK$82,OldHouses!$B$2:$B$82,"INPUT",OldHouses!$C$2:$C$82,$C7,OldHouses!$D$2:$D$82,$D7,OldHouses!$G$2:$G$82,$B7)</f>
        <v>4.8266546339104204E-3</v>
      </c>
      <c r="AE7" s="10">
        <f>SUMIFS(OldHouses!AL$2:AL$82,OldHouses!$B$2:$B$82,"INPUT",OldHouses!$C$2:$C$82,$C7,OldHouses!$D$2:$D$82,$D7,OldHouses!$G$2:$G$82,$B7)</f>
        <v>4.3307796744184498E-3</v>
      </c>
      <c r="AF7" s="10">
        <f>SUMIFS(OldHouses!AM$2:AM$82,OldHouses!$B$2:$B$82,"INPUT",OldHouses!$C$2:$C$82,$C7,OldHouses!$D$2:$D$82,$D7,OldHouses!$G$2:$G$82,$B7)</f>
        <v>3.4394013019007101E-4</v>
      </c>
      <c r="AG7" s="10">
        <f>SUMIFS(OldHouses!AN$2:AN$82,OldHouses!$B$2:$B$82,"INPUT",OldHouses!$C$2:$C$82,$C7,OldHouses!$D$2:$D$82,$D7,OldHouses!$G$2:$G$82,$B7)</f>
        <v>1.20329691243334E-4</v>
      </c>
      <c r="AH7" s="10">
        <f>SUMIFS(OldHouses!AO$2:AO$82,OldHouses!$B$2:$B$82,"INPUT",OldHouses!$C$2:$C$82,$C7,OldHouses!$D$2:$D$82,$D7,OldHouses!$G$2:$G$82,$B7)</f>
        <v>1.8852066295082602E-5</v>
      </c>
      <c r="AI7" s="10">
        <f>SUMIFS(OldHouses!AP$2:AP$82,OldHouses!$B$2:$B$82,"INPUT",OldHouses!$C$2:$C$82,$C7,OldHouses!$D$2:$D$82,$D7,OldHouses!$G$2:$G$82,$B7)</f>
        <v>6.8508265337747501E-4</v>
      </c>
      <c r="AJ7" s="10">
        <f>SUMIFS(OldHouses!AQ$2:AQ$82,OldHouses!$B$2:$B$82,"INPUT",OldHouses!$C$2:$C$82,$C7,OldHouses!$D$2:$D$82,$D7,OldHouses!$G$2:$G$82,$B7)</f>
        <v>4.0712439171149899E-5</v>
      </c>
      <c r="AK7" s="10">
        <f>SUMIFS(OldHouses!AR$2:AR$82,OldHouses!$B$2:$B$82,"INPUT",OldHouses!$C$2:$C$82,$C7,OldHouses!$D$2:$D$82,$D7,OldHouses!$G$2:$G$82,$B7)</f>
        <v>4.4352618594692304E-3</v>
      </c>
      <c r="AL7" s="10">
        <f>SUMIFS(OldHouses!AS$2:AS$82,OldHouses!$B$2:$B$82,"INPUT",OldHouses!$C$2:$C$82,$C7,OldHouses!$D$2:$D$82,$D7,OldHouses!$G$2:$G$82,$B7)</f>
        <v>7.9415318224052196E-5</v>
      </c>
      <c r="AM7" s="10">
        <f>SUMIFS(OldHouses!AT$2:AT$82,OldHouses!$B$2:$B$82,"INPUT",OldHouses!$C$2:$C$82,$C7,OldHouses!$D$2:$D$82,$D7,OldHouses!$G$2:$G$82,$B7)</f>
        <v>3.0079464731699401E-4</v>
      </c>
      <c r="AN7" s="10">
        <f>SUMIFS(OldHouses!AU$2:AU$82,OldHouses!$B$2:$B$82,"INPUT",OldHouses!$C$2:$C$82,$C7,OldHouses!$D$2:$D$82,$D7,OldHouses!$G$2:$G$82,$B7)</f>
        <v>9.7024220365186898E-5</v>
      </c>
      <c r="AO7" s="10">
        <f>SUMIFS(OldHouses!AV$2:AV$82,OldHouses!$B$2:$B$82,"INPUT",OldHouses!$C$2:$C$82,$C7,OldHouses!$D$2:$D$82,$D7,OldHouses!$G$2:$G$82,$B7)</f>
        <v>6.0645759274476699E-5</v>
      </c>
    </row>
    <row r="8" spans="1:41">
      <c r="B8">
        <v>2004</v>
      </c>
      <c r="C8" t="s">
        <v>56</v>
      </c>
      <c r="D8" t="s">
        <v>59</v>
      </c>
      <c r="E8" s="10">
        <f>SUMIFS(OldHouses!L$2:L$82,OldHouses!$B$2:$B$82,"INPUT",OldHouses!$C$2:$C$82,$C8,OldHouses!$D$2:$D$82,$D8,OldHouses!$G$2:$G$82,$B8)</f>
        <v>2.3973966957213599E-3</v>
      </c>
      <c r="F8" s="10">
        <f>SUMIFS(OldHouses!M$2:M$82,OldHouses!$B$2:$B$82,"INPUT",OldHouses!$C$2:$C$82,$C8,OldHouses!$D$2:$D$82,$D8,OldHouses!$G$2:$G$82,$B8)</f>
        <v>8.9647781804402804E-3</v>
      </c>
      <c r="G8" s="10">
        <f>SUMIFS(OldHouses!N$2:N$82,OldHouses!$B$2:$B$82,"INPUT",OldHouses!$C$2:$C$82,$C8,OldHouses!$D$2:$D$82,$D8,OldHouses!$G$2:$G$82,$B8)</f>
        <v>6.5004651334270797E-3</v>
      </c>
      <c r="H8" s="10">
        <f>SUMIFS(OldHouses!O$2:O$82,OldHouses!$B$2:$B$82,"INPUT",OldHouses!$C$2:$C$82,$C8,OldHouses!$D$2:$D$82,$D8,OldHouses!$G$2:$G$82,$B8)</f>
        <v>1.06081681546468E-2</v>
      </c>
      <c r="I8" s="10">
        <f>SUMIFS(OldHouses!P$2:P$82,OldHouses!$B$2:$B$82,"INPUT",OldHouses!$C$2:$C$82,$C8,OldHouses!$D$2:$D$82,$D8,OldHouses!$G$2:$G$82,$B8)</f>
        <v>4.03312394589307E-3</v>
      </c>
      <c r="J8" s="10">
        <f>SUMIFS(OldHouses!Q$2:Q$82,OldHouses!$B$2:$B$82,"INPUT",OldHouses!$C$2:$C$82,$C8,OldHouses!$D$2:$D$82,$D8,OldHouses!$G$2:$G$82,$B8)</f>
        <v>9.3464045721103495E-3</v>
      </c>
      <c r="K8" s="10">
        <f>SUMIFS(OldHouses!R$2:R$82,OldHouses!$B$2:$B$82,"INPUT",OldHouses!$C$2:$C$82,$C8,OldHouses!$D$2:$D$82,$D8,OldHouses!$G$2:$G$82,$B8)</f>
        <v>6.51019685862015E-3</v>
      </c>
      <c r="L8" s="10">
        <f>SUMIFS(OldHouses!S$2:S$82,OldHouses!$B$2:$B$82,"INPUT",OldHouses!$C$2:$C$82,$C8,OldHouses!$D$2:$D$82,$D8,OldHouses!$G$2:$G$82,$B8)</f>
        <v>9.20546126411575E-3</v>
      </c>
      <c r="M8" s="10">
        <f>SUMIFS(OldHouses!T$2:T$82,OldHouses!$B$2:$B$82,"INPUT",OldHouses!$C$2:$C$82,$C8,OldHouses!$D$2:$D$82,$D8,OldHouses!$G$2:$G$82,$B8)</f>
        <v>7.1493454233859397E-3</v>
      </c>
      <c r="N8" s="10">
        <f>SUMIFS(OldHouses!U$2:U$82,OldHouses!$B$2:$B$82,"INPUT",OldHouses!$C$2:$C$82,$C8,OldHouses!$D$2:$D$82,$D8,OldHouses!$G$2:$G$82,$B8)</f>
        <v>6.9368216555966804E-3</v>
      </c>
      <c r="O8" s="10">
        <f>SUMIFS(OldHouses!V$2:V$82,OldHouses!$B$2:$B$82,"INPUT",OldHouses!$C$2:$C$82,$C8,OldHouses!$D$2:$D$82,$D8,OldHouses!$G$2:$G$82,$B8)</f>
        <v>1.0809644079409399E-2</v>
      </c>
      <c r="P8" s="10">
        <f>SUMIFS(OldHouses!W$2:W$82,OldHouses!$B$2:$B$82,"INPUT",OldHouses!$C$2:$C$82,$C8,OldHouses!$D$2:$D$82,$D8,OldHouses!$G$2:$G$82,$B8)</f>
        <v>6.8099725224947697E-3</v>
      </c>
      <c r="Q8" s="10">
        <f>SUMIFS(OldHouses!X$2:X$82,OldHouses!$B$2:$B$82,"INPUT",OldHouses!$C$2:$C$82,$C8,OldHouses!$D$2:$D$82,$D8,OldHouses!$G$2:$G$82,$B8)</f>
        <v>8.0128508579767801E-3</v>
      </c>
      <c r="R8" s="10">
        <f>SUMIFS(OldHouses!Y$2:Y$82,OldHouses!$B$2:$B$82,"INPUT",OldHouses!$C$2:$C$82,$C8,OldHouses!$D$2:$D$82,$D8,OldHouses!$G$2:$G$82,$B8)</f>
        <v>1.45242780377468E-2</v>
      </c>
      <c r="S8" s="10">
        <f>SUMIFS(OldHouses!Z$2:Z$82,OldHouses!$B$2:$B$82,"INPUT",OldHouses!$C$2:$C$82,$C8,OldHouses!$D$2:$D$82,$D8,OldHouses!$G$2:$G$82,$B8)</f>
        <v>5.4596278750131703E-3</v>
      </c>
      <c r="T8" s="10">
        <f>SUMIFS(OldHouses!AA$2:AA$82,OldHouses!$B$2:$B$82,"INPUT",OldHouses!$C$2:$C$82,$C8,OldHouses!$D$2:$D$82,$D8,OldHouses!$G$2:$G$82,$B8)</f>
        <v>6.7215634719197098E-3</v>
      </c>
      <c r="U8" s="10">
        <f>SUMIFS(OldHouses!AB$2:AB$82,OldHouses!$B$2:$B$82,"INPUT",OldHouses!$C$2:$C$82,$C8,OldHouses!$D$2:$D$82,$D8,OldHouses!$G$2:$G$82,$B8)</f>
        <v>6.18038253631213E-3</v>
      </c>
      <c r="V8" s="10">
        <f>SUMIFS(OldHouses!AC$2:AC$82,OldHouses!$B$2:$B$82,"INPUT",OldHouses!$C$2:$C$82,$C8,OldHouses!$D$2:$D$82,$D8,OldHouses!$G$2:$G$82,$B8)</f>
        <v>5.1816529682993497E-3</v>
      </c>
      <c r="W8" s="10">
        <f>SUMIFS(OldHouses!AD$2:AD$82,OldHouses!$B$2:$B$82,"INPUT",OldHouses!$C$2:$C$82,$C8,OldHouses!$D$2:$D$82,$D8,OldHouses!$G$2:$G$82,$B8)</f>
        <v>2.5312848471945201E-2</v>
      </c>
      <c r="X8" s="10">
        <f>SUMIFS(OldHouses!AE$2:AE$82,OldHouses!$B$2:$B$82,"INPUT",OldHouses!$C$2:$C$82,$C8,OldHouses!$D$2:$D$82,$D8,OldHouses!$G$2:$G$82,$B8)</f>
        <v>1.1437455210641601E-2</v>
      </c>
      <c r="Y8" s="10">
        <f>SUMIFS(OldHouses!AF$2:AF$82,OldHouses!$B$2:$B$82,"INPUT",OldHouses!$C$2:$C$82,$C8,OldHouses!$D$2:$D$82,$D8,OldHouses!$G$2:$G$82,$B8)</f>
        <v>6.2817761334045298E-3</v>
      </c>
      <c r="Z8" s="10">
        <f>SUMIFS(OldHouses!AG$2:AG$82,OldHouses!$B$2:$B$82,"INPUT",OldHouses!$C$2:$C$82,$C8,OldHouses!$D$2:$D$82,$D8,OldHouses!$G$2:$G$82,$B8)</f>
        <v>5.43825114772656E-3</v>
      </c>
      <c r="AA8" s="10">
        <f>SUMIFS(OldHouses!AH$2:AH$82,OldHouses!$B$2:$B$82,"INPUT",OldHouses!$C$2:$C$82,$C8,OldHouses!$D$2:$D$82,$D8,OldHouses!$G$2:$G$82,$B8)</f>
        <v>1.2705261899808E-2</v>
      </c>
      <c r="AB8" s="10">
        <f>SUMIFS(OldHouses!AI$2:AI$82,OldHouses!$B$2:$B$82,"INPUT",OldHouses!$C$2:$C$82,$C8,OldHouses!$D$2:$D$82,$D8,OldHouses!$G$2:$G$82,$B8)</f>
        <v>6.39717240418712E-3</v>
      </c>
      <c r="AC8" s="10">
        <f>SUMIFS(OldHouses!AJ$2:AJ$82,OldHouses!$B$2:$B$82,"INPUT",OldHouses!$C$2:$C$82,$C8,OldHouses!$D$2:$D$82,$D8,OldHouses!$G$2:$G$82,$B8)</f>
        <v>1.11904525417239E-2</v>
      </c>
      <c r="AD8" s="10">
        <f>SUMIFS(OldHouses!AK$2:AK$82,OldHouses!$B$2:$B$82,"INPUT",OldHouses!$C$2:$C$82,$C8,OldHouses!$D$2:$D$82,$D8,OldHouses!$G$2:$G$82,$B8)</f>
        <v>4.2298007781281103E-3</v>
      </c>
      <c r="AE8" s="10">
        <f>SUMIFS(OldHouses!AL$2:AL$82,OldHouses!$B$2:$B$82,"INPUT",OldHouses!$C$2:$C$82,$C8,OldHouses!$D$2:$D$82,$D8,OldHouses!$G$2:$G$82,$B8)</f>
        <v>2.75344464840284E-3</v>
      </c>
      <c r="AF8" s="10">
        <f>SUMIFS(OldHouses!AM$2:AM$82,OldHouses!$B$2:$B$82,"INPUT",OldHouses!$C$2:$C$82,$C8,OldHouses!$D$2:$D$82,$D8,OldHouses!$G$2:$G$82,$B8)</f>
        <v>7.8121082932049203E-3</v>
      </c>
      <c r="AG8" s="10">
        <f>SUMIFS(OldHouses!AN$2:AN$82,OldHouses!$B$2:$B$82,"INPUT",OldHouses!$C$2:$C$82,$C8,OldHouses!$D$2:$D$82,$D8,OldHouses!$G$2:$G$82,$B8)</f>
        <v>9.5212160972628496E-3</v>
      </c>
      <c r="AH8" s="10">
        <f>SUMIFS(OldHouses!AO$2:AO$82,OldHouses!$B$2:$B$82,"INPUT",OldHouses!$C$2:$C$82,$C8,OldHouses!$D$2:$D$82,$D8,OldHouses!$G$2:$G$82,$B8)</f>
        <v>8.5096927408361608E-3</v>
      </c>
      <c r="AI8" s="10">
        <f>SUMIFS(OldHouses!AP$2:AP$82,OldHouses!$B$2:$B$82,"INPUT",OldHouses!$C$2:$C$82,$C8,OldHouses!$D$2:$D$82,$D8,OldHouses!$G$2:$G$82,$B8)</f>
        <v>2.9593185123942801E-3</v>
      </c>
      <c r="AJ8" s="10">
        <f>SUMIFS(OldHouses!AQ$2:AQ$82,OldHouses!$B$2:$B$82,"INPUT",OldHouses!$C$2:$C$82,$C8,OldHouses!$D$2:$D$82,$D8,OldHouses!$G$2:$G$82,$B8)</f>
        <v>5.6691671983411501E-3</v>
      </c>
      <c r="AK8" s="10">
        <f>SUMIFS(OldHouses!AR$2:AR$82,OldHouses!$B$2:$B$82,"INPUT",OldHouses!$C$2:$C$82,$C8,OldHouses!$D$2:$D$82,$D8,OldHouses!$G$2:$G$82,$B8)</f>
        <v>9.2174050501857303E-3</v>
      </c>
      <c r="AL8" s="10">
        <f>SUMIFS(OldHouses!AS$2:AS$82,OldHouses!$B$2:$B$82,"INPUT",OldHouses!$C$2:$C$82,$C8,OldHouses!$D$2:$D$82,$D8,OldHouses!$G$2:$G$82,$B8)</f>
        <v>1.23043102433363E-2</v>
      </c>
      <c r="AM8" s="10">
        <f>SUMIFS(OldHouses!AT$2:AT$82,OldHouses!$B$2:$B$82,"INPUT",OldHouses!$C$2:$C$82,$C8,OldHouses!$D$2:$D$82,$D8,OldHouses!$G$2:$G$82,$B8)</f>
        <v>5.44014982621776E-3</v>
      </c>
      <c r="AN8" s="10">
        <f>SUMIFS(OldHouses!AU$2:AU$82,OldHouses!$B$2:$B$82,"INPUT",OldHouses!$C$2:$C$82,$C8,OldHouses!$D$2:$D$82,$D8,OldHouses!$G$2:$G$82,$B8)</f>
        <v>7.4386773388463298E-3</v>
      </c>
      <c r="AO8" s="10">
        <f>SUMIFS(OldHouses!AV$2:AV$82,OldHouses!$B$2:$B$82,"INPUT",OldHouses!$C$2:$C$82,$C8,OldHouses!$D$2:$D$82,$D8,OldHouses!$G$2:$G$82,$B8)</f>
        <v>4.3657947328125399E-3</v>
      </c>
    </row>
    <row r="9" spans="1:41">
      <c r="B9">
        <v>2010</v>
      </c>
      <c r="C9" t="s">
        <v>56</v>
      </c>
      <c r="D9" t="s">
        <v>60</v>
      </c>
      <c r="E9" s="10">
        <f>SUMIFS(OldHouses!L$2:L$82,OldHouses!$B$2:$B$82,"INPUT",OldHouses!$C$2:$C$82,$C9,OldHouses!$D$2:$D$82,$D9,OldHouses!$G$2:$G$82,$B9)</f>
        <v>5.3358007298559404E-3</v>
      </c>
      <c r="F9" s="10">
        <f>SUMIFS(OldHouses!M$2:M$82,OldHouses!$B$2:$B$82,"INPUT",OldHouses!$C$2:$C$82,$C9,OldHouses!$D$2:$D$82,$D9,OldHouses!$G$2:$G$82,$B9)</f>
        <v>5.6256905354522598E-3</v>
      </c>
      <c r="G9" s="10">
        <f>SUMIFS(OldHouses!N$2:N$82,OldHouses!$B$2:$B$82,"INPUT",OldHouses!$C$2:$C$82,$C9,OldHouses!$D$2:$D$82,$D9,OldHouses!$G$2:$G$82,$B9)</f>
        <v>2.8151069238729499E-3</v>
      </c>
      <c r="H9" s="10">
        <f>SUMIFS(OldHouses!O$2:O$82,OldHouses!$B$2:$B$82,"INPUT",OldHouses!$C$2:$C$82,$C9,OldHouses!$D$2:$D$82,$D9,OldHouses!$G$2:$G$82,$B9)</f>
        <v>4.7636055714447298E-3</v>
      </c>
      <c r="I9" s="10">
        <f>SUMIFS(OldHouses!P$2:P$82,OldHouses!$B$2:$B$82,"INPUT",OldHouses!$C$2:$C$82,$C9,OldHouses!$D$2:$D$82,$D9,OldHouses!$G$2:$G$82,$B9)</f>
        <v>3.7927589536219698E-3</v>
      </c>
      <c r="J9" s="10">
        <f>SUMIFS(OldHouses!Q$2:Q$82,OldHouses!$B$2:$B$82,"INPUT",OldHouses!$C$2:$C$82,$C9,OldHouses!$D$2:$D$82,$D9,OldHouses!$G$2:$G$82,$B9)</f>
        <v>4.25516344182157E-3</v>
      </c>
      <c r="K9" s="10">
        <f>SUMIFS(OldHouses!R$2:R$82,OldHouses!$B$2:$B$82,"INPUT",OldHouses!$C$2:$C$82,$C9,OldHouses!$D$2:$D$82,$D9,OldHouses!$G$2:$G$82,$B9)</f>
        <v>4.7339725296001696E-3</v>
      </c>
      <c r="L9" s="10">
        <f>SUMIFS(OldHouses!S$2:S$82,OldHouses!$B$2:$B$82,"INPUT",OldHouses!$C$2:$C$82,$C9,OldHouses!$D$2:$D$82,$D9,OldHouses!$G$2:$G$82,$B9)</f>
        <v>3.5629419658595699E-3</v>
      </c>
      <c r="M9" s="10">
        <f>SUMIFS(OldHouses!T$2:T$82,OldHouses!$B$2:$B$82,"INPUT",OldHouses!$C$2:$C$82,$C9,OldHouses!$D$2:$D$82,$D9,OldHouses!$G$2:$G$82,$B9)</f>
        <v>4.6049016035624004E-3</v>
      </c>
      <c r="N9" s="10">
        <f>SUMIFS(OldHouses!U$2:U$82,OldHouses!$B$2:$B$82,"INPUT",OldHouses!$C$2:$C$82,$C9,OldHouses!$D$2:$D$82,$D9,OldHouses!$G$2:$G$82,$B9)</f>
        <v>4.8614593192417696E-3</v>
      </c>
      <c r="O9" s="10">
        <f>SUMIFS(OldHouses!V$2:V$82,OldHouses!$B$2:$B$82,"INPUT",OldHouses!$C$2:$C$82,$C9,OldHouses!$D$2:$D$82,$D9,OldHouses!$G$2:$G$82,$B9)</f>
        <v>4.4688314385498201E-3</v>
      </c>
      <c r="P9" s="10">
        <f>SUMIFS(OldHouses!W$2:W$82,OldHouses!$B$2:$B$82,"INPUT",OldHouses!$C$2:$C$82,$C9,OldHouses!$D$2:$D$82,$D9,OldHouses!$G$2:$G$82,$B9)</f>
        <v>5.21120739226031E-3</v>
      </c>
      <c r="Q9" s="10">
        <f>SUMIFS(OldHouses!X$2:X$82,OldHouses!$B$2:$B$82,"INPUT",OldHouses!$C$2:$C$82,$C9,OldHouses!$D$2:$D$82,$D9,OldHouses!$G$2:$G$82,$B9)</f>
        <v>6.0053589470557703E-3</v>
      </c>
      <c r="R9" s="10">
        <f>SUMIFS(OldHouses!Y$2:Y$82,OldHouses!$B$2:$B$82,"INPUT",OldHouses!$C$2:$C$82,$C9,OldHouses!$D$2:$D$82,$D9,OldHouses!$G$2:$G$82,$B9)</f>
        <v>5.6799848400766401E-3</v>
      </c>
      <c r="S9" s="10">
        <f>SUMIFS(OldHouses!Z$2:Z$82,OldHouses!$B$2:$B$82,"INPUT",OldHouses!$C$2:$C$82,$C9,OldHouses!$D$2:$D$82,$D9,OldHouses!$G$2:$G$82,$B9)</f>
        <v>4.9769854567531698E-3</v>
      </c>
      <c r="T9" s="10">
        <f>SUMIFS(OldHouses!AA$2:AA$82,OldHouses!$B$2:$B$82,"INPUT",OldHouses!$C$2:$C$82,$C9,OldHouses!$D$2:$D$82,$D9,OldHouses!$G$2:$G$82,$B9)</f>
        <v>3.06854612928309E-3</v>
      </c>
      <c r="U9" s="10">
        <f>SUMIFS(OldHouses!AB$2:AB$82,OldHouses!$B$2:$B$82,"INPUT",OldHouses!$C$2:$C$82,$C9,OldHouses!$D$2:$D$82,$D9,OldHouses!$G$2:$G$82,$B9)</f>
        <v>2.6679990995484202E-3</v>
      </c>
      <c r="V9" s="10">
        <f>SUMIFS(OldHouses!AC$2:AC$82,OldHouses!$B$2:$B$82,"INPUT",OldHouses!$C$2:$C$82,$C9,OldHouses!$D$2:$D$82,$D9,OldHouses!$G$2:$G$82,$B9)</f>
        <v>5.3761325822648696E-3</v>
      </c>
      <c r="W9" s="10">
        <f>SUMIFS(OldHouses!AD$2:AD$82,OldHouses!$B$2:$B$82,"INPUT",OldHouses!$C$2:$C$82,$C9,OldHouses!$D$2:$D$82,$D9,OldHouses!$G$2:$G$82,$B9)</f>
        <v>5.26619708828251E-3</v>
      </c>
      <c r="X9" s="10">
        <f>SUMIFS(OldHouses!AE$2:AE$82,OldHouses!$B$2:$B$82,"INPUT",OldHouses!$C$2:$C$82,$C9,OldHouses!$D$2:$D$82,$D9,OldHouses!$G$2:$G$82,$B9)</f>
        <v>4.2216067033755602E-3</v>
      </c>
      <c r="Y9" s="10">
        <f>SUMIFS(OldHouses!AF$2:AF$82,OldHouses!$B$2:$B$82,"INPUT",OldHouses!$C$2:$C$82,$C9,OldHouses!$D$2:$D$82,$D9,OldHouses!$G$2:$G$82,$B9)</f>
        <v>2.14201965514213E-3</v>
      </c>
      <c r="Z9" s="10">
        <f>SUMIFS(OldHouses!AG$2:AG$82,OldHouses!$B$2:$B$82,"INPUT",OldHouses!$C$2:$C$82,$C9,OldHouses!$D$2:$D$82,$D9,OldHouses!$G$2:$G$82,$B9)</f>
        <v>3.6712522513924501E-3</v>
      </c>
      <c r="AA9" s="10">
        <f>SUMIFS(OldHouses!AH$2:AH$82,OldHouses!$B$2:$B$82,"INPUT",OldHouses!$C$2:$C$82,$C9,OldHouses!$D$2:$D$82,$D9,OldHouses!$G$2:$G$82,$B9)</f>
        <v>3.83065015024593E-3</v>
      </c>
      <c r="AB9" s="10">
        <f>SUMIFS(OldHouses!AI$2:AI$82,OldHouses!$B$2:$B$82,"INPUT",OldHouses!$C$2:$C$82,$C9,OldHouses!$D$2:$D$82,$D9,OldHouses!$G$2:$G$82,$B9)</f>
        <v>5.1504524285107996E-3</v>
      </c>
      <c r="AC9" s="10">
        <f>SUMIFS(OldHouses!AJ$2:AJ$82,OldHouses!$B$2:$B$82,"INPUT",OldHouses!$C$2:$C$82,$C9,OldHouses!$D$2:$D$82,$D9,OldHouses!$G$2:$G$82,$B9)</f>
        <v>3.7947037290630499E-3</v>
      </c>
      <c r="AD9" s="10">
        <f>SUMIFS(OldHouses!AK$2:AK$82,OldHouses!$B$2:$B$82,"INPUT",OldHouses!$C$2:$C$82,$C9,OldHouses!$D$2:$D$82,$D9,OldHouses!$G$2:$G$82,$B9)</f>
        <v>3.1326587792169899E-3</v>
      </c>
      <c r="AE9" s="10">
        <f>SUMIFS(OldHouses!AL$2:AL$82,OldHouses!$B$2:$B$82,"INPUT",OldHouses!$C$2:$C$82,$C9,OldHouses!$D$2:$D$82,$D9,OldHouses!$G$2:$G$82,$B9)</f>
        <v>2.3041500628651298E-3</v>
      </c>
      <c r="AF9" s="10">
        <f>SUMIFS(OldHouses!AM$2:AM$82,OldHouses!$B$2:$B$82,"INPUT",OldHouses!$C$2:$C$82,$C9,OldHouses!$D$2:$D$82,$D9,OldHouses!$G$2:$G$82,$B9)</f>
        <v>4.6221830101072902E-3</v>
      </c>
      <c r="AG9" s="10">
        <f>SUMIFS(OldHouses!AN$2:AN$82,OldHouses!$B$2:$B$82,"INPUT",OldHouses!$C$2:$C$82,$C9,OldHouses!$D$2:$D$82,$D9,OldHouses!$G$2:$G$82,$B9)</f>
        <v>7.7049729752123796E-3</v>
      </c>
      <c r="AH9" s="10">
        <f>SUMIFS(OldHouses!AO$2:AO$82,OldHouses!$B$2:$B$82,"INPUT",OldHouses!$C$2:$C$82,$C9,OldHouses!$D$2:$D$82,$D9,OldHouses!$G$2:$G$82,$B9)</f>
        <v>4.58893570106483E-3</v>
      </c>
      <c r="AI9" s="10">
        <f>SUMIFS(OldHouses!AP$2:AP$82,OldHouses!$B$2:$B$82,"INPUT",OldHouses!$C$2:$C$82,$C9,OldHouses!$D$2:$D$82,$D9,OldHouses!$G$2:$G$82,$B9)</f>
        <v>7.4087934223185702E-3</v>
      </c>
      <c r="AJ9" s="10">
        <f>SUMIFS(OldHouses!AQ$2:AQ$82,OldHouses!$B$2:$B$82,"INPUT",OldHouses!$C$2:$C$82,$C9,OldHouses!$D$2:$D$82,$D9,OldHouses!$G$2:$G$82,$B9)</f>
        <v>3.0750228676997299E-3</v>
      </c>
      <c r="AK9" s="10">
        <f>SUMIFS(OldHouses!AR$2:AR$82,OldHouses!$B$2:$B$82,"INPUT",OldHouses!$C$2:$C$82,$C9,OldHouses!$D$2:$D$82,$D9,OldHouses!$G$2:$G$82,$B9)</f>
        <v>3.4637810047841401E-3</v>
      </c>
      <c r="AL9" s="10">
        <f>SUMIFS(OldHouses!AS$2:AS$82,OldHouses!$B$2:$B$82,"INPUT",OldHouses!$C$2:$C$82,$C9,OldHouses!$D$2:$D$82,$D9,OldHouses!$G$2:$G$82,$B9)</f>
        <v>4.6469993785043899E-3</v>
      </c>
      <c r="AM9" s="10">
        <f>SUMIFS(OldHouses!AT$2:AT$82,OldHouses!$B$2:$B$82,"INPUT",OldHouses!$C$2:$C$82,$C9,OldHouses!$D$2:$D$82,$D9,OldHouses!$G$2:$G$82,$B9)</f>
        <v>6.1865565760232796E-3</v>
      </c>
      <c r="AN9" s="10">
        <f>SUMIFS(OldHouses!AU$2:AU$82,OldHouses!$B$2:$B$82,"INPUT",OldHouses!$C$2:$C$82,$C9,OldHouses!$D$2:$D$82,$D9,OldHouses!$G$2:$G$82,$B9)</f>
        <v>4.6960707674216099E-3</v>
      </c>
      <c r="AO9" s="10">
        <f>SUMIFS(OldHouses!AV$2:AV$82,OldHouses!$B$2:$B$82,"INPUT",OldHouses!$C$2:$C$82,$C9,OldHouses!$D$2:$D$82,$D9,OldHouses!$G$2:$G$82,$B9)</f>
        <v>4.6055530693775099E-3</v>
      </c>
    </row>
    <row r="10" spans="1:41">
      <c r="B10">
        <v>2010</v>
      </c>
      <c r="C10" t="s">
        <v>61</v>
      </c>
      <c r="D10" t="s">
        <v>62</v>
      </c>
      <c r="E10" s="10">
        <f>SUMIFS(OldHouses!L$2:L$82,OldHouses!$B$2:$B$82,"INPUT",OldHouses!$C$2:$C$82,$C10,OldHouses!$D$2:$D$82,$D10,OldHouses!$G$2:$G$82,$B10)</f>
        <v>9.6401693011622103E-3</v>
      </c>
      <c r="F10" s="10">
        <f>SUMIFS(OldHouses!M$2:M$82,OldHouses!$B$2:$B$82,"INPUT",OldHouses!$C$2:$C$82,$C10,OldHouses!$D$2:$D$82,$D10,OldHouses!$G$2:$G$82,$B10)</f>
        <v>3.0415222889943099E-3</v>
      </c>
      <c r="G10" s="10">
        <f>SUMIFS(OldHouses!N$2:N$82,OldHouses!$B$2:$B$82,"INPUT",OldHouses!$C$2:$C$82,$C10,OldHouses!$D$2:$D$82,$D10,OldHouses!$G$2:$G$82,$B10)</f>
        <v>4.2581434154369702E-3</v>
      </c>
      <c r="H10" s="10">
        <f>SUMIFS(OldHouses!O$2:O$82,OldHouses!$B$2:$B$82,"INPUT",OldHouses!$C$2:$C$82,$C10,OldHouses!$D$2:$D$82,$D10,OldHouses!$G$2:$G$82,$B10)</f>
        <v>3.4102939388338601E-3</v>
      </c>
      <c r="I10" s="10">
        <f>SUMIFS(OldHouses!P$2:P$82,OldHouses!$B$2:$B$82,"INPUT",OldHouses!$C$2:$C$82,$C10,OldHouses!$D$2:$D$82,$D10,OldHouses!$G$2:$G$82,$B10)</f>
        <v>3.6540878403332499E-3</v>
      </c>
      <c r="J10" s="10">
        <f>SUMIFS(OldHouses!Q$2:Q$82,OldHouses!$B$2:$B$82,"INPUT",OldHouses!$C$2:$C$82,$C10,OldHouses!$D$2:$D$82,$D10,OldHouses!$G$2:$G$82,$B10)</f>
        <v>3.5508103674260398E-3</v>
      </c>
      <c r="K10" s="10">
        <f>SUMIFS(OldHouses!R$2:R$82,OldHouses!$B$2:$B$82,"INPUT",OldHouses!$C$2:$C$82,$C10,OldHouses!$D$2:$D$82,$D10,OldHouses!$G$2:$G$82,$B10)</f>
        <v>3.1439568442420199E-3</v>
      </c>
      <c r="L10" s="10">
        <f>SUMIFS(OldHouses!S$2:S$82,OldHouses!$B$2:$B$82,"INPUT",OldHouses!$C$2:$C$82,$C10,OldHouses!$D$2:$D$82,$D10,OldHouses!$G$2:$G$82,$B10)</f>
        <v>2.82814602417679E-3</v>
      </c>
      <c r="M10" s="10">
        <f>SUMIFS(OldHouses!T$2:T$82,OldHouses!$B$2:$B$82,"INPUT",OldHouses!$C$2:$C$82,$C10,OldHouses!$D$2:$D$82,$D10,OldHouses!$G$2:$G$82,$B10)</f>
        <v>3.2488705943226602E-3</v>
      </c>
      <c r="N10" s="10">
        <f>SUMIFS(OldHouses!U$2:U$82,OldHouses!$B$2:$B$82,"INPUT",OldHouses!$C$2:$C$82,$C10,OldHouses!$D$2:$D$82,$D10,OldHouses!$G$2:$G$82,$B10)</f>
        <v>2.8361456877566298E-3</v>
      </c>
      <c r="O10" s="10">
        <f>SUMIFS(OldHouses!V$2:V$82,OldHouses!$B$2:$B$82,"INPUT",OldHouses!$C$2:$C$82,$C10,OldHouses!$D$2:$D$82,$D10,OldHouses!$G$2:$G$82,$B10)</f>
        <v>2.76541346183358E-3</v>
      </c>
      <c r="P10" s="10">
        <f>SUMIFS(OldHouses!W$2:W$82,OldHouses!$B$2:$B$82,"INPUT",OldHouses!$C$2:$C$82,$C10,OldHouses!$D$2:$D$82,$D10,OldHouses!$G$2:$G$82,$B10)</f>
        <v>5.6266963289672497E-3</v>
      </c>
      <c r="Q10" s="10">
        <f>SUMIFS(OldHouses!X$2:X$82,OldHouses!$B$2:$B$82,"INPUT",OldHouses!$C$2:$C$82,$C10,OldHouses!$D$2:$D$82,$D10,OldHouses!$G$2:$G$82,$B10)</f>
        <v>3.8085079249353302E-3</v>
      </c>
      <c r="R10" s="10">
        <f>SUMIFS(OldHouses!Y$2:Y$82,OldHouses!$B$2:$B$82,"INPUT",OldHouses!$C$2:$C$82,$C10,OldHouses!$D$2:$D$82,$D10,OldHouses!$G$2:$G$82,$B10)</f>
        <v>2.6293573109243702E-3</v>
      </c>
      <c r="S10" s="10">
        <f>SUMIFS(OldHouses!Z$2:Z$82,OldHouses!$B$2:$B$82,"INPUT",OldHouses!$C$2:$C$82,$C10,OldHouses!$D$2:$D$82,$D10,OldHouses!$G$2:$G$82,$B10)</f>
        <v>4.6456785706277598E-3</v>
      </c>
      <c r="T10" s="10">
        <f>SUMIFS(OldHouses!AA$2:AA$82,OldHouses!$B$2:$B$82,"INPUT",OldHouses!$C$2:$C$82,$C10,OldHouses!$D$2:$D$82,$D10,OldHouses!$G$2:$G$82,$B10)</f>
        <v>3.0876066146761599E-3</v>
      </c>
      <c r="U10" s="10">
        <f>SUMIFS(OldHouses!AB$2:AB$82,OldHouses!$B$2:$B$82,"INPUT",OldHouses!$C$2:$C$82,$C10,OldHouses!$D$2:$D$82,$D10,OldHouses!$G$2:$G$82,$B10)</f>
        <v>2.7436497090527899E-3</v>
      </c>
      <c r="V10" s="10">
        <f>SUMIFS(OldHouses!AC$2:AC$82,OldHouses!$B$2:$B$82,"INPUT",OldHouses!$C$2:$C$82,$C10,OldHouses!$D$2:$D$82,$D10,OldHouses!$G$2:$G$82,$B10)</f>
        <v>2.9710596309351299E-3</v>
      </c>
      <c r="W10" s="10">
        <f>SUMIFS(OldHouses!AD$2:AD$82,OldHouses!$B$2:$B$82,"INPUT",OldHouses!$C$2:$C$82,$C10,OldHouses!$D$2:$D$82,$D10,OldHouses!$G$2:$G$82,$B10)</f>
        <v>2.2971797935458001E-3</v>
      </c>
      <c r="X10" s="10">
        <f>SUMIFS(OldHouses!AE$2:AE$82,OldHouses!$B$2:$B$82,"INPUT",OldHouses!$C$2:$C$82,$C10,OldHouses!$D$2:$D$82,$D10,OldHouses!$G$2:$G$82,$B10)</f>
        <v>2.4563524698412598E-3</v>
      </c>
      <c r="Y10" s="10">
        <f>SUMIFS(OldHouses!AF$2:AF$82,OldHouses!$B$2:$B$82,"INPUT",OldHouses!$C$2:$C$82,$C10,OldHouses!$D$2:$D$82,$D10,OldHouses!$G$2:$G$82,$B10)</f>
        <v>3.75506972701621E-3</v>
      </c>
      <c r="Z10" s="10">
        <f>SUMIFS(OldHouses!AG$2:AG$82,OldHouses!$B$2:$B$82,"INPUT",OldHouses!$C$2:$C$82,$C10,OldHouses!$D$2:$D$82,$D10,OldHouses!$G$2:$G$82,$B10)</f>
        <v>2.4095486640133101E-3</v>
      </c>
      <c r="AA10" s="10">
        <f>SUMIFS(OldHouses!AH$2:AH$82,OldHouses!$B$2:$B$82,"INPUT",OldHouses!$C$2:$C$82,$C10,OldHouses!$D$2:$D$82,$D10,OldHouses!$G$2:$G$82,$B10)</f>
        <v>2.8929006536856398E-3</v>
      </c>
      <c r="AB10" s="10">
        <f>SUMIFS(OldHouses!AI$2:AI$82,OldHouses!$B$2:$B$82,"INPUT",OldHouses!$C$2:$C$82,$C10,OldHouses!$D$2:$D$82,$D10,OldHouses!$G$2:$G$82,$B10)</f>
        <v>1.8737845806433399E-3</v>
      </c>
      <c r="AC10" s="10">
        <f>SUMIFS(OldHouses!AJ$2:AJ$82,OldHouses!$B$2:$B$82,"INPUT",OldHouses!$C$2:$C$82,$C10,OldHouses!$D$2:$D$82,$D10,OldHouses!$G$2:$G$82,$B10)</f>
        <v>7.9551734298874497E-3</v>
      </c>
      <c r="AD10" s="10">
        <f>SUMIFS(OldHouses!AK$2:AK$82,OldHouses!$B$2:$B$82,"INPUT",OldHouses!$C$2:$C$82,$C10,OldHouses!$D$2:$D$82,$D10,OldHouses!$G$2:$G$82,$B10)</f>
        <v>5.2408564883108097E-3</v>
      </c>
      <c r="AE10" s="10">
        <f>SUMIFS(OldHouses!AL$2:AL$82,OldHouses!$B$2:$B$82,"INPUT",OldHouses!$C$2:$C$82,$C10,OldHouses!$D$2:$D$82,$D10,OldHouses!$G$2:$G$82,$B10)</f>
        <v>4.0527979453475601E-3</v>
      </c>
      <c r="AF10" s="10">
        <f>SUMIFS(OldHouses!AM$2:AM$82,OldHouses!$B$2:$B$82,"INPUT",OldHouses!$C$2:$C$82,$C10,OldHouses!$D$2:$D$82,$D10,OldHouses!$G$2:$G$82,$B10)</f>
        <v>3.33257110748839E-3</v>
      </c>
      <c r="AG10" s="10">
        <f>SUMIFS(OldHouses!AN$2:AN$82,OldHouses!$B$2:$B$82,"INPUT",OldHouses!$C$2:$C$82,$C10,OldHouses!$D$2:$D$82,$D10,OldHouses!$G$2:$G$82,$B10)</f>
        <v>7.4120673285544801E-3</v>
      </c>
      <c r="AH10" s="10">
        <f>SUMIFS(OldHouses!AO$2:AO$82,OldHouses!$B$2:$B$82,"INPUT",OldHouses!$C$2:$C$82,$C10,OldHouses!$D$2:$D$82,$D10,OldHouses!$G$2:$G$82,$B10)</f>
        <v>3.1582031254655E-3</v>
      </c>
      <c r="AI10" s="10">
        <f>SUMIFS(OldHouses!AP$2:AP$82,OldHouses!$B$2:$B$82,"INPUT",OldHouses!$C$2:$C$82,$C10,OldHouses!$D$2:$D$82,$D10,OldHouses!$G$2:$G$82,$B10)</f>
        <v>1.5925988068439E-2</v>
      </c>
      <c r="AJ10" s="10">
        <f>SUMIFS(OldHouses!AQ$2:AQ$82,OldHouses!$B$2:$B$82,"INPUT",OldHouses!$C$2:$C$82,$C10,OldHouses!$D$2:$D$82,$D10,OldHouses!$G$2:$G$82,$B10)</f>
        <v>2.6716940978137199E-3</v>
      </c>
      <c r="AK10" s="10">
        <f>SUMIFS(OldHouses!AR$2:AR$82,OldHouses!$B$2:$B$82,"INPUT",OldHouses!$C$2:$C$82,$C10,OldHouses!$D$2:$D$82,$D10,OldHouses!$G$2:$G$82,$B10)</f>
        <v>4.8263692079581399E-3</v>
      </c>
      <c r="AL10" s="10">
        <f>SUMIFS(OldHouses!AS$2:AS$82,OldHouses!$B$2:$B$82,"INPUT",OldHouses!$C$2:$C$82,$C10,OldHouses!$D$2:$D$82,$D10,OldHouses!$G$2:$G$82,$B10)</f>
        <v>2.65130540461551E-3</v>
      </c>
      <c r="AM10" s="10">
        <f>SUMIFS(OldHouses!AT$2:AT$82,OldHouses!$B$2:$B$82,"INPUT",OldHouses!$C$2:$C$82,$C10,OldHouses!$D$2:$D$82,$D10,OldHouses!$G$2:$G$82,$B10)</f>
        <v>2.3401915005250799E-3</v>
      </c>
      <c r="AN10" s="10">
        <f>SUMIFS(OldHouses!AU$2:AU$82,OldHouses!$B$2:$B$82,"INPUT",OldHouses!$C$2:$C$82,$C10,OldHouses!$D$2:$D$82,$D10,OldHouses!$G$2:$G$82,$B10)</f>
        <v>3.6328190444342499E-3</v>
      </c>
      <c r="AO10" s="10">
        <f>SUMIFS(OldHouses!AV$2:AV$82,OldHouses!$B$2:$B$82,"INPUT",OldHouses!$C$2:$C$82,$C10,OldHouses!$D$2:$D$82,$D10,OldHouses!$G$2:$G$82,$B10)</f>
        <v>2.0315868994864E-3</v>
      </c>
    </row>
    <row r="11" spans="1:41">
      <c r="B11">
        <v>2010</v>
      </c>
      <c r="C11" t="s">
        <v>61</v>
      </c>
      <c r="D11" t="s">
        <v>63</v>
      </c>
      <c r="E11" s="10">
        <f>SUMIFS(OldHouses!L$2:L$82,OldHouses!$B$2:$B$82,"INPUT",OldHouses!$C$2:$C$82,$C11,OldHouses!$D$2:$D$82,$D11,OldHouses!$G$2:$G$82,$B11)</f>
        <v>3.30236288590315E-3</v>
      </c>
      <c r="F11" s="10">
        <f>SUMIFS(OldHouses!M$2:M$82,OldHouses!$B$2:$B$82,"INPUT",OldHouses!$C$2:$C$82,$C11,OldHouses!$D$2:$D$82,$D11,OldHouses!$G$2:$G$82,$B11)</f>
        <v>3.1367532348014699E-4</v>
      </c>
      <c r="G11" s="10">
        <f>SUMIFS(OldHouses!N$2:N$82,OldHouses!$B$2:$B$82,"INPUT",OldHouses!$C$2:$C$82,$C11,OldHouses!$D$2:$D$82,$D11,OldHouses!$G$2:$G$82,$B11)</f>
        <v>8.1355237794084601E-3</v>
      </c>
      <c r="H11" s="10">
        <f>SUMIFS(OldHouses!O$2:O$82,OldHouses!$B$2:$B$82,"INPUT",OldHouses!$C$2:$C$82,$C11,OldHouses!$D$2:$D$82,$D11,OldHouses!$G$2:$G$82,$B11)</f>
        <v>1.06447799615975E-3</v>
      </c>
      <c r="I11" s="10">
        <f>SUMIFS(OldHouses!P$2:P$82,OldHouses!$B$2:$B$82,"INPUT",OldHouses!$C$2:$C$82,$C11,OldHouses!$D$2:$D$82,$D11,OldHouses!$G$2:$G$82,$B11)</f>
        <v>5.3515446359399504E-4</v>
      </c>
      <c r="J11" s="10">
        <f>SUMIFS(OldHouses!Q$2:Q$82,OldHouses!$B$2:$B$82,"INPUT",OldHouses!$C$2:$C$82,$C11,OldHouses!$D$2:$D$82,$D11,OldHouses!$G$2:$G$82,$B11)</f>
        <v>3.1900864114235299E-4</v>
      </c>
      <c r="K11" s="10">
        <f>SUMIFS(OldHouses!R$2:R$82,OldHouses!$B$2:$B$82,"INPUT",OldHouses!$C$2:$C$82,$C11,OldHouses!$D$2:$D$82,$D11,OldHouses!$G$2:$G$82,$B11)</f>
        <v>7.5016642333142003E-3</v>
      </c>
      <c r="L11" s="10">
        <f>SUMIFS(OldHouses!S$2:S$82,OldHouses!$B$2:$B$82,"INPUT",OldHouses!$C$2:$C$82,$C11,OldHouses!$D$2:$D$82,$D11,OldHouses!$G$2:$G$82,$B11)</f>
        <v>5.7915380213620601E-5</v>
      </c>
      <c r="M11" s="10">
        <f>SUMIFS(OldHouses!T$2:T$82,OldHouses!$B$2:$B$82,"INPUT",OldHouses!$C$2:$C$82,$C11,OldHouses!$D$2:$D$82,$D11,OldHouses!$G$2:$G$82,$B11)</f>
        <v>2.7938653494462702E-4</v>
      </c>
      <c r="N11" s="10">
        <f>SUMIFS(OldHouses!U$2:U$82,OldHouses!$B$2:$B$82,"INPUT",OldHouses!$C$2:$C$82,$C11,OldHouses!$D$2:$D$82,$D11,OldHouses!$G$2:$G$82,$B11)</f>
        <v>2.15866298642578E-4</v>
      </c>
      <c r="O11" s="10">
        <f>SUMIFS(OldHouses!V$2:V$82,OldHouses!$B$2:$B$82,"INPUT",OldHouses!$C$2:$C$82,$C11,OldHouses!$D$2:$D$82,$D11,OldHouses!$G$2:$G$82,$B11)</f>
        <v>1.13004932928846E-5</v>
      </c>
      <c r="P11" s="10">
        <f>SUMIFS(OldHouses!W$2:W$82,OldHouses!$B$2:$B$82,"INPUT",OldHouses!$C$2:$C$82,$C11,OldHouses!$D$2:$D$82,$D11,OldHouses!$G$2:$G$82,$B11)</f>
        <v>2.4745307312944E-3</v>
      </c>
      <c r="Q11" s="10">
        <f>SUMIFS(OldHouses!X$2:X$82,OldHouses!$B$2:$B$82,"INPUT",OldHouses!$C$2:$C$82,$C11,OldHouses!$D$2:$D$82,$D11,OldHouses!$G$2:$G$82,$B11)</f>
        <v>1.7885701039009299E-3</v>
      </c>
      <c r="R11" s="10">
        <f>SUMIFS(OldHouses!Y$2:Y$82,OldHouses!$B$2:$B$82,"INPUT",OldHouses!$C$2:$C$82,$C11,OldHouses!$D$2:$D$82,$D11,OldHouses!$G$2:$G$82,$B11)</f>
        <v>7.7066364963614001E-5</v>
      </c>
      <c r="S11" s="10">
        <f>SUMIFS(OldHouses!Z$2:Z$82,OldHouses!$B$2:$B$82,"INPUT",OldHouses!$C$2:$C$82,$C11,OldHouses!$D$2:$D$82,$D11,OldHouses!$G$2:$G$82,$B11)</f>
        <v>2.1914252725928102E-3</v>
      </c>
      <c r="T11" s="10">
        <f>SUMIFS(OldHouses!AA$2:AA$82,OldHouses!$B$2:$B$82,"INPUT",OldHouses!$C$2:$C$82,$C11,OldHouses!$D$2:$D$82,$D11,OldHouses!$G$2:$G$82,$B11)</f>
        <v>4.0321318774958004E-3</v>
      </c>
      <c r="U11" s="10">
        <f>SUMIFS(OldHouses!AB$2:AB$82,OldHouses!$B$2:$B$82,"INPUT",OldHouses!$C$2:$C$82,$C11,OldHouses!$D$2:$D$82,$D11,OldHouses!$G$2:$G$82,$B11)</f>
        <v>6.3675396170606604E-5</v>
      </c>
      <c r="V11" s="10">
        <f>SUMIFS(OldHouses!AC$2:AC$82,OldHouses!$B$2:$B$82,"INPUT",OldHouses!$C$2:$C$82,$C11,OldHouses!$D$2:$D$82,$D11,OldHouses!$G$2:$G$82,$B11)</f>
        <v>1.82029993205651E-4</v>
      </c>
      <c r="W11" s="10">
        <f>SUMIFS(OldHouses!AD$2:AD$82,OldHouses!$B$2:$B$82,"INPUT",OldHouses!$C$2:$C$82,$C11,OldHouses!$D$2:$D$82,$D11,OldHouses!$G$2:$G$82,$B11)</f>
        <v>6.6958366412724304E-5</v>
      </c>
      <c r="X11" s="10">
        <f>SUMIFS(OldHouses!AE$2:AE$82,OldHouses!$B$2:$B$82,"INPUT",OldHouses!$C$2:$C$82,$C11,OldHouses!$D$2:$D$82,$D11,OldHouses!$G$2:$G$82,$B11)</f>
        <v>1.8281929071075E-3</v>
      </c>
      <c r="Y11" s="10">
        <f>SUMIFS(OldHouses!AF$2:AF$82,OldHouses!$B$2:$B$82,"INPUT",OldHouses!$C$2:$C$82,$C11,OldHouses!$D$2:$D$82,$D11,OldHouses!$G$2:$G$82,$B11)</f>
        <v>6.8175809723035096E-3</v>
      </c>
      <c r="Z11" s="10">
        <f>SUMIFS(OldHouses!AG$2:AG$82,OldHouses!$B$2:$B$82,"INPUT",OldHouses!$C$2:$C$82,$C11,OldHouses!$D$2:$D$82,$D11,OldHouses!$G$2:$G$82,$B11)</f>
        <v>0</v>
      </c>
      <c r="AA11" s="10">
        <f>SUMIFS(OldHouses!AH$2:AH$82,OldHouses!$B$2:$B$82,"INPUT",OldHouses!$C$2:$C$82,$C11,OldHouses!$D$2:$D$82,$D11,OldHouses!$G$2:$G$82,$B11)</f>
        <v>2.9769779379129101E-3</v>
      </c>
      <c r="AB11" s="10">
        <f>SUMIFS(OldHouses!AI$2:AI$82,OldHouses!$B$2:$B$82,"INPUT",OldHouses!$C$2:$C$82,$C11,OldHouses!$D$2:$D$82,$D11,OldHouses!$G$2:$G$82,$B11)</f>
        <v>0</v>
      </c>
      <c r="AC11" s="10">
        <f>SUMIFS(OldHouses!AJ$2:AJ$82,OldHouses!$B$2:$B$82,"INPUT",OldHouses!$C$2:$C$82,$C11,OldHouses!$D$2:$D$82,$D11,OldHouses!$G$2:$G$82,$B11)</f>
        <v>3.2922643511000302E-3</v>
      </c>
      <c r="AD11" s="10">
        <f>SUMIFS(OldHouses!AK$2:AK$82,OldHouses!$B$2:$B$82,"INPUT",OldHouses!$C$2:$C$82,$C11,OldHouses!$D$2:$D$82,$D11,OldHouses!$G$2:$G$82,$B11)</f>
        <v>9.6533092678208407E-3</v>
      </c>
      <c r="AE11" s="10">
        <f>SUMIFS(OldHouses!AL$2:AL$82,OldHouses!$B$2:$B$82,"INPUT",OldHouses!$C$2:$C$82,$C11,OldHouses!$D$2:$D$82,$D11,OldHouses!$G$2:$G$82,$B11)</f>
        <v>8.6615593488368996E-3</v>
      </c>
      <c r="AF11" s="10">
        <f>SUMIFS(OldHouses!AM$2:AM$82,OldHouses!$B$2:$B$82,"INPUT",OldHouses!$C$2:$C$82,$C11,OldHouses!$D$2:$D$82,$D11,OldHouses!$G$2:$G$82,$B11)</f>
        <v>6.8788026038014299E-4</v>
      </c>
      <c r="AG11" s="10">
        <f>SUMIFS(OldHouses!AN$2:AN$82,OldHouses!$B$2:$B$82,"INPUT",OldHouses!$C$2:$C$82,$C11,OldHouses!$D$2:$D$82,$D11,OldHouses!$G$2:$G$82,$B11)</f>
        <v>2.4065938248666799E-4</v>
      </c>
      <c r="AH11" s="10">
        <f>SUMIFS(OldHouses!AO$2:AO$82,OldHouses!$B$2:$B$82,"INPUT",OldHouses!$C$2:$C$82,$C11,OldHouses!$D$2:$D$82,$D11,OldHouses!$G$2:$G$82,$B11)</f>
        <v>3.7704132590165203E-5</v>
      </c>
      <c r="AI11" s="10">
        <f>SUMIFS(OldHouses!AP$2:AP$82,OldHouses!$B$2:$B$82,"INPUT",OldHouses!$C$2:$C$82,$C11,OldHouses!$D$2:$D$82,$D11,OldHouses!$G$2:$G$82,$B11)</f>
        <v>1.37016530675495E-3</v>
      </c>
      <c r="AJ11" s="10">
        <f>SUMIFS(OldHouses!AQ$2:AQ$82,OldHouses!$B$2:$B$82,"INPUT",OldHouses!$C$2:$C$82,$C11,OldHouses!$D$2:$D$82,$D11,OldHouses!$G$2:$G$82,$B11)</f>
        <v>8.1424878342299905E-5</v>
      </c>
      <c r="AK11" s="10">
        <f>SUMIFS(OldHouses!AR$2:AR$82,OldHouses!$B$2:$B$82,"INPUT",OldHouses!$C$2:$C$82,$C11,OldHouses!$D$2:$D$82,$D11,OldHouses!$G$2:$G$82,$B11)</f>
        <v>8.8705237189384608E-3</v>
      </c>
      <c r="AL11" s="10">
        <f>SUMIFS(OldHouses!AS$2:AS$82,OldHouses!$B$2:$B$82,"INPUT",OldHouses!$C$2:$C$82,$C11,OldHouses!$D$2:$D$82,$D11,OldHouses!$G$2:$G$82,$B11)</f>
        <v>1.5883063644810401E-4</v>
      </c>
      <c r="AM11" s="10">
        <f>SUMIFS(OldHouses!AT$2:AT$82,OldHouses!$B$2:$B$82,"INPUT",OldHouses!$C$2:$C$82,$C11,OldHouses!$D$2:$D$82,$D11,OldHouses!$G$2:$G$82,$B11)</f>
        <v>6.0158929463398803E-4</v>
      </c>
      <c r="AN11" s="10">
        <f>SUMIFS(OldHouses!AU$2:AU$82,OldHouses!$B$2:$B$82,"INPUT",OldHouses!$C$2:$C$82,$C11,OldHouses!$D$2:$D$82,$D11,OldHouses!$G$2:$G$82,$B11)</f>
        <v>1.9404844073037401E-4</v>
      </c>
      <c r="AO11" s="10">
        <f>SUMIFS(OldHouses!AV$2:AV$82,OldHouses!$B$2:$B$82,"INPUT",OldHouses!$C$2:$C$82,$C11,OldHouses!$D$2:$D$82,$D11,OldHouses!$G$2:$G$82,$B11)</f>
        <v>1.2129151854895301E-4</v>
      </c>
    </row>
    <row r="12" spans="1:41">
      <c r="B12">
        <v>2004</v>
      </c>
      <c r="C12" t="s">
        <v>61</v>
      </c>
      <c r="D12" t="s">
        <v>64</v>
      </c>
      <c r="E12" s="10">
        <f>SUMIFS(OldHouses!L$2:L$82,OldHouses!$B$2:$B$82,"INPUT",OldHouses!$C$2:$C$82,$C12,OldHouses!$D$2:$D$82,$D12,OldHouses!$G$2:$G$82,$B12)</f>
        <v>4.5375000542220998E-3</v>
      </c>
      <c r="F12" s="10">
        <f>SUMIFS(OldHouses!M$2:M$82,OldHouses!$B$2:$B$82,"INPUT",OldHouses!$C$2:$C$82,$C12,OldHouses!$D$2:$D$82,$D12,OldHouses!$G$2:$G$82,$B12)</f>
        <v>1.9275440265662799E-2</v>
      </c>
      <c r="G12" s="10">
        <f>SUMIFS(OldHouses!N$2:N$82,OldHouses!$B$2:$B$82,"INPUT",OldHouses!$C$2:$C$82,$C12,OldHouses!$D$2:$D$82,$D12,OldHouses!$G$2:$G$82,$B12)</f>
        <v>1.0524796046342899E-2</v>
      </c>
      <c r="H12" s="10">
        <f>SUMIFS(OldHouses!O$2:O$82,OldHouses!$B$2:$B$82,"INPUT",OldHouses!$C$2:$C$82,$C12,OldHouses!$D$2:$D$82,$D12,OldHouses!$G$2:$G$82,$B12)</f>
        <v>2.32129835471712E-2</v>
      </c>
      <c r="I12" s="10">
        <f>SUMIFS(OldHouses!P$2:P$82,OldHouses!$B$2:$B$82,"INPUT",OldHouses!$C$2:$C$82,$C12,OldHouses!$D$2:$D$82,$D12,OldHouses!$G$2:$G$82,$B12)</f>
        <v>7.5046921478922699E-3</v>
      </c>
      <c r="J12" s="10">
        <f>SUMIFS(OldHouses!Q$2:Q$82,OldHouses!$B$2:$B$82,"INPUT",OldHouses!$C$2:$C$82,$C12,OldHouses!$D$2:$D$82,$D12,OldHouses!$G$2:$G$82,$B12)</f>
        <v>2.0729087314293401E-2</v>
      </c>
      <c r="K12" s="10">
        <f>SUMIFS(OldHouses!R$2:R$82,OldHouses!$B$2:$B$82,"INPUT",OldHouses!$C$2:$C$82,$C12,OldHouses!$D$2:$D$82,$D12,OldHouses!$G$2:$G$82,$B12)</f>
        <v>1.43200403058332E-2</v>
      </c>
      <c r="L12" s="10">
        <f>SUMIFS(OldHouses!S$2:S$82,OldHouses!$B$2:$B$82,"INPUT",OldHouses!$C$2:$C$82,$C12,OldHouses!$D$2:$D$82,$D12,OldHouses!$G$2:$G$82,$B12)</f>
        <v>1.9541419109130601E-2</v>
      </c>
      <c r="M12" s="10">
        <f>SUMIFS(OldHouses!T$2:T$82,OldHouses!$B$2:$B$82,"INPUT",OldHouses!$C$2:$C$82,$C12,OldHouses!$D$2:$D$82,$D12,OldHouses!$G$2:$G$82,$B12)</f>
        <v>1.5706077630989999E-2</v>
      </c>
      <c r="N12" s="10">
        <f>SUMIFS(OldHouses!U$2:U$82,OldHouses!$B$2:$B$82,"INPUT",OldHouses!$C$2:$C$82,$C12,OldHouses!$D$2:$D$82,$D12,OldHouses!$G$2:$G$82,$B12)</f>
        <v>1.54728847471451E-2</v>
      </c>
      <c r="O12" s="10">
        <f>SUMIFS(OldHouses!V$2:V$82,OldHouses!$B$2:$B$82,"INPUT",OldHouses!$C$2:$C$82,$C12,OldHouses!$D$2:$D$82,$D12,OldHouses!$G$2:$G$82,$B12)</f>
        <v>2.2536889602733302E-2</v>
      </c>
      <c r="P12" s="10">
        <f>SUMIFS(OldHouses!W$2:W$82,OldHouses!$B$2:$B$82,"INPUT",OldHouses!$C$2:$C$82,$C12,OldHouses!$D$2:$D$82,$D12,OldHouses!$G$2:$G$82,$B12)</f>
        <v>1.10338689939075E-2</v>
      </c>
      <c r="Q12" s="10">
        <f>SUMIFS(OldHouses!X$2:X$82,OldHouses!$B$2:$B$82,"INPUT",OldHouses!$C$2:$C$82,$C12,OldHouses!$D$2:$D$82,$D12,OldHouses!$G$2:$G$82,$B12)</f>
        <v>1.3060898786311099E-2</v>
      </c>
      <c r="R12" s="10">
        <f>SUMIFS(OldHouses!Y$2:Y$82,OldHouses!$B$2:$B$82,"INPUT",OldHouses!$C$2:$C$82,$C12,OldHouses!$D$2:$D$82,$D12,OldHouses!$G$2:$G$82,$B12)</f>
        <v>3.8986089231661601E-2</v>
      </c>
      <c r="S12" s="10">
        <f>SUMIFS(OldHouses!Z$2:Z$82,OldHouses!$B$2:$B$82,"INPUT",OldHouses!$C$2:$C$82,$C12,OldHouses!$D$2:$D$82,$D12,OldHouses!$G$2:$G$82,$B12)</f>
        <v>1.18549894061894E-2</v>
      </c>
      <c r="T12" s="10">
        <f>SUMIFS(OldHouses!AA$2:AA$82,OldHouses!$B$2:$B$82,"INPUT",OldHouses!$C$2:$C$82,$C12,OldHouses!$D$2:$D$82,$D12,OldHouses!$G$2:$G$82,$B12)</f>
        <v>1.1631408421087499E-2</v>
      </c>
      <c r="U12" s="10">
        <f>SUMIFS(OldHouses!AB$2:AB$82,OldHouses!$B$2:$B$82,"INPUT",OldHouses!$C$2:$C$82,$C12,OldHouses!$D$2:$D$82,$D12,OldHouses!$G$2:$G$82,$B12)</f>
        <v>1.4432789146392601E-2</v>
      </c>
      <c r="V12" s="10">
        <f>SUMIFS(OldHouses!AC$2:AC$82,OldHouses!$B$2:$B$82,"INPUT",OldHouses!$C$2:$C$82,$C12,OldHouses!$D$2:$D$82,$D12,OldHouses!$G$2:$G$82,$B12)</f>
        <v>1.5172218892261899E-2</v>
      </c>
      <c r="W12" s="10">
        <f>SUMIFS(OldHouses!AD$2:AD$82,OldHouses!$B$2:$B$82,"INPUT",OldHouses!$C$2:$C$82,$C12,OldHouses!$D$2:$D$82,$D12,OldHouses!$G$2:$G$82,$B12)</f>
        <v>5.4212330418214702E-2</v>
      </c>
      <c r="X12" s="10">
        <f>SUMIFS(OldHouses!AE$2:AE$82,OldHouses!$B$2:$B$82,"INPUT",OldHouses!$C$2:$C$82,$C12,OldHouses!$D$2:$D$82,$D12,OldHouses!$G$2:$G$82,$B12)</f>
        <v>2.6018573734932202E-2</v>
      </c>
      <c r="Y12" s="10">
        <f>SUMIFS(OldHouses!AF$2:AF$82,OldHouses!$B$2:$B$82,"INPUT",OldHouses!$C$2:$C$82,$C12,OldHouses!$D$2:$D$82,$D12,OldHouses!$G$2:$G$82,$B12)</f>
        <v>1.0170720287828301E-2</v>
      </c>
      <c r="Z12" s="10">
        <f>SUMIFS(OldHouses!AG$2:AG$82,OldHouses!$B$2:$B$82,"INPUT",OldHouses!$C$2:$C$82,$C12,OldHouses!$D$2:$D$82,$D12,OldHouses!$G$2:$G$82,$B12)</f>
        <v>1.2651995992278399E-2</v>
      </c>
      <c r="AA12" s="10">
        <f>SUMIFS(OldHouses!AH$2:AH$82,OldHouses!$B$2:$B$82,"INPUT",OldHouses!$C$2:$C$82,$C12,OldHouses!$D$2:$D$82,$D12,OldHouses!$G$2:$G$82,$B12)</f>
        <v>2.26220982166788E-2</v>
      </c>
      <c r="AB12" s="10">
        <f>SUMIFS(OldHouses!AI$2:AI$82,OldHouses!$B$2:$B$82,"INPUT",OldHouses!$C$2:$C$82,$C12,OldHouses!$D$2:$D$82,$D12,OldHouses!$G$2:$G$82,$B12)</f>
        <v>1.40862220788828E-2</v>
      </c>
      <c r="AC12" s="10">
        <f>SUMIFS(OldHouses!AJ$2:AJ$82,OldHouses!$B$2:$B$82,"INPUT",OldHouses!$C$2:$C$82,$C12,OldHouses!$D$2:$D$82,$D12,OldHouses!$G$2:$G$82,$B12)</f>
        <v>2.0544978004433299E-2</v>
      </c>
      <c r="AD12" s="10">
        <f>SUMIFS(OldHouses!AK$2:AK$82,OldHouses!$B$2:$B$82,"INPUT",OldHouses!$C$2:$C$82,$C12,OldHouses!$D$2:$D$82,$D12,OldHouses!$G$2:$G$82,$B12)</f>
        <v>6.9508974761988097E-3</v>
      </c>
      <c r="AE12" s="10">
        <f>SUMIFS(OldHouses!AL$2:AL$82,OldHouses!$B$2:$B$82,"INPUT",OldHouses!$C$2:$C$82,$C12,OldHouses!$D$2:$D$82,$D12,OldHouses!$G$2:$G$82,$B12)</f>
        <v>5.7951457846353999E-3</v>
      </c>
      <c r="AF12" s="10">
        <f>SUMIFS(OldHouses!AM$2:AM$82,OldHouses!$B$2:$B$82,"INPUT",OldHouses!$C$2:$C$82,$C12,OldHouses!$D$2:$D$82,$D12,OldHouses!$G$2:$G$82,$B12)</f>
        <v>1.78733516334861E-2</v>
      </c>
      <c r="AG12" s="10">
        <f>SUMIFS(OldHouses!AN$2:AN$82,OldHouses!$B$2:$B$82,"INPUT",OldHouses!$C$2:$C$82,$C12,OldHouses!$D$2:$D$82,$D12,OldHouses!$G$2:$G$82,$B12)</f>
        <v>2.0730322227651199E-2</v>
      </c>
      <c r="AH12" s="10">
        <f>SUMIFS(OldHouses!AO$2:AO$82,OldHouses!$B$2:$B$82,"INPUT",OldHouses!$C$2:$C$82,$C12,OldHouses!$D$2:$D$82,$D12,OldHouses!$G$2:$G$82,$B12)</f>
        <v>2.2664164165627099E-2</v>
      </c>
      <c r="AI12" s="10">
        <f>SUMIFS(OldHouses!AP$2:AP$82,OldHouses!$B$2:$B$82,"INPUT",OldHouses!$C$2:$C$82,$C12,OldHouses!$D$2:$D$82,$D12,OldHouses!$G$2:$G$82,$B12)</f>
        <v>6.3944258358742904E-3</v>
      </c>
      <c r="AJ12" s="10">
        <f>SUMIFS(OldHouses!AQ$2:AQ$82,OldHouses!$B$2:$B$82,"INPUT",OldHouses!$C$2:$C$82,$C12,OldHouses!$D$2:$D$82,$D12,OldHouses!$G$2:$G$82,$B12)</f>
        <v>1.8767063051203101E-2</v>
      </c>
      <c r="AK12" s="10">
        <f>SUMIFS(OldHouses!AR$2:AR$82,OldHouses!$B$2:$B$82,"INPUT",OldHouses!$C$2:$C$82,$C12,OldHouses!$D$2:$D$82,$D12,OldHouses!$G$2:$G$82,$B12)</f>
        <v>1.4923748722361199E-2</v>
      </c>
      <c r="AL12" s="10">
        <f>SUMIFS(OldHouses!AS$2:AS$82,OldHouses!$B$2:$B$82,"INPUT",OldHouses!$C$2:$C$82,$C12,OldHouses!$D$2:$D$82,$D12,OldHouses!$G$2:$G$82,$B12)</f>
        <v>2.63904996542072E-2</v>
      </c>
      <c r="AM12" s="10">
        <f>SUMIFS(OldHouses!AT$2:AT$82,OldHouses!$B$2:$B$82,"INPUT",OldHouses!$C$2:$C$82,$C12,OldHouses!$D$2:$D$82,$D12,OldHouses!$G$2:$G$82,$B12)</f>
        <v>1.1464475031722999E-2</v>
      </c>
      <c r="AN12" s="10">
        <f>SUMIFS(OldHouses!AU$2:AU$82,OldHouses!$B$2:$B$82,"INPUT",OldHouses!$C$2:$C$82,$C12,OldHouses!$D$2:$D$82,$D12,OldHouses!$G$2:$G$82,$B12)</f>
        <v>1.7061767537593701E-2</v>
      </c>
      <c r="AO12" s="10">
        <f>SUMIFS(OldHouses!AV$2:AV$82,OldHouses!$B$2:$B$82,"INPUT",OldHouses!$C$2:$C$82,$C12,OldHouses!$D$2:$D$82,$D12,OldHouses!$G$2:$G$82,$B12)</f>
        <v>1.37187975561816E-2</v>
      </c>
    </row>
    <row r="13" spans="1:41">
      <c r="B13">
        <v>2010</v>
      </c>
      <c r="C13" t="s">
        <v>61</v>
      </c>
      <c r="D13" t="s">
        <v>65</v>
      </c>
      <c r="E13" s="10">
        <f>SUMIFS(OldHouses!L$2:L$82,OldHouses!$B$2:$B$82,"INPUT",OldHouses!$C$2:$C$82,$C13,OldHouses!$D$2:$D$82,$D13,OldHouses!$G$2:$G$82,$B13)</f>
        <v>1.06716014597119E-2</v>
      </c>
      <c r="F13" s="10">
        <f>SUMIFS(OldHouses!M$2:M$82,OldHouses!$B$2:$B$82,"INPUT",OldHouses!$C$2:$C$82,$C13,OldHouses!$D$2:$D$82,$D13,OldHouses!$G$2:$G$82,$B13)</f>
        <v>1.1251381070904501E-2</v>
      </c>
      <c r="G13" s="10">
        <f>SUMIFS(OldHouses!N$2:N$82,OldHouses!$B$2:$B$82,"INPUT",OldHouses!$C$2:$C$82,$C13,OldHouses!$D$2:$D$82,$D13,OldHouses!$G$2:$G$82,$B13)</f>
        <v>5.6302138477458902E-3</v>
      </c>
      <c r="H13" s="10">
        <f>SUMIFS(OldHouses!O$2:O$82,OldHouses!$B$2:$B$82,"INPUT",OldHouses!$C$2:$C$82,$C13,OldHouses!$D$2:$D$82,$D13,OldHouses!$G$2:$G$82,$B13)</f>
        <v>9.5272111428894597E-3</v>
      </c>
      <c r="I13" s="10">
        <f>SUMIFS(OldHouses!P$2:P$82,OldHouses!$B$2:$B$82,"INPUT",OldHouses!$C$2:$C$82,$C13,OldHouses!$D$2:$D$82,$D13,OldHouses!$G$2:$G$82,$B13)</f>
        <v>7.5855179072439301E-3</v>
      </c>
      <c r="J13" s="10">
        <f>SUMIFS(OldHouses!Q$2:Q$82,OldHouses!$B$2:$B$82,"INPUT",OldHouses!$C$2:$C$82,$C13,OldHouses!$D$2:$D$82,$D13,OldHouses!$G$2:$G$82,$B13)</f>
        <v>8.5103268836431399E-3</v>
      </c>
      <c r="K13" s="10">
        <f>SUMIFS(OldHouses!R$2:R$82,OldHouses!$B$2:$B$82,"INPUT",OldHouses!$C$2:$C$82,$C13,OldHouses!$D$2:$D$82,$D13,OldHouses!$G$2:$G$82,$B13)</f>
        <v>9.4679450592003497E-3</v>
      </c>
      <c r="L13" s="10">
        <f>SUMIFS(OldHouses!S$2:S$82,OldHouses!$B$2:$B$82,"INPUT",OldHouses!$C$2:$C$82,$C13,OldHouses!$D$2:$D$82,$D13,OldHouses!$G$2:$G$82,$B13)</f>
        <v>7.1258839317191397E-3</v>
      </c>
      <c r="M13" s="10">
        <f>SUMIFS(OldHouses!T$2:T$82,OldHouses!$B$2:$B$82,"INPUT",OldHouses!$C$2:$C$82,$C13,OldHouses!$D$2:$D$82,$D13,OldHouses!$G$2:$G$82,$B13)</f>
        <v>9.2098032071248094E-3</v>
      </c>
      <c r="N13" s="10">
        <f>SUMIFS(OldHouses!U$2:U$82,OldHouses!$B$2:$B$82,"INPUT",OldHouses!$C$2:$C$82,$C13,OldHouses!$D$2:$D$82,$D13,OldHouses!$G$2:$G$82,$B13)</f>
        <v>9.7229186384835391E-3</v>
      </c>
      <c r="O13" s="10">
        <f>SUMIFS(OldHouses!V$2:V$82,OldHouses!$B$2:$B$82,"INPUT",OldHouses!$C$2:$C$82,$C13,OldHouses!$D$2:$D$82,$D13,OldHouses!$G$2:$G$82,$B13)</f>
        <v>8.9376628770996402E-3</v>
      </c>
      <c r="P13" s="10">
        <f>SUMIFS(OldHouses!W$2:W$82,OldHouses!$B$2:$B$82,"INPUT",OldHouses!$C$2:$C$82,$C13,OldHouses!$D$2:$D$82,$D13,OldHouses!$G$2:$G$82,$B13)</f>
        <v>1.0422414784520599E-2</v>
      </c>
      <c r="Q13" s="10">
        <f>SUMIFS(OldHouses!X$2:X$82,OldHouses!$B$2:$B$82,"INPUT",OldHouses!$C$2:$C$82,$C13,OldHouses!$D$2:$D$82,$D13,OldHouses!$G$2:$G$82,$B13)</f>
        <v>1.2010717894111501E-2</v>
      </c>
      <c r="R13" s="10">
        <f>SUMIFS(OldHouses!Y$2:Y$82,OldHouses!$B$2:$B$82,"INPUT",OldHouses!$C$2:$C$82,$C13,OldHouses!$D$2:$D$82,$D13,OldHouses!$G$2:$G$82,$B13)</f>
        <v>1.1359969680153299E-2</v>
      </c>
      <c r="S13" s="10">
        <f>SUMIFS(OldHouses!Z$2:Z$82,OldHouses!$B$2:$B$82,"INPUT",OldHouses!$C$2:$C$82,$C13,OldHouses!$D$2:$D$82,$D13,OldHouses!$G$2:$G$82,$B13)</f>
        <v>9.9539709135063395E-3</v>
      </c>
      <c r="T13" s="10">
        <f>SUMIFS(OldHouses!AA$2:AA$82,OldHouses!$B$2:$B$82,"INPUT",OldHouses!$C$2:$C$82,$C13,OldHouses!$D$2:$D$82,$D13,OldHouses!$G$2:$G$82,$B13)</f>
        <v>6.1370922585661696E-3</v>
      </c>
      <c r="U13" s="10">
        <f>SUMIFS(OldHouses!AB$2:AB$82,OldHouses!$B$2:$B$82,"INPUT",OldHouses!$C$2:$C$82,$C13,OldHouses!$D$2:$D$82,$D13,OldHouses!$G$2:$G$82,$B13)</f>
        <v>5.33599819909683E-3</v>
      </c>
      <c r="V13" s="10">
        <f>SUMIFS(OldHouses!AC$2:AC$82,OldHouses!$B$2:$B$82,"INPUT",OldHouses!$C$2:$C$82,$C13,OldHouses!$D$2:$D$82,$D13,OldHouses!$G$2:$G$82,$B13)</f>
        <v>1.0752265164529699E-2</v>
      </c>
      <c r="W13" s="10">
        <f>SUMIFS(OldHouses!AD$2:AD$82,OldHouses!$B$2:$B$82,"INPUT",OldHouses!$C$2:$C$82,$C13,OldHouses!$D$2:$D$82,$D13,OldHouses!$G$2:$G$82,$B13)</f>
        <v>1.0532394176564999E-2</v>
      </c>
      <c r="X13" s="10">
        <f>SUMIFS(OldHouses!AE$2:AE$82,OldHouses!$B$2:$B$82,"INPUT",OldHouses!$C$2:$C$82,$C13,OldHouses!$D$2:$D$82,$D13,OldHouses!$G$2:$G$82,$B13)</f>
        <v>8.4432134067511204E-3</v>
      </c>
      <c r="Y13" s="10">
        <f>SUMIFS(OldHouses!AF$2:AF$82,OldHouses!$B$2:$B$82,"INPUT",OldHouses!$C$2:$C$82,$C13,OldHouses!$D$2:$D$82,$D13,OldHouses!$G$2:$G$82,$B13)</f>
        <v>4.2840393102842704E-3</v>
      </c>
      <c r="Z13" s="10">
        <f>SUMIFS(OldHouses!AG$2:AG$82,OldHouses!$B$2:$B$82,"INPUT",OldHouses!$C$2:$C$82,$C13,OldHouses!$D$2:$D$82,$D13,OldHouses!$G$2:$G$82,$B13)</f>
        <v>7.3425045027849098E-3</v>
      </c>
      <c r="AA13" s="10">
        <f>SUMIFS(OldHouses!AH$2:AH$82,OldHouses!$B$2:$B$82,"INPUT",OldHouses!$C$2:$C$82,$C13,OldHouses!$D$2:$D$82,$D13,OldHouses!$G$2:$G$82,$B13)</f>
        <v>7.6613003004918599E-3</v>
      </c>
      <c r="AB13" s="10">
        <f>SUMIFS(OldHouses!AI$2:AI$82,OldHouses!$B$2:$B$82,"INPUT",OldHouses!$C$2:$C$82,$C13,OldHouses!$D$2:$D$82,$D13,OldHouses!$G$2:$G$82,$B13)</f>
        <v>1.0300904857021599E-2</v>
      </c>
      <c r="AC13" s="10">
        <f>SUMIFS(OldHouses!AJ$2:AJ$82,OldHouses!$B$2:$B$82,"INPUT",OldHouses!$C$2:$C$82,$C13,OldHouses!$D$2:$D$82,$D13,OldHouses!$G$2:$G$82,$B13)</f>
        <v>7.5894074581261102E-3</v>
      </c>
      <c r="AD13" s="10">
        <f>SUMIFS(OldHouses!AK$2:AK$82,OldHouses!$B$2:$B$82,"INPUT",OldHouses!$C$2:$C$82,$C13,OldHouses!$D$2:$D$82,$D13,OldHouses!$G$2:$G$82,$B13)</f>
        <v>6.2653175584339704E-3</v>
      </c>
      <c r="AE13" s="10">
        <f>SUMIFS(OldHouses!AL$2:AL$82,OldHouses!$B$2:$B$82,"INPUT",OldHouses!$C$2:$C$82,$C13,OldHouses!$D$2:$D$82,$D13,OldHouses!$G$2:$G$82,$B13)</f>
        <v>4.6083001257302501E-3</v>
      </c>
      <c r="AF13" s="10">
        <f>SUMIFS(OldHouses!AM$2:AM$82,OldHouses!$B$2:$B$82,"INPUT",OldHouses!$C$2:$C$82,$C13,OldHouses!$D$2:$D$82,$D13,OldHouses!$G$2:$G$82,$B13)</f>
        <v>9.2443660202145804E-3</v>
      </c>
      <c r="AG13" s="10">
        <f>SUMIFS(OldHouses!AN$2:AN$82,OldHouses!$B$2:$B$82,"INPUT",OldHouses!$C$2:$C$82,$C13,OldHouses!$D$2:$D$82,$D13,OldHouses!$G$2:$G$82,$B13)</f>
        <v>1.5409945950424799E-2</v>
      </c>
      <c r="AH13" s="10">
        <f>SUMIFS(OldHouses!AO$2:AO$82,OldHouses!$B$2:$B$82,"INPUT",OldHouses!$C$2:$C$82,$C13,OldHouses!$D$2:$D$82,$D13,OldHouses!$G$2:$G$82,$B13)</f>
        <v>9.1778714021296705E-3</v>
      </c>
      <c r="AI13" s="10">
        <f>SUMIFS(OldHouses!AP$2:AP$82,OldHouses!$B$2:$B$82,"INPUT",OldHouses!$C$2:$C$82,$C13,OldHouses!$D$2:$D$82,$D13,OldHouses!$G$2:$G$82,$B13)</f>
        <v>1.48175868446371E-2</v>
      </c>
      <c r="AJ13" s="10">
        <f>SUMIFS(OldHouses!AQ$2:AQ$82,OldHouses!$B$2:$B$82,"INPUT",OldHouses!$C$2:$C$82,$C13,OldHouses!$D$2:$D$82,$D13,OldHouses!$G$2:$G$82,$B13)</f>
        <v>6.1500457353994703E-3</v>
      </c>
      <c r="AK13" s="10">
        <f>SUMIFS(OldHouses!AR$2:AR$82,OldHouses!$B$2:$B$82,"INPUT",OldHouses!$C$2:$C$82,$C13,OldHouses!$D$2:$D$82,$D13,OldHouses!$G$2:$G$82,$B13)</f>
        <v>6.9275620095682897E-3</v>
      </c>
      <c r="AL13" s="10">
        <f>SUMIFS(OldHouses!AS$2:AS$82,OldHouses!$B$2:$B$82,"INPUT",OldHouses!$C$2:$C$82,$C13,OldHouses!$D$2:$D$82,$D13,OldHouses!$G$2:$G$82,$B13)</f>
        <v>9.2939987570087694E-3</v>
      </c>
      <c r="AM13" s="10">
        <f>SUMIFS(OldHouses!AT$2:AT$82,OldHouses!$B$2:$B$82,"INPUT",OldHouses!$C$2:$C$82,$C13,OldHouses!$D$2:$D$82,$D13,OldHouses!$G$2:$G$82,$B13)</f>
        <v>1.2373113152046601E-2</v>
      </c>
      <c r="AN13" s="10">
        <f>SUMIFS(OldHouses!AU$2:AU$82,OldHouses!$B$2:$B$82,"INPUT",OldHouses!$C$2:$C$82,$C13,OldHouses!$D$2:$D$82,$D13,OldHouses!$G$2:$G$82,$B13)</f>
        <v>9.3921415348432093E-3</v>
      </c>
      <c r="AO13" s="10">
        <f>SUMIFS(OldHouses!AV$2:AV$82,OldHouses!$B$2:$B$82,"INPUT",OldHouses!$C$2:$C$82,$C13,OldHouses!$D$2:$D$82,$D13,OldHouses!$G$2:$G$82,$B13)</f>
        <v>9.2111061387550198E-3</v>
      </c>
    </row>
    <row r="16" spans="1:41">
      <c r="A16" s="6" t="s">
        <v>71</v>
      </c>
    </row>
    <row r="17" spans="1:41">
      <c r="A17" s="11" t="s">
        <v>0</v>
      </c>
      <c r="B17" s="11" t="s">
        <v>2</v>
      </c>
      <c r="C17" s="11" t="s">
        <v>67</v>
      </c>
      <c r="D17" s="11" t="s">
        <v>76</v>
      </c>
      <c r="E17" s="11" t="str">
        <f t="shared" ref="E17:AO17" si="0">E1</f>
        <v>AL</v>
      </c>
      <c r="F17" s="11" t="str">
        <f t="shared" si="0"/>
        <v>AT</v>
      </c>
      <c r="G17" s="11" t="str">
        <f t="shared" si="0"/>
        <v>BA</v>
      </c>
      <c r="H17" s="11" t="str">
        <f t="shared" si="0"/>
        <v>BE</v>
      </c>
      <c r="I17" s="11" t="str">
        <f t="shared" si="0"/>
        <v>BG</v>
      </c>
      <c r="J17" s="11" t="str">
        <f t="shared" si="0"/>
        <v>CH</v>
      </c>
      <c r="K17" s="11" t="str">
        <f t="shared" si="0"/>
        <v>CY</v>
      </c>
      <c r="L17" s="11" t="str">
        <f t="shared" si="0"/>
        <v>CZ</v>
      </c>
      <c r="M17" s="11" t="str">
        <f t="shared" si="0"/>
        <v>DE</v>
      </c>
      <c r="N17" s="11" t="str">
        <f t="shared" si="0"/>
        <v>DK</v>
      </c>
      <c r="O17" s="11" t="str">
        <f t="shared" si="0"/>
        <v>EE</v>
      </c>
      <c r="P17" s="11" t="str">
        <f t="shared" si="0"/>
        <v>EL</v>
      </c>
      <c r="Q17" s="11" t="str">
        <f t="shared" si="0"/>
        <v>ES</v>
      </c>
      <c r="R17" s="11" t="str">
        <f t="shared" si="0"/>
        <v>FI</v>
      </c>
      <c r="S17" s="11" t="str">
        <f t="shared" si="0"/>
        <v>FR</v>
      </c>
      <c r="T17" s="11" t="str">
        <f t="shared" si="0"/>
        <v>HR</v>
      </c>
      <c r="U17" s="11" t="str">
        <f t="shared" si="0"/>
        <v>HU</v>
      </c>
      <c r="V17" s="11" t="str">
        <f t="shared" si="0"/>
        <v>IE</v>
      </c>
      <c r="W17" s="11" t="str">
        <f t="shared" si="0"/>
        <v>IS</v>
      </c>
      <c r="X17" s="11" t="str">
        <f t="shared" si="0"/>
        <v>IT</v>
      </c>
      <c r="Y17" s="11" t="str">
        <f t="shared" si="0"/>
        <v>KS</v>
      </c>
      <c r="Z17" s="11" t="str">
        <f t="shared" si="0"/>
        <v>LT</v>
      </c>
      <c r="AA17" s="11" t="str">
        <f t="shared" si="0"/>
        <v>LU</v>
      </c>
      <c r="AB17" s="11" t="str">
        <f t="shared" si="0"/>
        <v>LV</v>
      </c>
      <c r="AC17" s="11" t="str">
        <f t="shared" si="0"/>
        <v>ME</v>
      </c>
      <c r="AD17" s="11" t="str">
        <f t="shared" si="0"/>
        <v>MK</v>
      </c>
      <c r="AE17" s="11" t="str">
        <f t="shared" si="0"/>
        <v>MT</v>
      </c>
      <c r="AF17" s="11" t="str">
        <f t="shared" si="0"/>
        <v>NL</v>
      </c>
      <c r="AG17" s="11" t="str">
        <f t="shared" si="0"/>
        <v>NO</v>
      </c>
      <c r="AH17" s="11" t="str">
        <f t="shared" si="0"/>
        <v>PL</v>
      </c>
      <c r="AI17" s="11" t="str">
        <f t="shared" si="0"/>
        <v>PT</v>
      </c>
      <c r="AJ17" s="11" t="str">
        <f t="shared" si="0"/>
        <v>RO</v>
      </c>
      <c r="AK17" s="11" t="str">
        <f t="shared" si="0"/>
        <v>RS</v>
      </c>
      <c r="AL17" s="11" t="str">
        <f t="shared" si="0"/>
        <v>SE</v>
      </c>
      <c r="AM17" s="11" t="str">
        <f t="shared" si="0"/>
        <v>SI</v>
      </c>
      <c r="AN17" s="11" t="str">
        <f t="shared" si="0"/>
        <v>SK</v>
      </c>
      <c r="AO17" s="11" t="str">
        <f t="shared" si="0"/>
        <v>UK</v>
      </c>
    </row>
    <row r="18" spans="1:41">
      <c r="A18" t="s">
        <v>9</v>
      </c>
      <c r="B18">
        <v>2011</v>
      </c>
      <c r="C18" t="str">
        <f>Stock!$D$2&amp;"-New"</f>
        <v>Rdw_DetH-New</v>
      </c>
      <c r="D18" t="str">
        <f>D2</f>
        <v>R_ES-DH-Cook</v>
      </c>
      <c r="E18" s="10">
        <f t="shared" ref="E18:AO18" si="1">E2</f>
        <v>9.6401693011622103E-3</v>
      </c>
      <c r="F18" s="10">
        <f t="shared" si="1"/>
        <v>3.0415222889943099E-3</v>
      </c>
      <c r="G18" s="10">
        <f t="shared" si="1"/>
        <v>4.2581434154369702E-3</v>
      </c>
      <c r="H18" s="10">
        <f t="shared" si="1"/>
        <v>3.4102939388338601E-3</v>
      </c>
      <c r="I18" s="10">
        <f t="shared" si="1"/>
        <v>3.6540878403332499E-3</v>
      </c>
      <c r="J18" s="10">
        <f t="shared" si="1"/>
        <v>3.5508103674260398E-3</v>
      </c>
      <c r="K18" s="10">
        <f t="shared" si="1"/>
        <v>3.1439568442420199E-3</v>
      </c>
      <c r="L18" s="10">
        <f t="shared" si="1"/>
        <v>2.82814602417679E-3</v>
      </c>
      <c r="M18" s="10">
        <f t="shared" si="1"/>
        <v>3.2488705943226602E-3</v>
      </c>
      <c r="N18" s="10">
        <f t="shared" si="1"/>
        <v>2.8361456877566298E-3</v>
      </c>
      <c r="O18" s="10">
        <f t="shared" si="1"/>
        <v>2.76541346183358E-3</v>
      </c>
      <c r="P18" s="10">
        <f t="shared" si="1"/>
        <v>5.6266963289672497E-3</v>
      </c>
      <c r="Q18" s="10">
        <f t="shared" si="1"/>
        <v>3.8085079249353302E-3</v>
      </c>
      <c r="R18" s="10">
        <f t="shared" si="1"/>
        <v>2.6293573109243702E-3</v>
      </c>
      <c r="S18" s="10">
        <f t="shared" si="1"/>
        <v>4.6456785706277598E-3</v>
      </c>
      <c r="T18" s="10">
        <f t="shared" si="1"/>
        <v>3.0876066146761599E-3</v>
      </c>
      <c r="U18" s="10">
        <f t="shared" si="1"/>
        <v>2.7436497090527899E-3</v>
      </c>
      <c r="V18" s="10">
        <f t="shared" si="1"/>
        <v>2.9710596309351299E-3</v>
      </c>
      <c r="W18" s="10">
        <f t="shared" si="1"/>
        <v>2.2971797935458001E-3</v>
      </c>
      <c r="X18" s="10">
        <f t="shared" si="1"/>
        <v>2.4563524698412598E-3</v>
      </c>
      <c r="Y18" s="10">
        <f t="shared" si="1"/>
        <v>3.75506972701621E-3</v>
      </c>
      <c r="Z18" s="10">
        <f t="shared" si="1"/>
        <v>2.4095486640133101E-3</v>
      </c>
      <c r="AA18" s="10">
        <f t="shared" si="1"/>
        <v>2.8929006536856398E-3</v>
      </c>
      <c r="AB18" s="10">
        <f t="shared" si="1"/>
        <v>1.8737845806433399E-3</v>
      </c>
      <c r="AC18" s="10">
        <f t="shared" si="1"/>
        <v>7.9551734298874497E-3</v>
      </c>
      <c r="AD18" s="10">
        <f t="shared" si="1"/>
        <v>5.2408564883108097E-3</v>
      </c>
      <c r="AE18" s="10">
        <f t="shared" si="1"/>
        <v>4.0527979453475601E-3</v>
      </c>
      <c r="AF18" s="10">
        <f t="shared" si="1"/>
        <v>3.33257110748839E-3</v>
      </c>
      <c r="AG18" s="10">
        <f t="shared" si="1"/>
        <v>7.4120673285544801E-3</v>
      </c>
      <c r="AH18" s="10">
        <f t="shared" si="1"/>
        <v>3.1582031254655E-3</v>
      </c>
      <c r="AI18" s="10">
        <f t="shared" si="1"/>
        <v>1.5925988068439E-2</v>
      </c>
      <c r="AJ18" s="10">
        <f t="shared" si="1"/>
        <v>2.6716940978137199E-3</v>
      </c>
      <c r="AK18" s="10">
        <f t="shared" si="1"/>
        <v>4.8263692079581399E-3</v>
      </c>
      <c r="AL18" s="10">
        <f t="shared" si="1"/>
        <v>2.65130540461551E-3</v>
      </c>
      <c r="AM18" s="10">
        <f t="shared" si="1"/>
        <v>2.3401915005250799E-3</v>
      </c>
      <c r="AN18" s="10">
        <f t="shared" si="1"/>
        <v>3.6328190444342499E-3</v>
      </c>
      <c r="AO18" s="10">
        <f t="shared" si="1"/>
        <v>2.0315868994864E-3</v>
      </c>
    </row>
    <row r="19" spans="1:41">
      <c r="A19" t="s">
        <v>9</v>
      </c>
      <c r="B19">
        <v>2011</v>
      </c>
      <c r="C19" t="str">
        <f>Stock!$D$2&amp;"-New"</f>
        <v>Rdw_DetH-New</v>
      </c>
      <c r="D19" t="str">
        <f>D3</f>
        <v>R_ES-DH-SpCool</v>
      </c>
      <c r="E19" s="10">
        <f>IF(E3&lt;$A$1,"",E3)</f>
        <v>3.30236288590315E-3</v>
      </c>
      <c r="F19" s="10">
        <f t="shared" ref="F19:AO19" si="2">IF(F3&lt;$A$1,"",F3)</f>
        <v>3.1367532348014699E-4</v>
      </c>
      <c r="G19" s="10">
        <f t="shared" si="2"/>
        <v>8.1355237794084601E-3</v>
      </c>
      <c r="H19" s="10">
        <f t="shared" si="2"/>
        <v>1.06447799615975E-3</v>
      </c>
      <c r="I19" s="10">
        <f t="shared" si="2"/>
        <v>5.3515446359399504E-4</v>
      </c>
      <c r="J19" s="10">
        <f t="shared" si="2"/>
        <v>3.1900864114235299E-4</v>
      </c>
      <c r="K19" s="10">
        <f t="shared" si="2"/>
        <v>7.5016642333142003E-3</v>
      </c>
      <c r="L19" s="10">
        <f t="shared" si="2"/>
        <v>5.7915380213620601E-5</v>
      </c>
      <c r="M19" s="10">
        <f t="shared" si="2"/>
        <v>2.7938653494462702E-4</v>
      </c>
      <c r="N19" s="10">
        <f t="shared" si="2"/>
        <v>2.15866298642578E-4</v>
      </c>
      <c r="O19" s="10">
        <f t="shared" si="2"/>
        <v>1.13004932928846E-5</v>
      </c>
      <c r="P19" s="10">
        <f t="shared" si="2"/>
        <v>2.4745307312944E-3</v>
      </c>
      <c r="Q19" s="10">
        <f t="shared" si="2"/>
        <v>1.7885701039009299E-3</v>
      </c>
      <c r="R19" s="10">
        <f t="shared" si="2"/>
        <v>7.7066364963614001E-5</v>
      </c>
      <c r="S19" s="10">
        <f t="shared" si="2"/>
        <v>2.1914252725928102E-3</v>
      </c>
      <c r="T19" s="10">
        <f t="shared" si="2"/>
        <v>4.0321318774958004E-3</v>
      </c>
      <c r="U19" s="10">
        <f t="shared" si="2"/>
        <v>6.3675396170606604E-5</v>
      </c>
      <c r="V19" s="10">
        <f t="shared" si="2"/>
        <v>1.82029993205651E-4</v>
      </c>
      <c r="W19" s="10">
        <f t="shared" si="2"/>
        <v>6.6958366412724304E-5</v>
      </c>
      <c r="X19" s="10">
        <f t="shared" si="2"/>
        <v>1.8281929071075E-3</v>
      </c>
      <c r="Y19" s="10">
        <f t="shared" si="2"/>
        <v>6.8175809723035096E-3</v>
      </c>
      <c r="Z19" s="10" t="str">
        <f t="shared" si="2"/>
        <v/>
      </c>
      <c r="AA19" s="10">
        <f t="shared" si="2"/>
        <v>2.9769779379129101E-3</v>
      </c>
      <c r="AB19" s="10" t="str">
        <f t="shared" si="2"/>
        <v/>
      </c>
      <c r="AC19" s="10">
        <f t="shared" si="2"/>
        <v>3.2922643511000302E-3</v>
      </c>
      <c r="AD19" s="10">
        <f t="shared" si="2"/>
        <v>9.6533092678208407E-3</v>
      </c>
      <c r="AE19" s="10">
        <f t="shared" si="2"/>
        <v>8.6615593488368996E-3</v>
      </c>
      <c r="AF19" s="10">
        <f t="shared" si="2"/>
        <v>6.8788026038014299E-4</v>
      </c>
      <c r="AG19" s="10">
        <f t="shared" si="2"/>
        <v>2.4065938248666799E-4</v>
      </c>
      <c r="AH19" s="10">
        <f t="shared" si="2"/>
        <v>3.7704132590165203E-5</v>
      </c>
      <c r="AI19" s="10">
        <f t="shared" si="2"/>
        <v>1.37016530675495E-3</v>
      </c>
      <c r="AJ19" s="10">
        <f t="shared" si="2"/>
        <v>8.1424878342299905E-5</v>
      </c>
      <c r="AK19" s="10">
        <f t="shared" si="2"/>
        <v>8.8705237189384608E-3</v>
      </c>
      <c r="AL19" s="10">
        <f t="shared" si="2"/>
        <v>1.5883063644810401E-4</v>
      </c>
      <c r="AM19" s="10">
        <f t="shared" si="2"/>
        <v>6.0158929463398803E-4</v>
      </c>
      <c r="AN19" s="10">
        <f t="shared" si="2"/>
        <v>1.9404844073037401E-4</v>
      </c>
      <c r="AO19" s="10">
        <f t="shared" si="2"/>
        <v>1.2129151854895301E-4</v>
      </c>
    </row>
    <row r="20" spans="1:41">
      <c r="A20" t="s">
        <v>9</v>
      </c>
      <c r="B20">
        <v>2011</v>
      </c>
      <c r="C20" t="str">
        <f>Stock!$D$2&amp;"-New"</f>
        <v>Rdw_DetH-New</v>
      </c>
      <c r="D20" t="s">
        <v>59</v>
      </c>
      <c r="E20" s="10">
        <f t="shared" ref="E20:AO20" si="3">E4</f>
        <v>9.07244197529254E-3</v>
      </c>
      <c r="F20" s="10">
        <f t="shared" si="3"/>
        <v>3.8216552583321697E-2</v>
      </c>
      <c r="G20" s="10">
        <f t="shared" si="3"/>
        <v>2.10762458021891E-2</v>
      </c>
      <c r="H20" s="10">
        <f t="shared" si="3"/>
        <v>4.35688687086562E-2</v>
      </c>
      <c r="I20" s="10">
        <f t="shared" si="3"/>
        <v>1.5681843388374101E-2</v>
      </c>
      <c r="J20" s="10">
        <f t="shared" si="3"/>
        <v>3.9843413256379301E-2</v>
      </c>
      <c r="K20" s="10">
        <f t="shared" si="3"/>
        <v>2.48119102780349E-2</v>
      </c>
      <c r="L20" s="10">
        <f t="shared" si="3"/>
        <v>3.9103012687011302E-2</v>
      </c>
      <c r="M20" s="10">
        <f t="shared" si="3"/>
        <v>3.10080366281567E-2</v>
      </c>
      <c r="N20" s="10">
        <f t="shared" si="3"/>
        <v>3.3433574510270299E-2</v>
      </c>
      <c r="O20" s="10">
        <f t="shared" si="3"/>
        <v>4.6604477742973903E-2</v>
      </c>
      <c r="P20" s="10">
        <f t="shared" si="3"/>
        <v>2.1422218388099799E-2</v>
      </c>
      <c r="Q20" s="10">
        <f t="shared" si="3"/>
        <v>2.4680364621511901E-2</v>
      </c>
      <c r="R20" s="10">
        <f t="shared" si="3"/>
        <v>7.9872548283868097E-2</v>
      </c>
      <c r="S20" s="10">
        <f t="shared" si="3"/>
        <v>2.3614074304208001E-2</v>
      </c>
      <c r="T20" s="10">
        <f t="shared" si="3"/>
        <v>2.3518729888444001E-2</v>
      </c>
      <c r="U20" s="10">
        <f t="shared" si="3"/>
        <v>2.8633312411506399E-2</v>
      </c>
      <c r="V20" s="10">
        <f t="shared" si="3"/>
        <v>3.0803334387112899E-2</v>
      </c>
      <c r="W20" s="10">
        <f t="shared" si="3"/>
        <v>0.11027078986788701</v>
      </c>
      <c r="X20" s="10">
        <f t="shared" si="3"/>
        <v>4.4205442267773898E-2</v>
      </c>
      <c r="Y20" s="10">
        <f t="shared" si="3"/>
        <v>2.0367197599621498E-2</v>
      </c>
      <c r="Z20" s="10">
        <f t="shared" si="3"/>
        <v>2.5955618683214499E-2</v>
      </c>
      <c r="AA20" s="10">
        <f t="shared" si="3"/>
        <v>4.1764704592126597E-2</v>
      </c>
      <c r="AB20" s="10">
        <f t="shared" si="3"/>
        <v>2.9800539441301701E-2</v>
      </c>
      <c r="AC20" s="10">
        <f t="shared" si="3"/>
        <v>4.0108513311255797E-2</v>
      </c>
      <c r="AD20" s="10">
        <f t="shared" si="3"/>
        <v>1.4447878104839201E-2</v>
      </c>
      <c r="AE20" s="10">
        <f t="shared" si="3"/>
        <v>1.0027607457583101E-2</v>
      </c>
      <c r="AF20" s="10">
        <f t="shared" si="3"/>
        <v>3.2873120141762399E-2</v>
      </c>
      <c r="AG20" s="10">
        <f t="shared" si="3"/>
        <v>4.4068049574439501E-2</v>
      </c>
      <c r="AH20" s="10">
        <f t="shared" si="3"/>
        <v>4.4694994036883602E-2</v>
      </c>
      <c r="AI20" s="10">
        <f t="shared" si="3"/>
        <v>1.1554767195799001E-2</v>
      </c>
      <c r="AJ20" s="10">
        <f t="shared" si="3"/>
        <v>3.4372643701706597E-2</v>
      </c>
      <c r="AK20" s="10">
        <f t="shared" si="3"/>
        <v>2.9885291361240601E-2</v>
      </c>
      <c r="AL20" s="10">
        <f t="shared" si="3"/>
        <v>5.6949338009301999E-2</v>
      </c>
      <c r="AM20" s="10">
        <f t="shared" si="3"/>
        <v>2.3933423025691899E-2</v>
      </c>
      <c r="AN20" s="10">
        <f t="shared" si="3"/>
        <v>3.25578535568199E-2</v>
      </c>
      <c r="AO20" s="10">
        <f t="shared" si="3"/>
        <v>2.6105855839287699E-2</v>
      </c>
    </row>
    <row r="21" spans="1:41">
      <c r="A21" t="s">
        <v>9</v>
      </c>
      <c r="B21">
        <v>2011</v>
      </c>
      <c r="C21" t="str">
        <f>Stock!$D$2&amp;"-New"</f>
        <v>Rdw_DetH-New</v>
      </c>
      <c r="D21" t="str">
        <f t="shared" ref="D21:D29" si="4">D5</f>
        <v>R_ES-DH-WatHeat</v>
      </c>
      <c r="E21" s="10">
        <f t="shared" ref="E21:AO21" si="5">E5</f>
        <v>1.06716014597119E-2</v>
      </c>
      <c r="F21" s="10">
        <f t="shared" si="5"/>
        <v>1.1251381070904501E-2</v>
      </c>
      <c r="G21" s="10">
        <f t="shared" si="5"/>
        <v>5.6302138477458902E-3</v>
      </c>
      <c r="H21" s="10">
        <f t="shared" si="5"/>
        <v>9.5272111428894597E-3</v>
      </c>
      <c r="I21" s="10">
        <f t="shared" si="5"/>
        <v>7.5855179072439301E-3</v>
      </c>
      <c r="J21" s="10">
        <f t="shared" si="5"/>
        <v>8.5103268836431399E-3</v>
      </c>
      <c r="K21" s="10">
        <f t="shared" si="5"/>
        <v>9.4679450592003497E-3</v>
      </c>
      <c r="L21" s="10">
        <f t="shared" si="5"/>
        <v>7.1258839317191397E-3</v>
      </c>
      <c r="M21" s="10">
        <f t="shared" si="5"/>
        <v>9.2098032071248094E-3</v>
      </c>
      <c r="N21" s="10">
        <f t="shared" si="5"/>
        <v>9.7229186384835391E-3</v>
      </c>
      <c r="O21" s="10">
        <f t="shared" si="5"/>
        <v>8.9376628770996402E-3</v>
      </c>
      <c r="P21" s="10">
        <f t="shared" si="5"/>
        <v>1.0422414784520599E-2</v>
      </c>
      <c r="Q21" s="10">
        <f t="shared" si="5"/>
        <v>1.2010717894111501E-2</v>
      </c>
      <c r="R21" s="10">
        <f t="shared" si="5"/>
        <v>1.1359969680153299E-2</v>
      </c>
      <c r="S21" s="10">
        <f t="shared" si="5"/>
        <v>9.9539709135063395E-3</v>
      </c>
      <c r="T21" s="10">
        <f t="shared" si="5"/>
        <v>6.1370922585661696E-3</v>
      </c>
      <c r="U21" s="10">
        <f t="shared" si="5"/>
        <v>5.33599819909683E-3</v>
      </c>
      <c r="V21" s="10">
        <f t="shared" si="5"/>
        <v>1.0752265164529699E-2</v>
      </c>
      <c r="W21" s="10">
        <f t="shared" si="5"/>
        <v>1.0532394176564999E-2</v>
      </c>
      <c r="X21" s="10">
        <f t="shared" si="5"/>
        <v>8.4432134067511204E-3</v>
      </c>
      <c r="Y21" s="10">
        <f t="shared" si="5"/>
        <v>4.2840393102842704E-3</v>
      </c>
      <c r="Z21" s="10">
        <f t="shared" si="5"/>
        <v>7.3425045027849098E-3</v>
      </c>
      <c r="AA21" s="10">
        <f t="shared" si="5"/>
        <v>7.6613003004918599E-3</v>
      </c>
      <c r="AB21" s="10">
        <f t="shared" si="5"/>
        <v>1.0300904857021599E-2</v>
      </c>
      <c r="AC21" s="10">
        <f t="shared" si="5"/>
        <v>7.5894074581261102E-3</v>
      </c>
      <c r="AD21" s="10">
        <f t="shared" si="5"/>
        <v>6.2653175584339704E-3</v>
      </c>
      <c r="AE21" s="10">
        <f t="shared" si="5"/>
        <v>4.6083001257302501E-3</v>
      </c>
      <c r="AF21" s="10">
        <f t="shared" si="5"/>
        <v>9.2443660202145804E-3</v>
      </c>
      <c r="AG21" s="10">
        <f t="shared" si="5"/>
        <v>1.5409945950424799E-2</v>
      </c>
      <c r="AH21" s="10">
        <f t="shared" si="5"/>
        <v>9.1778714021296705E-3</v>
      </c>
      <c r="AI21" s="10">
        <f t="shared" si="5"/>
        <v>1.48175868446371E-2</v>
      </c>
      <c r="AJ21" s="10">
        <f t="shared" si="5"/>
        <v>6.1500457353994703E-3</v>
      </c>
      <c r="AK21" s="10">
        <f t="shared" si="5"/>
        <v>6.9275620095682897E-3</v>
      </c>
      <c r="AL21" s="10">
        <f t="shared" si="5"/>
        <v>9.2939987570087694E-3</v>
      </c>
      <c r="AM21" s="10">
        <f t="shared" si="5"/>
        <v>1.2373113152046601E-2</v>
      </c>
      <c r="AN21" s="10">
        <f t="shared" si="5"/>
        <v>9.3921415348432093E-3</v>
      </c>
      <c r="AO21" s="10">
        <f t="shared" si="5"/>
        <v>9.2111061387550198E-3</v>
      </c>
    </row>
    <row r="22" spans="1:41">
      <c r="A22" t="s">
        <v>9</v>
      </c>
      <c r="B22">
        <v>2011</v>
      </c>
      <c r="C22" t="str">
        <f t="shared" ref="C22:C29" si="6">C6&amp;"-New"</f>
        <v>Rdw_Flat-New</v>
      </c>
      <c r="D22" t="str">
        <f t="shared" si="4"/>
        <v>R_ES-FL-Cook</v>
      </c>
      <c r="E22" s="10">
        <f t="shared" ref="E22:AO22" si="7">E6</f>
        <v>9.6401693011622103E-3</v>
      </c>
      <c r="F22" s="10">
        <f t="shared" si="7"/>
        <v>3.0415222889943099E-3</v>
      </c>
      <c r="G22" s="10">
        <f t="shared" si="7"/>
        <v>4.2581434154369702E-3</v>
      </c>
      <c r="H22" s="10">
        <f t="shared" si="7"/>
        <v>3.4102939388338601E-3</v>
      </c>
      <c r="I22" s="10">
        <f t="shared" si="7"/>
        <v>3.6540878403332499E-3</v>
      </c>
      <c r="J22" s="10">
        <f t="shared" si="7"/>
        <v>3.5508103674260398E-3</v>
      </c>
      <c r="K22" s="10">
        <f t="shared" si="7"/>
        <v>3.1439568442420199E-3</v>
      </c>
      <c r="L22" s="10">
        <f t="shared" si="7"/>
        <v>2.82814602417679E-3</v>
      </c>
      <c r="M22" s="10">
        <f t="shared" si="7"/>
        <v>3.2488705943226602E-3</v>
      </c>
      <c r="N22" s="10">
        <f t="shared" si="7"/>
        <v>2.8361456877566298E-3</v>
      </c>
      <c r="O22" s="10">
        <f t="shared" si="7"/>
        <v>2.76541346183358E-3</v>
      </c>
      <c r="P22" s="10">
        <f t="shared" si="7"/>
        <v>5.6266963289672497E-3</v>
      </c>
      <c r="Q22" s="10">
        <f t="shared" si="7"/>
        <v>3.8085079249353302E-3</v>
      </c>
      <c r="R22" s="10">
        <f t="shared" si="7"/>
        <v>2.6293573109243702E-3</v>
      </c>
      <c r="S22" s="10">
        <f t="shared" si="7"/>
        <v>4.6456785706277598E-3</v>
      </c>
      <c r="T22" s="10">
        <f t="shared" si="7"/>
        <v>3.0876066146761599E-3</v>
      </c>
      <c r="U22" s="10">
        <f t="shared" si="7"/>
        <v>2.7436497090527899E-3</v>
      </c>
      <c r="V22" s="10">
        <f t="shared" si="7"/>
        <v>2.9710596309351299E-3</v>
      </c>
      <c r="W22" s="10">
        <f t="shared" si="7"/>
        <v>2.2971797935458001E-3</v>
      </c>
      <c r="X22" s="10">
        <f t="shared" si="7"/>
        <v>2.4563524698412598E-3</v>
      </c>
      <c r="Y22" s="10">
        <f t="shared" si="7"/>
        <v>3.75506972701621E-3</v>
      </c>
      <c r="Z22" s="10">
        <f t="shared" si="7"/>
        <v>2.4095486640133101E-3</v>
      </c>
      <c r="AA22" s="10">
        <f t="shared" si="7"/>
        <v>2.8929006536856398E-3</v>
      </c>
      <c r="AB22" s="10">
        <f t="shared" si="7"/>
        <v>1.8737845806433399E-3</v>
      </c>
      <c r="AC22" s="10">
        <f t="shared" si="7"/>
        <v>7.9551734298874497E-3</v>
      </c>
      <c r="AD22" s="10">
        <f t="shared" si="7"/>
        <v>5.2408564883108097E-3</v>
      </c>
      <c r="AE22" s="10">
        <f t="shared" si="7"/>
        <v>4.0527979453475601E-3</v>
      </c>
      <c r="AF22" s="10">
        <f t="shared" si="7"/>
        <v>3.3325711074883801E-3</v>
      </c>
      <c r="AG22" s="10">
        <f t="shared" si="7"/>
        <v>7.4120673285544801E-3</v>
      </c>
      <c r="AH22" s="10">
        <f t="shared" si="7"/>
        <v>3.1582031254655E-3</v>
      </c>
      <c r="AI22" s="10">
        <f t="shared" si="7"/>
        <v>1.5925988068439E-2</v>
      </c>
      <c r="AJ22" s="10">
        <f t="shared" si="7"/>
        <v>2.6716940978137199E-3</v>
      </c>
      <c r="AK22" s="10">
        <f t="shared" si="7"/>
        <v>4.8263692079581399E-3</v>
      </c>
      <c r="AL22" s="10">
        <f t="shared" si="7"/>
        <v>2.65130540461551E-3</v>
      </c>
      <c r="AM22" s="10">
        <f t="shared" si="7"/>
        <v>2.3401915005250799E-3</v>
      </c>
      <c r="AN22" s="10">
        <f t="shared" si="7"/>
        <v>3.6328190444342499E-3</v>
      </c>
      <c r="AO22" s="10">
        <f t="shared" si="7"/>
        <v>2.0315868994864E-3</v>
      </c>
    </row>
    <row r="23" spans="1:41">
      <c r="A23" t="s">
        <v>9</v>
      </c>
      <c r="B23">
        <v>2011</v>
      </c>
      <c r="C23" t="str">
        <f t="shared" si="6"/>
        <v>Rdw_Flat-New</v>
      </c>
      <c r="D23" t="str">
        <f t="shared" si="4"/>
        <v>R_ES-FL-SpCool</v>
      </c>
      <c r="E23" s="10">
        <f>IF(E7&lt;$A$1,"",E7)</f>
        <v>1.65118144295158E-3</v>
      </c>
      <c r="F23" s="10">
        <f t="shared" ref="F23:AO23" si="8">IF(F7&lt;$A$1,"",F7)</f>
        <v>1.5683766174007301E-4</v>
      </c>
      <c r="G23" s="10">
        <f t="shared" si="8"/>
        <v>4.06776188970423E-3</v>
      </c>
      <c r="H23" s="10">
        <f t="shared" si="8"/>
        <v>5.32238998079876E-4</v>
      </c>
      <c r="I23" s="10">
        <f t="shared" si="8"/>
        <v>2.6757723179699698E-4</v>
      </c>
      <c r="J23" s="10">
        <f t="shared" si="8"/>
        <v>1.5950432057117701E-4</v>
      </c>
      <c r="K23" s="10">
        <f t="shared" si="8"/>
        <v>3.7508321166571002E-3</v>
      </c>
      <c r="L23" s="10">
        <f t="shared" si="8"/>
        <v>2.8957690106810301E-5</v>
      </c>
      <c r="M23" s="10">
        <f t="shared" si="8"/>
        <v>8.0000000000000007E-5</v>
      </c>
      <c r="N23" s="10">
        <f t="shared" si="8"/>
        <v>1.07933149321289E-4</v>
      </c>
      <c r="O23" s="10" t="str">
        <f t="shared" si="8"/>
        <v/>
      </c>
      <c r="P23" s="10">
        <f t="shared" si="8"/>
        <v>1E-3</v>
      </c>
      <c r="Q23" s="10">
        <f t="shared" si="8"/>
        <v>6.8999999999999997E-4</v>
      </c>
      <c r="R23" s="10">
        <f t="shared" si="8"/>
        <v>3.8533182481807001E-5</v>
      </c>
      <c r="S23" s="10">
        <f t="shared" si="8"/>
        <v>8.9999999999999998E-4</v>
      </c>
      <c r="T23" s="10">
        <f t="shared" si="8"/>
        <v>2.0160659387479002E-3</v>
      </c>
      <c r="U23" s="10">
        <f t="shared" si="8"/>
        <v>3.1837698085303302E-5</v>
      </c>
      <c r="V23" s="10">
        <f t="shared" si="8"/>
        <v>9.1014996602825594E-5</v>
      </c>
      <c r="W23" s="10">
        <f t="shared" si="8"/>
        <v>3.34791832063622E-5</v>
      </c>
      <c r="X23" s="10">
        <f t="shared" si="8"/>
        <v>8.0999999999999996E-4</v>
      </c>
      <c r="Y23" s="10">
        <f t="shared" si="8"/>
        <v>3.40879048615176E-3</v>
      </c>
      <c r="Z23" s="10" t="str">
        <f t="shared" si="8"/>
        <v/>
      </c>
      <c r="AA23" s="10">
        <f t="shared" si="8"/>
        <v>1.48848896895646E-3</v>
      </c>
      <c r="AB23" s="10" t="str">
        <f t="shared" si="8"/>
        <v/>
      </c>
      <c r="AC23" s="10">
        <f t="shared" si="8"/>
        <v>1.6461321755500201E-3</v>
      </c>
      <c r="AD23" s="10">
        <f t="shared" si="8"/>
        <v>4.8266546339104204E-3</v>
      </c>
      <c r="AE23" s="10">
        <f t="shared" si="8"/>
        <v>4.3307796744184498E-3</v>
      </c>
      <c r="AF23" s="10">
        <f t="shared" si="8"/>
        <v>3.4394013019007101E-4</v>
      </c>
      <c r="AG23" s="10">
        <f t="shared" si="8"/>
        <v>1.20329691243334E-4</v>
      </c>
      <c r="AH23" s="10">
        <f t="shared" si="8"/>
        <v>1.8852066295082602E-5</v>
      </c>
      <c r="AI23" s="10">
        <f t="shared" si="8"/>
        <v>6.8508265337747501E-4</v>
      </c>
      <c r="AJ23" s="10">
        <f t="shared" si="8"/>
        <v>4.0712439171149899E-5</v>
      </c>
      <c r="AK23" s="10">
        <f t="shared" si="8"/>
        <v>4.4352618594692304E-3</v>
      </c>
      <c r="AL23" s="10">
        <f t="shared" si="8"/>
        <v>7.9415318224052196E-5</v>
      </c>
      <c r="AM23" s="10">
        <f t="shared" si="8"/>
        <v>3.0079464731699401E-4</v>
      </c>
      <c r="AN23" s="10">
        <f t="shared" si="8"/>
        <v>9.7024220365186898E-5</v>
      </c>
      <c r="AO23" s="10">
        <f t="shared" si="8"/>
        <v>6.0645759274476699E-5</v>
      </c>
    </row>
    <row r="24" spans="1:41">
      <c r="A24" t="s">
        <v>9</v>
      </c>
      <c r="B24">
        <v>2011</v>
      </c>
      <c r="C24" t="str">
        <f t="shared" si="6"/>
        <v>Rdw_Flat-New</v>
      </c>
      <c r="D24" t="str">
        <f t="shared" si="4"/>
        <v>R_ES-FL-SpHeat-I</v>
      </c>
      <c r="E24" s="10">
        <f t="shared" ref="E24:AO24" si="9">E8</f>
        <v>2.3973966957213599E-3</v>
      </c>
      <c r="F24" s="10">
        <f t="shared" si="9"/>
        <v>8.9647781804402804E-3</v>
      </c>
      <c r="G24" s="10">
        <f t="shared" si="9"/>
        <v>6.5004651334270797E-3</v>
      </c>
      <c r="H24" s="10">
        <f t="shared" si="9"/>
        <v>1.06081681546468E-2</v>
      </c>
      <c r="I24" s="10">
        <f t="shared" si="9"/>
        <v>4.03312394589307E-3</v>
      </c>
      <c r="J24" s="10">
        <f t="shared" si="9"/>
        <v>9.3464045721103495E-3</v>
      </c>
      <c r="K24" s="10">
        <f t="shared" si="9"/>
        <v>6.51019685862015E-3</v>
      </c>
      <c r="L24" s="10">
        <f t="shared" si="9"/>
        <v>9.20546126411575E-3</v>
      </c>
      <c r="M24" s="10">
        <f t="shared" si="9"/>
        <v>7.1493454233859397E-3</v>
      </c>
      <c r="N24" s="10">
        <f t="shared" si="9"/>
        <v>6.9368216555966804E-3</v>
      </c>
      <c r="O24" s="10">
        <f t="shared" si="9"/>
        <v>1.0809644079409399E-2</v>
      </c>
      <c r="P24" s="10">
        <f t="shared" si="9"/>
        <v>6.8099725224947697E-3</v>
      </c>
      <c r="Q24" s="10">
        <f t="shared" si="9"/>
        <v>8.0128508579767801E-3</v>
      </c>
      <c r="R24" s="10">
        <f t="shared" si="9"/>
        <v>1.45242780377468E-2</v>
      </c>
      <c r="S24" s="10">
        <f t="shared" si="9"/>
        <v>5.4596278750131703E-3</v>
      </c>
      <c r="T24" s="10">
        <f t="shared" si="9"/>
        <v>6.7215634719197098E-3</v>
      </c>
      <c r="U24" s="10">
        <f t="shared" si="9"/>
        <v>6.18038253631213E-3</v>
      </c>
      <c r="V24" s="10">
        <f t="shared" si="9"/>
        <v>5.1816529682993497E-3</v>
      </c>
      <c r="W24" s="10">
        <f t="shared" si="9"/>
        <v>2.5312848471945201E-2</v>
      </c>
      <c r="X24" s="10">
        <f t="shared" si="9"/>
        <v>1.1437455210641601E-2</v>
      </c>
      <c r="Y24" s="10">
        <f t="shared" si="9"/>
        <v>6.2817761334045298E-3</v>
      </c>
      <c r="Z24" s="10">
        <f t="shared" si="9"/>
        <v>5.43825114772656E-3</v>
      </c>
      <c r="AA24" s="10">
        <f t="shared" si="9"/>
        <v>1.2705261899808E-2</v>
      </c>
      <c r="AB24" s="10">
        <f t="shared" si="9"/>
        <v>6.39717240418712E-3</v>
      </c>
      <c r="AC24" s="10">
        <f t="shared" si="9"/>
        <v>1.11904525417239E-2</v>
      </c>
      <c r="AD24" s="10">
        <f t="shared" si="9"/>
        <v>4.2298007781281103E-3</v>
      </c>
      <c r="AE24" s="10">
        <f t="shared" si="9"/>
        <v>2.75344464840284E-3</v>
      </c>
      <c r="AF24" s="10">
        <f t="shared" si="9"/>
        <v>7.8121082932049203E-3</v>
      </c>
      <c r="AG24" s="10">
        <f t="shared" si="9"/>
        <v>9.5212160972628496E-3</v>
      </c>
      <c r="AH24" s="10">
        <f t="shared" si="9"/>
        <v>8.5096927408361608E-3</v>
      </c>
      <c r="AI24" s="10">
        <f t="shared" si="9"/>
        <v>2.9593185123942801E-3</v>
      </c>
      <c r="AJ24" s="10">
        <f t="shared" si="9"/>
        <v>5.6691671983411501E-3</v>
      </c>
      <c r="AK24" s="10">
        <f t="shared" si="9"/>
        <v>9.2174050501857303E-3</v>
      </c>
      <c r="AL24" s="10">
        <f t="shared" si="9"/>
        <v>1.23043102433363E-2</v>
      </c>
      <c r="AM24" s="10">
        <f t="shared" si="9"/>
        <v>5.44014982621776E-3</v>
      </c>
      <c r="AN24" s="10">
        <f t="shared" si="9"/>
        <v>7.4386773388463298E-3</v>
      </c>
      <c r="AO24" s="10">
        <f t="shared" si="9"/>
        <v>4.3657947328125399E-3</v>
      </c>
    </row>
    <row r="25" spans="1:41">
      <c r="A25" t="s">
        <v>9</v>
      </c>
      <c r="B25">
        <v>2011</v>
      </c>
      <c r="C25" t="str">
        <f t="shared" si="6"/>
        <v>Rdw_Flat-New</v>
      </c>
      <c r="D25" t="str">
        <f t="shared" si="4"/>
        <v>R_ES-FL-WatHeat</v>
      </c>
      <c r="E25" s="10">
        <f t="shared" ref="E25:AO25" si="10">E9</f>
        <v>5.3358007298559404E-3</v>
      </c>
      <c r="F25" s="10">
        <f t="shared" si="10"/>
        <v>5.6256905354522598E-3</v>
      </c>
      <c r="G25" s="10">
        <f t="shared" si="10"/>
        <v>2.8151069238729499E-3</v>
      </c>
      <c r="H25" s="10">
        <f t="shared" si="10"/>
        <v>4.7636055714447298E-3</v>
      </c>
      <c r="I25" s="10">
        <f t="shared" si="10"/>
        <v>3.7927589536219698E-3</v>
      </c>
      <c r="J25" s="10">
        <f t="shared" si="10"/>
        <v>4.25516344182157E-3</v>
      </c>
      <c r="K25" s="10">
        <f t="shared" si="10"/>
        <v>4.7339725296001696E-3</v>
      </c>
      <c r="L25" s="10">
        <f t="shared" si="10"/>
        <v>3.5629419658595699E-3</v>
      </c>
      <c r="M25" s="10">
        <f t="shared" si="10"/>
        <v>4.6049016035624004E-3</v>
      </c>
      <c r="N25" s="10">
        <f t="shared" si="10"/>
        <v>4.8614593192417696E-3</v>
      </c>
      <c r="O25" s="10">
        <f t="shared" si="10"/>
        <v>4.4688314385498201E-3</v>
      </c>
      <c r="P25" s="10">
        <f t="shared" si="10"/>
        <v>5.21120739226031E-3</v>
      </c>
      <c r="Q25" s="10">
        <f t="shared" si="10"/>
        <v>6.0053589470557703E-3</v>
      </c>
      <c r="R25" s="10">
        <f t="shared" si="10"/>
        <v>5.6799848400766401E-3</v>
      </c>
      <c r="S25" s="10">
        <f t="shared" si="10"/>
        <v>4.9769854567531698E-3</v>
      </c>
      <c r="T25" s="10">
        <f t="shared" si="10"/>
        <v>3.06854612928309E-3</v>
      </c>
      <c r="U25" s="10">
        <f t="shared" si="10"/>
        <v>2.6679990995484202E-3</v>
      </c>
      <c r="V25" s="10">
        <f t="shared" si="10"/>
        <v>5.3761325822648696E-3</v>
      </c>
      <c r="W25" s="10">
        <f t="shared" si="10"/>
        <v>5.26619708828251E-3</v>
      </c>
      <c r="X25" s="10">
        <f t="shared" si="10"/>
        <v>4.2216067033755602E-3</v>
      </c>
      <c r="Y25" s="10">
        <f t="shared" si="10"/>
        <v>2.14201965514213E-3</v>
      </c>
      <c r="Z25" s="10">
        <f t="shared" si="10"/>
        <v>3.6712522513924501E-3</v>
      </c>
      <c r="AA25" s="10">
        <f t="shared" si="10"/>
        <v>3.83065015024593E-3</v>
      </c>
      <c r="AB25" s="10">
        <f t="shared" si="10"/>
        <v>5.1504524285107996E-3</v>
      </c>
      <c r="AC25" s="10">
        <f t="shared" si="10"/>
        <v>3.7947037290630499E-3</v>
      </c>
      <c r="AD25" s="10">
        <f t="shared" si="10"/>
        <v>3.1326587792169899E-3</v>
      </c>
      <c r="AE25" s="10">
        <f t="shared" si="10"/>
        <v>2.3041500628651298E-3</v>
      </c>
      <c r="AF25" s="10">
        <f t="shared" si="10"/>
        <v>4.6221830101072902E-3</v>
      </c>
      <c r="AG25" s="10">
        <f t="shared" si="10"/>
        <v>7.7049729752123796E-3</v>
      </c>
      <c r="AH25" s="10">
        <f t="shared" si="10"/>
        <v>4.58893570106483E-3</v>
      </c>
      <c r="AI25" s="10">
        <f t="shared" si="10"/>
        <v>7.4087934223185702E-3</v>
      </c>
      <c r="AJ25" s="10">
        <f t="shared" si="10"/>
        <v>3.0750228676997299E-3</v>
      </c>
      <c r="AK25" s="10">
        <f t="shared" si="10"/>
        <v>3.4637810047841401E-3</v>
      </c>
      <c r="AL25" s="10">
        <f t="shared" si="10"/>
        <v>4.6469993785043899E-3</v>
      </c>
      <c r="AM25" s="10">
        <f t="shared" si="10"/>
        <v>6.1865565760232796E-3</v>
      </c>
      <c r="AN25" s="10">
        <f t="shared" si="10"/>
        <v>4.6960707674216099E-3</v>
      </c>
      <c r="AO25" s="10">
        <f t="shared" si="10"/>
        <v>4.6055530693775099E-3</v>
      </c>
    </row>
    <row r="26" spans="1:41">
      <c r="A26" t="s">
        <v>9</v>
      </c>
      <c r="B26">
        <v>2011</v>
      </c>
      <c r="C26" t="str">
        <f t="shared" si="6"/>
        <v>Rdw_SDetH-New</v>
      </c>
      <c r="D26" t="str">
        <f t="shared" si="4"/>
        <v>R_ES-SD-Cook</v>
      </c>
      <c r="E26" s="10">
        <f t="shared" ref="E26:AO26" si="11">E10</f>
        <v>9.6401693011622103E-3</v>
      </c>
      <c r="F26" s="10">
        <f t="shared" si="11"/>
        <v>3.0415222889943099E-3</v>
      </c>
      <c r="G26" s="10">
        <f t="shared" si="11"/>
        <v>4.2581434154369702E-3</v>
      </c>
      <c r="H26" s="10">
        <f t="shared" si="11"/>
        <v>3.4102939388338601E-3</v>
      </c>
      <c r="I26" s="10">
        <f t="shared" si="11"/>
        <v>3.6540878403332499E-3</v>
      </c>
      <c r="J26" s="10">
        <f t="shared" si="11"/>
        <v>3.5508103674260398E-3</v>
      </c>
      <c r="K26" s="10">
        <f t="shared" si="11"/>
        <v>3.1439568442420199E-3</v>
      </c>
      <c r="L26" s="10">
        <f t="shared" si="11"/>
        <v>2.82814602417679E-3</v>
      </c>
      <c r="M26" s="10">
        <f t="shared" si="11"/>
        <v>3.2488705943226602E-3</v>
      </c>
      <c r="N26" s="10">
        <f t="shared" si="11"/>
        <v>2.8361456877566298E-3</v>
      </c>
      <c r="O26" s="10">
        <f t="shared" si="11"/>
        <v>2.76541346183358E-3</v>
      </c>
      <c r="P26" s="10">
        <f t="shared" si="11"/>
        <v>5.6266963289672497E-3</v>
      </c>
      <c r="Q26" s="10">
        <f t="shared" si="11"/>
        <v>3.8085079249353302E-3</v>
      </c>
      <c r="R26" s="10">
        <f t="shared" si="11"/>
        <v>2.6293573109243702E-3</v>
      </c>
      <c r="S26" s="10">
        <f t="shared" si="11"/>
        <v>4.6456785706277598E-3</v>
      </c>
      <c r="T26" s="10">
        <f t="shared" si="11"/>
        <v>3.0876066146761599E-3</v>
      </c>
      <c r="U26" s="10">
        <f t="shared" si="11"/>
        <v>2.7436497090527899E-3</v>
      </c>
      <c r="V26" s="10">
        <f t="shared" si="11"/>
        <v>2.9710596309351299E-3</v>
      </c>
      <c r="W26" s="10">
        <f t="shared" si="11"/>
        <v>2.2971797935458001E-3</v>
      </c>
      <c r="X26" s="10">
        <f t="shared" si="11"/>
        <v>2.4563524698412598E-3</v>
      </c>
      <c r="Y26" s="10">
        <f t="shared" si="11"/>
        <v>3.75506972701621E-3</v>
      </c>
      <c r="Z26" s="10">
        <f t="shared" si="11"/>
        <v>2.4095486640133101E-3</v>
      </c>
      <c r="AA26" s="10">
        <f t="shared" si="11"/>
        <v>2.8929006536856398E-3</v>
      </c>
      <c r="AB26" s="10">
        <f t="shared" si="11"/>
        <v>1.8737845806433399E-3</v>
      </c>
      <c r="AC26" s="10">
        <f t="shared" si="11"/>
        <v>7.9551734298874497E-3</v>
      </c>
      <c r="AD26" s="10">
        <f t="shared" si="11"/>
        <v>5.2408564883108097E-3</v>
      </c>
      <c r="AE26" s="10">
        <f t="shared" si="11"/>
        <v>4.0527979453475601E-3</v>
      </c>
      <c r="AF26" s="10">
        <f t="shared" si="11"/>
        <v>3.33257110748839E-3</v>
      </c>
      <c r="AG26" s="10">
        <f t="shared" si="11"/>
        <v>7.4120673285544801E-3</v>
      </c>
      <c r="AH26" s="10">
        <f t="shared" si="11"/>
        <v>3.1582031254655E-3</v>
      </c>
      <c r="AI26" s="10">
        <f t="shared" si="11"/>
        <v>1.5925988068439E-2</v>
      </c>
      <c r="AJ26" s="10">
        <f t="shared" si="11"/>
        <v>2.6716940978137199E-3</v>
      </c>
      <c r="AK26" s="10">
        <f t="shared" si="11"/>
        <v>4.8263692079581399E-3</v>
      </c>
      <c r="AL26" s="10">
        <f t="shared" si="11"/>
        <v>2.65130540461551E-3</v>
      </c>
      <c r="AM26" s="10">
        <f t="shared" si="11"/>
        <v>2.3401915005250799E-3</v>
      </c>
      <c r="AN26" s="10">
        <f t="shared" si="11"/>
        <v>3.6328190444342499E-3</v>
      </c>
      <c r="AO26" s="10">
        <f t="shared" si="11"/>
        <v>2.0315868994864E-3</v>
      </c>
    </row>
    <row r="27" spans="1:41">
      <c r="A27" t="s">
        <v>9</v>
      </c>
      <c r="B27">
        <v>2011</v>
      </c>
      <c r="C27" t="str">
        <f t="shared" si="6"/>
        <v>Rdw_SDetH-New</v>
      </c>
      <c r="D27" t="str">
        <f t="shared" si="4"/>
        <v>R_ES-SD-SpCool</v>
      </c>
      <c r="E27" s="10">
        <f>IF(E11&lt;$A$1,"",E11)</f>
        <v>3.30236288590315E-3</v>
      </c>
      <c r="F27" s="10">
        <f t="shared" ref="F27:AO27" si="12">IF(F11&lt;$A$1,"",F11)</f>
        <v>3.1367532348014699E-4</v>
      </c>
      <c r="G27" s="10">
        <f t="shared" si="12"/>
        <v>8.1355237794084601E-3</v>
      </c>
      <c r="H27" s="10">
        <f t="shared" si="12"/>
        <v>1.06447799615975E-3</v>
      </c>
      <c r="I27" s="10">
        <f t="shared" si="12"/>
        <v>5.3515446359399504E-4</v>
      </c>
      <c r="J27" s="10">
        <f t="shared" si="12"/>
        <v>3.1900864114235299E-4</v>
      </c>
      <c r="K27" s="10">
        <f t="shared" si="12"/>
        <v>7.5016642333142003E-3</v>
      </c>
      <c r="L27" s="10">
        <f t="shared" si="12"/>
        <v>5.7915380213620601E-5</v>
      </c>
      <c r="M27" s="10">
        <f t="shared" si="12"/>
        <v>2.7938653494462702E-4</v>
      </c>
      <c r="N27" s="10">
        <f t="shared" si="12"/>
        <v>2.15866298642578E-4</v>
      </c>
      <c r="O27" s="10">
        <f t="shared" si="12"/>
        <v>1.13004932928846E-5</v>
      </c>
      <c r="P27" s="10">
        <f t="shared" si="12"/>
        <v>2.4745307312944E-3</v>
      </c>
      <c r="Q27" s="10">
        <f t="shared" si="12"/>
        <v>1.7885701039009299E-3</v>
      </c>
      <c r="R27" s="10">
        <f t="shared" si="12"/>
        <v>7.7066364963614001E-5</v>
      </c>
      <c r="S27" s="10">
        <f t="shared" si="12"/>
        <v>2.1914252725928102E-3</v>
      </c>
      <c r="T27" s="10">
        <f t="shared" si="12"/>
        <v>4.0321318774958004E-3</v>
      </c>
      <c r="U27" s="10">
        <f t="shared" si="12"/>
        <v>6.3675396170606604E-5</v>
      </c>
      <c r="V27" s="10">
        <f t="shared" si="12"/>
        <v>1.82029993205651E-4</v>
      </c>
      <c r="W27" s="10">
        <f t="shared" si="12"/>
        <v>6.6958366412724304E-5</v>
      </c>
      <c r="X27" s="10">
        <f t="shared" si="12"/>
        <v>1.8281929071075E-3</v>
      </c>
      <c r="Y27" s="10">
        <f t="shared" si="12"/>
        <v>6.8175809723035096E-3</v>
      </c>
      <c r="Z27" s="10" t="str">
        <f t="shared" si="12"/>
        <v/>
      </c>
      <c r="AA27" s="10">
        <f t="shared" si="12"/>
        <v>2.9769779379129101E-3</v>
      </c>
      <c r="AB27" s="10" t="str">
        <f t="shared" si="12"/>
        <v/>
      </c>
      <c r="AC27" s="10">
        <f t="shared" si="12"/>
        <v>3.2922643511000302E-3</v>
      </c>
      <c r="AD27" s="10">
        <f t="shared" si="12"/>
        <v>9.6533092678208407E-3</v>
      </c>
      <c r="AE27" s="10">
        <f t="shared" si="12"/>
        <v>8.6615593488368996E-3</v>
      </c>
      <c r="AF27" s="10">
        <f t="shared" si="12"/>
        <v>6.8788026038014299E-4</v>
      </c>
      <c r="AG27" s="10">
        <f t="shared" si="12"/>
        <v>2.4065938248666799E-4</v>
      </c>
      <c r="AH27" s="10">
        <f t="shared" si="12"/>
        <v>3.7704132590165203E-5</v>
      </c>
      <c r="AI27" s="10">
        <f t="shared" si="12"/>
        <v>1.37016530675495E-3</v>
      </c>
      <c r="AJ27" s="10">
        <f t="shared" si="12"/>
        <v>8.1424878342299905E-5</v>
      </c>
      <c r="AK27" s="10">
        <f t="shared" si="12"/>
        <v>8.8705237189384608E-3</v>
      </c>
      <c r="AL27" s="10">
        <f t="shared" si="12"/>
        <v>1.5883063644810401E-4</v>
      </c>
      <c r="AM27" s="10">
        <f t="shared" si="12"/>
        <v>6.0158929463398803E-4</v>
      </c>
      <c r="AN27" s="10">
        <f t="shared" si="12"/>
        <v>1.9404844073037401E-4</v>
      </c>
      <c r="AO27" s="10">
        <f t="shared" si="12"/>
        <v>1.2129151854895301E-4</v>
      </c>
    </row>
    <row r="28" spans="1:41">
      <c r="A28" t="s">
        <v>9</v>
      </c>
      <c r="B28">
        <v>2011</v>
      </c>
      <c r="C28" t="str">
        <f t="shared" si="6"/>
        <v>Rdw_SDetH-New</v>
      </c>
      <c r="D28" t="str">
        <f t="shared" si="4"/>
        <v>R_ES-SD-SpHeat-I</v>
      </c>
      <c r="E28" s="10">
        <f t="shared" ref="E28:AO28" si="13">E12</f>
        <v>4.5375000542220998E-3</v>
      </c>
      <c r="F28" s="10">
        <f t="shared" si="13"/>
        <v>1.9275440265662799E-2</v>
      </c>
      <c r="G28" s="10">
        <f t="shared" si="13"/>
        <v>1.0524796046342899E-2</v>
      </c>
      <c r="H28" s="10">
        <f t="shared" si="13"/>
        <v>2.32129835471712E-2</v>
      </c>
      <c r="I28" s="10">
        <f t="shared" si="13"/>
        <v>7.5046921478922699E-3</v>
      </c>
      <c r="J28" s="10">
        <f t="shared" si="13"/>
        <v>2.0729087314293401E-2</v>
      </c>
      <c r="K28" s="10">
        <f t="shared" si="13"/>
        <v>1.43200403058332E-2</v>
      </c>
      <c r="L28" s="10">
        <f t="shared" si="13"/>
        <v>1.9541419109130601E-2</v>
      </c>
      <c r="M28" s="10">
        <f t="shared" si="13"/>
        <v>1.5706077630989999E-2</v>
      </c>
      <c r="N28" s="10">
        <f t="shared" si="13"/>
        <v>1.54728847471451E-2</v>
      </c>
      <c r="O28" s="10">
        <f t="shared" si="13"/>
        <v>2.2536889602733302E-2</v>
      </c>
      <c r="P28" s="10">
        <f t="shared" si="13"/>
        <v>1.10338689939075E-2</v>
      </c>
      <c r="Q28" s="10">
        <f t="shared" si="13"/>
        <v>1.3060898786311099E-2</v>
      </c>
      <c r="R28" s="10">
        <f t="shared" si="13"/>
        <v>3.8986089231661601E-2</v>
      </c>
      <c r="S28" s="10">
        <f t="shared" si="13"/>
        <v>1.18549894061894E-2</v>
      </c>
      <c r="T28" s="10">
        <f t="shared" si="13"/>
        <v>1.1631408421087499E-2</v>
      </c>
      <c r="U28" s="10">
        <f t="shared" si="13"/>
        <v>1.4432789146392601E-2</v>
      </c>
      <c r="V28" s="10">
        <f t="shared" si="13"/>
        <v>1.5172218892261899E-2</v>
      </c>
      <c r="W28" s="10">
        <f t="shared" si="13"/>
        <v>5.4212330418214702E-2</v>
      </c>
      <c r="X28" s="10">
        <f t="shared" si="13"/>
        <v>2.6018573734932202E-2</v>
      </c>
      <c r="Y28" s="10">
        <f t="shared" si="13"/>
        <v>1.0170720287828301E-2</v>
      </c>
      <c r="Z28" s="10">
        <f t="shared" si="13"/>
        <v>1.2651995992278399E-2</v>
      </c>
      <c r="AA28" s="10">
        <f t="shared" si="13"/>
        <v>2.26220982166788E-2</v>
      </c>
      <c r="AB28" s="10">
        <f t="shared" si="13"/>
        <v>1.40862220788828E-2</v>
      </c>
      <c r="AC28" s="10">
        <f t="shared" si="13"/>
        <v>2.0544978004433299E-2</v>
      </c>
      <c r="AD28" s="10">
        <f t="shared" si="13"/>
        <v>6.9508974761988097E-3</v>
      </c>
      <c r="AE28" s="10">
        <f t="shared" si="13"/>
        <v>5.7951457846353999E-3</v>
      </c>
      <c r="AF28" s="10">
        <f t="shared" si="13"/>
        <v>1.78733516334861E-2</v>
      </c>
      <c r="AG28" s="10">
        <f t="shared" si="13"/>
        <v>2.0730322227651199E-2</v>
      </c>
      <c r="AH28" s="10">
        <f t="shared" si="13"/>
        <v>2.2664164165627099E-2</v>
      </c>
      <c r="AI28" s="10">
        <f t="shared" si="13"/>
        <v>6.3944258358742904E-3</v>
      </c>
      <c r="AJ28" s="10">
        <f t="shared" si="13"/>
        <v>1.8767063051203101E-2</v>
      </c>
      <c r="AK28" s="10">
        <f t="shared" si="13"/>
        <v>1.4923748722361199E-2</v>
      </c>
      <c r="AL28" s="10">
        <f t="shared" si="13"/>
        <v>2.63904996542072E-2</v>
      </c>
      <c r="AM28" s="10">
        <f t="shared" si="13"/>
        <v>1.1464475031722999E-2</v>
      </c>
      <c r="AN28" s="10">
        <f t="shared" si="13"/>
        <v>1.7061767537593701E-2</v>
      </c>
      <c r="AO28" s="10">
        <f t="shared" si="13"/>
        <v>1.37187975561816E-2</v>
      </c>
    </row>
    <row r="29" spans="1:41">
      <c r="A29" t="s">
        <v>9</v>
      </c>
      <c r="B29">
        <v>2011</v>
      </c>
      <c r="C29" t="str">
        <f t="shared" si="6"/>
        <v>Rdw_SDetH-New</v>
      </c>
      <c r="D29" t="str">
        <f t="shared" si="4"/>
        <v>R_ES-SD-WatHeat</v>
      </c>
      <c r="E29" s="10">
        <f t="shared" ref="E29:AO29" si="14">E13</f>
        <v>1.06716014597119E-2</v>
      </c>
      <c r="F29" s="10">
        <f t="shared" si="14"/>
        <v>1.1251381070904501E-2</v>
      </c>
      <c r="G29" s="10">
        <f t="shared" si="14"/>
        <v>5.6302138477458902E-3</v>
      </c>
      <c r="H29" s="10">
        <f t="shared" si="14"/>
        <v>9.5272111428894597E-3</v>
      </c>
      <c r="I29" s="10">
        <f t="shared" si="14"/>
        <v>7.5855179072439301E-3</v>
      </c>
      <c r="J29" s="10">
        <f t="shared" si="14"/>
        <v>8.5103268836431399E-3</v>
      </c>
      <c r="K29" s="10">
        <f t="shared" si="14"/>
        <v>9.4679450592003497E-3</v>
      </c>
      <c r="L29" s="10">
        <f t="shared" si="14"/>
        <v>7.1258839317191397E-3</v>
      </c>
      <c r="M29" s="10">
        <f t="shared" si="14"/>
        <v>9.2098032071248094E-3</v>
      </c>
      <c r="N29" s="10">
        <f t="shared" si="14"/>
        <v>9.7229186384835391E-3</v>
      </c>
      <c r="O29" s="10">
        <f t="shared" si="14"/>
        <v>8.9376628770996402E-3</v>
      </c>
      <c r="P29" s="10">
        <f t="shared" si="14"/>
        <v>1.0422414784520599E-2</v>
      </c>
      <c r="Q29" s="10">
        <f t="shared" si="14"/>
        <v>1.2010717894111501E-2</v>
      </c>
      <c r="R29" s="10">
        <f t="shared" si="14"/>
        <v>1.1359969680153299E-2</v>
      </c>
      <c r="S29" s="10">
        <f t="shared" si="14"/>
        <v>9.9539709135063395E-3</v>
      </c>
      <c r="T29" s="10">
        <f t="shared" si="14"/>
        <v>6.1370922585661696E-3</v>
      </c>
      <c r="U29" s="10">
        <f t="shared" si="14"/>
        <v>5.33599819909683E-3</v>
      </c>
      <c r="V29" s="10">
        <f t="shared" si="14"/>
        <v>1.0752265164529699E-2</v>
      </c>
      <c r="W29" s="10">
        <f t="shared" si="14"/>
        <v>1.0532394176564999E-2</v>
      </c>
      <c r="X29" s="10">
        <f t="shared" si="14"/>
        <v>8.4432134067511204E-3</v>
      </c>
      <c r="Y29" s="10">
        <f t="shared" si="14"/>
        <v>4.2840393102842704E-3</v>
      </c>
      <c r="Z29" s="10">
        <f t="shared" si="14"/>
        <v>7.3425045027849098E-3</v>
      </c>
      <c r="AA29" s="10">
        <f t="shared" si="14"/>
        <v>7.6613003004918599E-3</v>
      </c>
      <c r="AB29" s="10">
        <f t="shared" si="14"/>
        <v>1.0300904857021599E-2</v>
      </c>
      <c r="AC29" s="10">
        <f t="shared" si="14"/>
        <v>7.5894074581261102E-3</v>
      </c>
      <c r="AD29" s="10">
        <f t="shared" si="14"/>
        <v>6.2653175584339704E-3</v>
      </c>
      <c r="AE29" s="10">
        <f t="shared" si="14"/>
        <v>4.6083001257302501E-3</v>
      </c>
      <c r="AF29" s="10">
        <f t="shared" si="14"/>
        <v>9.2443660202145804E-3</v>
      </c>
      <c r="AG29" s="10">
        <f t="shared" si="14"/>
        <v>1.5409945950424799E-2</v>
      </c>
      <c r="AH29" s="10">
        <f t="shared" si="14"/>
        <v>9.1778714021296705E-3</v>
      </c>
      <c r="AI29" s="10">
        <f t="shared" si="14"/>
        <v>1.48175868446371E-2</v>
      </c>
      <c r="AJ29" s="10">
        <f t="shared" si="14"/>
        <v>6.1500457353994703E-3</v>
      </c>
      <c r="AK29" s="10">
        <f t="shared" si="14"/>
        <v>6.9275620095682897E-3</v>
      </c>
      <c r="AL29" s="10">
        <f t="shared" si="14"/>
        <v>9.2939987570087694E-3</v>
      </c>
      <c r="AM29" s="10">
        <f t="shared" si="14"/>
        <v>1.2373113152046601E-2</v>
      </c>
      <c r="AN29" s="10">
        <f t="shared" si="14"/>
        <v>9.3921415348432093E-3</v>
      </c>
      <c r="AO29" s="10">
        <f t="shared" si="14"/>
        <v>9.2111061387550198E-3</v>
      </c>
    </row>
    <row r="30" spans="1:41">
      <c r="A30" s="9" t="s">
        <v>122</v>
      </c>
      <c r="E30" s="5">
        <v>0.2</v>
      </c>
      <c r="F30" s="5">
        <v>0.2</v>
      </c>
      <c r="G30" s="5">
        <v>0.2</v>
      </c>
      <c r="H30" s="5">
        <v>0.2</v>
      </c>
      <c r="I30" s="5">
        <v>0.2</v>
      </c>
      <c r="J30" s="5">
        <v>0.2</v>
      </c>
      <c r="K30" s="5">
        <v>0.2</v>
      </c>
      <c r="L30" s="5">
        <v>0.2</v>
      </c>
      <c r="M30" s="5">
        <v>0.2</v>
      </c>
      <c r="N30" s="5">
        <v>0.2</v>
      </c>
      <c r="O30" s="5">
        <v>0.2</v>
      </c>
      <c r="P30" s="5">
        <v>0.2</v>
      </c>
      <c r="Q30" s="5">
        <v>0.2</v>
      </c>
      <c r="R30" s="5">
        <v>0.2</v>
      </c>
      <c r="S30" s="5">
        <v>0.2</v>
      </c>
      <c r="T30" s="5">
        <v>0.2</v>
      </c>
      <c r="U30" s="5">
        <v>0.2</v>
      </c>
      <c r="V30" s="5">
        <v>0.2</v>
      </c>
      <c r="W30" s="5">
        <v>0.2</v>
      </c>
      <c r="X30" s="5">
        <v>0.2</v>
      </c>
      <c r="Y30" s="5">
        <v>0.2</v>
      </c>
      <c r="Z30" s="5">
        <v>0.2</v>
      </c>
      <c r="AA30" s="5">
        <v>0.2</v>
      </c>
      <c r="AB30" s="5">
        <v>0.2</v>
      </c>
      <c r="AC30" s="5">
        <v>0.2</v>
      </c>
      <c r="AD30" s="5">
        <v>0.2</v>
      </c>
      <c r="AE30" s="5">
        <v>0.2</v>
      </c>
      <c r="AF30" s="5">
        <v>0.2</v>
      </c>
      <c r="AG30" s="5">
        <v>0.2</v>
      </c>
      <c r="AH30" s="5">
        <v>0.2</v>
      </c>
      <c r="AI30" s="5">
        <v>0.2</v>
      </c>
      <c r="AJ30" s="5">
        <v>0.2</v>
      </c>
      <c r="AK30" s="5">
        <v>0.2</v>
      </c>
      <c r="AL30" s="5">
        <v>0.2</v>
      </c>
      <c r="AM30" s="5">
        <v>0.2</v>
      </c>
      <c r="AN30" s="5">
        <v>0.2</v>
      </c>
      <c r="AO30" s="5">
        <v>0.2</v>
      </c>
    </row>
    <row r="31" spans="1:41">
      <c r="A31" t="str">
        <f>A19</f>
        <v>INPUT</v>
      </c>
      <c r="B31">
        <v>2070</v>
      </c>
      <c r="C31" t="str">
        <f>C19</f>
        <v>Rdw_DetH-New</v>
      </c>
      <c r="D31" t="str">
        <f>D19</f>
        <v>R_ES-DH-SpCool</v>
      </c>
      <c r="E31" s="10">
        <f>IFERROR(E19*(1-E$30),"")</f>
        <v>2.6418903087225202E-3</v>
      </c>
      <c r="F31" s="10">
        <f t="shared" ref="F31:AO31" si="15">IFERROR(F19*(1-F$30),"")</f>
        <v>2.5094025878411762E-4</v>
      </c>
      <c r="G31" s="10">
        <f t="shared" si="15"/>
        <v>6.5084190235267687E-3</v>
      </c>
      <c r="H31" s="10">
        <f t="shared" si="15"/>
        <v>8.5158239692780012E-4</v>
      </c>
      <c r="I31" s="10">
        <f t="shared" si="15"/>
        <v>4.2812357087519605E-4</v>
      </c>
      <c r="J31" s="10">
        <f t="shared" si="15"/>
        <v>2.5520691291388241E-4</v>
      </c>
      <c r="K31" s="10">
        <f t="shared" si="15"/>
        <v>6.0013313866513606E-3</v>
      </c>
      <c r="L31" s="10">
        <f t="shared" si="15"/>
        <v>4.6332304170896481E-5</v>
      </c>
      <c r="M31" s="10">
        <f t="shared" si="15"/>
        <v>2.2350922795570161E-4</v>
      </c>
      <c r="N31" s="10">
        <f t="shared" si="15"/>
        <v>1.7269303891406242E-4</v>
      </c>
      <c r="O31" s="10">
        <f t="shared" si="15"/>
        <v>9.040394634307681E-6</v>
      </c>
      <c r="P31" s="10">
        <f t="shared" si="15"/>
        <v>1.9796245850355202E-3</v>
      </c>
      <c r="Q31" s="10">
        <f t="shared" si="15"/>
        <v>1.4308560831207441E-3</v>
      </c>
      <c r="R31" s="10">
        <f t="shared" si="15"/>
        <v>6.1653091970891204E-5</v>
      </c>
      <c r="S31" s="10">
        <f t="shared" si="15"/>
        <v>1.7531402180742481E-3</v>
      </c>
      <c r="T31" s="10">
        <f t="shared" si="15"/>
        <v>3.2257055019966406E-3</v>
      </c>
      <c r="U31" s="10">
        <f t="shared" si="15"/>
        <v>5.0940316936485286E-5</v>
      </c>
      <c r="V31" s="10">
        <f t="shared" si="15"/>
        <v>1.456239945645208E-4</v>
      </c>
      <c r="W31" s="10">
        <f t="shared" si="15"/>
        <v>5.3566693130179448E-5</v>
      </c>
      <c r="X31" s="10">
        <f t="shared" si="15"/>
        <v>1.4625543256860001E-3</v>
      </c>
      <c r="Y31" s="10">
        <f t="shared" si="15"/>
        <v>5.4540647778428082E-3</v>
      </c>
      <c r="Z31" s="10" t="str">
        <f t="shared" si="15"/>
        <v/>
      </c>
      <c r="AA31" s="10">
        <f t="shared" si="15"/>
        <v>2.3815823503303283E-3</v>
      </c>
      <c r="AB31" s="10" t="str">
        <f t="shared" si="15"/>
        <v/>
      </c>
      <c r="AC31" s="10">
        <f t="shared" si="15"/>
        <v>2.6338114808800244E-3</v>
      </c>
      <c r="AD31" s="10">
        <f t="shared" si="15"/>
        <v>7.7226474142566733E-3</v>
      </c>
      <c r="AE31" s="10">
        <f t="shared" si="15"/>
        <v>6.9292474790695197E-3</v>
      </c>
      <c r="AF31" s="10">
        <f t="shared" si="15"/>
        <v>5.5030420830411446E-4</v>
      </c>
      <c r="AG31" s="10">
        <f t="shared" si="15"/>
        <v>1.925275059893344E-4</v>
      </c>
      <c r="AH31" s="10">
        <f t="shared" si="15"/>
        <v>3.0163306072132163E-5</v>
      </c>
      <c r="AI31" s="10">
        <f t="shared" si="15"/>
        <v>1.0961322454039601E-3</v>
      </c>
      <c r="AJ31" s="10">
        <f t="shared" si="15"/>
        <v>6.5139902673839932E-5</v>
      </c>
      <c r="AK31" s="10">
        <f t="shared" si="15"/>
        <v>7.0964189751507693E-3</v>
      </c>
      <c r="AL31" s="10">
        <f t="shared" si="15"/>
        <v>1.2706450915848323E-4</v>
      </c>
      <c r="AM31" s="10">
        <f t="shared" si="15"/>
        <v>4.8127143570719045E-4</v>
      </c>
      <c r="AN31" s="10">
        <f t="shared" si="15"/>
        <v>1.5523875258429922E-4</v>
      </c>
      <c r="AO31" s="10">
        <f t="shared" si="15"/>
        <v>9.7033214839162415E-5</v>
      </c>
    </row>
    <row r="32" spans="1:41">
      <c r="A32" t="str">
        <f>A23</f>
        <v>INPUT</v>
      </c>
      <c r="B32">
        <v>2070</v>
      </c>
      <c r="C32" t="str">
        <f>C23</f>
        <v>Rdw_Flat-New</v>
      </c>
      <c r="D32" t="str">
        <f>D23</f>
        <v>R_ES-FL-SpCool</v>
      </c>
      <c r="E32" s="10">
        <f>IFERROR(E23*(1-E$30),"")</f>
        <v>1.320945154361264E-3</v>
      </c>
      <c r="F32" s="10">
        <f t="shared" ref="F32:AO32" si="16">IFERROR(F23*(1-F$30),"")</f>
        <v>1.254701293920584E-4</v>
      </c>
      <c r="G32" s="10">
        <f t="shared" si="16"/>
        <v>3.2542095117633844E-3</v>
      </c>
      <c r="H32" s="10">
        <f t="shared" si="16"/>
        <v>4.2579119846390082E-4</v>
      </c>
      <c r="I32" s="10">
        <f t="shared" si="16"/>
        <v>2.1406178543759759E-4</v>
      </c>
      <c r="J32" s="10">
        <f t="shared" si="16"/>
        <v>1.2760345645694161E-4</v>
      </c>
      <c r="K32" s="10">
        <f t="shared" si="16"/>
        <v>3.0006656933256803E-3</v>
      </c>
      <c r="L32" s="10">
        <f t="shared" si="16"/>
        <v>2.316615208544824E-5</v>
      </c>
      <c r="M32" s="10">
        <f t="shared" si="16"/>
        <v>6.4000000000000011E-5</v>
      </c>
      <c r="N32" s="10">
        <f t="shared" si="16"/>
        <v>8.6346519457031212E-5</v>
      </c>
      <c r="O32" s="10" t="str">
        <f t="shared" si="16"/>
        <v/>
      </c>
      <c r="P32" s="10">
        <f t="shared" si="16"/>
        <v>8.0000000000000004E-4</v>
      </c>
      <c r="Q32" s="10">
        <f t="shared" si="16"/>
        <v>5.5199999999999997E-4</v>
      </c>
      <c r="R32" s="10">
        <f t="shared" si="16"/>
        <v>3.0826545985445602E-5</v>
      </c>
      <c r="S32" s="10">
        <f t="shared" si="16"/>
        <v>7.2000000000000005E-4</v>
      </c>
      <c r="T32" s="10">
        <f t="shared" si="16"/>
        <v>1.6128527509983203E-3</v>
      </c>
      <c r="U32" s="10">
        <f t="shared" si="16"/>
        <v>2.5470158468242643E-5</v>
      </c>
      <c r="V32" s="10">
        <f t="shared" si="16"/>
        <v>7.2811997282260481E-5</v>
      </c>
      <c r="W32" s="10">
        <f t="shared" si="16"/>
        <v>2.6783346565089761E-5</v>
      </c>
      <c r="X32" s="10">
        <f t="shared" si="16"/>
        <v>6.4800000000000003E-4</v>
      </c>
      <c r="Y32" s="10">
        <f t="shared" si="16"/>
        <v>2.727032388921408E-3</v>
      </c>
      <c r="Z32" s="10" t="str">
        <f t="shared" si="16"/>
        <v/>
      </c>
      <c r="AA32" s="10">
        <f t="shared" si="16"/>
        <v>1.190791175165168E-3</v>
      </c>
      <c r="AB32" s="10" t="str">
        <f t="shared" si="16"/>
        <v/>
      </c>
      <c r="AC32" s="10">
        <f t="shared" si="16"/>
        <v>1.3169057404400161E-3</v>
      </c>
      <c r="AD32" s="10">
        <f t="shared" si="16"/>
        <v>3.8613237071283366E-3</v>
      </c>
      <c r="AE32" s="10">
        <f t="shared" si="16"/>
        <v>3.4646237395347598E-3</v>
      </c>
      <c r="AF32" s="10">
        <f t="shared" si="16"/>
        <v>2.751521041520568E-4</v>
      </c>
      <c r="AG32" s="10">
        <f t="shared" si="16"/>
        <v>9.6263752994667199E-5</v>
      </c>
      <c r="AH32" s="10">
        <f t="shared" si="16"/>
        <v>1.5081653036066082E-5</v>
      </c>
      <c r="AI32" s="10">
        <f t="shared" si="16"/>
        <v>5.4806612270198003E-4</v>
      </c>
      <c r="AJ32" s="10">
        <f t="shared" si="16"/>
        <v>3.2569951336919919E-5</v>
      </c>
      <c r="AK32" s="10">
        <f t="shared" si="16"/>
        <v>3.5482094875753847E-3</v>
      </c>
      <c r="AL32" s="10">
        <f t="shared" si="16"/>
        <v>6.3532254579241762E-5</v>
      </c>
      <c r="AM32" s="10">
        <f t="shared" si="16"/>
        <v>2.4063571785359523E-4</v>
      </c>
      <c r="AN32" s="10">
        <f t="shared" si="16"/>
        <v>7.7619376292149529E-5</v>
      </c>
      <c r="AO32" s="10">
        <f t="shared" si="16"/>
        <v>4.8516607419581363E-5</v>
      </c>
    </row>
    <row r="33" spans="1:41">
      <c r="A33" t="str">
        <f>A27</f>
        <v>INPUT</v>
      </c>
      <c r="B33">
        <v>2070</v>
      </c>
      <c r="C33" t="str">
        <f>C27</f>
        <v>Rdw_SDetH-New</v>
      </c>
      <c r="D33" t="str">
        <f>D27</f>
        <v>R_ES-SD-SpCool</v>
      </c>
      <c r="E33" s="10">
        <f>IFERROR(E27*(1-E$30),"")</f>
        <v>2.6418903087225202E-3</v>
      </c>
      <c r="F33" s="10">
        <f t="shared" ref="F33:AO33" si="17">IFERROR(F27*(1-F$30),"")</f>
        <v>2.5094025878411762E-4</v>
      </c>
      <c r="G33" s="10">
        <f t="shared" si="17"/>
        <v>6.5084190235267687E-3</v>
      </c>
      <c r="H33" s="10">
        <f t="shared" si="17"/>
        <v>8.5158239692780012E-4</v>
      </c>
      <c r="I33" s="10">
        <f t="shared" si="17"/>
        <v>4.2812357087519605E-4</v>
      </c>
      <c r="J33" s="10">
        <f t="shared" si="17"/>
        <v>2.5520691291388241E-4</v>
      </c>
      <c r="K33" s="10">
        <f t="shared" si="17"/>
        <v>6.0013313866513606E-3</v>
      </c>
      <c r="L33" s="10">
        <f t="shared" si="17"/>
        <v>4.6332304170896481E-5</v>
      </c>
      <c r="M33" s="10">
        <f t="shared" si="17"/>
        <v>2.2350922795570161E-4</v>
      </c>
      <c r="N33" s="10">
        <f t="shared" si="17"/>
        <v>1.7269303891406242E-4</v>
      </c>
      <c r="O33" s="10">
        <f t="shared" si="17"/>
        <v>9.040394634307681E-6</v>
      </c>
      <c r="P33" s="10">
        <f t="shared" si="17"/>
        <v>1.9796245850355202E-3</v>
      </c>
      <c r="Q33" s="10">
        <f t="shared" si="17"/>
        <v>1.4308560831207441E-3</v>
      </c>
      <c r="R33" s="10">
        <f t="shared" si="17"/>
        <v>6.1653091970891204E-5</v>
      </c>
      <c r="S33" s="10">
        <f t="shared" si="17"/>
        <v>1.7531402180742481E-3</v>
      </c>
      <c r="T33" s="10">
        <f t="shared" si="17"/>
        <v>3.2257055019966406E-3</v>
      </c>
      <c r="U33" s="10">
        <f t="shared" si="17"/>
        <v>5.0940316936485286E-5</v>
      </c>
      <c r="V33" s="10">
        <f t="shared" si="17"/>
        <v>1.456239945645208E-4</v>
      </c>
      <c r="W33" s="10">
        <f t="shared" si="17"/>
        <v>5.3566693130179448E-5</v>
      </c>
      <c r="X33" s="10">
        <f t="shared" si="17"/>
        <v>1.4625543256860001E-3</v>
      </c>
      <c r="Y33" s="10">
        <f t="shared" si="17"/>
        <v>5.4540647778428082E-3</v>
      </c>
      <c r="Z33" s="10" t="str">
        <f t="shared" si="17"/>
        <v/>
      </c>
      <c r="AA33" s="10">
        <f t="shared" si="17"/>
        <v>2.3815823503303283E-3</v>
      </c>
      <c r="AB33" s="10" t="str">
        <f t="shared" si="17"/>
        <v/>
      </c>
      <c r="AC33" s="10">
        <f t="shared" si="17"/>
        <v>2.6338114808800244E-3</v>
      </c>
      <c r="AD33" s="10">
        <f t="shared" si="17"/>
        <v>7.7226474142566733E-3</v>
      </c>
      <c r="AE33" s="10">
        <f t="shared" si="17"/>
        <v>6.9292474790695197E-3</v>
      </c>
      <c r="AF33" s="10">
        <f t="shared" si="17"/>
        <v>5.5030420830411446E-4</v>
      </c>
      <c r="AG33" s="10">
        <f t="shared" si="17"/>
        <v>1.925275059893344E-4</v>
      </c>
      <c r="AH33" s="10">
        <f t="shared" si="17"/>
        <v>3.0163306072132163E-5</v>
      </c>
      <c r="AI33" s="10">
        <f t="shared" si="17"/>
        <v>1.0961322454039601E-3</v>
      </c>
      <c r="AJ33" s="10">
        <f t="shared" si="17"/>
        <v>6.5139902673839932E-5</v>
      </c>
      <c r="AK33" s="10">
        <f t="shared" si="17"/>
        <v>7.0964189751507693E-3</v>
      </c>
      <c r="AL33" s="10">
        <f t="shared" si="17"/>
        <v>1.2706450915848323E-4</v>
      </c>
      <c r="AM33" s="10">
        <f t="shared" si="17"/>
        <v>4.8127143570719045E-4</v>
      </c>
      <c r="AN33" s="10">
        <f t="shared" si="17"/>
        <v>1.5523875258429922E-4</v>
      </c>
      <c r="AO33" s="10">
        <f t="shared" si="17"/>
        <v>9.7033214839162415E-5</v>
      </c>
    </row>
    <row r="34" spans="1:41">
      <c r="A34" s="9" t="s">
        <v>199</v>
      </c>
      <c r="E34" s="5">
        <v>0.4</v>
      </c>
      <c r="F34" s="5">
        <v>0.4</v>
      </c>
      <c r="G34" s="5">
        <v>0.4</v>
      </c>
      <c r="H34" s="5">
        <v>0.4</v>
      </c>
      <c r="I34" s="5">
        <v>0.4</v>
      </c>
      <c r="J34" s="5">
        <v>0.4</v>
      </c>
      <c r="K34" s="5">
        <v>0.4</v>
      </c>
      <c r="L34" s="5">
        <v>0.4</v>
      </c>
      <c r="M34" s="5">
        <v>0.4</v>
      </c>
      <c r="N34" s="5">
        <v>0.4</v>
      </c>
      <c r="O34" s="5">
        <v>0.4</v>
      </c>
      <c r="P34" s="5">
        <v>0.4</v>
      </c>
      <c r="Q34" s="5">
        <v>0.4</v>
      </c>
      <c r="R34" s="5">
        <v>0.4</v>
      </c>
      <c r="S34" s="5">
        <v>0.4</v>
      </c>
      <c r="T34" s="5">
        <v>0.4</v>
      </c>
      <c r="U34" s="5">
        <v>0.4</v>
      </c>
      <c r="V34" s="5">
        <v>0.4</v>
      </c>
      <c r="W34" s="5">
        <v>0.4</v>
      </c>
      <c r="X34" s="5">
        <v>0.4</v>
      </c>
      <c r="Y34" s="5">
        <v>0.4</v>
      </c>
      <c r="Z34" s="5">
        <v>0.4</v>
      </c>
      <c r="AA34" s="5">
        <v>0.4</v>
      </c>
      <c r="AB34" s="5">
        <v>0.4</v>
      </c>
      <c r="AC34" s="5">
        <v>0.4</v>
      </c>
      <c r="AD34" s="5">
        <v>0.4</v>
      </c>
      <c r="AE34" s="5">
        <v>0.4</v>
      </c>
      <c r="AF34" s="5">
        <v>0.4</v>
      </c>
      <c r="AG34" s="5">
        <v>0.4</v>
      </c>
      <c r="AH34" s="5">
        <v>0.4</v>
      </c>
      <c r="AI34" s="5">
        <v>0.4</v>
      </c>
      <c r="AJ34" s="5">
        <v>0.4</v>
      </c>
      <c r="AK34" s="5">
        <v>0.4</v>
      </c>
      <c r="AL34" s="5">
        <v>0.4</v>
      </c>
      <c r="AM34" s="5">
        <v>0.4</v>
      </c>
      <c r="AN34" s="5">
        <v>0.4</v>
      </c>
      <c r="AO34" s="5">
        <v>0.4</v>
      </c>
    </row>
    <row r="35" spans="1:41">
      <c r="A35" t="str">
        <f>A26</f>
        <v>INPUT</v>
      </c>
      <c r="B35">
        <v>2020</v>
      </c>
      <c r="C35" t="str">
        <f>C20</f>
        <v>Rdw_DetH-New</v>
      </c>
      <c r="D35" t="str">
        <f>D20</f>
        <v>R_ES-FL-SpHeat-I</v>
      </c>
      <c r="E35" s="10">
        <f>E20*(1-E$34)</f>
        <v>5.443465185175524E-3</v>
      </c>
      <c r="F35" s="10">
        <f>F20*(1-F$34)</f>
        <v>2.2929931549993017E-2</v>
      </c>
      <c r="G35" s="10">
        <f>G20*(1-G$34)</f>
        <v>1.264574748131346E-2</v>
      </c>
      <c r="H35" s="10">
        <f>H50</f>
        <v>1.6491312000000001E-2</v>
      </c>
      <c r="I35" s="10">
        <f>I50</f>
        <v>1.1520000000000001E-2</v>
      </c>
      <c r="J35" s="10">
        <f>J20*(1-J$34)</f>
        <v>2.3906047953827579E-2</v>
      </c>
      <c r="K35" s="10">
        <f>K20*(1-K$34)</f>
        <v>1.4887146166820939E-2</v>
      </c>
      <c r="L35" s="10">
        <f>L20*(1-L$34)</f>
        <v>2.346180761220678E-2</v>
      </c>
      <c r="M35" s="10">
        <f>M50</f>
        <v>1.7366400000000001E-2</v>
      </c>
      <c r="N35" s="10">
        <f>N50</f>
        <v>1.2024E-2</v>
      </c>
      <c r="O35" s="10">
        <f>O50</f>
        <v>1.9259999999999999E-2</v>
      </c>
      <c r="P35" s="10">
        <f>P20*(1-P$34)</f>
        <v>1.2853331032859879E-2</v>
      </c>
      <c r="Q35" s="10">
        <f>Q20*(1-Q$34)</f>
        <v>1.4808218772907139E-2</v>
      </c>
      <c r="R35" s="10">
        <f>R20*(1-R$34)</f>
        <v>4.7923528970320858E-2</v>
      </c>
      <c r="S35" s="10">
        <f>S50</f>
        <v>2.52E-2</v>
      </c>
      <c r="T35" s="10">
        <f>T50</f>
        <v>1.9439783999999998E-2</v>
      </c>
      <c r="U35" s="10">
        <f>U20*(1-U$34)</f>
        <v>1.7179987446903838E-2</v>
      </c>
      <c r="V35" s="10">
        <f>V50</f>
        <v>2.3813999999999998E-2</v>
      </c>
      <c r="W35" s="10">
        <f>W20*(1-W$34)</f>
        <v>6.6162473920732198E-2</v>
      </c>
      <c r="X35" s="10">
        <f>X50</f>
        <v>1.0061279999999999E-2</v>
      </c>
      <c r="Y35" s="10">
        <f>Y20*(1-Y$34)</f>
        <v>1.2220318559772899E-2</v>
      </c>
      <c r="Z35" s="10">
        <f>Z20*(1-Z$34)</f>
        <v>1.5573371209928698E-2</v>
      </c>
      <c r="AA35" s="10">
        <f>AA20*(1-AA$34)</f>
        <v>2.5058822755275958E-2</v>
      </c>
      <c r="AB35" s="10">
        <f>AB50</f>
        <v>4.104E-2</v>
      </c>
      <c r="AC35" s="10">
        <f t="shared" ref="AC35:AO35" si="18">AC20*(1-AC$34)</f>
        <v>2.4065107986753476E-2</v>
      </c>
      <c r="AD35" s="10">
        <f t="shared" si="18"/>
        <v>8.6687268629035193E-3</v>
      </c>
      <c r="AE35" s="10">
        <f t="shared" si="18"/>
        <v>6.0165644745498606E-3</v>
      </c>
      <c r="AF35" s="10">
        <f t="shared" si="18"/>
        <v>1.972387208505744E-2</v>
      </c>
      <c r="AG35" s="10">
        <f t="shared" si="18"/>
        <v>2.6440829744663701E-2</v>
      </c>
      <c r="AH35" s="10">
        <f t="shared" si="18"/>
        <v>2.681699642213016E-2</v>
      </c>
      <c r="AI35" s="10">
        <f t="shared" si="18"/>
        <v>6.9328603174794003E-3</v>
      </c>
      <c r="AJ35" s="10">
        <f t="shared" si="18"/>
        <v>2.0623586221023959E-2</v>
      </c>
      <c r="AK35" s="10">
        <f t="shared" si="18"/>
        <v>1.7931174816744361E-2</v>
      </c>
      <c r="AL35" s="10">
        <f t="shared" si="18"/>
        <v>3.4169602805581199E-2</v>
      </c>
      <c r="AM35" s="10">
        <f t="shared" si="18"/>
        <v>1.4360053815415139E-2</v>
      </c>
      <c r="AN35" s="10">
        <f t="shared" si="18"/>
        <v>1.9534712134091938E-2</v>
      </c>
      <c r="AO35" s="10">
        <f t="shared" si="18"/>
        <v>1.5663513503572618E-2</v>
      </c>
    </row>
    <row r="36" spans="1:41">
      <c r="A36" t="str">
        <f>A35</f>
        <v>INPUT</v>
      </c>
      <c r="B36">
        <v>2020</v>
      </c>
      <c r="C36" t="str">
        <f>C24</f>
        <v>Rdw_Flat-New</v>
      </c>
      <c r="D36" t="str">
        <f>D24</f>
        <v>R_ES-FL-SpHeat-I</v>
      </c>
      <c r="E36" s="10">
        <f>E24*(1-E$34)</f>
        <v>1.4384380174328158E-3</v>
      </c>
      <c r="F36" s="10">
        <f t="shared" ref="F36" si="19">F24*(1-F$34)</f>
        <v>5.3788669082641682E-3</v>
      </c>
      <c r="G36" s="10">
        <f t="shared" ref="G36:AO36" si="20">G24*(1-G$34)</f>
        <v>3.9002790800562476E-3</v>
      </c>
      <c r="H36" s="10">
        <f>H51</f>
        <v>8.501155199999999E-3</v>
      </c>
      <c r="I36" s="10">
        <f t="shared" ref="I36" si="21">I51</f>
        <v>9.2879999999999994E-3</v>
      </c>
      <c r="J36" s="10">
        <f t="shared" si="20"/>
        <v>5.6078427432662099E-3</v>
      </c>
      <c r="K36" s="10">
        <f t="shared" ref="K36" si="22">K24*(1-K$34)</f>
        <v>3.9061181151720898E-3</v>
      </c>
      <c r="L36" s="10">
        <f t="shared" si="20"/>
        <v>5.5232767584694501E-3</v>
      </c>
      <c r="M36" s="10">
        <f t="shared" ref="M36:O36" si="23">M51</f>
        <v>8.1259200000000018E-3</v>
      </c>
      <c r="N36" s="10">
        <f t="shared" si="23"/>
        <v>5.6448000000000002E-3</v>
      </c>
      <c r="O36" s="10">
        <f t="shared" si="23"/>
        <v>8.6040000000000005E-3</v>
      </c>
      <c r="P36" s="10">
        <f t="shared" si="20"/>
        <v>4.0859835134968618E-3</v>
      </c>
      <c r="Q36" s="10">
        <f t="shared" si="20"/>
        <v>4.8077105147860677E-3</v>
      </c>
      <c r="R36" s="10">
        <f t="shared" si="20"/>
        <v>8.7145668226480798E-3</v>
      </c>
      <c r="S36" s="10">
        <f t="shared" ref="S36:T36" si="24">S51</f>
        <v>1.1862000000000001E-2</v>
      </c>
      <c r="T36" s="10">
        <f t="shared" si="24"/>
        <v>1.43763984E-2</v>
      </c>
      <c r="U36" s="10">
        <f t="shared" si="20"/>
        <v>3.7082295217872778E-3</v>
      </c>
      <c r="V36" s="10">
        <f t="shared" ref="V36" si="25">V51</f>
        <v>1.0773E-2</v>
      </c>
      <c r="W36" s="10">
        <f t="shared" si="20"/>
        <v>1.518770908316712E-2</v>
      </c>
      <c r="X36" s="10">
        <f t="shared" ref="X36" si="26">X51</f>
        <v>6.6683519999999989E-3</v>
      </c>
      <c r="Y36" s="10">
        <f t="shared" si="20"/>
        <v>3.7690656800427177E-3</v>
      </c>
      <c r="Z36" s="10">
        <f t="shared" si="20"/>
        <v>3.2629506886359357E-3</v>
      </c>
      <c r="AA36" s="10">
        <f t="shared" si="20"/>
        <v>7.6231571398847993E-3</v>
      </c>
      <c r="AB36" s="10">
        <f t="shared" ref="AB36" si="27">AB51</f>
        <v>1.7613E-2</v>
      </c>
      <c r="AC36" s="10">
        <f t="shared" si="20"/>
        <v>6.7142715250343397E-3</v>
      </c>
      <c r="AD36" s="10">
        <f t="shared" si="20"/>
        <v>2.5378804668768659E-3</v>
      </c>
      <c r="AE36" s="10">
        <f t="shared" si="20"/>
        <v>1.6520667890417039E-3</v>
      </c>
      <c r="AF36" s="10">
        <f t="shared" si="20"/>
        <v>4.6872649759229518E-3</v>
      </c>
      <c r="AG36" s="10">
        <f t="shared" si="20"/>
        <v>5.7127296583577092E-3</v>
      </c>
      <c r="AH36" s="10">
        <f t="shared" si="20"/>
        <v>5.1058156445016965E-3</v>
      </c>
      <c r="AI36" s="10">
        <f t="shared" si="20"/>
        <v>1.7755911074365679E-3</v>
      </c>
      <c r="AJ36" s="10">
        <f t="shared" si="20"/>
        <v>3.4015003190046899E-3</v>
      </c>
      <c r="AK36" s="10">
        <f t="shared" si="20"/>
        <v>5.530443030111438E-3</v>
      </c>
      <c r="AL36" s="10">
        <f t="shared" si="20"/>
        <v>7.3825861460017793E-3</v>
      </c>
      <c r="AM36" s="10">
        <f t="shared" si="20"/>
        <v>3.2640898957306558E-3</v>
      </c>
      <c r="AN36" s="10">
        <f t="shared" si="20"/>
        <v>4.4632064033077977E-3</v>
      </c>
      <c r="AO36" s="10">
        <f t="shared" si="20"/>
        <v>2.6194768396875239E-3</v>
      </c>
    </row>
    <row r="37" spans="1:41">
      <c r="A37" t="str">
        <f>A36</f>
        <v>INPUT</v>
      </c>
      <c r="B37">
        <v>2020</v>
      </c>
      <c r="C37" t="str">
        <f>C28</f>
        <v>Rdw_SDetH-New</v>
      </c>
      <c r="D37" t="str">
        <f>D28</f>
        <v>R_ES-SD-SpHeat-I</v>
      </c>
      <c r="E37" s="10">
        <f>E28*(1-E$34)</f>
        <v>2.7225000325332596E-3</v>
      </c>
      <c r="F37" s="10">
        <f t="shared" ref="F37" si="28">F28*(1-F$34)</f>
        <v>1.156526415939768E-2</v>
      </c>
      <c r="G37" s="10">
        <f t="shared" ref="G37:AO37" si="29">G28*(1-G$34)</f>
        <v>6.3148776278057397E-3</v>
      </c>
      <c r="H37" s="10">
        <f t="shared" ref="H37" si="30">H52</f>
        <v>1.2078144000000001E-2</v>
      </c>
      <c r="I37" s="10">
        <f t="shared" ref="I37" si="31">I52</f>
        <v>7.92E-3</v>
      </c>
      <c r="J37" s="10">
        <f t="shared" si="29"/>
        <v>1.2437452388576039E-2</v>
      </c>
      <c r="K37" s="10">
        <f t="shared" ref="K37" si="32">K28*(1-K$34)</f>
        <v>8.5920241834999203E-3</v>
      </c>
      <c r="L37" s="10">
        <f t="shared" si="29"/>
        <v>1.172485146547836E-2</v>
      </c>
      <c r="M37" s="10">
        <f t="shared" ref="M37:O37" si="33">M52</f>
        <v>1.2441600000000001E-2</v>
      </c>
      <c r="N37" s="10">
        <f t="shared" si="33"/>
        <v>8.2799999999999992E-3</v>
      </c>
      <c r="O37" s="10">
        <f t="shared" si="33"/>
        <v>1.3140000000000001E-2</v>
      </c>
      <c r="P37" s="10">
        <f t="shared" si="29"/>
        <v>6.6203213963444999E-3</v>
      </c>
      <c r="Q37" s="10">
        <f t="shared" si="29"/>
        <v>7.8365392717866592E-3</v>
      </c>
      <c r="R37" s="10">
        <f t="shared" si="29"/>
        <v>2.339165353899696E-2</v>
      </c>
      <c r="S37" s="10">
        <f t="shared" ref="S37:T37" si="34">S52</f>
        <v>1.7819999999999999E-2</v>
      </c>
      <c r="T37" s="10">
        <f t="shared" si="34"/>
        <v>1.3110552000000001E-2</v>
      </c>
      <c r="U37" s="10">
        <f t="shared" si="29"/>
        <v>8.6596734878355598E-3</v>
      </c>
      <c r="V37" s="10">
        <f t="shared" ref="V37" si="35">V52</f>
        <v>1.7333999999999999E-2</v>
      </c>
      <c r="W37" s="10">
        <f t="shared" si="29"/>
        <v>3.2527398250928818E-2</v>
      </c>
      <c r="X37" s="10">
        <f t="shared" ref="X37" si="36">X52</f>
        <v>7.4174399999999991E-3</v>
      </c>
      <c r="Y37" s="10">
        <f t="shared" si="29"/>
        <v>6.1024321726969805E-3</v>
      </c>
      <c r="Z37" s="10">
        <f t="shared" si="29"/>
        <v>7.5911975953670396E-3</v>
      </c>
      <c r="AA37" s="10">
        <f t="shared" si="29"/>
        <v>1.3573258930007279E-2</v>
      </c>
      <c r="AB37" s="10">
        <f t="shared" ref="AB37" si="37">AB52</f>
        <v>2.7702000000000001E-2</v>
      </c>
      <c r="AC37" s="10">
        <f t="shared" si="29"/>
        <v>1.232698680265998E-2</v>
      </c>
      <c r="AD37" s="10">
        <f t="shared" si="29"/>
        <v>4.1705384857192856E-3</v>
      </c>
      <c r="AE37" s="10">
        <f t="shared" si="29"/>
        <v>3.4770874707812397E-3</v>
      </c>
      <c r="AF37" s="10">
        <f t="shared" si="29"/>
        <v>1.072401098009166E-2</v>
      </c>
      <c r="AG37" s="10">
        <f t="shared" si="29"/>
        <v>1.2438193336590719E-2</v>
      </c>
      <c r="AH37" s="10">
        <f t="shared" si="29"/>
        <v>1.359849849937626E-2</v>
      </c>
      <c r="AI37" s="10">
        <f t="shared" si="29"/>
        <v>3.8366555015245741E-3</v>
      </c>
      <c r="AJ37" s="10">
        <f t="shared" si="29"/>
        <v>1.126023783072186E-2</v>
      </c>
      <c r="AK37" s="10">
        <f t="shared" si="29"/>
        <v>8.9542492334167192E-3</v>
      </c>
      <c r="AL37" s="10">
        <f t="shared" si="29"/>
        <v>1.583429979252432E-2</v>
      </c>
      <c r="AM37" s="10">
        <f t="shared" si="29"/>
        <v>6.8786850190337995E-3</v>
      </c>
      <c r="AN37" s="10">
        <f t="shared" si="29"/>
        <v>1.023706052255622E-2</v>
      </c>
      <c r="AO37" s="10">
        <f t="shared" si="29"/>
        <v>8.2312785337089606E-3</v>
      </c>
    </row>
    <row r="38" spans="1:41">
      <c r="A38" t="str">
        <f>A29</f>
        <v>INPUT</v>
      </c>
      <c r="B38" s="2">
        <v>2070</v>
      </c>
      <c r="C38" t="str">
        <f>C35</f>
        <v>Rdw_DetH-New</v>
      </c>
      <c r="D38" t="str">
        <f>D35</f>
        <v>R_ES-FL-SpHeat-I</v>
      </c>
      <c r="E38" s="10">
        <f>E35*0.5</f>
        <v>2.721732592587762E-3</v>
      </c>
      <c r="F38" s="10">
        <f t="shared" ref="F38:AO40" si="38">F35*0.5</f>
        <v>1.1464965774996509E-2</v>
      </c>
      <c r="G38" s="10">
        <f t="shared" si="38"/>
        <v>6.3228737406567301E-3</v>
      </c>
      <c r="H38" s="10">
        <f t="shared" si="38"/>
        <v>8.2456560000000005E-3</v>
      </c>
      <c r="I38" s="10">
        <f t="shared" si="38"/>
        <v>5.7600000000000004E-3</v>
      </c>
      <c r="J38" s="10">
        <f t="shared" si="38"/>
        <v>1.195302397691379E-2</v>
      </c>
      <c r="K38" s="10">
        <f t="shared" si="38"/>
        <v>7.4435730834104697E-3</v>
      </c>
      <c r="L38" s="10">
        <f t="shared" si="38"/>
        <v>1.173090380610339E-2</v>
      </c>
      <c r="M38" s="10">
        <f t="shared" si="38"/>
        <v>8.6832000000000003E-3</v>
      </c>
      <c r="N38" s="10">
        <f t="shared" si="38"/>
        <v>6.012E-3</v>
      </c>
      <c r="O38" s="10">
        <f t="shared" si="38"/>
        <v>9.6299999999999997E-3</v>
      </c>
      <c r="P38" s="10">
        <f t="shared" si="38"/>
        <v>6.4266655164299394E-3</v>
      </c>
      <c r="Q38" s="10">
        <f t="shared" si="38"/>
        <v>7.4041093864535695E-3</v>
      </c>
      <c r="R38" s="10">
        <f t="shared" si="38"/>
        <v>2.3961764485160429E-2</v>
      </c>
      <c r="S38" s="10">
        <f t="shared" si="38"/>
        <v>1.26E-2</v>
      </c>
      <c r="T38" s="10">
        <f t="shared" si="38"/>
        <v>9.7198919999999991E-3</v>
      </c>
      <c r="U38" s="10">
        <f t="shared" si="38"/>
        <v>8.5899937234519188E-3</v>
      </c>
      <c r="V38" s="10">
        <f t="shared" si="38"/>
        <v>1.1906999999999999E-2</v>
      </c>
      <c r="W38" s="10">
        <f t="shared" si="38"/>
        <v>3.3081236960366099E-2</v>
      </c>
      <c r="X38" s="10">
        <f t="shared" si="38"/>
        <v>5.0306399999999994E-3</v>
      </c>
      <c r="Y38" s="10">
        <f t="shared" si="38"/>
        <v>6.1101592798864495E-3</v>
      </c>
      <c r="Z38" s="10">
        <f t="shared" si="38"/>
        <v>7.7866856049643492E-3</v>
      </c>
      <c r="AA38" s="10">
        <f t="shared" si="38"/>
        <v>1.2529411377637979E-2</v>
      </c>
      <c r="AB38" s="10">
        <f t="shared" si="38"/>
        <v>2.052E-2</v>
      </c>
      <c r="AC38" s="10">
        <f t="shared" si="38"/>
        <v>1.2032553993376738E-2</v>
      </c>
      <c r="AD38" s="10">
        <f t="shared" si="38"/>
        <v>4.3343634314517597E-3</v>
      </c>
      <c r="AE38" s="10">
        <f t="shared" si="38"/>
        <v>3.0082822372749303E-3</v>
      </c>
      <c r="AF38" s="10">
        <f t="shared" si="38"/>
        <v>9.8619360425287201E-3</v>
      </c>
      <c r="AG38" s="10">
        <f t="shared" si="38"/>
        <v>1.3220414872331851E-2</v>
      </c>
      <c r="AH38" s="10">
        <f t="shared" si="38"/>
        <v>1.340849821106508E-2</v>
      </c>
      <c r="AI38" s="10">
        <f t="shared" si="38"/>
        <v>3.4664301587397001E-3</v>
      </c>
      <c r="AJ38" s="10">
        <f t="shared" si="38"/>
        <v>1.0311793110511979E-2</v>
      </c>
      <c r="AK38" s="10">
        <f t="shared" si="38"/>
        <v>8.9655874083721804E-3</v>
      </c>
      <c r="AL38" s="10">
        <f t="shared" si="38"/>
        <v>1.70848014027906E-2</v>
      </c>
      <c r="AM38" s="10">
        <f t="shared" si="38"/>
        <v>7.1800269077075696E-3</v>
      </c>
      <c r="AN38" s="10">
        <f t="shared" si="38"/>
        <v>9.7673560670459691E-3</v>
      </c>
      <c r="AO38" s="10">
        <f t="shared" si="38"/>
        <v>7.831756751786309E-3</v>
      </c>
    </row>
    <row r="39" spans="1:41">
      <c r="A39" t="str">
        <f>A38</f>
        <v>INPUT</v>
      </c>
      <c r="B39" s="2">
        <v>2070</v>
      </c>
      <c r="C39" t="str">
        <f t="shared" ref="C39:D40" si="39">C36</f>
        <v>Rdw_Flat-New</v>
      </c>
      <c r="D39" t="str">
        <f t="shared" si="39"/>
        <v>R_ES-FL-SpHeat-I</v>
      </c>
      <c r="E39" s="10">
        <f t="shared" ref="E39:T40" si="40">E36*0.5</f>
        <v>7.1921900871640791E-4</v>
      </c>
      <c r="F39" s="10">
        <f t="shared" si="40"/>
        <v>2.6894334541320841E-3</v>
      </c>
      <c r="G39" s="10">
        <f t="shared" si="40"/>
        <v>1.9501395400281238E-3</v>
      </c>
      <c r="H39" s="10">
        <f t="shared" si="40"/>
        <v>4.2505775999999995E-3</v>
      </c>
      <c r="I39" s="10">
        <f t="shared" si="40"/>
        <v>4.6439999999999997E-3</v>
      </c>
      <c r="J39" s="10">
        <f t="shared" si="40"/>
        <v>2.8039213716331049E-3</v>
      </c>
      <c r="K39" s="10">
        <f t="shared" si="40"/>
        <v>1.9530590575860449E-3</v>
      </c>
      <c r="L39" s="10">
        <f t="shared" si="40"/>
        <v>2.7616383792347251E-3</v>
      </c>
      <c r="M39" s="10">
        <f t="shared" si="40"/>
        <v>4.0629600000000009E-3</v>
      </c>
      <c r="N39" s="10">
        <f t="shared" si="40"/>
        <v>2.8224000000000001E-3</v>
      </c>
      <c r="O39" s="10">
        <f t="shared" si="40"/>
        <v>4.3020000000000003E-3</v>
      </c>
      <c r="P39" s="10">
        <f t="shared" si="40"/>
        <v>2.0429917567484309E-3</v>
      </c>
      <c r="Q39" s="10">
        <f t="shared" si="40"/>
        <v>2.4038552573930339E-3</v>
      </c>
      <c r="R39" s="10">
        <f t="shared" si="40"/>
        <v>4.3572834113240399E-3</v>
      </c>
      <c r="S39" s="10">
        <f t="shared" si="40"/>
        <v>5.9310000000000005E-3</v>
      </c>
      <c r="T39" s="10">
        <f t="shared" si="40"/>
        <v>7.1881992000000002E-3</v>
      </c>
      <c r="U39" s="10">
        <f t="shared" si="38"/>
        <v>1.8541147608936389E-3</v>
      </c>
      <c r="V39" s="10">
        <f t="shared" si="38"/>
        <v>5.3864999999999998E-3</v>
      </c>
      <c r="W39" s="10">
        <f t="shared" si="38"/>
        <v>7.5938545415835598E-3</v>
      </c>
      <c r="X39" s="10">
        <f t="shared" si="38"/>
        <v>3.3341759999999995E-3</v>
      </c>
      <c r="Y39" s="10">
        <f t="shared" si="38"/>
        <v>1.8845328400213589E-3</v>
      </c>
      <c r="Z39" s="10">
        <f t="shared" si="38"/>
        <v>1.6314753443179679E-3</v>
      </c>
      <c r="AA39" s="10">
        <f t="shared" si="38"/>
        <v>3.8115785699423996E-3</v>
      </c>
      <c r="AB39" s="10">
        <f t="shared" si="38"/>
        <v>8.8065000000000001E-3</v>
      </c>
      <c r="AC39" s="10">
        <f t="shared" si="38"/>
        <v>3.3571357625171699E-3</v>
      </c>
      <c r="AD39" s="10">
        <f t="shared" si="38"/>
        <v>1.2689402334384329E-3</v>
      </c>
      <c r="AE39" s="10">
        <f t="shared" si="38"/>
        <v>8.2603339452085197E-4</v>
      </c>
      <c r="AF39" s="10">
        <f t="shared" si="38"/>
        <v>2.3436324879614759E-3</v>
      </c>
      <c r="AG39" s="10">
        <f t="shared" si="38"/>
        <v>2.8563648291788546E-3</v>
      </c>
      <c r="AH39" s="10">
        <f t="shared" si="38"/>
        <v>2.5529078222508482E-3</v>
      </c>
      <c r="AI39" s="10">
        <f t="shared" si="38"/>
        <v>8.8779555371828393E-4</v>
      </c>
      <c r="AJ39" s="10">
        <f t="shared" si="38"/>
        <v>1.7007501595023449E-3</v>
      </c>
      <c r="AK39" s="10">
        <f t="shared" si="38"/>
        <v>2.765221515055719E-3</v>
      </c>
      <c r="AL39" s="10">
        <f t="shared" si="38"/>
        <v>3.6912930730008896E-3</v>
      </c>
      <c r="AM39" s="10">
        <f t="shared" si="38"/>
        <v>1.6320449478653279E-3</v>
      </c>
      <c r="AN39" s="10">
        <f t="shared" si="38"/>
        <v>2.2316032016538988E-3</v>
      </c>
      <c r="AO39" s="10">
        <f t="shared" si="38"/>
        <v>1.3097384198437619E-3</v>
      </c>
    </row>
    <row r="40" spans="1:41">
      <c r="A40" t="str">
        <f>A39</f>
        <v>INPUT</v>
      </c>
      <c r="B40" s="2">
        <v>2070</v>
      </c>
      <c r="C40" t="str">
        <f t="shared" si="39"/>
        <v>Rdw_SDetH-New</v>
      </c>
      <c r="D40" t="str">
        <f t="shared" si="39"/>
        <v>R_ES-SD-SpHeat-I</v>
      </c>
      <c r="E40" s="10">
        <f t="shared" si="40"/>
        <v>1.3612500162666298E-3</v>
      </c>
      <c r="F40" s="10">
        <f t="shared" si="38"/>
        <v>5.7826320796988398E-3</v>
      </c>
      <c r="G40" s="10">
        <f t="shared" si="38"/>
        <v>3.1574388139028698E-3</v>
      </c>
      <c r="H40" s="10">
        <f t="shared" si="38"/>
        <v>6.0390720000000004E-3</v>
      </c>
      <c r="I40" s="10">
        <f t="shared" si="38"/>
        <v>3.96E-3</v>
      </c>
      <c r="J40" s="10">
        <f t="shared" si="38"/>
        <v>6.2187261942880196E-3</v>
      </c>
      <c r="K40" s="10">
        <f t="shared" si="38"/>
        <v>4.2960120917499602E-3</v>
      </c>
      <c r="L40" s="10">
        <f t="shared" si="38"/>
        <v>5.8624257327391802E-3</v>
      </c>
      <c r="M40" s="10">
        <f t="shared" si="38"/>
        <v>6.2208000000000003E-3</v>
      </c>
      <c r="N40" s="10">
        <f t="shared" si="38"/>
        <v>4.1399999999999996E-3</v>
      </c>
      <c r="O40" s="10">
        <f t="shared" si="38"/>
        <v>6.5700000000000003E-3</v>
      </c>
      <c r="P40" s="10">
        <f t="shared" si="38"/>
        <v>3.31016069817225E-3</v>
      </c>
      <c r="Q40" s="10">
        <f t="shared" si="38"/>
        <v>3.9182696358933296E-3</v>
      </c>
      <c r="R40" s="10">
        <f t="shared" si="38"/>
        <v>1.169582676949848E-2</v>
      </c>
      <c r="S40" s="10">
        <f t="shared" si="38"/>
        <v>8.9099999999999995E-3</v>
      </c>
      <c r="T40" s="10">
        <f t="shared" si="38"/>
        <v>6.5552760000000005E-3</v>
      </c>
      <c r="U40" s="10">
        <f t="shared" si="38"/>
        <v>4.3298367439177799E-3</v>
      </c>
      <c r="V40" s="10">
        <f t="shared" si="38"/>
        <v>8.6669999999999994E-3</v>
      </c>
      <c r="W40" s="10">
        <f t="shared" si="38"/>
        <v>1.6263699125464409E-2</v>
      </c>
      <c r="X40" s="10">
        <f t="shared" si="38"/>
        <v>3.7087199999999996E-3</v>
      </c>
      <c r="Y40" s="10">
        <f t="shared" si="38"/>
        <v>3.0512160863484902E-3</v>
      </c>
      <c r="Z40" s="10">
        <f t="shared" si="38"/>
        <v>3.7955987976835198E-3</v>
      </c>
      <c r="AA40" s="10">
        <f t="shared" si="38"/>
        <v>6.7866294650036395E-3</v>
      </c>
      <c r="AB40" s="10">
        <f t="shared" si="38"/>
        <v>1.3851E-2</v>
      </c>
      <c r="AC40" s="10">
        <f t="shared" si="38"/>
        <v>6.16349340132999E-3</v>
      </c>
      <c r="AD40" s="10">
        <f t="shared" si="38"/>
        <v>2.0852692428596428E-3</v>
      </c>
      <c r="AE40" s="10">
        <f t="shared" si="38"/>
        <v>1.7385437353906199E-3</v>
      </c>
      <c r="AF40" s="10">
        <f t="shared" si="38"/>
        <v>5.3620054900458299E-3</v>
      </c>
      <c r="AG40" s="10">
        <f t="shared" si="38"/>
        <v>6.2190966682953595E-3</v>
      </c>
      <c r="AH40" s="10">
        <f t="shared" si="38"/>
        <v>6.7992492496881298E-3</v>
      </c>
      <c r="AI40" s="10">
        <f t="shared" si="38"/>
        <v>1.918327750762287E-3</v>
      </c>
      <c r="AJ40" s="10">
        <f t="shared" si="38"/>
        <v>5.6301189153609302E-3</v>
      </c>
      <c r="AK40" s="10">
        <f t="shared" si="38"/>
        <v>4.4771246167083596E-3</v>
      </c>
      <c r="AL40" s="10">
        <f t="shared" si="38"/>
        <v>7.91714989626216E-3</v>
      </c>
      <c r="AM40" s="10">
        <f t="shared" si="38"/>
        <v>3.4393425095168998E-3</v>
      </c>
      <c r="AN40" s="10">
        <f t="shared" si="38"/>
        <v>5.1185302612781099E-3</v>
      </c>
      <c r="AO40" s="10">
        <f t="shared" si="38"/>
        <v>4.1156392668544803E-3</v>
      </c>
    </row>
    <row r="42" spans="1:41">
      <c r="E42" s="11" t="s">
        <v>12</v>
      </c>
      <c r="F42" s="11" t="s">
        <v>13</v>
      </c>
      <c r="G42" s="11" t="s">
        <v>14</v>
      </c>
      <c r="H42" s="11" t="s">
        <v>15</v>
      </c>
      <c r="I42" s="11" t="s">
        <v>16</v>
      </c>
      <c r="J42" s="11" t="s">
        <v>17</v>
      </c>
      <c r="K42" s="11" t="s">
        <v>18</v>
      </c>
      <c r="L42" s="11" t="s">
        <v>19</v>
      </c>
      <c r="M42" s="11" t="s">
        <v>20</v>
      </c>
      <c r="N42" s="11" t="s">
        <v>21</v>
      </c>
      <c r="O42" s="11" t="s">
        <v>22</v>
      </c>
      <c r="P42" s="11" t="s">
        <v>23</v>
      </c>
      <c r="Q42" s="11" t="s">
        <v>24</v>
      </c>
      <c r="R42" s="11" t="s">
        <v>25</v>
      </c>
      <c r="S42" s="11" t="s">
        <v>26</v>
      </c>
      <c r="T42" s="11" t="s">
        <v>27</v>
      </c>
      <c r="U42" s="11" t="s">
        <v>28</v>
      </c>
      <c r="V42" s="11" t="s">
        <v>29</v>
      </c>
      <c r="W42" s="11" t="s">
        <v>30</v>
      </c>
      <c r="X42" s="11" t="s">
        <v>31</v>
      </c>
      <c r="Y42" s="11" t="s">
        <v>32</v>
      </c>
      <c r="Z42" s="11" t="s">
        <v>33</v>
      </c>
      <c r="AA42" s="11" t="s">
        <v>34</v>
      </c>
      <c r="AB42" s="11" t="s">
        <v>35</v>
      </c>
      <c r="AC42" s="11" t="s">
        <v>36</v>
      </c>
      <c r="AD42" s="11" t="s">
        <v>37</v>
      </c>
      <c r="AE42" s="11" t="s">
        <v>38</v>
      </c>
      <c r="AF42" s="11" t="s">
        <v>39</v>
      </c>
      <c r="AG42" s="11" t="s">
        <v>40</v>
      </c>
      <c r="AH42" s="11" t="s">
        <v>41</v>
      </c>
      <c r="AI42" s="11" t="s">
        <v>42</v>
      </c>
      <c r="AJ42" s="11" t="s">
        <v>43</v>
      </c>
      <c r="AK42" s="11" t="s">
        <v>44</v>
      </c>
      <c r="AL42" s="11" t="s">
        <v>45</v>
      </c>
      <c r="AM42" s="11" t="s">
        <v>46</v>
      </c>
      <c r="AN42" s="11" t="s">
        <v>47</v>
      </c>
      <c r="AO42" s="11" t="s">
        <v>48</v>
      </c>
    </row>
    <row r="43" spans="1:41">
      <c r="F43" t="s">
        <v>13</v>
      </c>
      <c r="H43" t="s">
        <v>15</v>
      </c>
      <c r="I43" t="s">
        <v>16</v>
      </c>
      <c r="K43" t="s">
        <v>18</v>
      </c>
      <c r="L43" t="s">
        <v>19</v>
      </c>
      <c r="M43" t="s">
        <v>20</v>
      </c>
      <c r="N43" t="s">
        <v>21</v>
      </c>
      <c r="O43" t="s">
        <v>22</v>
      </c>
      <c r="P43" t="s">
        <v>23</v>
      </c>
      <c r="Q43" t="s">
        <v>24</v>
      </c>
      <c r="R43" t="s">
        <v>25</v>
      </c>
      <c r="S43" t="s">
        <v>26</v>
      </c>
      <c r="T43" t="s">
        <v>27</v>
      </c>
      <c r="U43" t="s">
        <v>28</v>
      </c>
      <c r="V43" t="s">
        <v>29</v>
      </c>
      <c r="X43" t="s">
        <v>31</v>
      </c>
      <c r="Z43" t="s">
        <v>33</v>
      </c>
      <c r="AA43" t="s">
        <v>34</v>
      </c>
      <c r="AB43" t="s">
        <v>35</v>
      </c>
      <c r="AE43" t="s">
        <v>38</v>
      </c>
      <c r="AF43" t="s">
        <v>39</v>
      </c>
      <c r="AH43" t="s">
        <v>41</v>
      </c>
      <c r="AI43" t="s">
        <v>42</v>
      </c>
      <c r="AJ43" t="s">
        <v>43</v>
      </c>
      <c r="AL43" t="s">
        <v>45</v>
      </c>
      <c r="AM43" t="s">
        <v>46</v>
      </c>
      <c r="AN43" t="s">
        <v>47</v>
      </c>
      <c r="AO43" t="s">
        <v>48</v>
      </c>
    </row>
    <row r="44" spans="1:41">
      <c r="D44" t="s">
        <v>200</v>
      </c>
      <c r="F44">
        <v>160</v>
      </c>
      <c r="H44">
        <v>32.26</v>
      </c>
      <c r="I44">
        <v>40</v>
      </c>
      <c r="K44">
        <v>100</v>
      </c>
      <c r="L44">
        <v>0</v>
      </c>
      <c r="M44">
        <v>36</v>
      </c>
      <c r="N44">
        <v>20</v>
      </c>
      <c r="O44">
        <v>50</v>
      </c>
      <c r="P44">
        <v>0</v>
      </c>
      <c r="Q44">
        <v>0</v>
      </c>
      <c r="R44">
        <v>0</v>
      </c>
      <c r="S44">
        <v>50</v>
      </c>
      <c r="T44">
        <v>62.79</v>
      </c>
      <c r="U44">
        <v>0</v>
      </c>
      <c r="V44">
        <v>45</v>
      </c>
      <c r="X44">
        <v>20.399999999999999</v>
      </c>
      <c r="Z44">
        <v>0</v>
      </c>
      <c r="AA44">
        <v>0</v>
      </c>
      <c r="AB44">
        <v>95</v>
      </c>
      <c r="AE44">
        <v>40</v>
      </c>
      <c r="AF44">
        <v>25</v>
      </c>
      <c r="AH44">
        <v>67.11</v>
      </c>
      <c r="AI44">
        <v>0</v>
      </c>
      <c r="AJ44">
        <v>105.5</v>
      </c>
      <c r="AL44">
        <v>58.25</v>
      </c>
      <c r="AM44">
        <v>80.709999999999994</v>
      </c>
      <c r="AN44">
        <v>0</v>
      </c>
      <c r="AO44">
        <v>0</v>
      </c>
    </row>
    <row r="45" spans="1:41">
      <c r="D45" t="s">
        <v>201</v>
      </c>
      <c r="E45" t="s">
        <v>12</v>
      </c>
      <c r="F45" t="s">
        <v>13</v>
      </c>
      <c r="G45" t="s">
        <v>14</v>
      </c>
      <c r="H45" t="s">
        <v>15</v>
      </c>
      <c r="I45" t="s">
        <v>16</v>
      </c>
      <c r="J45" t="s">
        <v>17</v>
      </c>
      <c r="K45" t="s">
        <v>18</v>
      </c>
      <c r="L45" t="s">
        <v>19</v>
      </c>
      <c r="M45" t="s">
        <v>20</v>
      </c>
      <c r="N45" t="s">
        <v>21</v>
      </c>
      <c r="O45" t="s">
        <v>22</v>
      </c>
      <c r="P45" t="s">
        <v>23</v>
      </c>
      <c r="Q45" t="s">
        <v>24</v>
      </c>
      <c r="R45" t="s">
        <v>25</v>
      </c>
      <c r="S45" t="s">
        <v>26</v>
      </c>
      <c r="T45" t="s">
        <v>27</v>
      </c>
      <c r="U45" t="s">
        <v>28</v>
      </c>
      <c r="V45" t="s">
        <v>29</v>
      </c>
      <c r="W45" t="s">
        <v>30</v>
      </c>
      <c r="X45" t="s">
        <v>31</v>
      </c>
      <c r="Y45" t="s">
        <v>32</v>
      </c>
      <c r="Z45" t="s">
        <v>33</v>
      </c>
      <c r="AA45" t="s">
        <v>34</v>
      </c>
      <c r="AB45" t="s">
        <v>35</v>
      </c>
      <c r="AC45" t="s">
        <v>36</v>
      </c>
      <c r="AD45" t="s">
        <v>37</v>
      </c>
      <c r="AE45" t="s">
        <v>38</v>
      </c>
      <c r="AF45" t="s">
        <v>39</v>
      </c>
      <c r="AG45" t="s">
        <v>40</v>
      </c>
      <c r="AH45" t="s">
        <v>41</v>
      </c>
      <c r="AI45" t="s">
        <v>42</v>
      </c>
      <c r="AJ45" t="s">
        <v>43</v>
      </c>
      <c r="AK45" t="s">
        <v>44</v>
      </c>
      <c r="AL45" t="s">
        <v>45</v>
      </c>
      <c r="AM45" t="s">
        <v>46</v>
      </c>
      <c r="AN45" t="s">
        <v>47</v>
      </c>
      <c r="AO45" t="s">
        <v>48</v>
      </c>
    </row>
    <row r="46" spans="1:41">
      <c r="C46" t="s">
        <v>205</v>
      </c>
      <c r="D46" t="s">
        <v>202</v>
      </c>
      <c r="E46">
        <v>114</v>
      </c>
      <c r="F46">
        <v>150</v>
      </c>
      <c r="G46">
        <v>86</v>
      </c>
      <c r="H46">
        <v>142</v>
      </c>
      <c r="I46">
        <v>80</v>
      </c>
      <c r="J46">
        <v>150</v>
      </c>
      <c r="K46">
        <v>114</v>
      </c>
      <c r="L46">
        <v>125</v>
      </c>
      <c r="M46">
        <v>134</v>
      </c>
      <c r="N46">
        <v>167</v>
      </c>
      <c r="O46">
        <v>107</v>
      </c>
      <c r="P46">
        <v>114</v>
      </c>
      <c r="Q46">
        <v>139</v>
      </c>
      <c r="R46">
        <v>121</v>
      </c>
      <c r="S46">
        <v>140</v>
      </c>
      <c r="T46">
        <v>86</v>
      </c>
      <c r="U46">
        <v>116</v>
      </c>
      <c r="V46">
        <v>147</v>
      </c>
      <c r="W46">
        <v>121</v>
      </c>
      <c r="X46">
        <v>137</v>
      </c>
      <c r="Y46">
        <v>86</v>
      </c>
      <c r="Z46">
        <v>121</v>
      </c>
      <c r="AA46">
        <v>109</v>
      </c>
      <c r="AB46">
        <v>120</v>
      </c>
      <c r="AC46">
        <v>114</v>
      </c>
      <c r="AD46">
        <v>86</v>
      </c>
      <c r="AE46">
        <v>124</v>
      </c>
      <c r="AF46">
        <v>143</v>
      </c>
      <c r="AG46">
        <v>156</v>
      </c>
      <c r="AH46">
        <v>120</v>
      </c>
      <c r="AI46">
        <v>145</v>
      </c>
      <c r="AJ46">
        <v>91</v>
      </c>
      <c r="AK46">
        <v>86</v>
      </c>
      <c r="AL46">
        <v>156</v>
      </c>
      <c r="AM46">
        <v>119</v>
      </c>
      <c r="AN46">
        <v>120</v>
      </c>
      <c r="AO46">
        <v>102</v>
      </c>
    </row>
    <row r="47" spans="1:41">
      <c r="D47" t="s">
        <v>204</v>
      </c>
      <c r="E47">
        <v>73</v>
      </c>
      <c r="F47">
        <v>71.599999999999994</v>
      </c>
      <c r="G47">
        <v>63.6</v>
      </c>
      <c r="H47">
        <v>73.2</v>
      </c>
      <c r="I47">
        <v>64.5</v>
      </c>
      <c r="J47">
        <v>71.599999999999994</v>
      </c>
      <c r="K47">
        <v>73</v>
      </c>
      <c r="L47">
        <v>61</v>
      </c>
      <c r="M47">
        <v>62.7</v>
      </c>
      <c r="N47">
        <v>78.400000000000006</v>
      </c>
      <c r="O47">
        <v>47.8</v>
      </c>
      <c r="P47">
        <v>73</v>
      </c>
      <c r="Q47">
        <v>86.4</v>
      </c>
      <c r="R47">
        <v>56</v>
      </c>
      <c r="S47">
        <v>65.900000000000006</v>
      </c>
      <c r="T47">
        <v>63.6</v>
      </c>
      <c r="U47">
        <v>46.7</v>
      </c>
      <c r="V47">
        <v>66.5</v>
      </c>
      <c r="W47">
        <v>56</v>
      </c>
      <c r="X47">
        <v>90.8</v>
      </c>
      <c r="Y47">
        <v>63.6</v>
      </c>
      <c r="Z47">
        <v>51.6</v>
      </c>
      <c r="AA47">
        <v>85.8</v>
      </c>
      <c r="AB47">
        <v>51.5</v>
      </c>
      <c r="AC47">
        <v>73</v>
      </c>
      <c r="AD47">
        <v>63.6</v>
      </c>
      <c r="AE47">
        <v>85</v>
      </c>
      <c r="AF47">
        <v>75.8</v>
      </c>
      <c r="AG47">
        <v>66.8</v>
      </c>
      <c r="AH47">
        <v>52.5</v>
      </c>
      <c r="AI47">
        <v>96.7</v>
      </c>
      <c r="AJ47">
        <v>48</v>
      </c>
      <c r="AK47">
        <v>63.6</v>
      </c>
      <c r="AL47">
        <v>66.8</v>
      </c>
      <c r="AM47">
        <v>51.6</v>
      </c>
      <c r="AN47">
        <v>61.3</v>
      </c>
      <c r="AO47">
        <v>48.4</v>
      </c>
    </row>
    <row r="48" spans="1:41">
      <c r="D48" t="s">
        <v>203</v>
      </c>
      <c r="E48">
        <v>79</v>
      </c>
      <c r="F48">
        <v>102</v>
      </c>
      <c r="G48">
        <v>58</v>
      </c>
      <c r="H48">
        <v>104</v>
      </c>
      <c r="I48">
        <v>55</v>
      </c>
      <c r="J48">
        <v>107</v>
      </c>
      <c r="K48">
        <v>81</v>
      </c>
      <c r="L48">
        <v>86</v>
      </c>
      <c r="M48">
        <v>96</v>
      </c>
      <c r="N48">
        <v>115</v>
      </c>
      <c r="O48">
        <v>73</v>
      </c>
      <c r="P48">
        <v>79</v>
      </c>
      <c r="Q48">
        <v>103</v>
      </c>
      <c r="R48">
        <v>85</v>
      </c>
      <c r="S48">
        <v>99</v>
      </c>
      <c r="T48">
        <v>58</v>
      </c>
      <c r="U48">
        <v>79</v>
      </c>
      <c r="V48">
        <v>107</v>
      </c>
      <c r="W48">
        <v>86</v>
      </c>
      <c r="X48">
        <v>101</v>
      </c>
      <c r="Y48">
        <v>58</v>
      </c>
      <c r="Z48">
        <v>83</v>
      </c>
      <c r="AA48">
        <v>79</v>
      </c>
      <c r="AB48">
        <v>81</v>
      </c>
      <c r="AC48">
        <v>79</v>
      </c>
      <c r="AD48">
        <v>59</v>
      </c>
      <c r="AE48">
        <v>97</v>
      </c>
      <c r="AF48">
        <v>110</v>
      </c>
      <c r="AG48">
        <v>109</v>
      </c>
      <c r="AH48">
        <v>81</v>
      </c>
      <c r="AI48">
        <v>102</v>
      </c>
      <c r="AJ48">
        <v>61</v>
      </c>
      <c r="AK48">
        <v>58</v>
      </c>
      <c r="AL48">
        <v>107</v>
      </c>
      <c r="AM48">
        <v>80</v>
      </c>
      <c r="AN48">
        <v>81</v>
      </c>
      <c r="AO48">
        <v>77</v>
      </c>
    </row>
    <row r="50" spans="3:41">
      <c r="C50" t="s">
        <v>206</v>
      </c>
      <c r="D50" t="s">
        <v>202</v>
      </c>
      <c r="E50" s="22"/>
      <c r="F50" s="22">
        <f t="shared" ref="F50" si="41">F$44*F46*3.6/1000000</f>
        <v>8.6400000000000005E-2</v>
      </c>
      <c r="G50" s="22"/>
      <c r="H50" s="22">
        <f>H$44*H46*3.6/1000000</f>
        <v>1.6491312000000001E-2</v>
      </c>
      <c r="I50" s="22">
        <f t="shared" ref="I50:K50" si="42">I$44*I46*3.6/1000000</f>
        <v>1.1520000000000001E-2</v>
      </c>
      <c r="J50" s="22"/>
      <c r="K50" s="22">
        <f t="shared" si="42"/>
        <v>4.104E-2</v>
      </c>
      <c r="L50" s="22"/>
      <c r="M50" s="22">
        <f>M$44*M46*3.6/1000000</f>
        <v>1.7366400000000001E-2</v>
      </c>
      <c r="N50" s="22">
        <f t="shared" ref="N50:AM50" si="43">N$44*N46*3.6/1000000</f>
        <v>1.2024E-2</v>
      </c>
      <c r="O50" s="22">
        <f t="shared" si="43"/>
        <v>1.9259999999999999E-2</v>
      </c>
      <c r="P50" s="22"/>
      <c r="Q50" s="22"/>
      <c r="R50" s="22"/>
      <c r="S50" s="22">
        <f t="shared" si="43"/>
        <v>2.52E-2</v>
      </c>
      <c r="T50" s="22">
        <f t="shared" si="43"/>
        <v>1.9439783999999998E-2</v>
      </c>
      <c r="U50" s="22"/>
      <c r="V50" s="22">
        <f t="shared" si="43"/>
        <v>2.3813999999999998E-2</v>
      </c>
      <c r="W50" s="22"/>
      <c r="X50" s="22">
        <f t="shared" si="43"/>
        <v>1.0061279999999999E-2</v>
      </c>
      <c r="Y50" s="22"/>
      <c r="Z50" s="22"/>
      <c r="AA50" s="22"/>
      <c r="AB50" s="22">
        <f t="shared" si="43"/>
        <v>4.104E-2</v>
      </c>
      <c r="AC50" s="22"/>
      <c r="AD50" s="22"/>
      <c r="AE50" s="22">
        <f t="shared" si="43"/>
        <v>1.7856E-2</v>
      </c>
      <c r="AF50" s="22">
        <f t="shared" si="43"/>
        <v>1.2869999999999999E-2</v>
      </c>
      <c r="AG50" s="22"/>
      <c r="AH50" s="22">
        <f t="shared" si="43"/>
        <v>2.899152E-2</v>
      </c>
      <c r="AI50" s="22"/>
      <c r="AJ50" s="22">
        <f t="shared" si="43"/>
        <v>3.4561800000000004E-2</v>
      </c>
      <c r="AK50" s="22"/>
      <c r="AL50" s="22">
        <f t="shared" si="43"/>
        <v>3.2713199999999998E-2</v>
      </c>
      <c r="AM50" s="22">
        <f t="shared" si="43"/>
        <v>3.4576164E-2</v>
      </c>
      <c r="AN50" s="22"/>
      <c r="AO50" s="22"/>
    </row>
    <row r="51" spans="3:41">
      <c r="D51" t="s">
        <v>204</v>
      </c>
      <c r="E51" s="22"/>
      <c r="F51" s="22">
        <f t="shared" ref="F51" si="44">F$44*F47*3.6/1000000</f>
        <v>4.1241599999999996E-2</v>
      </c>
      <c r="G51" s="22"/>
      <c r="H51" s="22">
        <f>H$44*H47*3.6/1000000</f>
        <v>8.501155199999999E-3</v>
      </c>
      <c r="I51" s="22">
        <f t="shared" ref="H51:M52" si="45">I$44*I47*3.6/1000000</f>
        <v>9.2879999999999994E-3</v>
      </c>
      <c r="J51" s="22"/>
      <c r="K51" s="22">
        <f t="shared" si="45"/>
        <v>2.6280000000000001E-2</v>
      </c>
      <c r="L51" s="22"/>
      <c r="M51" s="22">
        <f t="shared" si="45"/>
        <v>8.1259200000000018E-3</v>
      </c>
      <c r="N51" s="22">
        <f t="shared" ref="N51:AM51" si="46">N$44*N47*3.6/1000000</f>
        <v>5.6448000000000002E-3</v>
      </c>
      <c r="O51" s="22">
        <f t="shared" si="46"/>
        <v>8.6040000000000005E-3</v>
      </c>
      <c r="P51" s="22"/>
      <c r="Q51" s="22"/>
      <c r="R51" s="22"/>
      <c r="S51" s="22">
        <f t="shared" si="46"/>
        <v>1.1862000000000001E-2</v>
      </c>
      <c r="T51" s="22">
        <f t="shared" si="46"/>
        <v>1.43763984E-2</v>
      </c>
      <c r="U51" s="22"/>
      <c r="V51" s="22">
        <f t="shared" si="46"/>
        <v>1.0773E-2</v>
      </c>
      <c r="W51" s="22"/>
      <c r="X51" s="22">
        <f t="shared" si="46"/>
        <v>6.6683519999999989E-3</v>
      </c>
      <c r="Y51" s="22"/>
      <c r="Z51" s="22"/>
      <c r="AA51" s="22"/>
      <c r="AB51" s="22">
        <f t="shared" si="46"/>
        <v>1.7613E-2</v>
      </c>
      <c r="AC51" s="22"/>
      <c r="AD51" s="22"/>
      <c r="AE51" s="22">
        <f t="shared" si="46"/>
        <v>1.2239999999999999E-2</v>
      </c>
      <c r="AF51" s="22">
        <f t="shared" si="46"/>
        <v>6.8219999999999999E-3</v>
      </c>
      <c r="AG51" s="22"/>
      <c r="AH51" s="22">
        <f t="shared" si="46"/>
        <v>1.268379E-2</v>
      </c>
      <c r="AI51" s="22"/>
      <c r="AJ51" s="22">
        <f t="shared" si="46"/>
        <v>1.8230400000000001E-2</v>
      </c>
      <c r="AK51" s="22"/>
      <c r="AL51" s="22">
        <f t="shared" si="46"/>
        <v>1.400796E-2</v>
      </c>
      <c r="AM51" s="22">
        <f t="shared" si="46"/>
        <v>1.4992689599999998E-2</v>
      </c>
      <c r="AN51" s="22"/>
      <c r="AO51" s="22"/>
    </row>
    <row r="52" spans="3:41">
      <c r="D52" t="s">
        <v>203</v>
      </c>
      <c r="E52" s="22"/>
      <c r="F52" s="22">
        <f t="shared" ref="F52" si="47">F$44*F48*3.6/1000000</f>
        <v>5.8751999999999999E-2</v>
      </c>
      <c r="G52" s="22"/>
      <c r="H52" s="22">
        <f t="shared" si="45"/>
        <v>1.2078144000000001E-2</v>
      </c>
      <c r="I52" s="22">
        <f t="shared" si="45"/>
        <v>7.92E-3</v>
      </c>
      <c r="J52" s="22"/>
      <c r="K52" s="22">
        <f t="shared" si="45"/>
        <v>2.9159999999999998E-2</v>
      </c>
      <c r="L52" s="22"/>
      <c r="M52" s="22">
        <f t="shared" si="45"/>
        <v>1.2441600000000001E-2</v>
      </c>
      <c r="N52" s="22">
        <f t="shared" ref="N52:AM52" si="48">N$44*N48*3.6/1000000</f>
        <v>8.2799999999999992E-3</v>
      </c>
      <c r="O52" s="22">
        <f t="shared" si="48"/>
        <v>1.3140000000000001E-2</v>
      </c>
      <c r="P52" s="22"/>
      <c r="Q52" s="22"/>
      <c r="R52" s="22"/>
      <c r="S52" s="22">
        <f t="shared" si="48"/>
        <v>1.7819999999999999E-2</v>
      </c>
      <c r="T52" s="22">
        <f t="shared" si="48"/>
        <v>1.3110552000000001E-2</v>
      </c>
      <c r="U52" s="22"/>
      <c r="V52" s="22">
        <f t="shared" si="48"/>
        <v>1.7333999999999999E-2</v>
      </c>
      <c r="W52" s="22"/>
      <c r="X52" s="22">
        <f t="shared" si="48"/>
        <v>7.4174399999999991E-3</v>
      </c>
      <c r="Y52" s="22"/>
      <c r="Z52" s="22"/>
      <c r="AA52" s="22"/>
      <c r="AB52" s="22">
        <f t="shared" si="48"/>
        <v>2.7702000000000001E-2</v>
      </c>
      <c r="AC52" s="22"/>
      <c r="AD52" s="22"/>
      <c r="AE52" s="22">
        <f t="shared" si="48"/>
        <v>1.3968E-2</v>
      </c>
      <c r="AF52" s="22">
        <f t="shared" si="48"/>
        <v>9.9000000000000008E-3</v>
      </c>
      <c r="AG52" s="22"/>
      <c r="AH52" s="22">
        <f t="shared" si="48"/>
        <v>1.9569276E-2</v>
      </c>
      <c r="AI52" s="22"/>
      <c r="AJ52" s="22">
        <f t="shared" si="48"/>
        <v>2.3167799999999999E-2</v>
      </c>
      <c r="AK52" s="22"/>
      <c r="AL52" s="22">
        <f t="shared" si="48"/>
        <v>2.24379E-2</v>
      </c>
      <c r="AM52" s="22">
        <f t="shared" si="48"/>
        <v>2.3244479999999998E-2</v>
      </c>
      <c r="AN52" s="22"/>
      <c r="AO52" s="22"/>
    </row>
  </sheetData>
  <sortState xmlns:xlrd2="http://schemas.microsoft.com/office/spreadsheetml/2017/richdata2" columnSort="1" ref="K43:AH44">
    <sortCondition ref="K43:AH43"/>
  </sortState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4:AR163"/>
  <sheetViews>
    <sheetView workbookViewId="0">
      <selection activeCell="F108" sqref="F108:F125"/>
    </sheetView>
  </sheetViews>
  <sheetFormatPr defaultRowHeight="15"/>
  <cols>
    <col min="2" max="2" width="17.140625" customWidth="1"/>
    <col min="3" max="3" width="10.42578125" bestFit="1" customWidth="1"/>
    <col min="4" max="4" width="18.28515625" customWidth="1"/>
    <col min="5" max="5" width="18.85546875" customWidth="1"/>
    <col min="6" max="6" width="15.28515625" bestFit="1" customWidth="1"/>
    <col min="7" max="7" width="28.42578125" bestFit="1" customWidth="1"/>
    <col min="8" max="8" width="10.42578125" bestFit="1" customWidth="1"/>
  </cols>
  <sheetData>
    <row r="4" spans="3:14">
      <c r="C4" t="s">
        <v>71</v>
      </c>
    </row>
    <row r="5" spans="3:14">
      <c r="C5" t="s">
        <v>0</v>
      </c>
      <c r="D5" t="s">
        <v>95</v>
      </c>
      <c r="E5" t="s">
        <v>67</v>
      </c>
      <c r="F5" t="s">
        <v>76</v>
      </c>
      <c r="G5" t="s">
        <v>2</v>
      </c>
      <c r="H5" t="s">
        <v>3</v>
      </c>
    </row>
    <row r="6" spans="3:14">
      <c r="C6" t="s">
        <v>90</v>
      </c>
      <c r="D6" t="str">
        <f>"R_"&amp;MID(E6,5,20)</f>
        <v>R_Flat</v>
      </c>
      <c r="E6" t="s">
        <v>56</v>
      </c>
      <c r="F6" t="s">
        <v>91</v>
      </c>
      <c r="G6" t="s">
        <v>94</v>
      </c>
      <c r="H6">
        <v>0</v>
      </c>
      <c r="M6" t="s">
        <v>84</v>
      </c>
    </row>
    <row r="7" spans="3:14">
      <c r="C7" t="s">
        <v>90</v>
      </c>
      <c r="D7" t="str">
        <f t="shared" ref="D7" si="0">"R_"&amp;MID(E7,5,20)</f>
        <v>R_DetH</v>
      </c>
      <c r="E7" t="s">
        <v>50</v>
      </c>
      <c r="F7" t="s">
        <v>92</v>
      </c>
      <c r="G7" t="s">
        <v>94</v>
      </c>
      <c r="H7">
        <v>0</v>
      </c>
      <c r="M7" t="s">
        <v>85</v>
      </c>
    </row>
    <row r="8" spans="3:14">
      <c r="C8" t="s">
        <v>90</v>
      </c>
      <c r="D8" t="str">
        <f>D7</f>
        <v>R_DetH</v>
      </c>
      <c r="E8" t="s">
        <v>236</v>
      </c>
      <c r="F8" t="s">
        <v>92</v>
      </c>
      <c r="G8" t="s">
        <v>94</v>
      </c>
      <c r="H8">
        <v>0</v>
      </c>
      <c r="M8" t="s">
        <v>86</v>
      </c>
    </row>
    <row r="9" spans="3:14">
      <c r="C9" t="s">
        <v>90</v>
      </c>
      <c r="D9" t="str">
        <f t="shared" ref="D9:D17" si="1">"R_"&amp;MID(E9,5,20)</f>
        <v>R_SDetH</v>
      </c>
      <c r="E9" t="s">
        <v>61</v>
      </c>
      <c r="F9" t="s">
        <v>93</v>
      </c>
      <c r="G9" t="s">
        <v>94</v>
      </c>
      <c r="H9">
        <v>0</v>
      </c>
      <c r="M9" t="s">
        <v>87</v>
      </c>
      <c r="N9">
        <f>G10</f>
        <v>1940</v>
      </c>
    </row>
    <row r="10" spans="3:14">
      <c r="C10" t="s">
        <v>90</v>
      </c>
      <c r="D10" t="str">
        <f t="shared" si="1"/>
        <v>R_Flat</v>
      </c>
      <c r="E10" t="s">
        <v>56</v>
      </c>
      <c r="F10" t="str">
        <f t="shared" ref="F10:F15" si="2">"Bldg_FLTPre"&amp;M6&amp;"*"</f>
        <v>Bldg_FLTPre45*</v>
      </c>
      <c r="G10">
        <v>1940</v>
      </c>
      <c r="H10">
        <v>1</v>
      </c>
      <c r="M10" t="s">
        <v>88</v>
      </c>
      <c r="N10" t="str">
        <f>N9&amp;","&amp;G11</f>
        <v>1940,1957</v>
      </c>
    </row>
    <row r="11" spans="3:14">
      <c r="C11" t="s">
        <v>90</v>
      </c>
      <c r="D11" t="str">
        <f t="shared" si="1"/>
        <v>R_Flat</v>
      </c>
      <c r="E11" t="s">
        <v>56</v>
      </c>
      <c r="F11" t="str">
        <f t="shared" si="2"/>
        <v>Bldg_FLTPre69*</v>
      </c>
      <c r="G11">
        <v>1957</v>
      </c>
      <c r="H11">
        <v>1</v>
      </c>
      <c r="M11" t="s">
        <v>89</v>
      </c>
      <c r="N11" t="str">
        <f>N10&amp;","&amp;G12</f>
        <v>1940,1957,1975</v>
      </c>
    </row>
    <row r="12" spans="3:14">
      <c r="C12" t="s">
        <v>90</v>
      </c>
      <c r="D12" t="str">
        <f t="shared" si="1"/>
        <v>R_Flat</v>
      </c>
      <c r="E12" t="s">
        <v>56</v>
      </c>
      <c r="F12" t="str">
        <f t="shared" si="2"/>
        <v>Bldg_FLTPre79*</v>
      </c>
      <c r="G12">
        <v>1975</v>
      </c>
      <c r="H12">
        <v>1</v>
      </c>
      <c r="M12" t="str">
        <f>M6</f>
        <v>45</v>
      </c>
      <c r="N12" t="str">
        <f>N11&amp;","&amp;G13</f>
        <v>1940,1957,1975,1985</v>
      </c>
    </row>
    <row r="13" spans="3:14">
      <c r="C13" t="s">
        <v>90</v>
      </c>
      <c r="D13" t="str">
        <f t="shared" si="1"/>
        <v>R_Flat</v>
      </c>
      <c r="E13" t="s">
        <v>56</v>
      </c>
      <c r="F13" t="str">
        <f t="shared" si="2"/>
        <v>Bldg_FLTPre89*</v>
      </c>
      <c r="G13">
        <v>1985</v>
      </c>
      <c r="H13">
        <v>1</v>
      </c>
      <c r="M13" t="str">
        <f t="shared" ref="M13:M23" si="3">M7</f>
        <v>69</v>
      </c>
      <c r="N13" t="str">
        <f>N12&amp;","&amp;G14</f>
        <v>1940,1957,1975,1985,1995</v>
      </c>
    </row>
    <row r="14" spans="3:14">
      <c r="C14" t="s">
        <v>90</v>
      </c>
      <c r="D14" t="str">
        <f t="shared" si="1"/>
        <v>R_Flat</v>
      </c>
      <c r="E14" t="s">
        <v>56</v>
      </c>
      <c r="F14" t="str">
        <f t="shared" si="2"/>
        <v>Bldg_FLTPre99*</v>
      </c>
      <c r="G14">
        <v>1995</v>
      </c>
      <c r="H14">
        <v>1</v>
      </c>
      <c r="M14" t="str">
        <f t="shared" si="3"/>
        <v>79</v>
      </c>
      <c r="N14" t="str">
        <f>N13&amp;","&amp;G15</f>
        <v>1940,1957,1975,1985,1995,2004</v>
      </c>
    </row>
    <row r="15" spans="3:14">
      <c r="C15" t="s">
        <v>90</v>
      </c>
      <c r="D15" t="str">
        <f t="shared" si="1"/>
        <v>R_Flat</v>
      </c>
      <c r="E15" t="s">
        <v>56</v>
      </c>
      <c r="F15" t="str">
        <f t="shared" si="2"/>
        <v>Bldg_FLTPre09*</v>
      </c>
      <c r="G15">
        <v>2004</v>
      </c>
      <c r="H15">
        <v>1</v>
      </c>
      <c r="M15" t="str">
        <f t="shared" si="3"/>
        <v>89</v>
      </c>
    </row>
    <row r="16" spans="3:14">
      <c r="C16" t="s">
        <v>90</v>
      </c>
      <c r="D16" t="str">
        <f>"R_"&amp;MID(E16,5,20)</f>
        <v>R_DetH</v>
      </c>
      <c r="E16" t="s">
        <v>50</v>
      </c>
      <c r="F16" t="str">
        <f t="shared" ref="F16:F21" si="4">"Bldg_DETPre"&amp;M12&amp;"*"</f>
        <v>Bldg_DETPre45*</v>
      </c>
      <c r="G16">
        <f>G10</f>
        <v>1940</v>
      </c>
      <c r="H16">
        <v>1</v>
      </c>
      <c r="M16" t="str">
        <f t="shared" si="3"/>
        <v>99</v>
      </c>
    </row>
    <row r="17" spans="3:13">
      <c r="C17" t="s">
        <v>90</v>
      </c>
      <c r="D17" t="str">
        <f t="shared" si="1"/>
        <v>R_DetH</v>
      </c>
      <c r="E17" t="s">
        <v>50</v>
      </c>
      <c r="F17" t="str">
        <f t="shared" si="4"/>
        <v>Bldg_DETPre69*</v>
      </c>
      <c r="G17">
        <f t="shared" ref="G17:G27" si="5">G11</f>
        <v>1957</v>
      </c>
      <c r="H17">
        <v>1</v>
      </c>
      <c r="M17" t="str">
        <f t="shared" si="3"/>
        <v>09</v>
      </c>
    </row>
    <row r="18" spans="3:13">
      <c r="C18" t="s">
        <v>90</v>
      </c>
      <c r="D18" t="s">
        <v>77</v>
      </c>
      <c r="E18" t="s">
        <v>236</v>
      </c>
      <c r="F18" t="str">
        <f t="shared" si="4"/>
        <v>Bldg_DETPre79*</v>
      </c>
      <c r="G18">
        <f t="shared" si="5"/>
        <v>1975</v>
      </c>
      <c r="H18">
        <v>1</v>
      </c>
      <c r="M18" t="str">
        <f t="shared" si="3"/>
        <v>45</v>
      </c>
    </row>
    <row r="19" spans="3:13">
      <c r="C19" t="s">
        <v>90</v>
      </c>
      <c r="D19" t="s">
        <v>77</v>
      </c>
      <c r="E19" t="s">
        <v>236</v>
      </c>
      <c r="F19" t="str">
        <f t="shared" si="4"/>
        <v>Bldg_DETPre89*</v>
      </c>
      <c r="G19">
        <f t="shared" si="5"/>
        <v>1985</v>
      </c>
      <c r="H19">
        <v>1</v>
      </c>
      <c r="M19" t="str">
        <f t="shared" si="3"/>
        <v>69</v>
      </c>
    </row>
    <row r="20" spans="3:13">
      <c r="C20" t="s">
        <v>90</v>
      </c>
      <c r="D20" t="s">
        <v>77</v>
      </c>
      <c r="E20" t="s">
        <v>236</v>
      </c>
      <c r="F20" t="str">
        <f t="shared" si="4"/>
        <v>Bldg_DETPre99*</v>
      </c>
      <c r="G20">
        <f t="shared" si="5"/>
        <v>1995</v>
      </c>
      <c r="H20">
        <v>1</v>
      </c>
      <c r="M20" t="str">
        <f t="shared" si="3"/>
        <v>79</v>
      </c>
    </row>
    <row r="21" spans="3:13">
      <c r="C21" t="s">
        <v>90</v>
      </c>
      <c r="D21" t="s">
        <v>77</v>
      </c>
      <c r="E21" t="s">
        <v>236</v>
      </c>
      <c r="F21" t="str">
        <f t="shared" si="4"/>
        <v>Bldg_DETPre09*</v>
      </c>
      <c r="G21">
        <f t="shared" si="5"/>
        <v>2004</v>
      </c>
      <c r="H21">
        <v>1</v>
      </c>
      <c r="M21" t="str">
        <f t="shared" si="3"/>
        <v>89</v>
      </c>
    </row>
    <row r="22" spans="3:13">
      <c r="C22" t="s">
        <v>90</v>
      </c>
      <c r="D22" t="str">
        <f t="shared" ref="D22:D27" si="6">"R_"&amp;MID(E22,5,20)</f>
        <v>R_SDetH</v>
      </c>
      <c r="E22" t="s">
        <v>61</v>
      </c>
      <c r="F22" t="str">
        <f t="shared" ref="F22:F27" si="7">"Bldg_SDEPre"&amp;M18&amp;"*"</f>
        <v>Bldg_SDEPre45*</v>
      </c>
      <c r="G22">
        <f t="shared" si="5"/>
        <v>1940</v>
      </c>
      <c r="H22">
        <v>1</v>
      </c>
      <c r="M22" t="str">
        <f t="shared" si="3"/>
        <v>99</v>
      </c>
    </row>
    <row r="23" spans="3:13">
      <c r="C23" t="s">
        <v>90</v>
      </c>
      <c r="D23" t="str">
        <f t="shared" si="6"/>
        <v>R_SDetH</v>
      </c>
      <c r="E23" t="s">
        <v>61</v>
      </c>
      <c r="F23" t="str">
        <f t="shared" si="7"/>
        <v>Bldg_SDEPre69*</v>
      </c>
      <c r="G23">
        <f t="shared" si="5"/>
        <v>1957</v>
      </c>
      <c r="H23">
        <v>1</v>
      </c>
      <c r="M23" t="str">
        <f t="shared" si="3"/>
        <v>09</v>
      </c>
    </row>
    <row r="24" spans="3:13">
      <c r="C24" t="s">
        <v>90</v>
      </c>
      <c r="D24" t="str">
        <f t="shared" si="6"/>
        <v>R_SDetH</v>
      </c>
      <c r="E24" t="s">
        <v>61</v>
      </c>
      <c r="F24" t="str">
        <f t="shared" si="7"/>
        <v>Bldg_SDEPre79*</v>
      </c>
      <c r="G24">
        <f t="shared" si="5"/>
        <v>1975</v>
      </c>
      <c r="H24">
        <v>1</v>
      </c>
    </row>
    <row r="25" spans="3:13">
      <c r="C25" t="s">
        <v>90</v>
      </c>
      <c r="D25" t="str">
        <f t="shared" si="6"/>
        <v>R_SDetH</v>
      </c>
      <c r="E25" t="s">
        <v>61</v>
      </c>
      <c r="F25" t="str">
        <f t="shared" si="7"/>
        <v>Bldg_SDEPre89*</v>
      </c>
      <c r="G25">
        <f t="shared" si="5"/>
        <v>1985</v>
      </c>
      <c r="H25">
        <v>1</v>
      </c>
    </row>
    <row r="26" spans="3:13">
      <c r="C26" t="s">
        <v>90</v>
      </c>
      <c r="D26" t="str">
        <f t="shared" si="6"/>
        <v>R_SDetH</v>
      </c>
      <c r="E26" t="s">
        <v>61</v>
      </c>
      <c r="F26" t="str">
        <f t="shared" si="7"/>
        <v>Bldg_SDEPre99*</v>
      </c>
      <c r="G26">
        <f t="shared" si="5"/>
        <v>1995</v>
      </c>
      <c r="H26">
        <v>1</v>
      </c>
    </row>
    <row r="27" spans="3:13">
      <c r="C27" t="s">
        <v>90</v>
      </c>
      <c r="D27" t="str">
        <f t="shared" si="6"/>
        <v>R_SDetH</v>
      </c>
      <c r="E27" t="s">
        <v>61</v>
      </c>
      <c r="F27" t="str">
        <f t="shared" si="7"/>
        <v>Bldg_SDEPre09*</v>
      </c>
      <c r="G27">
        <f t="shared" si="5"/>
        <v>2004</v>
      </c>
      <c r="H27">
        <v>1</v>
      </c>
    </row>
    <row r="30" spans="3:13">
      <c r="C30" t="s">
        <v>96</v>
      </c>
    </row>
    <row r="31" spans="3:13">
      <c r="C31" t="s">
        <v>0</v>
      </c>
      <c r="D31" t="s">
        <v>95</v>
      </c>
      <c r="E31" t="s">
        <v>67</v>
      </c>
      <c r="F31" t="s">
        <v>76</v>
      </c>
      <c r="G31" t="s">
        <v>2</v>
      </c>
      <c r="H31" t="s">
        <v>3</v>
      </c>
    </row>
    <row r="32" spans="3:13">
      <c r="E32" t="s">
        <v>56</v>
      </c>
      <c r="F32" t="s">
        <v>91</v>
      </c>
      <c r="H32" t="s">
        <v>97</v>
      </c>
    </row>
    <row r="33" spans="2:44">
      <c r="E33" t="s">
        <v>50</v>
      </c>
      <c r="F33" t="s">
        <v>238</v>
      </c>
      <c r="H33" t="s">
        <v>97</v>
      </c>
    </row>
    <row r="34" spans="2:44">
      <c r="E34" t="s">
        <v>236</v>
      </c>
      <c r="F34" t="s">
        <v>239</v>
      </c>
      <c r="H34" t="s">
        <v>97</v>
      </c>
    </row>
    <row r="35" spans="2:44">
      <c r="E35" t="s">
        <v>61</v>
      </c>
      <c r="F35" t="s">
        <v>93</v>
      </c>
      <c r="H35" t="s">
        <v>97</v>
      </c>
    </row>
    <row r="37" spans="2:44">
      <c r="H37" s="25">
        <f>'Data EU Buildings Observatory'!$E$33/100</f>
        <v>9.5230769230769223E-3</v>
      </c>
      <c r="I37" s="25">
        <f>'Data EU Buildings Observatory'!E4/100</f>
        <v>1.8200000000000001E-2</v>
      </c>
      <c r="J37" s="25">
        <f>'Data EU Buildings Observatory'!$E$33/100</f>
        <v>9.5230769230769223E-3</v>
      </c>
      <c r="K37" s="25">
        <f>'Data EU Buildings Observatory'!E5/100</f>
        <v>3.3E-3</v>
      </c>
      <c r="L37" s="25">
        <f>'Data EU Buildings Observatory'!$E$33/100</f>
        <v>9.5230769230769223E-3</v>
      </c>
      <c r="M37" s="25">
        <f>'Data EU Buildings Observatory'!$E$33/100</f>
        <v>9.5230769230769223E-3</v>
      </c>
      <c r="N37" s="25">
        <f>'Data EU Buildings Observatory'!$E$33/100</f>
        <v>9.5230769230769223E-3</v>
      </c>
      <c r="O37" s="25">
        <f>'Data EU Buildings Observatory'!E9/100</f>
        <v>1.18E-2</v>
      </c>
      <c r="P37" s="25">
        <f>'Data EU Buildings Observatory'!E14/100</f>
        <v>1.49E-2</v>
      </c>
      <c r="Q37" s="25">
        <f>'Data EU Buildings Observatory'!$E$33/100</f>
        <v>9.5230769230769223E-3</v>
      </c>
      <c r="R37" s="25">
        <f>'Data EU Buildings Observatory'!$E$33/100</f>
        <v>9.5230769230769223E-3</v>
      </c>
      <c r="S37" s="25">
        <f>'Data EU Buildings Observatory'!$E$33/100</f>
        <v>9.5230769230769223E-3</v>
      </c>
      <c r="T37" s="25">
        <f>'Data EU Buildings Observatory'!$E$33/100</f>
        <v>9.5230769230769223E-3</v>
      </c>
      <c r="U37" s="25">
        <f>'Data EU Buildings Observatory'!$E$33/100</f>
        <v>9.5230769230769223E-3</v>
      </c>
      <c r="V37" s="25">
        <f>'Data EU Buildings Observatory'!E13/100</f>
        <v>1.7500000000000002E-2</v>
      </c>
      <c r="W37" s="25">
        <f>'Data EU Buildings Observatory'!$E$33/100</f>
        <v>9.5230769230769223E-3</v>
      </c>
      <c r="X37" s="25">
        <f>'Data EU Buildings Observatory'!$E$33/100</f>
        <v>9.5230769230769223E-3</v>
      </c>
      <c r="Y37" s="25">
        <f>'Data EU Buildings Observatory'!$E$33/100</f>
        <v>9.5230769230769223E-3</v>
      </c>
      <c r="Z37" s="25">
        <f>'Data EU Buildings Observatory'!$E$33/100</f>
        <v>9.5230769230769223E-3</v>
      </c>
      <c r="AA37" s="25">
        <f>'Data EU Buildings Observatory'!E18/100</f>
        <v>7.7000000000000002E-3</v>
      </c>
      <c r="AB37" s="25">
        <f>'Data EU Buildings Observatory'!$E$33/100</f>
        <v>9.5230769230769223E-3</v>
      </c>
      <c r="AC37" s="25">
        <f>'Data EU Buildings Observatory'!E20/100</f>
        <v>1.1299999999999999E-2</v>
      </c>
      <c r="AD37" s="25">
        <f>'Data EU Buildings Observatory'!$E$33/100</f>
        <v>9.5230769230769223E-3</v>
      </c>
      <c r="AE37" s="25">
        <f>'Data EU Buildings Observatory'!$E$33/100</f>
        <v>9.5230769230769223E-3</v>
      </c>
      <c r="AF37" s="25">
        <f>'Data EU Buildings Observatory'!$E$33/100</f>
        <v>9.5230769230769223E-3</v>
      </c>
      <c r="AG37" s="25">
        <f>'Data EU Buildings Observatory'!$E$33/100</f>
        <v>9.5230769230769223E-3</v>
      </c>
      <c r="AH37" s="25">
        <f>'Data EU Buildings Observatory'!$E$33/100</f>
        <v>9.5230769230769223E-3</v>
      </c>
      <c r="AI37" s="25">
        <f>'Data EU Buildings Observatory'!E23/100</f>
        <v>1.1000000000000001E-2</v>
      </c>
      <c r="AJ37" s="25">
        <f>'Data EU Buildings Observatory'!$E$33/100</f>
        <v>9.5230769230769223E-3</v>
      </c>
      <c r="AK37" s="25">
        <f>'Data EU Buildings Observatory'!E24/100</f>
        <v>1.1999999999999999E-3</v>
      </c>
      <c r="AL37" s="25">
        <f>'Data EU Buildings Observatory'!$E$33/100</f>
        <v>9.5230769230769223E-3</v>
      </c>
      <c r="AM37" s="25">
        <f>'Data EU Buildings Observatory'!$E$33/100</f>
        <v>9.5230769230769223E-3</v>
      </c>
      <c r="AN37" s="25">
        <f>'Data EU Buildings Observatory'!$E$33/100</f>
        <v>9.5230769230769223E-3</v>
      </c>
      <c r="AO37" s="25">
        <f>'Data EU Buildings Observatory'!$E$33/100</f>
        <v>9.5230769230769223E-3</v>
      </c>
      <c r="AP37" s="25">
        <f>'Data EU Buildings Observatory'!$E$33/100</f>
        <v>9.5230769230769223E-3</v>
      </c>
      <c r="AQ37" s="25">
        <f>'Data EU Buildings Observatory'!$E$33/100</f>
        <v>9.5230769230769223E-3</v>
      </c>
      <c r="AR37" s="25">
        <f>'Data EU Buildings Observatory'!$E$33/100</f>
        <v>9.5230769230769223E-3</v>
      </c>
    </row>
    <row r="38" spans="2:44">
      <c r="B38" s="32" t="s">
        <v>234</v>
      </c>
      <c r="H38" s="25">
        <f>H37-Stock!E12</f>
        <v>7.5230769230769223E-3</v>
      </c>
      <c r="I38" s="25">
        <f>I37-Stock!F12</f>
        <v>1.6199999999999999E-2</v>
      </c>
      <c r="J38" s="25">
        <f>J37-Stock!G12</f>
        <v>7.5230769230769223E-3</v>
      </c>
      <c r="K38" s="25">
        <f>K37-Stock!H12</f>
        <v>7.9999999999999993E-4</v>
      </c>
      <c r="L38" s="25">
        <f>L37-Stock!I12</f>
        <v>7.5230769230769223E-3</v>
      </c>
      <c r="M38" s="25">
        <f>M37-Stock!J12</f>
        <v>7.5230769230769223E-3</v>
      </c>
      <c r="N38" s="25">
        <f>N37-Stock!K12</f>
        <v>7.5230769230769223E-3</v>
      </c>
      <c r="O38" s="25">
        <f>O37-Stock!L12</f>
        <v>9.7999999999999997E-3</v>
      </c>
      <c r="P38" s="25">
        <f>P37-Stock!M12</f>
        <v>1.29E-2</v>
      </c>
      <c r="Q38" s="25">
        <f>Q37-Stock!N12</f>
        <v>7.5230769230769223E-3</v>
      </c>
      <c r="R38" s="25">
        <f>R37-Stock!O12</f>
        <v>7.5230769230769223E-3</v>
      </c>
      <c r="S38" s="25">
        <f>S37-Stock!P12</f>
        <v>7.5230769230769223E-3</v>
      </c>
      <c r="T38" s="25">
        <f>T37-Stock!Q12</f>
        <v>7.4230769230769229E-3</v>
      </c>
      <c r="U38" s="25">
        <f>U37-Stock!R12</f>
        <v>7.5230769230769223E-3</v>
      </c>
      <c r="V38" s="25">
        <f>V37-Stock!S12</f>
        <v>1.5500000000000002E-2</v>
      </c>
      <c r="W38" s="25">
        <f>W37-Stock!T12</f>
        <v>7.5230769230769223E-3</v>
      </c>
      <c r="X38" s="25">
        <f>X37-Stock!U12</f>
        <v>7.5230769230769223E-3</v>
      </c>
      <c r="Y38" s="25">
        <f>Y37-Stock!V12</f>
        <v>-3.4769230769230771E-3</v>
      </c>
      <c r="Z38" s="25">
        <f>Z37-Stock!W12</f>
        <v>7.5230769230769223E-3</v>
      </c>
      <c r="AA38" s="25">
        <f>AA37-Stock!X12</f>
        <v>5.7000000000000002E-3</v>
      </c>
      <c r="AB38" s="25">
        <f>AB37-Stock!Y12</f>
        <v>7.5230769230769223E-3</v>
      </c>
      <c r="AC38" s="25">
        <f>AC37-Stock!Z12</f>
        <v>9.2999999999999992E-3</v>
      </c>
      <c r="AD38" s="25">
        <f>AD37-Stock!AA12</f>
        <v>7.5230769230769223E-3</v>
      </c>
      <c r="AE38" s="25">
        <f>AE37-Stock!AB12</f>
        <v>7.5230769230769223E-3</v>
      </c>
      <c r="AF38" s="25">
        <f>AF37-Stock!AC12</f>
        <v>7.5230769230769223E-3</v>
      </c>
      <c r="AG38" s="25">
        <f>AG37-Stock!AD12</f>
        <v>7.5230769230769223E-3</v>
      </c>
      <c r="AH38" s="25">
        <f>AH37-Stock!AE12</f>
        <v>7.5230769230769223E-3</v>
      </c>
      <c r="AI38" s="25">
        <f>AI37-Stock!AF12</f>
        <v>9.0000000000000011E-3</v>
      </c>
      <c r="AJ38" s="25">
        <f>AJ37-Stock!AG12</f>
        <v>7.5230769230769223E-3</v>
      </c>
      <c r="AK38" s="31">
        <v>1E-3</v>
      </c>
      <c r="AL38" s="25">
        <f>AL37-Stock!AI12</f>
        <v>7.5230769230769223E-3</v>
      </c>
      <c r="AM38" s="25">
        <f>AM37-Stock!AJ12</f>
        <v>7.5230769230769223E-3</v>
      </c>
      <c r="AN38" s="25">
        <f>AN37-Stock!AK12</f>
        <v>7.5230769230769223E-3</v>
      </c>
      <c r="AO38" s="25">
        <f>AO37-Stock!AL12</f>
        <v>8.3230769230769209E-3</v>
      </c>
      <c r="AP38" s="25">
        <f>AP37-Stock!AM12</f>
        <v>7.5230769230769223E-3</v>
      </c>
      <c r="AQ38" s="25">
        <f>AQ37-Stock!AN12</f>
        <v>7.5230769230769223E-3</v>
      </c>
      <c r="AR38" s="25">
        <f>AR37-Stock!AO12</f>
        <v>5.0930769230769224E-3</v>
      </c>
    </row>
    <row r="39" spans="2:44">
      <c r="B39" t="s">
        <v>235</v>
      </c>
    </row>
    <row r="40" spans="2:44">
      <c r="B40" t="s">
        <v>0</v>
      </c>
      <c r="C40" t="s">
        <v>67</v>
      </c>
      <c r="D40" t="s">
        <v>226</v>
      </c>
      <c r="E40" t="s">
        <v>1</v>
      </c>
      <c r="F40" t="s">
        <v>2</v>
      </c>
      <c r="G40" t="s">
        <v>228</v>
      </c>
      <c r="H40" s="24" t="s">
        <v>12</v>
      </c>
      <c r="I40" s="24" t="s">
        <v>13</v>
      </c>
      <c r="J40" s="24" t="s">
        <v>14</v>
      </c>
      <c r="K40" s="24" t="s">
        <v>15</v>
      </c>
      <c r="L40" s="24" t="s">
        <v>16</v>
      </c>
      <c r="M40" s="24" t="s">
        <v>17</v>
      </c>
      <c r="N40" s="24" t="s">
        <v>18</v>
      </c>
      <c r="O40" s="24" t="s">
        <v>19</v>
      </c>
      <c r="P40" s="24" t="s">
        <v>20</v>
      </c>
      <c r="Q40" s="24" t="s">
        <v>21</v>
      </c>
      <c r="R40" s="24" t="s">
        <v>22</v>
      </c>
      <c r="S40" s="24" t="s">
        <v>23</v>
      </c>
      <c r="T40" s="24" t="s">
        <v>24</v>
      </c>
      <c r="U40" s="24" t="s">
        <v>25</v>
      </c>
      <c r="V40" s="24" t="s">
        <v>26</v>
      </c>
      <c r="W40" s="24" t="s">
        <v>27</v>
      </c>
      <c r="X40" s="24" t="s">
        <v>28</v>
      </c>
      <c r="Y40" s="24" t="s">
        <v>29</v>
      </c>
      <c r="Z40" s="24" t="s">
        <v>30</v>
      </c>
      <c r="AA40" s="24" t="s">
        <v>31</v>
      </c>
      <c r="AB40" s="24" t="s">
        <v>32</v>
      </c>
      <c r="AC40" s="24" t="s">
        <v>33</v>
      </c>
      <c r="AD40" s="24" t="s">
        <v>34</v>
      </c>
      <c r="AE40" s="24" t="s">
        <v>35</v>
      </c>
      <c r="AF40" s="24" t="s">
        <v>36</v>
      </c>
      <c r="AG40" s="24" t="s">
        <v>37</v>
      </c>
      <c r="AH40" s="24" t="s">
        <v>38</v>
      </c>
      <c r="AI40" s="24" t="s">
        <v>39</v>
      </c>
      <c r="AJ40" s="24" t="s">
        <v>40</v>
      </c>
      <c r="AK40" s="24" t="s">
        <v>41</v>
      </c>
      <c r="AL40" s="24" t="s">
        <v>42</v>
      </c>
      <c r="AM40" s="24" t="s">
        <v>43</v>
      </c>
      <c r="AN40" s="24" t="s">
        <v>44</v>
      </c>
      <c r="AO40" s="24" t="s">
        <v>45</v>
      </c>
      <c r="AP40" s="24" t="s">
        <v>46</v>
      </c>
      <c r="AQ40" s="24" t="s">
        <v>47</v>
      </c>
      <c r="AR40" s="24" t="s">
        <v>48</v>
      </c>
    </row>
    <row r="41" spans="2:44">
      <c r="B41" t="s">
        <v>230</v>
      </c>
      <c r="C41" t="s">
        <v>225</v>
      </c>
      <c r="D41" t="s">
        <v>213</v>
      </c>
      <c r="E41" t="s">
        <v>229</v>
      </c>
      <c r="F41">
        <v>2012</v>
      </c>
      <c r="G41">
        <v>0</v>
      </c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</row>
    <row r="42" spans="2:44">
      <c r="B42" t="s">
        <v>230</v>
      </c>
      <c r="C42" t="s">
        <v>225</v>
      </c>
      <c r="D42" t="s">
        <v>214</v>
      </c>
      <c r="E42" t="s">
        <v>229</v>
      </c>
      <c r="F42">
        <v>2012</v>
      </c>
      <c r="G42">
        <v>0</v>
      </c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</row>
    <row r="43" spans="2:44">
      <c r="B43" t="s">
        <v>230</v>
      </c>
      <c r="C43" t="s">
        <v>225</v>
      </c>
      <c r="D43" t="s">
        <v>215</v>
      </c>
      <c r="E43" t="s">
        <v>229</v>
      </c>
      <c r="F43">
        <v>2012</v>
      </c>
      <c r="G43">
        <v>0</v>
      </c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</row>
    <row r="44" spans="2:44">
      <c r="B44" t="s">
        <v>230</v>
      </c>
      <c r="C44" t="s">
        <v>225</v>
      </c>
      <c r="D44" t="s">
        <v>216</v>
      </c>
      <c r="E44" t="s">
        <v>229</v>
      </c>
      <c r="F44">
        <v>2012</v>
      </c>
      <c r="G44">
        <v>0</v>
      </c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</row>
    <row r="45" spans="2:44">
      <c r="B45" t="s">
        <v>230</v>
      </c>
      <c r="C45" t="s">
        <v>225</v>
      </c>
      <c r="D45" t="s">
        <v>217</v>
      </c>
      <c r="E45" t="s">
        <v>229</v>
      </c>
      <c r="F45">
        <v>2012</v>
      </c>
      <c r="G45">
        <v>0</v>
      </c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</row>
    <row r="46" spans="2:44">
      <c r="B46" t="s">
        <v>230</v>
      </c>
      <c r="C46" t="s">
        <v>225</v>
      </c>
      <c r="D46" t="s">
        <v>207</v>
      </c>
      <c r="E46" t="s">
        <v>229</v>
      </c>
      <c r="F46">
        <v>2012</v>
      </c>
      <c r="G46">
        <v>0</v>
      </c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</row>
    <row r="47" spans="2:44">
      <c r="B47" t="s">
        <v>230</v>
      </c>
      <c r="C47" t="s">
        <v>225</v>
      </c>
      <c r="D47" t="s">
        <v>208</v>
      </c>
      <c r="E47" t="s">
        <v>229</v>
      </c>
      <c r="F47">
        <v>2012</v>
      </c>
      <c r="G47">
        <v>0</v>
      </c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</row>
    <row r="48" spans="2:44">
      <c r="B48" t="s">
        <v>230</v>
      </c>
      <c r="C48" t="s">
        <v>225</v>
      </c>
      <c r="D48" t="s">
        <v>209</v>
      </c>
      <c r="E48" t="s">
        <v>229</v>
      </c>
      <c r="F48">
        <v>2012</v>
      </c>
      <c r="G48">
        <v>0</v>
      </c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</row>
    <row r="49" spans="2:44">
      <c r="B49" t="s">
        <v>230</v>
      </c>
      <c r="C49" t="s">
        <v>225</v>
      </c>
      <c r="D49" t="s">
        <v>210</v>
      </c>
      <c r="E49" t="s">
        <v>229</v>
      </c>
      <c r="F49">
        <v>2012</v>
      </c>
      <c r="G49">
        <v>0</v>
      </c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</row>
    <row r="50" spans="2:44">
      <c r="B50" t="s">
        <v>230</v>
      </c>
      <c r="C50" t="s">
        <v>225</v>
      </c>
      <c r="D50" t="s">
        <v>211</v>
      </c>
      <c r="E50" t="s">
        <v>229</v>
      </c>
      <c r="F50">
        <v>2012</v>
      </c>
      <c r="G50">
        <v>0</v>
      </c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</row>
    <row r="51" spans="2:44">
      <c r="B51" t="s">
        <v>230</v>
      </c>
      <c r="C51" t="s">
        <v>225</v>
      </c>
      <c r="D51" t="s">
        <v>219</v>
      </c>
      <c r="E51" t="s">
        <v>229</v>
      </c>
      <c r="F51">
        <v>2012</v>
      </c>
      <c r="G51">
        <v>0</v>
      </c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</row>
    <row r="52" spans="2:44">
      <c r="B52" t="s">
        <v>230</v>
      </c>
      <c r="C52" t="s">
        <v>225</v>
      </c>
      <c r="D52" t="s">
        <v>220</v>
      </c>
      <c r="E52" t="s">
        <v>229</v>
      </c>
      <c r="F52">
        <v>2012</v>
      </c>
      <c r="G52">
        <v>0</v>
      </c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</row>
    <row r="53" spans="2:44">
      <c r="B53" t="s">
        <v>230</v>
      </c>
      <c r="C53" t="s">
        <v>225</v>
      </c>
      <c r="D53" t="s">
        <v>221</v>
      </c>
      <c r="E53" t="s">
        <v>229</v>
      </c>
      <c r="F53">
        <v>2012</v>
      </c>
      <c r="G53">
        <v>0</v>
      </c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</row>
    <row r="54" spans="2:44">
      <c r="B54" t="s">
        <v>230</v>
      </c>
      <c r="C54" t="s">
        <v>225</v>
      </c>
      <c r="D54" t="s">
        <v>222</v>
      </c>
      <c r="E54" t="s">
        <v>229</v>
      </c>
      <c r="F54">
        <v>2012</v>
      </c>
      <c r="G54">
        <v>0</v>
      </c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</row>
    <row r="55" spans="2:44">
      <c r="B55" t="s">
        <v>230</v>
      </c>
      <c r="C55" t="s">
        <v>225</v>
      </c>
      <c r="D55" t="s">
        <v>223</v>
      </c>
      <c r="E55" t="s">
        <v>229</v>
      </c>
      <c r="F55">
        <v>2012</v>
      </c>
      <c r="G55">
        <v>0</v>
      </c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</row>
    <row r="56" spans="2:44">
      <c r="B56" t="s">
        <v>230</v>
      </c>
      <c r="C56" t="s">
        <v>225</v>
      </c>
      <c r="D56" t="s">
        <v>213</v>
      </c>
      <c r="E56" t="s">
        <v>229</v>
      </c>
      <c r="F56" s="2">
        <v>2070</v>
      </c>
      <c r="H56" s="14">
        <f t="shared" ref="H56:AR56" si="8">(1+FV(-H$38,($F$56-$F$41),0,100,1)/100)*H146</f>
        <v>2.5202916796167512</v>
      </c>
      <c r="I56" s="14">
        <f t="shared" si="8"/>
        <v>149.82575458194762</v>
      </c>
      <c r="J56" s="14">
        <f t="shared" si="8"/>
        <v>10.323460923094304</v>
      </c>
      <c r="K56" s="14">
        <f t="shared" si="8"/>
        <v>17.057240979187068</v>
      </c>
      <c r="L56" s="14">
        <f t="shared" si="8"/>
        <v>30.948291976084398</v>
      </c>
      <c r="M56" s="14">
        <f t="shared" si="8"/>
        <v>71.953231418660721</v>
      </c>
      <c r="N56" s="14">
        <f t="shared" si="8"/>
        <v>1.1362668294929685</v>
      </c>
      <c r="O56" s="14">
        <f t="shared" si="8"/>
        <v>107.84441083804811</v>
      </c>
      <c r="P56" s="14">
        <f t="shared" si="8"/>
        <v>884.98362145102692</v>
      </c>
      <c r="Q56" s="14">
        <f t="shared" si="8"/>
        <v>126.99371322675837</v>
      </c>
      <c r="R56" s="14">
        <f t="shared" si="8"/>
        <v>7.4267618602101928</v>
      </c>
      <c r="S56" s="14">
        <f t="shared" si="8"/>
        <v>21.51708686761668</v>
      </c>
      <c r="T56" s="14">
        <f t="shared" si="8"/>
        <v>44.576293897884717</v>
      </c>
      <c r="U56" s="14">
        <f t="shared" si="8"/>
        <v>39.598596727995897</v>
      </c>
      <c r="V56" s="14">
        <f t="shared" si="8"/>
        <v>998.8927787317067</v>
      </c>
      <c r="W56" s="14">
        <f t="shared" si="8"/>
        <v>33.444393203361479</v>
      </c>
      <c r="X56" s="14">
        <f t="shared" si="8"/>
        <v>103.98212229278342</v>
      </c>
      <c r="Y56" s="14">
        <f t="shared" si="8"/>
        <v>-17.487969147876036</v>
      </c>
      <c r="Z56" s="14">
        <f t="shared" si="8"/>
        <v>2.1787138167832114</v>
      </c>
      <c r="AA56" s="14">
        <f t="shared" si="8"/>
        <v>143.58444653449985</v>
      </c>
      <c r="AB56" s="14">
        <f t="shared" si="8"/>
        <v>6.0768983666594449</v>
      </c>
      <c r="AC56" s="14">
        <f t="shared" si="8"/>
        <v>28.058808840031972</v>
      </c>
      <c r="AD56" s="14">
        <f t="shared" si="8"/>
        <v>5.2527525245576534</v>
      </c>
      <c r="AE56" s="14">
        <f t="shared" si="8"/>
        <v>13.677812783149376</v>
      </c>
      <c r="AF56" s="14">
        <f t="shared" si="8"/>
        <v>1.9794118627911144</v>
      </c>
      <c r="AG56" s="14">
        <f t="shared" si="8"/>
        <v>5.8409403211064621</v>
      </c>
      <c r="AH56" s="14">
        <f t="shared" si="8"/>
        <v>0.27626730935368871</v>
      </c>
      <c r="AI56" s="14">
        <f t="shared" si="8"/>
        <v>58.994539967900749</v>
      </c>
      <c r="AJ56" s="14">
        <f t="shared" si="8"/>
        <v>31.305181268308726</v>
      </c>
      <c r="AK56" s="14">
        <f t="shared" si="8"/>
        <v>38.363754355348952</v>
      </c>
      <c r="AL56" s="14">
        <f t="shared" si="8"/>
        <v>19.702571916796636</v>
      </c>
      <c r="AM56" s="14">
        <f t="shared" si="8"/>
        <v>77.479487345265184</v>
      </c>
      <c r="AN56" s="14">
        <f t="shared" si="8"/>
        <v>30.502734147521672</v>
      </c>
      <c r="AO56" s="14">
        <f t="shared" si="8"/>
        <v>146.23676918544086</v>
      </c>
      <c r="AP56" s="14">
        <f t="shared" si="8"/>
        <v>22.015863687014427</v>
      </c>
      <c r="AQ56" s="14">
        <f t="shared" si="8"/>
        <v>36.908291244100774</v>
      </c>
      <c r="AR56" s="14">
        <f t="shared" si="8"/>
        <v>397.01175443637771</v>
      </c>
    </row>
    <row r="57" spans="2:44">
      <c r="B57" t="s">
        <v>230</v>
      </c>
      <c r="C57" t="s">
        <v>225</v>
      </c>
      <c r="D57" t="s">
        <v>214</v>
      </c>
      <c r="E57" t="s">
        <v>229</v>
      </c>
      <c r="F57" s="2">
        <v>2070</v>
      </c>
      <c r="H57" s="14">
        <f t="shared" ref="H57:AR57" si="9">(1+FV(-H$38,($F$56-$F$41),0,100,1)/100)*H147</f>
        <v>9.1722481179382083</v>
      </c>
      <c r="I57" s="14">
        <f t="shared" si="9"/>
        <v>180.76871613240851</v>
      </c>
      <c r="J57" s="14">
        <f t="shared" si="9"/>
        <v>23.569596982608836</v>
      </c>
      <c r="K57" s="14">
        <f t="shared" si="9"/>
        <v>9.4762449842013776</v>
      </c>
      <c r="L57" s="14">
        <f t="shared" si="9"/>
        <v>64.067729631557938</v>
      </c>
      <c r="M57" s="14">
        <f t="shared" si="9"/>
        <v>86.813467427025273</v>
      </c>
      <c r="N57" s="14">
        <f t="shared" si="9"/>
        <v>3.7858625245182784</v>
      </c>
      <c r="O57" s="14">
        <f t="shared" si="9"/>
        <v>146.46937456287691</v>
      </c>
      <c r="P57" s="14">
        <f t="shared" si="9"/>
        <v>1343.3210355448118</v>
      </c>
      <c r="Q57" s="14">
        <f t="shared" si="9"/>
        <v>92.215596750196212</v>
      </c>
      <c r="R57" s="14">
        <f t="shared" si="9"/>
        <v>10.979042738162219</v>
      </c>
      <c r="S57" s="14">
        <f t="shared" si="9"/>
        <v>78.308420061530867</v>
      </c>
      <c r="T57" s="14">
        <f t="shared" si="9"/>
        <v>79.240364533977953</v>
      </c>
      <c r="U57" s="14">
        <f t="shared" si="9"/>
        <v>72.42653923881079</v>
      </c>
      <c r="V57" s="14">
        <f t="shared" si="9"/>
        <v>675.60424366254392</v>
      </c>
      <c r="W57" s="14">
        <f t="shared" si="9"/>
        <v>60.766527692360995</v>
      </c>
      <c r="X57" s="14">
        <f t="shared" si="9"/>
        <v>140.09737746694128</v>
      </c>
      <c r="Y57" s="14">
        <f t="shared" si="9"/>
        <v>-15.868590737120147</v>
      </c>
      <c r="Z57" s="14">
        <f t="shared" si="9"/>
        <v>3.9849064052774206</v>
      </c>
      <c r="AA57" s="14">
        <f t="shared" si="9"/>
        <v>201.40668247334511</v>
      </c>
      <c r="AB57" s="14">
        <f t="shared" si="9"/>
        <v>13.874227497294164</v>
      </c>
      <c r="AC57" s="14">
        <f t="shared" si="9"/>
        <v>29.985641822437309</v>
      </c>
      <c r="AD57" s="14">
        <f t="shared" si="9"/>
        <v>4.831228715160786</v>
      </c>
      <c r="AE57" s="14">
        <f t="shared" si="9"/>
        <v>16.588142526500871</v>
      </c>
      <c r="AF57" s="14">
        <f t="shared" si="9"/>
        <v>4.5192150400078805</v>
      </c>
      <c r="AG57" s="14">
        <f t="shared" si="9"/>
        <v>12.091645819287674</v>
      </c>
      <c r="AH57" s="14">
        <f t="shared" si="9"/>
        <v>0.28964028591559338</v>
      </c>
      <c r="AI57" s="14">
        <f t="shared" si="9"/>
        <v>66.398483637165626</v>
      </c>
      <c r="AJ57" s="14">
        <f t="shared" si="9"/>
        <v>41.648281037346287</v>
      </c>
      <c r="AK57" s="14">
        <f t="shared" si="9"/>
        <v>42.568501758347253</v>
      </c>
      <c r="AL57" s="14">
        <f t="shared" si="9"/>
        <v>26.652642075087019</v>
      </c>
      <c r="AM57" s="14">
        <f t="shared" si="9"/>
        <v>224.49958688778017</v>
      </c>
      <c r="AN57" s="14">
        <f t="shared" si="9"/>
        <v>69.641097697811205</v>
      </c>
      <c r="AO57" s="14">
        <f t="shared" si="9"/>
        <v>132.62519833593569</v>
      </c>
      <c r="AP57" s="14">
        <f t="shared" si="9"/>
        <v>14.716065580248818</v>
      </c>
      <c r="AQ57" s="14">
        <f t="shared" si="9"/>
        <v>47.421486048176654</v>
      </c>
      <c r="AR57" s="14">
        <f t="shared" si="9"/>
        <v>249.8132040451363</v>
      </c>
    </row>
    <row r="58" spans="2:44">
      <c r="B58" t="s">
        <v>230</v>
      </c>
      <c r="C58" t="s">
        <v>225</v>
      </c>
      <c r="D58" t="s">
        <v>215</v>
      </c>
      <c r="E58" t="s">
        <v>229</v>
      </c>
      <c r="F58" s="2">
        <v>2070</v>
      </c>
      <c r="H58" s="14">
        <f t="shared" ref="H58:AR58" si="10">(1+FV(-H$38,($F$56-$F$41),0,100,1)/100)*H148</f>
        <v>7.3085980585594168</v>
      </c>
      <c r="I58" s="14">
        <f t="shared" si="10"/>
        <v>93.010126407375736</v>
      </c>
      <c r="J58" s="14">
        <f t="shared" si="10"/>
        <v>17.597233524838931</v>
      </c>
      <c r="K58" s="14">
        <f t="shared" si="10"/>
        <v>5.1284276021692374</v>
      </c>
      <c r="L58" s="14">
        <f t="shared" si="10"/>
        <v>37.145830270024739</v>
      </c>
      <c r="M58" s="14">
        <f t="shared" si="10"/>
        <v>44.667748668059268</v>
      </c>
      <c r="N58" s="14">
        <f t="shared" si="10"/>
        <v>5.1250276596781301</v>
      </c>
      <c r="O58" s="14">
        <f t="shared" si="10"/>
        <v>60.016226521904208</v>
      </c>
      <c r="P58" s="14">
        <f t="shared" si="10"/>
        <v>692.41226117890278</v>
      </c>
      <c r="Q58" s="14">
        <f t="shared" si="10"/>
        <v>56.962878825256489</v>
      </c>
      <c r="R58" s="14">
        <f t="shared" si="10"/>
        <v>8.5280873166928668</v>
      </c>
      <c r="S58" s="14">
        <f t="shared" si="10"/>
        <v>62.397436208824509</v>
      </c>
      <c r="T58" s="14">
        <f t="shared" si="10"/>
        <v>65.424498523971948</v>
      </c>
      <c r="U58" s="14">
        <f t="shared" si="10"/>
        <v>57.531573633750625</v>
      </c>
      <c r="V58" s="14">
        <f t="shared" si="10"/>
        <v>746.26054990270336</v>
      </c>
      <c r="W58" s="14">
        <f t="shared" si="10"/>
        <v>46.939620419373504</v>
      </c>
      <c r="X58" s="14">
        <f t="shared" si="10"/>
        <v>84.023164652184391</v>
      </c>
      <c r="Y58" s="14">
        <f t="shared" si="10"/>
        <v>-13.410116370008391</v>
      </c>
      <c r="Z58" s="14">
        <f t="shared" si="10"/>
        <v>3.1653857645039958</v>
      </c>
      <c r="AA58" s="14">
        <f t="shared" si="10"/>
        <v>113.94828863995014</v>
      </c>
      <c r="AB58" s="14">
        <f t="shared" si="10"/>
        <v>10.35859974299837</v>
      </c>
      <c r="AC58" s="14">
        <f t="shared" si="10"/>
        <v>19.738381366658796</v>
      </c>
      <c r="AD58" s="14">
        <f t="shared" si="10"/>
        <v>2.6089415851030138</v>
      </c>
      <c r="AE58" s="14">
        <f t="shared" si="10"/>
        <v>13.410774152666987</v>
      </c>
      <c r="AF58" s="14">
        <f t="shared" si="10"/>
        <v>3.374079008082425</v>
      </c>
      <c r="AG58" s="14">
        <f t="shared" si="10"/>
        <v>7.0106155762271971</v>
      </c>
      <c r="AH58" s="14">
        <f t="shared" si="10"/>
        <v>0.19031652809917729</v>
      </c>
      <c r="AI58" s="14">
        <f t="shared" si="10"/>
        <v>40.909335857536433</v>
      </c>
      <c r="AJ58" s="14">
        <f t="shared" si="10"/>
        <v>26.734468803561519</v>
      </c>
      <c r="AK58" s="14">
        <f t="shared" si="10"/>
        <v>24.464634961367668</v>
      </c>
      <c r="AL58" s="14">
        <f t="shared" si="10"/>
        <v>29.869913247958706</v>
      </c>
      <c r="AM58" s="14">
        <f t="shared" si="10"/>
        <v>161.9652609200912</v>
      </c>
      <c r="AN58" s="14">
        <f t="shared" si="10"/>
        <v>51.994552983606312</v>
      </c>
      <c r="AO58" s="14">
        <f t="shared" si="10"/>
        <v>72.170710902081666</v>
      </c>
      <c r="AP58" s="14">
        <f t="shared" si="10"/>
        <v>12.668722437193216</v>
      </c>
      <c r="AQ58" s="14">
        <f t="shared" si="10"/>
        <v>19.410534193187832</v>
      </c>
      <c r="AR58" s="14">
        <f t="shared" si="10"/>
        <v>109.74939733973409</v>
      </c>
    </row>
    <row r="59" spans="2:44">
      <c r="B59" t="s">
        <v>230</v>
      </c>
      <c r="C59" t="s">
        <v>225</v>
      </c>
      <c r="D59" t="s">
        <v>216</v>
      </c>
      <c r="E59" t="s">
        <v>229</v>
      </c>
      <c r="F59" s="2">
        <v>2070</v>
      </c>
      <c r="H59" s="14">
        <f t="shared" ref="H59:AR59" si="11">(1+FV(-H$38,($F$56-$F$41),0,100,1)/100)*H149</f>
        <v>5.5946469730531954</v>
      </c>
      <c r="I59" s="14">
        <f t="shared" si="11"/>
        <v>73.798003250583903</v>
      </c>
      <c r="J59" s="14">
        <f t="shared" si="11"/>
        <v>14.872432513819533</v>
      </c>
      <c r="K59" s="14">
        <f t="shared" si="11"/>
        <v>5.1284276021692374</v>
      </c>
      <c r="L59" s="14">
        <f t="shared" si="11"/>
        <v>35.003854571453687</v>
      </c>
      <c r="M59" s="14">
        <f t="shared" si="11"/>
        <v>35.441201821012818</v>
      </c>
      <c r="N59" s="14">
        <f t="shared" si="11"/>
        <v>7.3986143328678917</v>
      </c>
      <c r="O59" s="14">
        <f t="shared" si="11"/>
        <v>69.564537009996727</v>
      </c>
      <c r="P59" s="14">
        <f t="shared" si="11"/>
        <v>482.59612151829924</v>
      </c>
      <c r="Q59" s="14">
        <f t="shared" si="11"/>
        <v>23.331545195823349</v>
      </c>
      <c r="R59" s="14">
        <f t="shared" si="11"/>
        <v>8.0202105229095384</v>
      </c>
      <c r="S59" s="14">
        <f t="shared" si="11"/>
        <v>47.764513086493373</v>
      </c>
      <c r="T59" s="14">
        <f t="shared" si="11"/>
        <v>41.45227034658982</v>
      </c>
      <c r="U59" s="14">
        <f t="shared" si="11"/>
        <v>45.586160883720851</v>
      </c>
      <c r="V59" s="14">
        <f t="shared" si="11"/>
        <v>549.94918986876246</v>
      </c>
      <c r="W59" s="14">
        <f t="shared" si="11"/>
        <v>37.214488437195115</v>
      </c>
      <c r="X59" s="14">
        <f t="shared" si="11"/>
        <v>114.22205740342038</v>
      </c>
      <c r="Y59" s="14">
        <f t="shared" si="11"/>
        <v>-11.670747439142055</v>
      </c>
      <c r="Z59" s="14">
        <f t="shared" si="11"/>
        <v>2.5081494491759826</v>
      </c>
      <c r="AA59" s="14">
        <f t="shared" si="11"/>
        <v>82.545574762178148</v>
      </c>
      <c r="AB59" s="14">
        <f t="shared" si="11"/>
        <v>8.7546474505754155</v>
      </c>
      <c r="AC59" s="14">
        <f t="shared" si="11"/>
        <v>19.738381366658796</v>
      </c>
      <c r="AD59" s="14">
        <f t="shared" si="11"/>
        <v>2.0277668300896963</v>
      </c>
      <c r="AE59" s="14">
        <f t="shared" si="11"/>
        <v>12.945331376192499</v>
      </c>
      <c r="AF59" s="14">
        <f t="shared" si="11"/>
        <v>2.8516279148747774</v>
      </c>
      <c r="AG59" s="14">
        <f t="shared" si="11"/>
        <v>6.6063557148338328</v>
      </c>
      <c r="AH59" s="14">
        <f t="shared" si="11"/>
        <v>0.21860812494335358</v>
      </c>
      <c r="AI59" s="14">
        <f t="shared" si="11"/>
        <v>39.791316903397536</v>
      </c>
      <c r="AJ59" s="14">
        <f t="shared" si="11"/>
        <v>22.486545840062739</v>
      </c>
      <c r="AK59" s="14">
        <f t="shared" si="11"/>
        <v>25.29099432212951</v>
      </c>
      <c r="AL59" s="14">
        <f t="shared" si="11"/>
        <v>25.529680941312321</v>
      </c>
      <c r="AM59" s="14">
        <f t="shared" si="11"/>
        <v>221.58312702497645</v>
      </c>
      <c r="AN59" s="14">
        <f t="shared" si="11"/>
        <v>43.943582338859756</v>
      </c>
      <c r="AO59" s="14">
        <f t="shared" si="11"/>
        <v>49.716948269506403</v>
      </c>
      <c r="AP59" s="14">
        <f t="shared" si="11"/>
        <v>6.8822824619729346</v>
      </c>
      <c r="AQ59" s="14">
        <f t="shared" si="11"/>
        <v>22.515924103706631</v>
      </c>
      <c r="AR59" s="14">
        <f t="shared" si="11"/>
        <v>77.921251189506989</v>
      </c>
    </row>
    <row r="60" spans="2:44">
      <c r="B60" t="s">
        <v>230</v>
      </c>
      <c r="C60" t="s">
        <v>225</v>
      </c>
      <c r="D60" t="s">
        <v>217</v>
      </c>
      <c r="E60" t="s">
        <v>229</v>
      </c>
      <c r="F60" s="2">
        <v>2070</v>
      </c>
      <c r="H60" s="14">
        <f t="shared" ref="H60:AR60" si="12">(1+FV(-H$38,($F$56-$F$41),0,100,1)/100)*H150</f>
        <v>3.7637905275079584</v>
      </c>
      <c r="I60" s="14">
        <f t="shared" si="12"/>
        <v>88.079318186184921</v>
      </c>
      <c r="J60" s="14">
        <f t="shared" si="12"/>
        <v>7.2895331579710207</v>
      </c>
      <c r="K60" s="14">
        <f t="shared" si="12"/>
        <v>3.7777052927743857</v>
      </c>
      <c r="L60" s="14">
        <f t="shared" si="12"/>
        <v>20.215354157655018</v>
      </c>
      <c r="M60" s="14">
        <f t="shared" si="12"/>
        <v>42.299747345387473</v>
      </c>
      <c r="N60" s="14">
        <f t="shared" si="12"/>
        <v>6.3795809513496398</v>
      </c>
      <c r="O60" s="14">
        <f t="shared" si="12"/>
        <v>35.908699749745722</v>
      </c>
      <c r="P60" s="14">
        <f t="shared" si="12"/>
        <v>444.16324420574887</v>
      </c>
      <c r="Q60" s="14">
        <f t="shared" si="12"/>
        <v>23.350040103935992</v>
      </c>
      <c r="R60" s="14">
        <f t="shared" si="12"/>
        <v>2.6022071927534114</v>
      </c>
      <c r="S60" s="14">
        <f t="shared" si="12"/>
        <v>32.133505969522041</v>
      </c>
      <c r="T60" s="14">
        <f t="shared" si="12"/>
        <v>41.044669839547218</v>
      </c>
      <c r="U60" s="14">
        <f t="shared" si="12"/>
        <v>33.284983865382429</v>
      </c>
      <c r="V60" s="14">
        <f t="shared" si="12"/>
        <v>331.28262072618259</v>
      </c>
      <c r="W60" s="14">
        <f t="shared" si="12"/>
        <v>19.919683234540912</v>
      </c>
      <c r="X60" s="14">
        <f t="shared" si="12"/>
        <v>47.111264298919124</v>
      </c>
      <c r="Y60" s="14">
        <f t="shared" si="12"/>
        <v>-15.163815935119429</v>
      </c>
      <c r="Z60" s="14">
        <f t="shared" si="12"/>
        <v>1.8313389925669947</v>
      </c>
      <c r="AA60" s="14">
        <f t="shared" si="12"/>
        <v>30.541553022102775</v>
      </c>
      <c r="AB60" s="14">
        <f t="shared" si="12"/>
        <v>4.2909788172188001</v>
      </c>
      <c r="AC60" s="14">
        <f t="shared" si="12"/>
        <v>6.1379993380924098</v>
      </c>
      <c r="AD60" s="14">
        <f t="shared" si="12"/>
        <v>1.6133286246061014</v>
      </c>
      <c r="AE60" s="14">
        <f t="shared" si="12"/>
        <v>4.0521036236485557</v>
      </c>
      <c r="AF60" s="14">
        <f t="shared" si="12"/>
        <v>1.3976890613126003</v>
      </c>
      <c r="AG60" s="14">
        <f t="shared" si="12"/>
        <v>3.8152889760811273</v>
      </c>
      <c r="AH60" s="14">
        <f t="shared" si="12"/>
        <v>0.21171143482649812</v>
      </c>
      <c r="AI60" s="14">
        <f t="shared" si="12"/>
        <v>35.102803798064187</v>
      </c>
      <c r="AJ60" s="14">
        <f t="shared" si="12"/>
        <v>24.766373699633203</v>
      </c>
      <c r="AK60" s="14">
        <f t="shared" si="12"/>
        <v>25.29099432212951</v>
      </c>
      <c r="AL60" s="14">
        <f t="shared" si="12"/>
        <v>27.80349752365915</v>
      </c>
      <c r="AM60" s="14">
        <f t="shared" si="12"/>
        <v>30.514309411857013</v>
      </c>
      <c r="AN60" s="14">
        <f t="shared" si="12"/>
        <v>21.538386557914826</v>
      </c>
      <c r="AO60" s="14">
        <f t="shared" si="12"/>
        <v>40.707568572839158</v>
      </c>
      <c r="AP60" s="14">
        <f t="shared" si="12"/>
        <v>6.8822824619729346</v>
      </c>
      <c r="AQ60" s="14">
        <f t="shared" si="12"/>
        <v>11.979637216783468</v>
      </c>
      <c r="AR60" s="14">
        <f t="shared" si="12"/>
        <v>77.921251189506989</v>
      </c>
    </row>
    <row r="61" spans="2:44">
      <c r="B61" t="s">
        <v>230</v>
      </c>
      <c r="C61" t="s">
        <v>225</v>
      </c>
      <c r="D61" t="s">
        <v>207</v>
      </c>
      <c r="E61" t="s">
        <v>229</v>
      </c>
      <c r="F61" s="2">
        <v>2070</v>
      </c>
      <c r="H61" s="14">
        <f t="shared" ref="H61:AR61" si="13">(1+FV(-H$38,($F$56-$F$41),0,100,1)/100)*H151</f>
        <v>5.8063755080266333</v>
      </c>
      <c r="I61" s="14">
        <f t="shared" si="13"/>
        <v>216.68778149332709</v>
      </c>
      <c r="J61" s="14">
        <f t="shared" si="13"/>
        <v>12.54854520657805</v>
      </c>
      <c r="K61" s="14">
        <f t="shared" si="13"/>
        <v>16.252032837968063</v>
      </c>
      <c r="L61" s="14">
        <f t="shared" si="13"/>
        <v>38.983920623144257</v>
      </c>
      <c r="M61" s="14">
        <f t="shared" si="13"/>
        <v>140.92972928153961</v>
      </c>
      <c r="N61" s="14">
        <f t="shared" si="13"/>
        <v>0.8968103884007308</v>
      </c>
      <c r="O61" s="14">
        <f t="shared" si="13"/>
        <v>231.85032739715211</v>
      </c>
      <c r="P61" s="14">
        <f t="shared" si="13"/>
        <v>2117.8650721382551</v>
      </c>
      <c r="Q61" s="14">
        <f t="shared" si="13"/>
        <v>135.81684297617034</v>
      </c>
      <c r="R61" s="14">
        <f t="shared" si="13"/>
        <v>32.465422797617094</v>
      </c>
      <c r="S61" s="14">
        <f t="shared" si="13"/>
        <v>49.572153573593383</v>
      </c>
      <c r="T61" s="14">
        <f t="shared" si="13"/>
        <v>340.54026941739443</v>
      </c>
      <c r="U61" s="14">
        <f t="shared" si="13"/>
        <v>55.398155899285577</v>
      </c>
      <c r="V61" s="14">
        <f t="shared" si="13"/>
        <v>1458.2273245312738</v>
      </c>
      <c r="W61" s="14">
        <f t="shared" si="13"/>
        <v>26.553488999313149</v>
      </c>
      <c r="X61" s="14">
        <f t="shared" si="13"/>
        <v>88.969420757260067</v>
      </c>
      <c r="Y61" s="14">
        <f t="shared" si="13"/>
        <v>-5.5646017971438937</v>
      </c>
      <c r="Z61" s="14">
        <f t="shared" si="13"/>
        <v>3.357472799115667</v>
      </c>
      <c r="AA61" s="14">
        <f t="shared" si="13"/>
        <v>1159.1069381377736</v>
      </c>
      <c r="AB61" s="14">
        <f t="shared" si="13"/>
        <v>7.3866927416963248</v>
      </c>
      <c r="AC61" s="14">
        <f t="shared" si="13"/>
        <v>78.111478089613144</v>
      </c>
      <c r="AD61" s="14">
        <f t="shared" si="13"/>
        <v>6.8280972606314645</v>
      </c>
      <c r="AE61" s="14">
        <f t="shared" si="13"/>
        <v>42.752994722672838</v>
      </c>
      <c r="AF61" s="14">
        <f t="shared" si="13"/>
        <v>4.5602692154090105</v>
      </c>
      <c r="AG61" s="14">
        <f t="shared" si="13"/>
        <v>8.0703246763267558</v>
      </c>
      <c r="AH61" s="14">
        <f t="shared" si="13"/>
        <v>1.2647979763191473</v>
      </c>
      <c r="AI61" s="14">
        <f t="shared" si="13"/>
        <v>160.40523245659551</v>
      </c>
      <c r="AJ61" s="14">
        <f t="shared" si="13"/>
        <v>77.765402866554723</v>
      </c>
      <c r="AK61" s="14">
        <f t="shared" si="13"/>
        <v>77.701398596293458</v>
      </c>
      <c r="AL61" s="14">
        <f t="shared" si="13"/>
        <v>24.744395423435659</v>
      </c>
      <c r="AM61" s="14">
        <f t="shared" si="13"/>
        <v>75.543034704713477</v>
      </c>
      <c r="AN61" s="14">
        <f t="shared" si="13"/>
        <v>37.077191576144216</v>
      </c>
      <c r="AO61" s="14">
        <f t="shared" si="13"/>
        <v>301.07360733372599</v>
      </c>
      <c r="AP61" s="14">
        <f t="shared" si="13"/>
        <v>52.077760778554527</v>
      </c>
      <c r="AQ61" s="14">
        <f t="shared" si="13"/>
        <v>49.640728691514177</v>
      </c>
      <c r="AR61" s="14">
        <f t="shared" si="13"/>
        <v>409.2263225672736</v>
      </c>
    </row>
    <row r="62" spans="2:44">
      <c r="B62" t="s">
        <v>230</v>
      </c>
      <c r="C62" t="s">
        <v>225</v>
      </c>
      <c r="D62" t="s">
        <v>208</v>
      </c>
      <c r="E62" t="s">
        <v>229</v>
      </c>
      <c r="F62" s="2">
        <v>2070</v>
      </c>
      <c r="H62" s="14">
        <f t="shared" ref="H62:AR62" si="14">(1+FV(-H$38,($F$56-$F$41),0,100,1)/100)*H152</f>
        <v>21.131489365404896</v>
      </c>
      <c r="I62" s="14">
        <f t="shared" si="14"/>
        <v>261.43951132716893</v>
      </c>
      <c r="J62" s="14">
        <f t="shared" si="14"/>
        <v>28.649709185748666</v>
      </c>
      <c r="K62" s="14">
        <f t="shared" si="14"/>
        <v>9.0289071281685711</v>
      </c>
      <c r="L62" s="14">
        <f t="shared" si="14"/>
        <v>80.702718211130772</v>
      </c>
      <c r="M62" s="14">
        <f t="shared" si="14"/>
        <v>170.03542747503971</v>
      </c>
      <c r="N62" s="14">
        <f t="shared" si="14"/>
        <v>2.98803129064326</v>
      </c>
      <c r="O62" s="14">
        <f t="shared" si="14"/>
        <v>314.88857124970406</v>
      </c>
      <c r="P62" s="14">
        <f t="shared" si="14"/>
        <v>3214.7179144223051</v>
      </c>
      <c r="Q62" s="14">
        <f t="shared" si="14"/>
        <v>98.622450714641047</v>
      </c>
      <c r="R62" s="14">
        <f t="shared" si="14"/>
        <v>47.993899779823572</v>
      </c>
      <c r="S62" s="14">
        <f t="shared" si="14"/>
        <v>180.4109008472692</v>
      </c>
      <c r="T62" s="14">
        <f t="shared" si="14"/>
        <v>605.3561821211398</v>
      </c>
      <c r="U62" s="14">
        <f t="shared" si="14"/>
        <v>101.32421458159146</v>
      </c>
      <c r="V62" s="14">
        <f t="shared" si="14"/>
        <v>986.27659510052615</v>
      </c>
      <c r="W62" s="14">
        <f t="shared" si="14"/>
        <v>48.246153392413319</v>
      </c>
      <c r="X62" s="14">
        <f t="shared" si="14"/>
        <v>119.87043780226871</v>
      </c>
      <c r="Y62" s="14">
        <f t="shared" si="14"/>
        <v>-5.0493220674880073</v>
      </c>
      <c r="Z62" s="14">
        <f t="shared" si="14"/>
        <v>6.1408775946969651</v>
      </c>
      <c r="AA62" s="14">
        <f t="shared" si="14"/>
        <v>1625.8855932983879</v>
      </c>
      <c r="AB62" s="14">
        <f t="shared" si="14"/>
        <v>16.864632147409665</v>
      </c>
      <c r="AC62" s="14">
        <f t="shared" si="14"/>
        <v>83.475489553733368</v>
      </c>
      <c r="AD62" s="14">
        <f t="shared" si="14"/>
        <v>6.2801549094969866</v>
      </c>
      <c r="AE62" s="14">
        <f t="shared" si="14"/>
        <v>51.849866724900536</v>
      </c>
      <c r="AF62" s="14">
        <f t="shared" si="14"/>
        <v>10.411596298963968</v>
      </c>
      <c r="AG62" s="14">
        <f t="shared" si="14"/>
        <v>16.706814702450991</v>
      </c>
      <c r="AH62" s="14">
        <f t="shared" si="14"/>
        <v>1.3260217010241406</v>
      </c>
      <c r="AI62" s="14">
        <f t="shared" si="14"/>
        <v>180.53643961593926</v>
      </c>
      <c r="AJ62" s="14">
        <f t="shared" si="14"/>
        <v>103.45876376852227</v>
      </c>
      <c r="AK62" s="14">
        <f t="shared" si="14"/>
        <v>86.217633762718208</v>
      </c>
      <c r="AL62" s="14">
        <f t="shared" si="14"/>
        <v>33.472965731089097</v>
      </c>
      <c r="AM62" s="14">
        <f t="shared" si="14"/>
        <v>218.88864607328537</v>
      </c>
      <c r="AN62" s="14">
        <f t="shared" si="14"/>
        <v>84.651307270581896</v>
      </c>
      <c r="AO62" s="14">
        <f t="shared" si="14"/>
        <v>273.04997989743907</v>
      </c>
      <c r="AP62" s="14">
        <f t="shared" si="14"/>
        <v>34.810341932747058</v>
      </c>
      <c r="AQ62" s="14">
        <f t="shared" si="14"/>
        <v>63.780712780687317</v>
      </c>
      <c r="AR62" s="14">
        <f t="shared" si="14"/>
        <v>257.49902283188464</v>
      </c>
    </row>
    <row r="63" spans="2:44">
      <c r="B63" t="s">
        <v>230</v>
      </c>
      <c r="C63" t="s">
        <v>225</v>
      </c>
      <c r="D63" t="s">
        <v>209</v>
      </c>
      <c r="E63" t="s">
        <v>229</v>
      </c>
      <c r="F63" s="2">
        <v>2070</v>
      </c>
      <c r="H63" s="14">
        <f t="shared" ref="H63:AR63" si="15">(1+FV(-H$38,($F$56-$F$41),0,100,1)/100)*H153</f>
        <v>16.837918050693062</v>
      </c>
      <c r="I63" s="14">
        <f t="shared" si="15"/>
        <v>134.51731315395969</v>
      </c>
      <c r="J63" s="14">
        <f t="shared" si="15"/>
        <v>21.39008245802172</v>
      </c>
      <c r="K63" s="14">
        <f t="shared" si="15"/>
        <v>4.8863338390596347</v>
      </c>
      <c r="L63" s="14">
        <f t="shared" si="15"/>
        <v>46.790630637918937</v>
      </c>
      <c r="M63" s="14">
        <f t="shared" si="15"/>
        <v>87.487574960710987</v>
      </c>
      <c r="N63" s="14">
        <f t="shared" si="15"/>
        <v>4.0449812726570169</v>
      </c>
      <c r="O63" s="14">
        <f t="shared" si="15"/>
        <v>129.02645264705635</v>
      </c>
      <c r="P63" s="14">
        <f t="shared" si="15"/>
        <v>1657.020206844838</v>
      </c>
      <c r="Q63" s="14">
        <f t="shared" si="15"/>
        <v>60.920483166487422</v>
      </c>
      <c r="R63" s="14">
        <f t="shared" si="15"/>
        <v>37.279768168518494</v>
      </c>
      <c r="S63" s="14">
        <f t="shared" si="15"/>
        <v>143.75437108996326</v>
      </c>
      <c r="T63" s="14">
        <f t="shared" si="15"/>
        <v>499.80997534002296</v>
      </c>
      <c r="U63" s="14">
        <f t="shared" si="15"/>
        <v>80.486263369036095</v>
      </c>
      <c r="V63" s="14">
        <f t="shared" si="15"/>
        <v>1089.4237582431708</v>
      </c>
      <c r="W63" s="14">
        <f t="shared" si="15"/>
        <v>37.268150953101795</v>
      </c>
      <c r="X63" s="14">
        <f t="shared" si="15"/>
        <v>71.89209187563921</v>
      </c>
      <c r="Y63" s="14">
        <f t="shared" si="15"/>
        <v>-4.2670453625268694</v>
      </c>
      <c r="Z63" s="14">
        <f t="shared" si="15"/>
        <v>4.8779681485297068</v>
      </c>
      <c r="AA63" s="14">
        <f t="shared" si="15"/>
        <v>919.86461722897559</v>
      </c>
      <c r="AB63" s="14">
        <f t="shared" si="15"/>
        <v>12.5912577303486</v>
      </c>
      <c r="AC63" s="14">
        <f t="shared" si="15"/>
        <v>54.948667009929913</v>
      </c>
      <c r="AD63" s="14">
        <f t="shared" si="15"/>
        <v>3.3913851465693496</v>
      </c>
      <c r="AE63" s="14">
        <f t="shared" si="15"/>
        <v>41.918307090902559</v>
      </c>
      <c r="AF63" s="14">
        <f t="shared" si="15"/>
        <v>7.7733739602932515</v>
      </c>
      <c r="AG63" s="14">
        <f t="shared" si="15"/>
        <v>9.6864444371431553</v>
      </c>
      <c r="AH63" s="14">
        <f t="shared" si="15"/>
        <v>0.87130091563513856</v>
      </c>
      <c r="AI63" s="14">
        <f t="shared" si="15"/>
        <v>111.2318450392785</v>
      </c>
      <c r="AJ63" s="14">
        <f t="shared" si="15"/>
        <v>66.411266528488426</v>
      </c>
      <c r="AK63" s="14">
        <f t="shared" si="15"/>
        <v>49.550321249541888</v>
      </c>
      <c r="AL63" s="14">
        <f t="shared" si="15"/>
        <v>37.513526040786054</v>
      </c>
      <c r="AM63" s="14">
        <f t="shared" si="15"/>
        <v>157.91724682071103</v>
      </c>
      <c r="AN63" s="14">
        <f t="shared" si="15"/>
        <v>63.201285254154598</v>
      </c>
      <c r="AO63" s="14">
        <f t="shared" si="15"/>
        <v>148.58572434389086</v>
      </c>
      <c r="AP63" s="14">
        <f t="shared" si="15"/>
        <v>29.967422847153635</v>
      </c>
      <c r="AQ63" s="14">
        <f t="shared" si="15"/>
        <v>26.10668305581348</v>
      </c>
      <c r="AR63" s="14">
        <f t="shared" si="15"/>
        <v>113.12597618444401</v>
      </c>
    </row>
    <row r="64" spans="2:44">
      <c r="B64" t="s">
        <v>230</v>
      </c>
      <c r="C64" t="s">
        <v>225</v>
      </c>
      <c r="D64" t="s">
        <v>210</v>
      </c>
      <c r="E64" t="s">
        <v>229</v>
      </c>
      <c r="F64" s="2">
        <v>2070</v>
      </c>
      <c r="H64" s="14">
        <f t="shared" ref="H64:AR64" si="16">(1+FV(-H$38,($F$56-$F$41),0,100,1)/100)*H154</f>
        <v>12.889230807337036</v>
      </c>
      <c r="I64" s="14">
        <f t="shared" si="16"/>
        <v>106.73148717071875</v>
      </c>
      <c r="J64" s="14">
        <f t="shared" si="16"/>
        <v>18.077986938851751</v>
      </c>
      <c r="K64" s="14">
        <f t="shared" si="16"/>
        <v>4.8863338390596347</v>
      </c>
      <c r="L64" s="14">
        <f t="shared" si="16"/>
        <v>44.092497549529902</v>
      </c>
      <c r="M64" s="14">
        <f t="shared" si="16"/>
        <v>69.416187147814313</v>
      </c>
      <c r="N64" s="14">
        <f t="shared" si="16"/>
        <v>5.8394331518480174</v>
      </c>
      <c r="O64" s="14">
        <f t="shared" si="16"/>
        <v>149.5539783254936</v>
      </c>
      <c r="P64" s="14">
        <f t="shared" si="16"/>
        <v>1154.9066501786731</v>
      </c>
      <c r="Q64" s="14">
        <f t="shared" si="16"/>
        <v>24.952548671400429</v>
      </c>
      <c r="R64" s="14">
        <f t="shared" si="16"/>
        <v>35.059630354808149</v>
      </c>
      <c r="S64" s="14">
        <f t="shared" si="16"/>
        <v>110.04230231812144</v>
      </c>
      <c r="T64" s="14">
        <f t="shared" si="16"/>
        <v>316.6743144714473</v>
      </c>
      <c r="U64" s="14">
        <f t="shared" si="16"/>
        <v>63.774715675741405</v>
      </c>
      <c r="V64" s="14">
        <f t="shared" si="16"/>
        <v>802.83985713532331</v>
      </c>
      <c r="W64" s="14">
        <f t="shared" si="16"/>
        <v>29.546791395599371</v>
      </c>
      <c r="X64" s="14">
        <f t="shared" si="16"/>
        <v>97.730937403554975</v>
      </c>
      <c r="Y64" s="14">
        <f t="shared" si="16"/>
        <v>-3.7135851295660656</v>
      </c>
      <c r="Z64" s="14">
        <f t="shared" si="16"/>
        <v>3.8651444200040381</v>
      </c>
      <c r="AA64" s="14">
        <f t="shared" si="16"/>
        <v>666.36150870576091</v>
      </c>
      <c r="AB64" s="14">
        <f t="shared" si="16"/>
        <v>10.641594918564442</v>
      </c>
      <c r="AC64" s="14">
        <f t="shared" si="16"/>
        <v>54.948667009929913</v>
      </c>
      <c r="AD64" s="14">
        <f t="shared" si="16"/>
        <v>2.6359111861834492</v>
      </c>
      <c r="AE64" s="14">
        <f t="shared" si="16"/>
        <v>40.46346391664629</v>
      </c>
      <c r="AF64" s="14">
        <f t="shared" si="16"/>
        <v>6.569724693711553</v>
      </c>
      <c r="AG64" s="14">
        <f t="shared" si="16"/>
        <v>9.1278856853507335</v>
      </c>
      <c r="AH64" s="14">
        <f t="shared" si="16"/>
        <v>1.0008245806647218</v>
      </c>
      <c r="AI64" s="14">
        <f t="shared" si="16"/>
        <v>108.19196897062749</v>
      </c>
      <c r="AJ64" s="14">
        <f t="shared" si="16"/>
        <v>55.85897367411075</v>
      </c>
      <c r="AK64" s="14">
        <f t="shared" si="16"/>
        <v>51.224017663078108</v>
      </c>
      <c r="AL64" s="14">
        <f t="shared" si="16"/>
        <v>32.062642527772582</v>
      </c>
      <c r="AM64" s="14">
        <f t="shared" si="16"/>
        <v>216.04507758593999</v>
      </c>
      <c r="AN64" s="14">
        <f t="shared" si="16"/>
        <v>53.415035289626793</v>
      </c>
      <c r="AO64" s="14">
        <f t="shared" si="16"/>
        <v>102.35771102234364</v>
      </c>
      <c r="AP64" s="14">
        <f t="shared" si="16"/>
        <v>16.279800091443711</v>
      </c>
      <c r="AQ64" s="14">
        <f t="shared" si="16"/>
        <v>30.283354823408974</v>
      </c>
      <c r="AR64" s="14">
        <f t="shared" si="16"/>
        <v>80.318596912557808</v>
      </c>
    </row>
    <row r="65" spans="2:44">
      <c r="B65" t="s">
        <v>230</v>
      </c>
      <c r="C65" t="s">
        <v>225</v>
      </c>
      <c r="D65" t="s">
        <v>211</v>
      </c>
      <c r="E65" t="s">
        <v>229</v>
      </c>
      <c r="F65" s="2">
        <v>2070</v>
      </c>
      <c r="H65" s="14">
        <f t="shared" ref="H65:AR65" si="17">(1+FV(-H$38,($F$56-$F$41),0,100,1)/100)*H155</f>
        <v>8.6712110796588924</v>
      </c>
      <c r="I65" s="14">
        <f t="shared" si="17"/>
        <v>127.38605659930347</v>
      </c>
      <c r="J65" s="14">
        <f t="shared" si="17"/>
        <v>8.8606947853134326</v>
      </c>
      <c r="K65" s="14">
        <f t="shared" si="17"/>
        <v>3.5993740456178434</v>
      </c>
      <c r="L65" s="14">
        <f t="shared" si="17"/>
        <v>25.464208572795176</v>
      </c>
      <c r="M65" s="14">
        <f t="shared" si="17"/>
        <v>82.84953746381656</v>
      </c>
      <c r="N65" s="14">
        <f t="shared" si="17"/>
        <v>5.0351504790179966</v>
      </c>
      <c r="O65" s="14">
        <f t="shared" si="17"/>
        <v>77.198658036038822</v>
      </c>
      <c r="P65" s="14">
        <f t="shared" si="17"/>
        <v>1062.9324638671008</v>
      </c>
      <c r="Q65" s="14">
        <f t="shared" si="17"/>
        <v>24.972328548428727</v>
      </c>
      <c r="R65" s="14">
        <f t="shared" si="17"/>
        <v>11.375315152133991</v>
      </c>
      <c r="S65" s="14">
        <f t="shared" si="17"/>
        <v>74.030797132509761</v>
      </c>
      <c r="T65" s="14">
        <f t="shared" si="17"/>
        <v>313.56045339540145</v>
      </c>
      <c r="U65" s="14">
        <f t="shared" si="17"/>
        <v>46.565456294970616</v>
      </c>
      <c r="V65" s="14">
        <f t="shared" si="17"/>
        <v>483.62084497059305</v>
      </c>
      <c r="W65" s="14">
        <f t="shared" si="17"/>
        <v>15.815418937994714</v>
      </c>
      <c r="X65" s="14">
        <f t="shared" si="17"/>
        <v>40.309447464585183</v>
      </c>
      <c r="Y65" s="14">
        <f t="shared" si="17"/>
        <v>-4.8250655459541036</v>
      </c>
      <c r="Z65" s="14">
        <f t="shared" si="17"/>
        <v>2.8221562676744103</v>
      </c>
      <c r="AA65" s="14">
        <f t="shared" si="17"/>
        <v>246.55125860666243</v>
      </c>
      <c r="AB65" s="14">
        <f t="shared" si="17"/>
        <v>5.2158420581495895</v>
      </c>
      <c r="AC65" s="14">
        <f t="shared" si="17"/>
        <v>17.087261385359572</v>
      </c>
      <c r="AD65" s="14">
        <f t="shared" si="17"/>
        <v>2.0971794712713914</v>
      </c>
      <c r="AE65" s="14">
        <f t="shared" si="17"/>
        <v>12.665735931917041</v>
      </c>
      <c r="AF65" s="14">
        <f t="shared" si="17"/>
        <v>3.2200667879347602</v>
      </c>
      <c r="AG65" s="14">
        <f t="shared" si="17"/>
        <v>5.2715177827997524</v>
      </c>
      <c r="AH65" s="14">
        <f t="shared" si="17"/>
        <v>0.96925037912960244</v>
      </c>
      <c r="AI65" s="14">
        <f t="shared" si="17"/>
        <v>95.443975089397085</v>
      </c>
      <c r="AJ65" s="14">
        <f t="shared" si="17"/>
        <v>61.522308776577432</v>
      </c>
      <c r="AK65" s="14">
        <f t="shared" si="17"/>
        <v>51.224017663078108</v>
      </c>
      <c r="AL65" s="14">
        <f t="shared" si="17"/>
        <v>34.918321312834578</v>
      </c>
      <c r="AM65" s="14">
        <f t="shared" si="17"/>
        <v>29.751662199545265</v>
      </c>
      <c r="AN65" s="14">
        <f t="shared" si="17"/>
        <v>26.180698451051647</v>
      </c>
      <c r="AO65" s="14">
        <f t="shared" si="17"/>
        <v>83.80911712066154</v>
      </c>
      <c r="AP65" s="14">
        <f t="shared" si="17"/>
        <v>16.279800091443711</v>
      </c>
      <c r="AQ65" s="14">
        <f t="shared" si="17"/>
        <v>16.112312460311021</v>
      </c>
      <c r="AR65" s="14">
        <f t="shared" si="17"/>
        <v>80.318596912557808</v>
      </c>
    </row>
    <row r="66" spans="2:44">
      <c r="B66" t="s">
        <v>230</v>
      </c>
      <c r="C66" t="s">
        <v>225</v>
      </c>
      <c r="D66" t="s">
        <v>219</v>
      </c>
      <c r="E66" t="s">
        <v>229</v>
      </c>
      <c r="F66" s="2">
        <v>2070</v>
      </c>
      <c r="H66" s="14">
        <f t="shared" ref="H66:AR66" si="18">(1+FV(-H$38,($F$56-$F$41),0,100,1)/100)*H156</f>
        <v>1.4250247347365763</v>
      </c>
      <c r="I66" s="14">
        <f t="shared" si="18"/>
        <v>69.431447245292517</v>
      </c>
      <c r="J66" s="14">
        <f t="shared" si="18"/>
        <v>3.6945262550114717</v>
      </c>
      <c r="K66" s="14">
        <f t="shared" si="18"/>
        <v>28.459385892498119</v>
      </c>
      <c r="L66" s="14">
        <f t="shared" si="18"/>
        <v>16.819723900045869</v>
      </c>
      <c r="M66" s="14">
        <f t="shared" si="18"/>
        <v>80.720641969673864</v>
      </c>
      <c r="N66" s="14">
        <f t="shared" si="18"/>
        <v>1.1604427194821807</v>
      </c>
      <c r="O66" s="14">
        <f t="shared" si="18"/>
        <v>63.92390481126246</v>
      </c>
      <c r="P66" s="14">
        <f t="shared" si="18"/>
        <v>925.21014969880014</v>
      </c>
      <c r="Q66" s="14">
        <f t="shared" si="18"/>
        <v>67.611363959605299</v>
      </c>
      <c r="R66" s="14">
        <f t="shared" si="18"/>
        <v>3.4454692187048925</v>
      </c>
      <c r="S66" s="14">
        <f t="shared" si="18"/>
        <v>12.166203322343993</v>
      </c>
      <c r="T66" s="14">
        <f t="shared" si="18"/>
        <v>98.82171036920785</v>
      </c>
      <c r="U66" s="14">
        <f t="shared" si="18"/>
        <v>29.929659709136818</v>
      </c>
      <c r="V66" s="14">
        <f t="shared" si="18"/>
        <v>888.15579647411562</v>
      </c>
      <c r="W66" s="14">
        <f t="shared" si="18"/>
        <v>11.968969485449565</v>
      </c>
      <c r="X66" s="14">
        <f t="shared" si="18"/>
        <v>38.403412928163995</v>
      </c>
      <c r="Y66" s="14">
        <f t="shared" si="18"/>
        <v>-26.304797040006168</v>
      </c>
      <c r="Z66" s="14">
        <f t="shared" si="18"/>
        <v>2.0351309577974983</v>
      </c>
      <c r="AA66" s="14">
        <f t="shared" si="18"/>
        <v>255.35188503010491</v>
      </c>
      <c r="AB66" s="14">
        <f t="shared" si="18"/>
        <v>2.1747804086161326</v>
      </c>
      <c r="AC66" s="14">
        <f t="shared" si="18"/>
        <v>14.188829470243444</v>
      </c>
      <c r="AD66" s="14">
        <f t="shared" si="18"/>
        <v>6.796830876556716</v>
      </c>
      <c r="AE66" s="14">
        <f t="shared" si="18"/>
        <v>5.4625227152829181</v>
      </c>
      <c r="AF66" s="14">
        <f t="shared" si="18"/>
        <v>1.1192001654099295</v>
      </c>
      <c r="AG66" s="14">
        <f t="shared" si="18"/>
        <v>3.1744240875578633</v>
      </c>
      <c r="AH66" s="14">
        <f t="shared" si="18"/>
        <v>3.5300822861860253</v>
      </c>
      <c r="AI66" s="14">
        <f t="shared" si="18"/>
        <v>311.54215396629047</v>
      </c>
      <c r="AJ66" s="14">
        <f t="shared" si="18"/>
        <v>24.58771856617166</v>
      </c>
      <c r="AK66" s="14">
        <f t="shared" si="18"/>
        <v>14.396214568929516</v>
      </c>
      <c r="AL66" s="14">
        <f t="shared" si="18"/>
        <v>15.905216615098746</v>
      </c>
      <c r="AM66" s="14">
        <f t="shared" si="18"/>
        <v>22.251340373950146</v>
      </c>
      <c r="AN66" s="14">
        <f t="shared" si="18"/>
        <v>10.916218213753478</v>
      </c>
      <c r="AO66" s="14">
        <f t="shared" si="18"/>
        <v>70.156078497560685</v>
      </c>
      <c r="AP66" s="14">
        <f t="shared" si="18"/>
        <v>7.3220928028133372</v>
      </c>
      <c r="AQ66" s="14">
        <f t="shared" si="18"/>
        <v>10.983729959416751</v>
      </c>
      <c r="AR66" s="14">
        <f t="shared" si="18"/>
        <v>1378.328465454329</v>
      </c>
    </row>
    <row r="67" spans="2:44">
      <c r="B67" t="s">
        <v>230</v>
      </c>
      <c r="C67" t="s">
        <v>225</v>
      </c>
      <c r="D67" t="s">
        <v>220</v>
      </c>
      <c r="E67" t="s">
        <v>229</v>
      </c>
      <c r="F67" s="2">
        <v>2070</v>
      </c>
      <c r="H67" s="14">
        <f t="shared" ref="H67:AR67" si="19">(1+FV(-H$38,($F$56-$F$41),0,100,1)/100)*H157</f>
        <v>5.1861776741613141</v>
      </c>
      <c r="I67" s="14">
        <f t="shared" si="19"/>
        <v>83.770868451603803</v>
      </c>
      <c r="J67" s="14">
        <f t="shared" si="19"/>
        <v>8.4350098790500514</v>
      </c>
      <c r="K67" s="14">
        <f t="shared" si="19"/>
        <v>15.810769933209338</v>
      </c>
      <c r="L67" s="14">
        <f t="shared" si="19"/>
        <v>34.819418278020677</v>
      </c>
      <c r="M67" s="14">
        <f t="shared" si="19"/>
        <v>97.391579004267783</v>
      </c>
      <c r="N67" s="14">
        <f t="shared" si="19"/>
        <v>3.8664127909973875</v>
      </c>
      <c r="O67" s="14">
        <f t="shared" si="19"/>
        <v>86.818540567511775</v>
      </c>
      <c r="P67" s="14">
        <f t="shared" si="19"/>
        <v>1404.3810826150298</v>
      </c>
      <c r="Q67" s="14">
        <f t="shared" si="19"/>
        <v>49.095519110437174</v>
      </c>
      <c r="R67" s="14">
        <f t="shared" si="19"/>
        <v>5.0934652971507637</v>
      </c>
      <c r="S67" s="14">
        <f t="shared" si="19"/>
        <v>44.27719078245439</v>
      </c>
      <c r="T67" s="14">
        <f t="shared" si="19"/>
        <v>175.66889637495862</v>
      </c>
      <c r="U67" s="14">
        <f t="shared" si="19"/>
        <v>54.741881087808743</v>
      </c>
      <c r="V67" s="14">
        <f t="shared" si="19"/>
        <v>600.70694063208191</v>
      </c>
      <c r="W67" s="14">
        <f t="shared" si="19"/>
        <v>21.746925150177109</v>
      </c>
      <c r="X67" s="14">
        <f t="shared" si="19"/>
        <v>51.741754432235105</v>
      </c>
      <c r="Y67" s="14">
        <f t="shared" si="19"/>
        <v>-23.868984163982542</v>
      </c>
      <c r="Z67" s="14">
        <f t="shared" si="19"/>
        <v>3.7222907969066994</v>
      </c>
      <c r="AA67" s="14">
        <f t="shared" si="19"/>
        <v>358.18347508043848</v>
      </c>
      <c r="AB67" s="14">
        <f t="shared" si="19"/>
        <v>4.9652629228329905</v>
      </c>
      <c r="AC67" s="14">
        <f t="shared" si="19"/>
        <v>15.163193876118855</v>
      </c>
      <c r="AD67" s="14">
        <f t="shared" si="19"/>
        <v>6.251397595716262</v>
      </c>
      <c r="AE67" s="14">
        <f t="shared" si="19"/>
        <v>6.6248242165585314</v>
      </c>
      <c r="AF67" s="14">
        <f t="shared" si="19"/>
        <v>2.5552571020605401</v>
      </c>
      <c r="AG67" s="14">
        <f t="shared" si="19"/>
        <v>6.5715466409172247</v>
      </c>
      <c r="AH67" s="14">
        <f t="shared" si="19"/>
        <v>3.7009592089214753</v>
      </c>
      <c r="AI67" s="14">
        <f t="shared" si="19"/>
        <v>350.64137500984685</v>
      </c>
      <c r="AJ67" s="14">
        <f t="shared" si="19"/>
        <v>32.711397009151341</v>
      </c>
      <c r="AK67" s="14">
        <f t="shared" si="19"/>
        <v>15.974069678234621</v>
      </c>
      <c r="AL67" s="14">
        <f t="shared" si="19"/>
        <v>21.515772019974818</v>
      </c>
      <c r="AM67" s="14">
        <f t="shared" si="19"/>
        <v>64.474054911986414</v>
      </c>
      <c r="AN67" s="14">
        <f t="shared" si="19"/>
        <v>24.92292708705908</v>
      </c>
      <c r="AO67" s="14">
        <f t="shared" si="19"/>
        <v>63.626021533692551</v>
      </c>
      <c r="AP67" s="14">
        <f t="shared" si="19"/>
        <v>4.8943070961338266</v>
      </c>
      <c r="AQ67" s="14">
        <f t="shared" si="19"/>
        <v>14.112406168645746</v>
      </c>
      <c r="AR67" s="14">
        <f t="shared" si="19"/>
        <v>867.29082031988264</v>
      </c>
    </row>
    <row r="68" spans="2:44">
      <c r="B68" t="s">
        <v>230</v>
      </c>
      <c r="C68" t="s">
        <v>225</v>
      </c>
      <c r="D68" t="s">
        <v>221</v>
      </c>
      <c r="E68" t="s">
        <v>229</v>
      </c>
      <c r="F68" s="2">
        <v>2070</v>
      </c>
      <c r="H68" s="14">
        <f t="shared" ref="H68:AR68" si="20">(1+FV(-H$38,($F$56-$F$41),0,100,1)/100)*H158</f>
        <v>4.1324316125499649</v>
      </c>
      <c r="I68" s="14">
        <f t="shared" si="20"/>
        <v>43.102253700978864</v>
      </c>
      <c r="J68" s="14">
        <f t="shared" si="20"/>
        <v>6.2976400799509156</v>
      </c>
      <c r="K68" s="14">
        <f t="shared" si="20"/>
        <v>8.5565948402769862</v>
      </c>
      <c r="L68" s="14">
        <f t="shared" si="20"/>
        <v>20.187951233709054</v>
      </c>
      <c r="M68" s="14">
        <f t="shared" si="20"/>
        <v>50.110457539377428</v>
      </c>
      <c r="N68" s="14">
        <f t="shared" si="20"/>
        <v>5.2340708013734023</v>
      </c>
      <c r="O68" s="14">
        <f t="shared" si="20"/>
        <v>35.574134269031802</v>
      </c>
      <c r="P68" s="14">
        <f t="shared" si="20"/>
        <v>723.88554577794525</v>
      </c>
      <c r="Q68" s="14">
        <f t="shared" si="20"/>
        <v>30.326996782623397</v>
      </c>
      <c r="R68" s="14">
        <f t="shared" si="20"/>
        <v>3.9564029246066852</v>
      </c>
      <c r="S68" s="14">
        <f t="shared" si="20"/>
        <v>35.280793370410201</v>
      </c>
      <c r="T68" s="14">
        <f t="shared" si="20"/>
        <v>145.04034047777631</v>
      </c>
      <c r="U68" s="14">
        <f t="shared" si="20"/>
        <v>43.483874775085901</v>
      </c>
      <c r="V68" s="14">
        <f t="shared" si="20"/>
        <v>663.53030794516587</v>
      </c>
      <c r="W68" s="14">
        <f t="shared" si="20"/>
        <v>16.798597033645667</v>
      </c>
      <c r="X68" s="14">
        <f t="shared" si="20"/>
        <v>31.032029511604819</v>
      </c>
      <c r="Y68" s="14">
        <f t="shared" si="20"/>
        <v>-20.171032234396275</v>
      </c>
      <c r="Z68" s="14">
        <f t="shared" si="20"/>
        <v>2.9567786797372562</v>
      </c>
      <c r="AA68" s="14">
        <f t="shared" si="20"/>
        <v>202.64667241082051</v>
      </c>
      <c r="AB68" s="14">
        <f t="shared" si="20"/>
        <v>3.7071016203538565</v>
      </c>
      <c r="AC68" s="14">
        <f t="shared" si="20"/>
        <v>9.9813405774581359</v>
      </c>
      <c r="AD68" s="14">
        <f t="shared" si="20"/>
        <v>3.3758557323723055</v>
      </c>
      <c r="AE68" s="14">
        <f t="shared" si="20"/>
        <v>5.3558752119141824</v>
      </c>
      <c r="AF68" s="14">
        <f t="shared" si="20"/>
        <v>1.9077736447568838</v>
      </c>
      <c r="AG68" s="14">
        <f t="shared" si="20"/>
        <v>3.8101171609930398</v>
      </c>
      <c r="AH68" s="14">
        <f t="shared" si="20"/>
        <v>2.4318223034894868</v>
      </c>
      <c r="AI68" s="14">
        <f t="shared" si="20"/>
        <v>216.03664707482875</v>
      </c>
      <c r="AJ68" s="14">
        <f t="shared" si="20"/>
        <v>20.997789130309648</v>
      </c>
      <c r="AK68" s="14">
        <f t="shared" si="20"/>
        <v>9.1804918515561837</v>
      </c>
      <c r="AL68" s="14">
        <f t="shared" si="20"/>
        <v>24.112965682311486</v>
      </c>
      <c r="AM68" s="14">
        <f t="shared" si="20"/>
        <v>46.514816669199632</v>
      </c>
      <c r="AN68" s="14">
        <f t="shared" si="20"/>
        <v>18.607639680776941</v>
      </c>
      <c r="AO68" s="14">
        <f t="shared" si="20"/>
        <v>34.623399350751512</v>
      </c>
      <c r="AP68" s="14">
        <f t="shared" si="20"/>
        <v>4.2133964261836399</v>
      </c>
      <c r="AQ68" s="14">
        <f t="shared" si="20"/>
        <v>5.7764816186140289</v>
      </c>
      <c r="AR68" s="14">
        <f t="shared" si="20"/>
        <v>381.02327381859629</v>
      </c>
    </row>
    <row r="69" spans="2:44">
      <c r="B69" t="s">
        <v>230</v>
      </c>
      <c r="C69" t="s">
        <v>225</v>
      </c>
      <c r="D69" t="s">
        <v>222</v>
      </c>
      <c r="E69" t="s">
        <v>229</v>
      </c>
      <c r="F69" s="2">
        <v>2070</v>
      </c>
      <c r="H69" s="14">
        <f t="shared" ref="H69:AR69" si="21">(1+FV(-H$38,($F$56-$F$41),0,100,1)/100)*H159</f>
        <v>3.1633284286889638</v>
      </c>
      <c r="I69" s="14">
        <f t="shared" si="21"/>
        <v>34.199074677099887</v>
      </c>
      <c r="J69" s="14">
        <f t="shared" si="21"/>
        <v>5.3224972523771781</v>
      </c>
      <c r="K69" s="14">
        <f t="shared" si="21"/>
        <v>8.5565948402769862</v>
      </c>
      <c r="L69" s="14">
        <f t="shared" si="21"/>
        <v>19.02383400622486</v>
      </c>
      <c r="M69" s="14">
        <f t="shared" si="21"/>
        <v>39.759667589119353</v>
      </c>
      <c r="N69" s="14">
        <f t="shared" si="21"/>
        <v>7.5560316590991388</v>
      </c>
      <c r="O69" s="14">
        <f t="shared" si="21"/>
        <v>41.233818308344922</v>
      </c>
      <c r="P69" s="14">
        <f t="shared" si="21"/>
        <v>504.53230886004025</v>
      </c>
      <c r="Q69" s="14">
        <f t="shared" si="21"/>
        <v>12.42169831791646</v>
      </c>
      <c r="R69" s="14">
        <f t="shared" si="21"/>
        <v>3.7207855865511781</v>
      </c>
      <c r="S69" s="14">
        <f t="shared" si="21"/>
        <v>27.007037773204175</v>
      </c>
      <c r="T69" s="14">
        <f t="shared" si="21"/>
        <v>91.896025805124154</v>
      </c>
      <c r="U69" s="14">
        <f t="shared" si="21"/>
        <v>34.455217998447935</v>
      </c>
      <c r="V69" s="14">
        <f t="shared" si="21"/>
        <v>488.98197198738376</v>
      </c>
      <c r="W69" s="14">
        <f t="shared" si="21"/>
        <v>13.318198772900242</v>
      </c>
      <c r="X69" s="14">
        <f t="shared" si="21"/>
        <v>42.185298195942266</v>
      </c>
      <c r="Y69" s="14">
        <f t="shared" si="21"/>
        <v>-17.554733777025753</v>
      </c>
      <c r="Z69" s="14">
        <f t="shared" si="21"/>
        <v>2.3428559324681064</v>
      </c>
      <c r="AA69" s="14">
        <f t="shared" si="21"/>
        <v>146.79980057137354</v>
      </c>
      <c r="AB69" s="14">
        <f t="shared" si="21"/>
        <v>3.1330844472093515</v>
      </c>
      <c r="AC69" s="14">
        <f t="shared" si="21"/>
        <v>9.9813405774581359</v>
      </c>
      <c r="AD69" s="14">
        <f t="shared" si="21"/>
        <v>2.623841145528151</v>
      </c>
      <c r="AE69" s="14">
        <f t="shared" si="21"/>
        <v>5.1699908326303543</v>
      </c>
      <c r="AF69" s="14">
        <f t="shared" si="21"/>
        <v>1.6123690546721856</v>
      </c>
      <c r="AG69" s="14">
        <f t="shared" si="21"/>
        <v>3.5904107145835877</v>
      </c>
      <c r="AH69" s="14">
        <f t="shared" si="21"/>
        <v>2.7933260409428495</v>
      </c>
      <c r="AI69" s="14">
        <f t="shared" si="21"/>
        <v>210.1325408077569</v>
      </c>
      <c r="AJ69" s="14">
        <f t="shared" si="21"/>
        <v>17.661385056424869</v>
      </c>
      <c r="AK69" s="14">
        <f t="shared" si="21"/>
        <v>9.490587848897297</v>
      </c>
      <c r="AL69" s="14">
        <f t="shared" si="21"/>
        <v>20.609243666293406</v>
      </c>
      <c r="AM69" s="14">
        <f t="shared" si="21"/>
        <v>63.636476562958208</v>
      </c>
      <c r="AN69" s="14">
        <f t="shared" si="21"/>
        <v>15.726384775379531</v>
      </c>
      <c r="AO69" s="14">
        <f t="shared" si="21"/>
        <v>23.851362040361014</v>
      </c>
      <c r="AP69" s="14">
        <f t="shared" si="21"/>
        <v>2.2889272752657792</v>
      </c>
      <c r="AQ69" s="14">
        <f t="shared" si="21"/>
        <v>6.7006307202413593</v>
      </c>
      <c r="AR69" s="14">
        <f t="shared" si="21"/>
        <v>270.52367437026521</v>
      </c>
    </row>
    <row r="70" spans="2:44">
      <c r="B70" t="s">
        <v>230</v>
      </c>
      <c r="C70" t="s">
        <v>225</v>
      </c>
      <c r="D70" t="s">
        <v>223</v>
      </c>
      <c r="E70" t="s">
        <v>229</v>
      </c>
      <c r="F70" s="2">
        <v>2070</v>
      </c>
      <c r="H70" s="14">
        <f t="shared" ref="H70:AR70" si="22">(1+FV(-H$38,($F$56-$F$41),0,100,1)/100)*H160</f>
        <v>2.1281245506002953</v>
      </c>
      <c r="I70" s="14">
        <f t="shared" si="22"/>
        <v>40.817245013110224</v>
      </c>
      <c r="J70" s="14">
        <f t="shared" si="22"/>
        <v>2.6087541609861944</v>
      </c>
      <c r="K70" s="14">
        <f t="shared" si="22"/>
        <v>6.3029638173243585</v>
      </c>
      <c r="L70" s="14">
        <f t="shared" si="22"/>
        <v>10.986605520464703</v>
      </c>
      <c r="M70" s="14">
        <f t="shared" si="22"/>
        <v>47.453918240414005</v>
      </c>
      <c r="N70" s="14">
        <f t="shared" si="22"/>
        <v>6.5153167162719772</v>
      </c>
      <c r="O70" s="14">
        <f t="shared" si="22"/>
        <v>21.284592190373463</v>
      </c>
      <c r="P70" s="14">
        <f t="shared" si="22"/>
        <v>464.35248257873781</v>
      </c>
      <c r="Q70" s="14">
        <f t="shared" si="22"/>
        <v>12.431544994039498</v>
      </c>
      <c r="R70" s="14">
        <f t="shared" si="22"/>
        <v>1.2072320281817432</v>
      </c>
      <c r="S70" s="14">
        <f t="shared" si="22"/>
        <v>18.168944964075546</v>
      </c>
      <c r="T70" s="14">
        <f t="shared" si="22"/>
        <v>90.992411445761036</v>
      </c>
      <c r="U70" s="14">
        <f t="shared" si="22"/>
        <v>25.157665241472852</v>
      </c>
      <c r="V70" s="14">
        <f t="shared" si="22"/>
        <v>294.55671933346088</v>
      </c>
      <c r="W70" s="14">
        <f t="shared" si="22"/>
        <v>7.1287907466079456</v>
      </c>
      <c r="X70" s="14">
        <f t="shared" si="22"/>
        <v>17.399465374874644</v>
      </c>
      <c r="Y70" s="14">
        <f t="shared" si="22"/>
        <v>-22.808886335082089</v>
      </c>
      <c r="Z70" s="14">
        <f t="shared" si="22"/>
        <v>1.7106490303061341</v>
      </c>
      <c r="AA70" s="14">
        <f t="shared" si="22"/>
        <v>54.3153755449895</v>
      </c>
      <c r="AB70" s="14">
        <f t="shared" si="22"/>
        <v>1.5356413917786462</v>
      </c>
      <c r="AC70" s="14">
        <f t="shared" si="22"/>
        <v>3.1038746652853635</v>
      </c>
      <c r="AD70" s="14">
        <f t="shared" si="22"/>
        <v>2.0875763246963541</v>
      </c>
      <c r="AE70" s="14">
        <f t="shared" si="22"/>
        <v>1.61829295661436</v>
      </c>
      <c r="AF70" s="14">
        <f t="shared" si="22"/>
        <v>0.79028213279824566</v>
      </c>
      <c r="AG70" s="14">
        <f t="shared" si="22"/>
        <v>2.073526617435391</v>
      </c>
      <c r="AH70" s="14">
        <f t="shared" si="22"/>
        <v>2.7052016672274788</v>
      </c>
      <c r="AI70" s="14">
        <f t="shared" si="22"/>
        <v>185.37313981014748</v>
      </c>
      <c r="AJ70" s="14">
        <f t="shared" si="22"/>
        <v>19.452007679242392</v>
      </c>
      <c r="AK70" s="14">
        <f t="shared" si="22"/>
        <v>9.490587848897297</v>
      </c>
      <c r="AL70" s="14">
        <f t="shared" si="22"/>
        <v>22.444818505860294</v>
      </c>
      <c r="AM70" s="14">
        <f t="shared" si="22"/>
        <v>8.7634070418349754</v>
      </c>
      <c r="AN70" s="14">
        <f t="shared" si="22"/>
        <v>7.7080869702126709</v>
      </c>
      <c r="AO70" s="14">
        <f t="shared" si="22"/>
        <v>19.52917444872875</v>
      </c>
      <c r="AP70" s="14">
        <f t="shared" si="22"/>
        <v>2.2889272752657792</v>
      </c>
      <c r="AQ70" s="14">
        <f t="shared" si="22"/>
        <v>3.5650824182211505</v>
      </c>
      <c r="AR70" s="14">
        <f t="shared" si="22"/>
        <v>270.52367437026521</v>
      </c>
    </row>
    <row r="71" spans="2:44">
      <c r="B71" t="s">
        <v>230</v>
      </c>
      <c r="C71" t="s">
        <v>225</v>
      </c>
      <c r="D71" t="s">
        <v>213</v>
      </c>
      <c r="E71" t="s">
        <v>229</v>
      </c>
      <c r="F71">
        <v>0</v>
      </c>
      <c r="G71">
        <v>15</v>
      </c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</row>
    <row r="72" spans="2:44">
      <c r="B72" t="s">
        <v>230</v>
      </c>
      <c r="C72" t="s">
        <v>225</v>
      </c>
      <c r="D72" t="s">
        <v>214</v>
      </c>
      <c r="E72" t="s">
        <v>229</v>
      </c>
      <c r="F72">
        <v>0</v>
      </c>
      <c r="G72">
        <v>15</v>
      </c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</row>
    <row r="73" spans="2:44">
      <c r="B73" t="s">
        <v>230</v>
      </c>
      <c r="C73" t="s">
        <v>225</v>
      </c>
      <c r="D73" t="s">
        <v>215</v>
      </c>
      <c r="E73" t="s">
        <v>229</v>
      </c>
      <c r="F73">
        <v>0</v>
      </c>
      <c r="G73">
        <v>15</v>
      </c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</row>
    <row r="74" spans="2:44">
      <c r="B74" t="s">
        <v>230</v>
      </c>
      <c r="C74" t="s">
        <v>225</v>
      </c>
      <c r="D74" t="s">
        <v>216</v>
      </c>
      <c r="E74" t="s">
        <v>229</v>
      </c>
      <c r="F74">
        <v>0</v>
      </c>
      <c r="G74">
        <v>15</v>
      </c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</row>
    <row r="75" spans="2:44">
      <c r="B75" t="s">
        <v>230</v>
      </c>
      <c r="C75" t="s">
        <v>225</v>
      </c>
      <c r="D75" t="s">
        <v>217</v>
      </c>
      <c r="E75" t="s">
        <v>229</v>
      </c>
      <c r="F75">
        <v>0</v>
      </c>
      <c r="G75">
        <v>15</v>
      </c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</row>
    <row r="76" spans="2:44">
      <c r="B76" t="s">
        <v>230</v>
      </c>
      <c r="C76" t="s">
        <v>225</v>
      </c>
      <c r="D76" t="s">
        <v>207</v>
      </c>
      <c r="E76" t="s">
        <v>229</v>
      </c>
      <c r="F76">
        <v>0</v>
      </c>
      <c r="G76">
        <v>15</v>
      </c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</row>
    <row r="77" spans="2:44">
      <c r="B77" t="s">
        <v>230</v>
      </c>
      <c r="C77" t="s">
        <v>225</v>
      </c>
      <c r="D77" t="s">
        <v>208</v>
      </c>
      <c r="E77" t="s">
        <v>229</v>
      </c>
      <c r="F77">
        <v>0</v>
      </c>
      <c r="G77">
        <v>15</v>
      </c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</row>
    <row r="78" spans="2:44">
      <c r="B78" t="s">
        <v>230</v>
      </c>
      <c r="C78" t="s">
        <v>225</v>
      </c>
      <c r="D78" t="s">
        <v>209</v>
      </c>
      <c r="E78" t="s">
        <v>229</v>
      </c>
      <c r="F78">
        <v>0</v>
      </c>
      <c r="G78">
        <v>15</v>
      </c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</row>
    <row r="79" spans="2:44">
      <c r="B79" t="s">
        <v>230</v>
      </c>
      <c r="C79" t="s">
        <v>225</v>
      </c>
      <c r="D79" t="s">
        <v>210</v>
      </c>
      <c r="E79" t="s">
        <v>229</v>
      </c>
      <c r="F79">
        <v>0</v>
      </c>
      <c r="G79">
        <v>15</v>
      </c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</row>
    <row r="80" spans="2:44">
      <c r="B80" t="s">
        <v>230</v>
      </c>
      <c r="C80" t="s">
        <v>225</v>
      </c>
      <c r="D80" t="s">
        <v>211</v>
      </c>
      <c r="E80" t="s">
        <v>229</v>
      </c>
      <c r="F80">
        <v>0</v>
      </c>
      <c r="G80">
        <v>15</v>
      </c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</row>
    <row r="81" spans="2:44">
      <c r="B81" t="s">
        <v>230</v>
      </c>
      <c r="C81" t="s">
        <v>225</v>
      </c>
      <c r="D81" t="s">
        <v>219</v>
      </c>
      <c r="E81" t="s">
        <v>229</v>
      </c>
      <c r="F81">
        <v>0</v>
      </c>
      <c r="G81">
        <v>15</v>
      </c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</row>
    <row r="82" spans="2:44">
      <c r="B82" t="s">
        <v>230</v>
      </c>
      <c r="C82" t="s">
        <v>225</v>
      </c>
      <c r="D82" t="s">
        <v>220</v>
      </c>
      <c r="E82" t="s">
        <v>229</v>
      </c>
      <c r="F82">
        <v>0</v>
      </c>
      <c r="G82">
        <v>15</v>
      </c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</row>
    <row r="83" spans="2:44">
      <c r="B83" t="s">
        <v>230</v>
      </c>
      <c r="C83" t="s">
        <v>225</v>
      </c>
      <c r="D83" t="s">
        <v>221</v>
      </c>
      <c r="E83" t="s">
        <v>229</v>
      </c>
      <c r="F83">
        <v>0</v>
      </c>
      <c r="G83">
        <v>15</v>
      </c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</row>
    <row r="84" spans="2:44">
      <c r="B84" t="s">
        <v>230</v>
      </c>
      <c r="C84" t="s">
        <v>225</v>
      </c>
      <c r="D84" t="s">
        <v>222</v>
      </c>
      <c r="E84" t="s">
        <v>229</v>
      </c>
      <c r="F84">
        <v>0</v>
      </c>
      <c r="G84">
        <v>15</v>
      </c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</row>
    <row r="85" spans="2:44">
      <c r="B85" t="s">
        <v>230</v>
      </c>
      <c r="C85" t="s">
        <v>225</v>
      </c>
      <c r="D85" t="s">
        <v>223</v>
      </c>
      <c r="E85" t="s">
        <v>229</v>
      </c>
      <c r="F85">
        <v>0</v>
      </c>
      <c r="G85">
        <v>15</v>
      </c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</row>
    <row r="86" spans="2:44"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</row>
    <row r="88" spans="2:44">
      <c r="B88" t="s">
        <v>71</v>
      </c>
    </row>
    <row r="89" spans="2:44">
      <c r="B89" t="s">
        <v>0</v>
      </c>
      <c r="C89" t="s">
        <v>67</v>
      </c>
      <c r="D89" t="s">
        <v>226</v>
      </c>
      <c r="E89" t="s">
        <v>1</v>
      </c>
      <c r="F89" t="s">
        <v>2</v>
      </c>
      <c r="G89" t="s">
        <v>228</v>
      </c>
      <c r="H89" s="24" t="s">
        <v>12</v>
      </c>
      <c r="I89" s="24" t="s">
        <v>13</v>
      </c>
      <c r="J89" s="24" t="s">
        <v>14</v>
      </c>
      <c r="K89" s="24" t="s">
        <v>15</v>
      </c>
      <c r="L89" s="24" t="s">
        <v>16</v>
      </c>
      <c r="M89" s="24" t="s">
        <v>17</v>
      </c>
      <c r="N89" s="24" t="s">
        <v>18</v>
      </c>
      <c r="O89" s="24" t="s">
        <v>19</v>
      </c>
      <c r="P89" s="24" t="s">
        <v>20</v>
      </c>
      <c r="Q89" s="24" t="s">
        <v>21</v>
      </c>
      <c r="R89" s="24" t="s">
        <v>22</v>
      </c>
      <c r="S89" s="24" t="s">
        <v>23</v>
      </c>
      <c r="T89" s="24" t="s">
        <v>24</v>
      </c>
      <c r="U89" s="24" t="s">
        <v>25</v>
      </c>
      <c r="V89" s="24" t="s">
        <v>26</v>
      </c>
      <c r="W89" s="24" t="s">
        <v>27</v>
      </c>
      <c r="X89" s="24" t="s">
        <v>28</v>
      </c>
      <c r="Y89" s="24" t="s">
        <v>29</v>
      </c>
      <c r="Z89" s="24" t="s">
        <v>30</v>
      </c>
      <c r="AA89" s="24" t="s">
        <v>31</v>
      </c>
      <c r="AB89" s="24" t="s">
        <v>32</v>
      </c>
      <c r="AC89" s="24" t="s">
        <v>33</v>
      </c>
      <c r="AD89" s="24" t="s">
        <v>34</v>
      </c>
      <c r="AE89" s="24" t="s">
        <v>35</v>
      </c>
      <c r="AF89" s="24" t="s">
        <v>36</v>
      </c>
      <c r="AG89" s="24" t="s">
        <v>37</v>
      </c>
      <c r="AH89" s="24" t="s">
        <v>38</v>
      </c>
      <c r="AI89" s="24" t="s">
        <v>39</v>
      </c>
      <c r="AJ89" s="24" t="s">
        <v>40</v>
      </c>
      <c r="AK89" s="24" t="s">
        <v>41</v>
      </c>
      <c r="AL89" s="24" t="s">
        <v>42</v>
      </c>
      <c r="AM89" s="24" t="s">
        <v>43</v>
      </c>
      <c r="AN89" s="24" t="s">
        <v>44</v>
      </c>
      <c r="AO89" s="24" t="s">
        <v>45</v>
      </c>
      <c r="AP89" s="24" t="s">
        <v>46</v>
      </c>
      <c r="AQ89" s="24" t="s">
        <v>47</v>
      </c>
      <c r="AR89" s="24" t="s">
        <v>48</v>
      </c>
    </row>
    <row r="90" spans="2:44">
      <c r="B90" t="s">
        <v>230</v>
      </c>
      <c r="D90" t="s">
        <v>213</v>
      </c>
      <c r="E90" t="s">
        <v>74</v>
      </c>
      <c r="F90">
        <v>2015</v>
      </c>
      <c r="G90">
        <v>0</v>
      </c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</row>
    <row r="91" spans="2:44">
      <c r="B91" t="s">
        <v>230</v>
      </c>
      <c r="D91" t="s">
        <v>214</v>
      </c>
      <c r="E91" t="s">
        <v>74</v>
      </c>
      <c r="F91">
        <v>2015</v>
      </c>
      <c r="G91">
        <v>0</v>
      </c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</row>
    <row r="92" spans="2:44">
      <c r="B92" t="s">
        <v>230</v>
      </c>
      <c r="D92" t="s">
        <v>215</v>
      </c>
      <c r="E92" t="s">
        <v>74</v>
      </c>
      <c r="F92">
        <v>2015</v>
      </c>
      <c r="G92">
        <v>0</v>
      </c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</row>
    <row r="93" spans="2:44">
      <c r="B93" t="s">
        <v>230</v>
      </c>
      <c r="D93" t="s">
        <v>216</v>
      </c>
      <c r="E93" t="s">
        <v>74</v>
      </c>
      <c r="F93">
        <v>2015</v>
      </c>
      <c r="G93">
        <v>0</v>
      </c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</row>
    <row r="94" spans="2:44">
      <c r="B94" t="s">
        <v>230</v>
      </c>
      <c r="D94" t="s">
        <v>217</v>
      </c>
      <c r="E94" t="s">
        <v>74</v>
      </c>
      <c r="F94">
        <v>2015</v>
      </c>
      <c r="G94">
        <v>0</v>
      </c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</row>
    <row r="95" spans="2:44">
      <c r="B95" t="s">
        <v>230</v>
      </c>
      <c r="D95" t="s">
        <v>207</v>
      </c>
      <c r="E95" t="s">
        <v>74</v>
      </c>
      <c r="F95">
        <v>2015</v>
      </c>
      <c r="G95">
        <v>0</v>
      </c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</row>
    <row r="96" spans="2:44">
      <c r="B96" t="s">
        <v>230</v>
      </c>
      <c r="D96" t="s">
        <v>208</v>
      </c>
      <c r="E96" t="s">
        <v>74</v>
      </c>
      <c r="F96">
        <v>2015</v>
      </c>
      <c r="G96">
        <v>0</v>
      </c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</row>
    <row r="97" spans="2:44">
      <c r="B97" t="s">
        <v>230</v>
      </c>
      <c r="D97" t="s">
        <v>209</v>
      </c>
      <c r="E97" t="s">
        <v>74</v>
      </c>
      <c r="F97">
        <v>2015</v>
      </c>
      <c r="G97">
        <v>0</v>
      </c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</row>
    <row r="98" spans="2:44">
      <c r="B98" t="s">
        <v>230</v>
      </c>
      <c r="D98" t="s">
        <v>210</v>
      </c>
      <c r="E98" t="s">
        <v>74</v>
      </c>
      <c r="F98">
        <v>2015</v>
      </c>
      <c r="G98">
        <v>0</v>
      </c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</row>
    <row r="99" spans="2:44">
      <c r="B99" t="s">
        <v>230</v>
      </c>
      <c r="D99" t="s">
        <v>211</v>
      </c>
      <c r="E99" t="s">
        <v>74</v>
      </c>
      <c r="F99">
        <v>2015</v>
      </c>
      <c r="G99">
        <v>0</v>
      </c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</row>
    <row r="100" spans="2:44">
      <c r="B100" t="s">
        <v>230</v>
      </c>
      <c r="D100" t="s">
        <v>219</v>
      </c>
      <c r="E100" t="s">
        <v>74</v>
      </c>
      <c r="F100">
        <v>2015</v>
      </c>
      <c r="G100">
        <v>0</v>
      </c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</row>
    <row r="101" spans="2:44">
      <c r="B101" t="s">
        <v>230</v>
      </c>
      <c r="D101" t="s">
        <v>220</v>
      </c>
      <c r="E101" t="s">
        <v>74</v>
      </c>
      <c r="F101">
        <v>2015</v>
      </c>
      <c r="G101">
        <v>0</v>
      </c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</row>
    <row r="102" spans="2:44">
      <c r="B102" t="s">
        <v>230</v>
      </c>
      <c r="D102" t="s">
        <v>221</v>
      </c>
      <c r="E102" t="s">
        <v>74</v>
      </c>
      <c r="F102">
        <v>2015</v>
      </c>
      <c r="G102">
        <v>0</v>
      </c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</row>
    <row r="103" spans="2:44">
      <c r="B103" t="s">
        <v>230</v>
      </c>
      <c r="D103" t="s">
        <v>222</v>
      </c>
      <c r="E103" t="s">
        <v>74</v>
      </c>
      <c r="F103">
        <v>2015</v>
      </c>
      <c r="G103">
        <v>0</v>
      </c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</row>
    <row r="104" spans="2:44">
      <c r="B104" t="s">
        <v>230</v>
      </c>
      <c r="D104" t="s">
        <v>223</v>
      </c>
      <c r="E104" t="s">
        <v>74</v>
      </c>
      <c r="F104">
        <v>2015</v>
      </c>
      <c r="G104">
        <v>0</v>
      </c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</row>
    <row r="105" spans="2:44">
      <c r="B105" t="s">
        <v>230</v>
      </c>
      <c r="D105" t="s">
        <v>218</v>
      </c>
      <c r="E105" t="s">
        <v>74</v>
      </c>
      <c r="F105">
        <v>2015</v>
      </c>
      <c r="G105">
        <v>0</v>
      </c>
    </row>
    <row r="106" spans="2:44">
      <c r="B106" t="s">
        <v>230</v>
      </c>
      <c r="D106" t="s">
        <v>212</v>
      </c>
      <c r="E106" t="s">
        <v>74</v>
      </c>
      <c r="F106">
        <v>2015</v>
      </c>
      <c r="G106">
        <v>0</v>
      </c>
    </row>
    <row r="107" spans="2:44">
      <c r="B107" t="s">
        <v>230</v>
      </c>
      <c r="D107" t="s">
        <v>224</v>
      </c>
      <c r="E107" t="s">
        <v>74</v>
      </c>
      <c r="F107">
        <v>2015</v>
      </c>
      <c r="G107">
        <v>0</v>
      </c>
    </row>
    <row r="108" spans="2:44">
      <c r="B108" t="s">
        <v>230</v>
      </c>
      <c r="D108" t="s">
        <v>213</v>
      </c>
      <c r="E108" t="s">
        <v>74</v>
      </c>
      <c r="F108" s="2">
        <v>2070</v>
      </c>
      <c r="H108" s="14">
        <f>H146</f>
        <v>7.1060888712241397</v>
      </c>
      <c r="I108" s="14">
        <f t="shared" ref="I108:AR115" si="23">I146</f>
        <v>244.728938699097</v>
      </c>
      <c r="J108" s="14">
        <f t="shared" si="23"/>
        <v>29.1075161543497</v>
      </c>
      <c r="K108" s="14">
        <f>K146</f>
        <v>376.060486524216</v>
      </c>
      <c r="L108" s="14">
        <f t="shared" si="23"/>
        <v>87.260262363001999</v>
      </c>
      <c r="M108" s="14">
        <f t="shared" si="23"/>
        <v>202.87574694946099</v>
      </c>
      <c r="N108" s="14">
        <f t="shared" si="23"/>
        <v>3.20376134917406</v>
      </c>
      <c r="O108" s="14">
        <f t="shared" si="23"/>
        <v>247.83001714924399</v>
      </c>
      <c r="P108" s="14">
        <f t="shared" si="23"/>
        <v>1672.68283163193</v>
      </c>
      <c r="Q108" s="14">
        <f t="shared" si="23"/>
        <v>358.06514760756801</v>
      </c>
      <c r="R108" s="14">
        <f t="shared" si="23"/>
        <v>20.940127776042502</v>
      </c>
      <c r="S108" s="14">
        <f t="shared" si="23"/>
        <v>60.668506255746202</v>
      </c>
      <c r="T108" s="14">
        <f t="shared" si="23"/>
        <v>127.039848002768</v>
      </c>
      <c r="U108" s="14">
        <f t="shared" si="23"/>
        <v>111.650230725554</v>
      </c>
      <c r="V108" s="14">
        <f t="shared" si="23"/>
        <v>1676.3358896187999</v>
      </c>
      <c r="W108" s="14">
        <f t="shared" si="23"/>
        <v>94.298145039859406</v>
      </c>
      <c r="X108" s="14">
        <f t="shared" si="23"/>
        <v>293.18281213521198</v>
      </c>
      <c r="Y108" s="14">
        <f t="shared" si="23"/>
        <v>78.4192740181511</v>
      </c>
      <c r="Z108" s="14">
        <f t="shared" si="23"/>
        <v>6.1429929449196701</v>
      </c>
      <c r="AA108" s="14">
        <f t="shared" si="23"/>
        <v>508.827786899047</v>
      </c>
      <c r="AB108" s="14">
        <f t="shared" si="23"/>
        <v>17.1341199132338</v>
      </c>
      <c r="AC108" s="14">
        <f t="shared" si="23"/>
        <v>67.066682592128998</v>
      </c>
      <c r="AD108" s="14">
        <f t="shared" si="23"/>
        <v>14.8103993517646</v>
      </c>
      <c r="AE108" s="14">
        <f t="shared" si="23"/>
        <v>38.565279561532797</v>
      </c>
      <c r="AF108" s="14">
        <f t="shared" si="23"/>
        <v>5.5810510836935796</v>
      </c>
      <c r="AG108" s="14">
        <f t="shared" si="23"/>
        <v>16.468824362270102</v>
      </c>
      <c r="AH108" s="14">
        <f t="shared" si="23"/>
        <v>0.77894954316550202</v>
      </c>
      <c r="AI108" s="14">
        <f t="shared" si="23"/>
        <v>144.57043395471001</v>
      </c>
      <c r="AJ108" s="14">
        <f t="shared" si="23"/>
        <v>88.2665296328761</v>
      </c>
      <c r="AK108" s="14">
        <f t="shared" si="23"/>
        <v>680.48064779497702</v>
      </c>
      <c r="AL108" s="14">
        <f t="shared" si="23"/>
        <v>55.552390290687399</v>
      </c>
      <c r="AM108" s="14">
        <f t="shared" si="23"/>
        <v>218.45730286903299</v>
      </c>
      <c r="AN108" s="14">
        <f t="shared" si="23"/>
        <v>86.003989705101603</v>
      </c>
      <c r="AO108" s="14">
        <f t="shared" si="23"/>
        <v>380.67209163992197</v>
      </c>
      <c r="AP108" s="14">
        <f t="shared" si="23"/>
        <v>62.074832529094799</v>
      </c>
      <c r="AQ108" s="14">
        <f t="shared" si="23"/>
        <v>104.06477940104401</v>
      </c>
      <c r="AR108" s="14">
        <f t="shared" si="23"/>
        <v>1548.85139511387</v>
      </c>
    </row>
    <row r="109" spans="2:44">
      <c r="B109" t="s">
        <v>230</v>
      </c>
      <c r="D109" t="s">
        <v>214</v>
      </c>
      <c r="E109" t="s">
        <v>74</v>
      </c>
      <c r="F109" s="2">
        <v>2070</v>
      </c>
      <c r="H109" s="14">
        <f t="shared" ref="H109:W125" si="24">H147</f>
        <v>25.861613876731401</v>
      </c>
      <c r="I109" s="14">
        <f t="shared" si="24"/>
        <v>295.27190550464297</v>
      </c>
      <c r="J109" s="14">
        <f t="shared" si="24"/>
        <v>66.455661529947903</v>
      </c>
      <c r="K109" s="14">
        <f t="shared" si="24"/>
        <v>208.922492420065</v>
      </c>
      <c r="L109" s="14">
        <f t="shared" si="24"/>
        <v>180.64217892773499</v>
      </c>
      <c r="M109" s="14">
        <f t="shared" si="24"/>
        <v>244.77492813425999</v>
      </c>
      <c r="N109" s="14">
        <f t="shared" si="24"/>
        <v>10.674429380949601</v>
      </c>
      <c r="O109" s="14">
        <f t="shared" si="24"/>
        <v>336.591459192711</v>
      </c>
      <c r="P109" s="14">
        <f t="shared" si="24"/>
        <v>2538.9735799197201</v>
      </c>
      <c r="Q109" s="14">
        <f t="shared" si="24"/>
        <v>260.00650286617201</v>
      </c>
      <c r="R109" s="14">
        <f t="shared" si="24"/>
        <v>30.9559619822308</v>
      </c>
      <c r="S109" s="14">
        <f t="shared" si="24"/>
        <v>220.79452026243601</v>
      </c>
      <c r="T109" s="14">
        <f t="shared" si="24"/>
        <v>225.830435548124</v>
      </c>
      <c r="U109" s="14">
        <f t="shared" si="24"/>
        <v>204.21026210127201</v>
      </c>
      <c r="V109" s="14">
        <f t="shared" si="24"/>
        <v>1133.79500277124</v>
      </c>
      <c r="W109" s="14">
        <f t="shared" si="24"/>
        <v>171.33427438973399</v>
      </c>
      <c r="X109" s="14">
        <f t="shared" si="23"/>
        <v>395.01158653862899</v>
      </c>
      <c r="Y109" s="14">
        <f t="shared" si="23"/>
        <v>71.157683020458407</v>
      </c>
      <c r="Z109" s="14">
        <f t="shared" si="23"/>
        <v>11.235643591743999</v>
      </c>
      <c r="AA109" s="14">
        <f t="shared" si="23"/>
        <v>713.73549839862005</v>
      </c>
      <c r="AB109" s="14">
        <f t="shared" si="23"/>
        <v>39.119080705113603</v>
      </c>
      <c r="AC109" s="14">
        <f t="shared" si="23"/>
        <v>71.672234337955601</v>
      </c>
      <c r="AD109" s="14">
        <f t="shared" si="23"/>
        <v>13.6218918170468</v>
      </c>
      <c r="AE109" s="14">
        <f t="shared" si="23"/>
        <v>46.771100327471899</v>
      </c>
      <c r="AF109" s="14">
        <f t="shared" si="23"/>
        <v>12.742153601583199</v>
      </c>
      <c r="AG109" s="14">
        <f t="shared" si="23"/>
        <v>34.093002205320197</v>
      </c>
      <c r="AH109" s="14">
        <f t="shared" si="23"/>
        <v>0.81665532170306498</v>
      </c>
      <c r="AI109" s="14">
        <f t="shared" si="23"/>
        <v>162.71433930297201</v>
      </c>
      <c r="AJ109" s="14">
        <f t="shared" si="23"/>
        <v>117.429418498936</v>
      </c>
      <c r="AK109" s="14">
        <f t="shared" si="23"/>
        <v>755.06274448196598</v>
      </c>
      <c r="AL109" s="14">
        <f t="shared" si="23"/>
        <v>75.148461890449397</v>
      </c>
      <c r="AM109" s="14">
        <f t="shared" si="23"/>
        <v>632.987851715744</v>
      </c>
      <c r="AN109" s="14">
        <f t="shared" si="23"/>
        <v>196.35656988936401</v>
      </c>
      <c r="AO109" s="14">
        <f t="shared" si="23"/>
        <v>345.239517639224</v>
      </c>
      <c r="AP109" s="14">
        <f t="shared" si="23"/>
        <v>41.492685427550498</v>
      </c>
      <c r="AQ109" s="14">
        <f t="shared" si="23"/>
        <v>133.70725975459399</v>
      </c>
      <c r="AR109" s="14">
        <f t="shared" si="23"/>
        <v>974.58960667921701</v>
      </c>
    </row>
    <row r="110" spans="2:44">
      <c r="B110" t="s">
        <v>230</v>
      </c>
      <c r="D110" t="s">
        <v>215</v>
      </c>
      <c r="E110" t="s">
        <v>74</v>
      </c>
      <c r="F110" s="2">
        <v>2070</v>
      </c>
      <c r="H110" s="14">
        <f t="shared" si="24"/>
        <v>20.606959007251501</v>
      </c>
      <c r="I110" s="14">
        <f>I148</f>
        <v>151.92494499666299</v>
      </c>
      <c r="J110" s="14">
        <f t="shared" si="23"/>
        <v>49.616283038400397</v>
      </c>
      <c r="K110" s="14">
        <f t="shared" si="23"/>
        <v>113.066291408395</v>
      </c>
      <c r="L110" s="14">
        <f t="shared" si="23"/>
        <v>104.734532605505</v>
      </c>
      <c r="M110" s="14">
        <f t="shared" si="23"/>
        <v>125.942959015363</v>
      </c>
      <c r="N110" s="14">
        <f t="shared" si="23"/>
        <v>14.4502726853793</v>
      </c>
      <c r="O110" s="14">
        <f t="shared" si="23"/>
        <v>137.919270294802</v>
      </c>
      <c r="P110" s="14">
        <f t="shared" si="23"/>
        <v>1308.7090807244799</v>
      </c>
      <c r="Q110" s="14">
        <f t="shared" si="23"/>
        <v>160.60969552325699</v>
      </c>
      <c r="R110" s="14">
        <f t="shared" si="23"/>
        <v>24.045370170485299</v>
      </c>
      <c r="S110" s="14">
        <f t="shared" si="23"/>
        <v>175.93270279885701</v>
      </c>
      <c r="T110" s="14">
        <f t="shared" si="23"/>
        <v>186.45602003573299</v>
      </c>
      <c r="U110" s="14">
        <f t="shared" si="23"/>
        <v>162.21315907568899</v>
      </c>
      <c r="V110" s="14">
        <f t="shared" si="23"/>
        <v>1252.36999350114</v>
      </c>
      <c r="W110" s="14">
        <f t="shared" si="23"/>
        <v>132.34861543181299</v>
      </c>
      <c r="X110" s="14">
        <f t="shared" si="23"/>
        <v>236.90752942957599</v>
      </c>
      <c r="Y110" s="14">
        <f t="shared" si="23"/>
        <v>60.133431237365997</v>
      </c>
      <c r="Z110" s="14">
        <f t="shared" si="23"/>
        <v>8.92496401753532</v>
      </c>
      <c r="AA110" s="14">
        <f t="shared" si="23"/>
        <v>403.80456887207799</v>
      </c>
      <c r="AB110" s="14">
        <f t="shared" si="23"/>
        <v>29.206591820506802</v>
      </c>
      <c r="AC110" s="14">
        <f t="shared" si="23"/>
        <v>47.179043328148303</v>
      </c>
      <c r="AD110" s="14">
        <f t="shared" si="23"/>
        <v>7.3560417286278499</v>
      </c>
      <c r="AE110" s="14">
        <f t="shared" si="23"/>
        <v>37.812350741585099</v>
      </c>
      <c r="AF110" s="14">
        <f t="shared" si="23"/>
        <v>9.51338509105085</v>
      </c>
      <c r="AG110" s="14">
        <f t="shared" si="23"/>
        <v>19.766782444099601</v>
      </c>
      <c r="AH110" s="14">
        <f t="shared" si="23"/>
        <v>0.53660700198845002</v>
      </c>
      <c r="AI110" s="14">
        <f t="shared" si="23"/>
        <v>100.251318866814</v>
      </c>
      <c r="AJ110" s="14">
        <f t="shared" si="23"/>
        <v>75.379176457848104</v>
      </c>
      <c r="AK110" s="14">
        <f t="shared" si="23"/>
        <v>433.94372960419003</v>
      </c>
      <c r="AL110" s="14">
        <f t="shared" si="23"/>
        <v>84.219719420740603</v>
      </c>
      <c r="AM110" s="14">
        <f t="shared" si="23"/>
        <v>456.669181371972</v>
      </c>
      <c r="AN110" s="14">
        <f t="shared" si="23"/>
        <v>146.60125147786999</v>
      </c>
      <c r="AO110" s="14">
        <f t="shared" si="23"/>
        <v>187.86913597220499</v>
      </c>
      <c r="AP110" s="14">
        <f t="shared" si="23"/>
        <v>35.720098690027797</v>
      </c>
      <c r="AQ110" s="14">
        <f t="shared" si="23"/>
        <v>54.728975273093198</v>
      </c>
      <c r="AR110" s="14">
        <f t="shared" si="23"/>
        <v>428.16240396679302</v>
      </c>
    </row>
    <row r="111" spans="2:44">
      <c r="B111" t="s">
        <v>230</v>
      </c>
      <c r="D111" t="s">
        <v>216</v>
      </c>
      <c r="E111" t="s">
        <v>74</v>
      </c>
      <c r="F111" s="2">
        <v>2070</v>
      </c>
      <c r="H111" s="14">
        <f>H149</f>
        <v>15.774387907230899</v>
      </c>
      <c r="I111" s="14">
        <f t="shared" si="23"/>
        <v>120.54340766726899</v>
      </c>
      <c r="J111" s="14">
        <f t="shared" si="23"/>
        <v>41.933569844009497</v>
      </c>
      <c r="K111" s="14">
        <f t="shared" si="23"/>
        <v>113.066291408395</v>
      </c>
      <c r="L111" s="14">
        <f t="shared" si="23"/>
        <v>98.695124628582704</v>
      </c>
      <c r="M111" s="14">
        <f t="shared" si="23"/>
        <v>99.928247146935504</v>
      </c>
      <c r="N111" s="14">
        <f t="shared" si="23"/>
        <v>20.860764410120499</v>
      </c>
      <c r="O111" s="14">
        <f t="shared" si="23"/>
        <v>159.86160308350699</v>
      </c>
      <c r="P111" s="14">
        <f t="shared" si="23"/>
        <v>912.14145381840399</v>
      </c>
      <c r="Q111" s="14">
        <f t="shared" si="23"/>
        <v>65.784462570504999</v>
      </c>
      <c r="R111" s="14">
        <f t="shared" si="23"/>
        <v>22.613386062675399</v>
      </c>
      <c r="S111" s="14">
        <f t="shared" si="23"/>
        <v>134.67444170389999</v>
      </c>
      <c r="T111" s="14">
        <f t="shared" si="23"/>
        <v>118.13656236797</v>
      </c>
      <c r="U111" s="14">
        <f t="shared" si="23"/>
        <v>128.53246834783101</v>
      </c>
      <c r="V111" s="14">
        <f t="shared" si="23"/>
        <v>922.92144269410505</v>
      </c>
      <c r="W111" s="14">
        <f t="shared" si="23"/>
        <v>104.928117753444</v>
      </c>
      <c r="X111" s="14">
        <f t="shared" si="23"/>
        <v>322.05482306960499</v>
      </c>
      <c r="Y111" s="14">
        <f t="shared" si="23"/>
        <v>52.333780651589898</v>
      </c>
      <c r="Z111" s="14">
        <f t="shared" si="23"/>
        <v>7.0718532431399703</v>
      </c>
      <c r="AA111" s="14">
        <f t="shared" si="23"/>
        <v>292.52111310299199</v>
      </c>
      <c r="AB111" s="14">
        <f t="shared" si="23"/>
        <v>24.6841678378611</v>
      </c>
      <c r="AC111" s="14">
        <f t="shared" si="23"/>
        <v>47.179043328148303</v>
      </c>
      <c r="AD111" s="14">
        <f t="shared" si="23"/>
        <v>5.7173903406803399</v>
      </c>
      <c r="AE111" s="14">
        <f t="shared" si="23"/>
        <v>36.500011475123699</v>
      </c>
      <c r="AF111" s="14">
        <f t="shared" si="23"/>
        <v>8.0403080146045607</v>
      </c>
      <c r="AG111" s="14">
        <f t="shared" si="23"/>
        <v>18.626951477166902</v>
      </c>
      <c r="AH111" s="14">
        <f t="shared" si="23"/>
        <v>0.616376579101101</v>
      </c>
      <c r="AI111" s="14">
        <f t="shared" si="23"/>
        <v>97.511531668585206</v>
      </c>
      <c r="AJ111" s="14">
        <f t="shared" si="23"/>
        <v>63.401944480743602</v>
      </c>
      <c r="AK111" s="14">
        <f t="shared" si="23"/>
        <v>448.60135533899398</v>
      </c>
      <c r="AL111" s="14">
        <f t="shared" si="23"/>
        <v>71.982216618097794</v>
      </c>
      <c r="AM111" s="14">
        <f t="shared" si="23"/>
        <v>624.76474677037004</v>
      </c>
      <c r="AN111" s="14">
        <f t="shared" si="23"/>
        <v>123.90113570798199</v>
      </c>
      <c r="AO111" s="14">
        <f t="shared" si="23"/>
        <v>129.419261606547</v>
      </c>
      <c r="AP111" s="14">
        <f t="shared" si="23"/>
        <v>19.404940788077301</v>
      </c>
      <c r="AQ111" s="14">
        <f t="shared" si="23"/>
        <v>63.484777969432301</v>
      </c>
      <c r="AR111" s="14">
        <f t="shared" si="23"/>
        <v>303.99210417641899</v>
      </c>
    </row>
    <row r="112" spans="2:44">
      <c r="B112" t="s">
        <v>230</v>
      </c>
      <c r="D112" t="s">
        <v>217</v>
      </c>
      <c r="E112" t="s">
        <v>74</v>
      </c>
      <c r="F112" s="2">
        <v>2070</v>
      </c>
      <c r="H112" s="14">
        <f t="shared" si="24"/>
        <v>10.6121962776984</v>
      </c>
      <c r="I112" s="14">
        <f t="shared" si="23"/>
        <v>143.870845978321</v>
      </c>
      <c r="J112" s="14">
        <f t="shared" si="23"/>
        <v>20.553204563272701</v>
      </c>
      <c r="K112" s="14">
        <f t="shared" si="23"/>
        <v>83.286956670148896</v>
      </c>
      <c r="L112" s="14">
        <f t="shared" si="23"/>
        <v>56.998205552704697</v>
      </c>
      <c r="M112" s="14">
        <f t="shared" si="23"/>
        <v>119.266260448219</v>
      </c>
      <c r="N112" s="14">
        <f t="shared" si="23"/>
        <v>17.987548650858098</v>
      </c>
      <c r="O112" s="14">
        <f t="shared" si="23"/>
        <v>82.519377737161605</v>
      </c>
      <c r="P112" s="14">
        <f t="shared" si="23"/>
        <v>839.50054556575697</v>
      </c>
      <c r="Q112" s="14">
        <f t="shared" si="23"/>
        <v>65.836609892093406</v>
      </c>
      <c r="R112" s="14">
        <f t="shared" si="23"/>
        <v>7.3370537714334496</v>
      </c>
      <c r="S112" s="14">
        <f t="shared" si="23"/>
        <v>90.602032697325797</v>
      </c>
      <c r="T112" s="14">
        <f t="shared" si="23"/>
        <v>116.97492460196</v>
      </c>
      <c r="U112" s="14">
        <f t="shared" si="23"/>
        <v>93.848682411488397</v>
      </c>
      <c r="V112" s="14">
        <f t="shared" si="23"/>
        <v>555.95651360638396</v>
      </c>
      <c r="W112" s="14">
        <f t="shared" si="23"/>
        <v>56.1645465467736</v>
      </c>
      <c r="X112" s="14">
        <f t="shared" si="23"/>
        <v>132.83257396412</v>
      </c>
      <c r="Y112" s="14">
        <f t="shared" si="23"/>
        <v>67.997343026040298</v>
      </c>
      <c r="Z112" s="14">
        <f t="shared" si="23"/>
        <v>5.1635521950769103</v>
      </c>
      <c r="AA112" s="14">
        <f t="shared" si="23"/>
        <v>108.231714560828</v>
      </c>
      <c r="AB112" s="14">
        <f t="shared" si="23"/>
        <v>12.0986301174211</v>
      </c>
      <c r="AC112" s="14">
        <f t="shared" si="23"/>
        <v>14.6711592678598</v>
      </c>
      <c r="AD112" s="14">
        <f t="shared" si="23"/>
        <v>4.5488610217862204</v>
      </c>
      <c r="AE112" s="14">
        <f t="shared" si="23"/>
        <v>11.425109521226</v>
      </c>
      <c r="AF112" s="14">
        <f t="shared" si="23"/>
        <v>3.9408544512338</v>
      </c>
      <c r="AG112" s="14">
        <f t="shared" si="23"/>
        <v>10.7573987378941</v>
      </c>
      <c r="AH112" s="14">
        <f t="shared" si="23"/>
        <v>0.59693101520703595</v>
      </c>
      <c r="AI112" s="14">
        <f t="shared" si="23"/>
        <v>86.021987473322497</v>
      </c>
      <c r="AJ112" s="14">
        <f t="shared" si="23"/>
        <v>69.830033543698406</v>
      </c>
      <c r="AK112" s="14">
        <f t="shared" si="23"/>
        <v>448.60135533899398</v>
      </c>
      <c r="AL112" s="14">
        <f t="shared" si="23"/>
        <v>78.393356583245307</v>
      </c>
      <c r="AM112" s="14">
        <f t="shared" si="23"/>
        <v>86.036626743798394</v>
      </c>
      <c r="AN112" s="14">
        <f t="shared" si="23"/>
        <v>60.728561801464302</v>
      </c>
      <c r="AO112" s="14">
        <f t="shared" si="23"/>
        <v>105.966750773519</v>
      </c>
      <c r="AP112" s="14">
        <f t="shared" si="23"/>
        <v>19.404940788077301</v>
      </c>
      <c r="AQ112" s="14">
        <f t="shared" si="23"/>
        <v>33.777188329420902</v>
      </c>
      <c r="AR112" s="14">
        <f t="shared" si="23"/>
        <v>303.99210417641899</v>
      </c>
    </row>
    <row r="113" spans="2:44">
      <c r="B113" t="s">
        <v>230</v>
      </c>
      <c r="D113" t="s">
        <v>207</v>
      </c>
      <c r="E113" t="s">
        <v>74</v>
      </c>
      <c r="F113" s="2">
        <v>2070</v>
      </c>
      <c r="H113" s="14">
        <f t="shared" si="24"/>
        <v>16.371367137160401</v>
      </c>
      <c r="I113" s="14">
        <f t="shared" si="23"/>
        <v>353.94295821763399</v>
      </c>
      <c r="J113" s="14">
        <f t="shared" si="23"/>
        <v>35.381252957228</v>
      </c>
      <c r="K113" s="14">
        <f t="shared" si="23"/>
        <v>358.308086490145</v>
      </c>
      <c r="L113" s="14">
        <f t="shared" si="23"/>
        <v>109.917120600476</v>
      </c>
      <c r="M113" s="14">
        <f t="shared" si="23"/>
        <v>397.35844425136798</v>
      </c>
      <c r="N113" s="14">
        <f t="shared" si="23"/>
        <v>2.5286018964208599</v>
      </c>
      <c r="O113" s="14">
        <f t="shared" si="23"/>
        <v>532.79970810153497</v>
      </c>
      <c r="P113" s="14">
        <f t="shared" si="23"/>
        <v>4002.9176360012598</v>
      </c>
      <c r="Q113" s="14">
        <f t="shared" si="23"/>
        <v>382.94240472377498</v>
      </c>
      <c r="R113" s="14">
        <f t="shared" si="23"/>
        <v>91.537888851347205</v>
      </c>
      <c r="S113" s="14">
        <f t="shared" si="23"/>
        <v>139.771174773506</v>
      </c>
      <c r="T113" s="14">
        <f t="shared" si="23"/>
        <v>970.51998456202705</v>
      </c>
      <c r="U113" s="14">
        <f t="shared" si="23"/>
        <v>156.19788070804401</v>
      </c>
      <c r="V113" s="14">
        <f t="shared" si="23"/>
        <v>2447.18837835461</v>
      </c>
      <c r="W113" s="14">
        <f t="shared" si="23"/>
        <v>74.868894817319401</v>
      </c>
      <c r="X113" s="14">
        <f t="shared" si="23"/>
        <v>250.853746745124</v>
      </c>
      <c r="Y113" s="14">
        <f t="shared" si="23"/>
        <v>24.952699163763199</v>
      </c>
      <c r="Z113" s="14">
        <f t="shared" si="23"/>
        <v>9.4665630514884107</v>
      </c>
      <c r="AA113" s="14">
        <f t="shared" si="23"/>
        <v>4107.5884773512898</v>
      </c>
      <c r="AB113" s="14">
        <f t="shared" si="23"/>
        <v>20.827150885528599</v>
      </c>
      <c r="AC113" s="14">
        <f t="shared" si="23"/>
        <v>186.703496135731</v>
      </c>
      <c r="AD113" s="14">
        <f t="shared" si="23"/>
        <v>19.252162893617001</v>
      </c>
      <c r="AE113" s="14">
        <f t="shared" si="23"/>
        <v>120.54421417464199</v>
      </c>
      <c r="AF113" s="14">
        <f t="shared" si="23"/>
        <v>12.8579079094257</v>
      </c>
      <c r="AG113" s="14">
        <f t="shared" si="23"/>
        <v>22.754685433208198</v>
      </c>
      <c r="AH113" s="14">
        <f t="shared" si="23"/>
        <v>3.5661613679711199</v>
      </c>
      <c r="AI113" s="14">
        <f t="shared" si="23"/>
        <v>393.08475119009103</v>
      </c>
      <c r="AJ113" s="14">
        <f t="shared" si="23"/>
        <v>219.26345602994601</v>
      </c>
      <c r="AK113" s="14">
        <f t="shared" si="23"/>
        <v>1378.2357576796801</v>
      </c>
      <c r="AL113" s="14">
        <f t="shared" si="23"/>
        <v>69.7680646909822</v>
      </c>
      <c r="AM113" s="14">
        <f t="shared" si="23"/>
        <v>212.997377468347</v>
      </c>
      <c r="AN113" s="14">
        <f t="shared" si="23"/>
        <v>104.541002363484</v>
      </c>
      <c r="AO113" s="14">
        <f t="shared" si="23"/>
        <v>783.731208503179</v>
      </c>
      <c r="AP113" s="14">
        <f t="shared" si="23"/>
        <v>146.8358600315</v>
      </c>
      <c r="AQ113" s="14">
        <f t="shared" si="23"/>
        <v>139.96452575991799</v>
      </c>
      <c r="AR113" s="14">
        <f t="shared" si="23"/>
        <v>1596.5037647952399</v>
      </c>
    </row>
    <row r="114" spans="2:44">
      <c r="B114" t="s">
        <v>230</v>
      </c>
      <c r="D114" t="s">
        <v>208</v>
      </c>
      <c r="E114" t="s">
        <v>74</v>
      </c>
      <c r="F114" s="2">
        <v>2070</v>
      </c>
      <c r="H114" s="14">
        <f t="shared" si="24"/>
        <v>59.581294747094297</v>
      </c>
      <c r="I114" s="14">
        <f t="shared" si="23"/>
        <v>427.04149443221098</v>
      </c>
      <c r="J114" s="14">
        <f t="shared" si="23"/>
        <v>80.779292831540502</v>
      </c>
      <c r="K114" s="14">
        <f t="shared" si="23"/>
        <v>199.06004796110099</v>
      </c>
      <c r="L114" s="14">
        <f t="shared" si="23"/>
        <v>227.545364052807</v>
      </c>
      <c r="M114" s="14">
        <f t="shared" si="23"/>
        <v>479.423420974019</v>
      </c>
      <c r="N114" s="14">
        <f t="shared" si="23"/>
        <v>8.4249041779713405</v>
      </c>
      <c r="O114" s="14">
        <f t="shared" si="23"/>
        <v>723.62433441365295</v>
      </c>
      <c r="P114" s="14">
        <f t="shared" si="23"/>
        <v>6076.0485659353599</v>
      </c>
      <c r="Q114" s="14">
        <f t="shared" si="23"/>
        <v>278.07094914614498</v>
      </c>
      <c r="R114" s="14">
        <f t="shared" si="23"/>
        <v>135.32120899748901</v>
      </c>
      <c r="S114" s="14">
        <f t="shared" si="23"/>
        <v>508.67758883894402</v>
      </c>
      <c r="T114" s="14">
        <f t="shared" si="23"/>
        <v>1725.22995160562</v>
      </c>
      <c r="U114" s="14">
        <f t="shared" si="23"/>
        <v>285.688707956717</v>
      </c>
      <c r="V114" s="14">
        <f t="shared" si="23"/>
        <v>1655.1634856718799</v>
      </c>
      <c r="W114" s="14">
        <f t="shared" si="23"/>
        <v>136.03245071750399</v>
      </c>
      <c r="X114" s="14">
        <f t="shared" si="23"/>
        <v>337.98071506747101</v>
      </c>
      <c r="Y114" s="14">
        <f t="shared" si="23"/>
        <v>22.642089968710302</v>
      </c>
      <c r="Z114" s="14">
        <f t="shared" si="23"/>
        <v>17.314512557475702</v>
      </c>
      <c r="AA114" s="14">
        <f t="shared" si="23"/>
        <v>5761.7366515410404</v>
      </c>
      <c r="AB114" s="14">
        <f t="shared" si="23"/>
        <v>47.5506766892237</v>
      </c>
      <c r="AC114" s="14">
        <f t="shared" si="23"/>
        <v>199.52465530665901</v>
      </c>
      <c r="AD114" s="14">
        <f t="shared" si="23"/>
        <v>17.7072119361702</v>
      </c>
      <c r="AE114" s="14">
        <f t="shared" si="23"/>
        <v>146.193301310386</v>
      </c>
      <c r="AF114" s="14">
        <f t="shared" si="23"/>
        <v>29.356018269677801</v>
      </c>
      <c r="AG114" s="14">
        <f t="shared" si="23"/>
        <v>47.105702483112601</v>
      </c>
      <c r="AH114" s="14">
        <f t="shared" si="23"/>
        <v>3.7387847322823502</v>
      </c>
      <c r="AI114" s="14">
        <f t="shared" si="23"/>
        <v>442.41774635611898</v>
      </c>
      <c r="AJ114" s="14">
        <f t="shared" si="23"/>
        <v>291.70717651137102</v>
      </c>
      <c r="AK114" s="14">
        <f t="shared" si="23"/>
        <v>1529.29326808768</v>
      </c>
      <c r="AL114" s="14">
        <f t="shared" si="23"/>
        <v>94.378706715696396</v>
      </c>
      <c r="AM114" s="14">
        <f t="shared" si="23"/>
        <v>617.167522504864</v>
      </c>
      <c r="AN114" s="14">
        <f t="shared" si="23"/>
        <v>238.67860906541199</v>
      </c>
      <c r="AO114" s="14">
        <f t="shared" si="23"/>
        <v>710.78229879373703</v>
      </c>
      <c r="AP114" s="14">
        <f t="shared" si="23"/>
        <v>98.149506032340099</v>
      </c>
      <c r="AQ114" s="14">
        <f t="shared" si="23"/>
        <v>179.83292051279801</v>
      </c>
      <c r="AR114" s="14">
        <f t="shared" si="23"/>
        <v>1004.57408703131</v>
      </c>
    </row>
    <row r="115" spans="2:44">
      <c r="B115" t="s">
        <v>230</v>
      </c>
      <c r="D115" t="s">
        <v>209</v>
      </c>
      <c r="E115" t="s">
        <v>74</v>
      </c>
      <c r="F115" s="2">
        <v>2070</v>
      </c>
      <c r="H115" s="14">
        <f t="shared" si="24"/>
        <v>47.4753549528874</v>
      </c>
      <c r="I115" s="14">
        <f t="shared" si="23"/>
        <v>219.72376763046299</v>
      </c>
      <c r="J115" s="14">
        <f t="shared" si="23"/>
        <v>60.310410949191699</v>
      </c>
      <c r="K115" s="14">
        <f t="shared" si="23"/>
        <v>107.728857385474</v>
      </c>
      <c r="L115" s="14">
        <f t="shared" si="23"/>
        <v>131.928531265967</v>
      </c>
      <c r="M115" s="14">
        <f t="shared" si="23"/>
        <v>246.67560815549501</v>
      </c>
      <c r="N115" s="14">
        <f t="shared" si="23"/>
        <v>11.405027695171</v>
      </c>
      <c r="O115" s="14">
        <f t="shared" si="23"/>
        <v>296.507048661483</v>
      </c>
      <c r="P115" s="14">
        <f t="shared" si="23"/>
        <v>3131.8876242162501</v>
      </c>
      <c r="Q115" s="14">
        <f t="shared" si="23"/>
        <v>171.76835957527101</v>
      </c>
      <c r="R115" s="14">
        <f t="shared" si="23"/>
        <v>105.112177231966</v>
      </c>
      <c r="S115" s="14">
        <f t="shared" si="23"/>
        <v>405.32266358453899</v>
      </c>
      <c r="T115" s="14">
        <f t="shared" si="23"/>
        <v>1424.4293938594301</v>
      </c>
      <c r="U115" s="14">
        <f t="shared" si="23"/>
        <v>226.93505876276001</v>
      </c>
      <c r="V115" s="14">
        <f t="shared" si="23"/>
        <v>1828.2644382164799</v>
      </c>
      <c r="W115" s="14">
        <f t="shared" si="23"/>
        <v>105.07942191009001</v>
      </c>
      <c r="X115" s="14">
        <f t="shared" si="23"/>
        <v>202.70336093963101</v>
      </c>
      <c r="Y115" s="14">
        <f t="shared" si="23"/>
        <v>19.134217169665799</v>
      </c>
      <c r="Z115" s="14">
        <f t="shared" si="23"/>
        <v>13.753675995043499</v>
      </c>
      <c r="AA115" s="14">
        <f t="shared" ref="I115:AR122" si="25">AA153</f>
        <v>3259.77282866008</v>
      </c>
      <c r="AB115" s="14">
        <f t="shared" si="25"/>
        <v>35.501683061522101</v>
      </c>
      <c r="AC115" s="14">
        <f t="shared" si="25"/>
        <v>131.33931772462799</v>
      </c>
      <c r="AD115" s="14">
        <f t="shared" si="25"/>
        <v>9.56218061702128</v>
      </c>
      <c r="AE115" s="14">
        <f t="shared" si="25"/>
        <v>118.19077050816399</v>
      </c>
      <c r="AF115" s="14">
        <f t="shared" si="25"/>
        <v>21.9174179869146</v>
      </c>
      <c r="AG115" s="14">
        <f t="shared" si="25"/>
        <v>27.3114162036122</v>
      </c>
      <c r="AH115" s="14">
        <f t="shared" si="25"/>
        <v>2.4566766577683499</v>
      </c>
      <c r="AI115" s="14">
        <f t="shared" si="25"/>
        <v>272.58176969701299</v>
      </c>
      <c r="AJ115" s="14">
        <f t="shared" si="25"/>
        <v>187.249898818757</v>
      </c>
      <c r="AK115" s="14">
        <f t="shared" si="25"/>
        <v>878.90341466635596</v>
      </c>
      <c r="AL115" s="14">
        <f t="shared" si="25"/>
        <v>105.77126928393599</v>
      </c>
      <c r="AM115" s="14">
        <f t="shared" si="25"/>
        <v>445.25560246965301</v>
      </c>
      <c r="AN115" s="14">
        <f t="shared" si="25"/>
        <v>178.199195523236</v>
      </c>
      <c r="AO115" s="14">
        <f t="shared" si="25"/>
        <v>386.786707535201</v>
      </c>
      <c r="AP115" s="14">
        <f t="shared" si="25"/>
        <v>84.494652629178603</v>
      </c>
      <c r="AQ115" s="14">
        <f t="shared" si="25"/>
        <v>73.609103036717798</v>
      </c>
      <c r="AR115" s="14">
        <f t="shared" si="25"/>
        <v>441.33536118002598</v>
      </c>
    </row>
    <row r="116" spans="2:44">
      <c r="B116" t="s">
        <v>230</v>
      </c>
      <c r="D116" t="s">
        <v>210</v>
      </c>
      <c r="E116" t="s">
        <v>74</v>
      </c>
      <c r="F116" s="2">
        <v>2070</v>
      </c>
      <c r="H116" s="14">
        <f t="shared" si="24"/>
        <v>36.3418331058352</v>
      </c>
      <c r="I116" s="14">
        <f t="shared" si="25"/>
        <v>174.33774089073401</v>
      </c>
      <c r="J116" s="14">
        <f t="shared" si="25"/>
        <v>50.971791415763697</v>
      </c>
      <c r="K116" s="14">
        <f t="shared" si="25"/>
        <v>107.728857385474</v>
      </c>
      <c r="L116" s="14">
        <f t="shared" si="25"/>
        <v>124.321009617759</v>
      </c>
      <c r="M116" s="14">
        <f t="shared" si="25"/>
        <v>195.72242330653799</v>
      </c>
      <c r="N116" s="14">
        <f t="shared" si="25"/>
        <v>16.464574822908801</v>
      </c>
      <c r="O116" s="14">
        <f t="shared" si="25"/>
        <v>343.67998049341998</v>
      </c>
      <c r="P116" s="14">
        <f t="shared" si="25"/>
        <v>2182.8568112074499</v>
      </c>
      <c r="Q116" s="14">
        <f t="shared" si="25"/>
        <v>70.354963219765395</v>
      </c>
      <c r="R116" s="14">
        <f t="shared" si="25"/>
        <v>98.852387248851798</v>
      </c>
      <c r="S116" s="14">
        <f t="shared" si="25"/>
        <v>310.269793846082</v>
      </c>
      <c r="T116" s="14">
        <f t="shared" si="25"/>
        <v>902.50339943003803</v>
      </c>
      <c r="U116" s="14">
        <f t="shared" si="25"/>
        <v>179.816011374439</v>
      </c>
      <c r="V116" s="14">
        <f t="shared" si="25"/>
        <v>1347.32104865266</v>
      </c>
      <c r="W116" s="14">
        <f t="shared" si="25"/>
        <v>83.308661142180895</v>
      </c>
      <c r="X116" s="14">
        <f t="shared" si="25"/>
        <v>275.55728262504601</v>
      </c>
      <c r="Y116" s="14">
        <f t="shared" si="25"/>
        <v>16.6523995669641</v>
      </c>
      <c r="Z116" s="14">
        <f t="shared" si="25"/>
        <v>10.8979686640244</v>
      </c>
      <c r="AA116" s="14">
        <f t="shared" si="25"/>
        <v>2361.4204736861502</v>
      </c>
      <c r="AB116" s="14">
        <f t="shared" si="25"/>
        <v>30.004510920095299</v>
      </c>
      <c r="AC116" s="14">
        <f t="shared" si="25"/>
        <v>131.33931772462799</v>
      </c>
      <c r="AD116" s="14">
        <f t="shared" si="25"/>
        <v>7.4320838723404297</v>
      </c>
      <c r="AE116" s="14">
        <f t="shared" si="25"/>
        <v>114.08876716721301</v>
      </c>
      <c r="AF116" s="14">
        <f t="shared" si="25"/>
        <v>18.523668474789101</v>
      </c>
      <c r="AG116" s="14">
        <f t="shared" si="25"/>
        <v>25.736531771727499</v>
      </c>
      <c r="AH116" s="14">
        <f t="shared" si="25"/>
        <v>2.8218751314493198</v>
      </c>
      <c r="AI116" s="14">
        <f t="shared" si="25"/>
        <v>265.13233111078898</v>
      </c>
      <c r="AJ116" s="14">
        <f t="shared" si="25"/>
        <v>157.49717955025</v>
      </c>
      <c r="AK116" s="14">
        <f t="shared" si="25"/>
        <v>908.59075989190103</v>
      </c>
      <c r="AL116" s="14">
        <f t="shared" si="25"/>
        <v>90.402229667039606</v>
      </c>
      <c r="AM116" s="14">
        <f t="shared" si="25"/>
        <v>609.14993845063998</v>
      </c>
      <c r="AN116" s="14">
        <f t="shared" si="25"/>
        <v>150.60637262643399</v>
      </c>
      <c r="AO116" s="14">
        <f t="shared" si="25"/>
        <v>266.44956783023298</v>
      </c>
      <c r="AP116" s="14">
        <f t="shared" si="25"/>
        <v>45.901713357699002</v>
      </c>
      <c r="AQ116" s="14">
        <f t="shared" si="25"/>
        <v>85.385438691239997</v>
      </c>
      <c r="AR116" s="14">
        <f t="shared" si="25"/>
        <v>313.344805264549</v>
      </c>
    </row>
    <row r="117" spans="2:44">
      <c r="B117" t="s">
        <v>230</v>
      </c>
      <c r="D117" t="s">
        <v>211</v>
      </c>
      <c r="E117" t="s">
        <v>74</v>
      </c>
      <c r="F117" s="2">
        <v>2070</v>
      </c>
      <c r="H117" s="14">
        <f t="shared" si="24"/>
        <v>24.448914802817399</v>
      </c>
      <c r="I117" s="14">
        <f t="shared" si="25"/>
        <v>208.07540414928701</v>
      </c>
      <c r="J117" s="14">
        <f t="shared" si="25"/>
        <v>24.983173620128099</v>
      </c>
      <c r="K117" s="14">
        <f t="shared" si="25"/>
        <v>79.355292947393906</v>
      </c>
      <c r="L117" s="14">
        <f t="shared" si="25"/>
        <v>71.797613989340505</v>
      </c>
      <c r="M117" s="14">
        <f t="shared" si="25"/>
        <v>233.598428673629</v>
      </c>
      <c r="N117" s="14">
        <f t="shared" si="25"/>
        <v>14.196859464032199</v>
      </c>
      <c r="O117" s="14">
        <f t="shared" si="25"/>
        <v>177.40506528151201</v>
      </c>
      <c r="P117" s="14">
        <f t="shared" si="25"/>
        <v>2009.01896984216</v>
      </c>
      <c r="Q117" s="14">
        <f t="shared" si="25"/>
        <v>70.410733575697506</v>
      </c>
      <c r="R117" s="14">
        <f t="shared" si="25"/>
        <v>32.073271940309198</v>
      </c>
      <c r="S117" s="14">
        <f t="shared" si="25"/>
        <v>208.733547742052</v>
      </c>
      <c r="T117" s="14">
        <f t="shared" si="25"/>
        <v>893.62907625932303</v>
      </c>
      <c r="U117" s="14">
        <f t="shared" si="25"/>
        <v>131.293640905676</v>
      </c>
      <c r="V117" s="14">
        <f t="shared" si="25"/>
        <v>811.60961081462005</v>
      </c>
      <c r="W117" s="14">
        <f t="shared" si="25"/>
        <v>44.592367390635403</v>
      </c>
      <c r="X117" s="14">
        <f t="shared" si="25"/>
        <v>113.654510051329</v>
      </c>
      <c r="Y117" s="14">
        <f t="shared" si="25"/>
        <v>21.636482429960701</v>
      </c>
      <c r="Z117" s="14">
        <f t="shared" si="25"/>
        <v>7.9572112262919399</v>
      </c>
      <c r="AA117" s="14">
        <f t="shared" si="25"/>
        <v>873.71671724805901</v>
      </c>
      <c r="AB117" s="14">
        <f t="shared" si="25"/>
        <v>14.7063284393796</v>
      </c>
      <c r="AC117" s="14">
        <f t="shared" si="25"/>
        <v>40.842287434014501</v>
      </c>
      <c r="AD117" s="14">
        <f t="shared" si="25"/>
        <v>5.9131027659574498</v>
      </c>
      <c r="AE117" s="14">
        <f t="shared" si="25"/>
        <v>35.711678088524202</v>
      </c>
      <c r="AF117" s="14">
        <f t="shared" si="25"/>
        <v>9.0791399072591599</v>
      </c>
      <c r="AG117" s="14">
        <f t="shared" si="25"/>
        <v>14.8633089391105</v>
      </c>
      <c r="AH117" s="14">
        <f t="shared" si="25"/>
        <v>2.7328500856734199</v>
      </c>
      <c r="AI117" s="14">
        <f t="shared" si="25"/>
        <v>233.89243995367099</v>
      </c>
      <c r="AJ117" s="14">
        <f t="shared" si="25"/>
        <v>173.465237085468</v>
      </c>
      <c r="AK117" s="14">
        <f t="shared" si="25"/>
        <v>908.59075989190103</v>
      </c>
      <c r="AL117" s="14">
        <f t="shared" si="25"/>
        <v>98.453959313429493</v>
      </c>
      <c r="AM117" s="14">
        <f t="shared" si="25"/>
        <v>83.886304655323798</v>
      </c>
      <c r="AN117" s="14">
        <f t="shared" si="25"/>
        <v>73.817793158045802</v>
      </c>
      <c r="AO117" s="14">
        <f t="shared" si="25"/>
        <v>218.16532251448101</v>
      </c>
      <c r="AP117" s="14">
        <f t="shared" si="25"/>
        <v>45.901713357699002</v>
      </c>
      <c r="AQ117" s="14">
        <f t="shared" si="25"/>
        <v>45.429473576373098</v>
      </c>
      <c r="AR117" s="14">
        <f t="shared" si="25"/>
        <v>313.344805264549</v>
      </c>
    </row>
    <row r="118" spans="2:44">
      <c r="B118" t="s">
        <v>230</v>
      </c>
      <c r="D118" t="s">
        <v>219</v>
      </c>
      <c r="E118" t="s">
        <v>74</v>
      </c>
      <c r="F118" s="2">
        <v>2070</v>
      </c>
      <c r="H118" s="14">
        <f t="shared" si="24"/>
        <v>4.0179287542902902</v>
      </c>
      <c r="I118" s="14">
        <f t="shared" si="25"/>
        <v>113.410971592264</v>
      </c>
      <c r="J118" s="14">
        <f t="shared" si="25"/>
        <v>10.4169021853751</v>
      </c>
      <c r="K118" s="14">
        <f t="shared" si="25"/>
        <v>627.44323762396198</v>
      </c>
      <c r="L118" s="14">
        <f t="shared" si="25"/>
        <v>47.424055632066299</v>
      </c>
      <c r="M118" s="14">
        <f t="shared" si="25"/>
        <v>227.595900989521</v>
      </c>
      <c r="N118" s="14">
        <f t="shared" si="25"/>
        <v>3.2719264842628699</v>
      </c>
      <c r="O118" s="14">
        <f t="shared" si="25"/>
        <v>146.899244036044</v>
      </c>
      <c r="P118" s="14">
        <f t="shared" si="25"/>
        <v>1748.7138694333801</v>
      </c>
      <c r="Q118" s="14">
        <f t="shared" si="25"/>
        <v>190.63363375254099</v>
      </c>
      <c r="R118" s="14">
        <f t="shared" si="25"/>
        <v>9.7146733726103101</v>
      </c>
      <c r="S118" s="14">
        <f t="shared" si="25"/>
        <v>34.303220826847102</v>
      </c>
      <c r="T118" s="14">
        <f t="shared" si="25"/>
        <v>281.63613362378402</v>
      </c>
      <c r="U118" s="14">
        <f t="shared" si="25"/>
        <v>84.388177566401495</v>
      </c>
      <c r="V118" s="14">
        <f t="shared" si="25"/>
        <v>1490.4977480094699</v>
      </c>
      <c r="W118" s="14">
        <f t="shared" si="25"/>
        <v>33.747110125566103</v>
      </c>
      <c r="X118" s="14">
        <f t="shared" si="25"/>
        <v>108.280350021768</v>
      </c>
      <c r="Y118" s="14">
        <f t="shared" si="25"/>
        <v>117.95555387988701</v>
      </c>
      <c r="Z118" s="14">
        <f t="shared" si="25"/>
        <v>5.7381538683203797</v>
      </c>
      <c r="AA118" s="14">
        <f t="shared" si="25"/>
        <v>904.90396192841899</v>
      </c>
      <c r="AB118" s="14">
        <f t="shared" si="25"/>
        <v>6.1319025031949597</v>
      </c>
      <c r="AC118" s="14">
        <f t="shared" si="25"/>
        <v>33.914401992610699</v>
      </c>
      <c r="AD118" s="14">
        <f t="shared" si="25"/>
        <v>19.164005754618401</v>
      </c>
      <c r="AE118" s="14">
        <f t="shared" si="25"/>
        <v>15.401856931807099</v>
      </c>
      <c r="AF118" s="14">
        <f t="shared" si="25"/>
        <v>3.1556410333033802</v>
      </c>
      <c r="AG118" s="14">
        <f t="shared" si="25"/>
        <v>8.9504480229728909</v>
      </c>
      <c r="AH118" s="14">
        <f t="shared" si="25"/>
        <v>9.9532441626703108</v>
      </c>
      <c r="AI118" s="14">
        <f t="shared" si="25"/>
        <v>763.45682869292796</v>
      </c>
      <c r="AJ118" s="14">
        <f t="shared" si="25"/>
        <v>69.326306429116499</v>
      </c>
      <c r="AK118" s="14">
        <f t="shared" si="25"/>
        <v>255.35418991897399</v>
      </c>
      <c r="AL118" s="14">
        <f t="shared" si="25"/>
        <v>44.845556447716199</v>
      </c>
      <c r="AM118" s="14">
        <f t="shared" si="25"/>
        <v>62.738770865280202</v>
      </c>
      <c r="AN118" s="14">
        <f t="shared" si="25"/>
        <v>30.778825082818901</v>
      </c>
      <c r="AO118" s="14">
        <f t="shared" si="25"/>
        <v>182.62480285689901</v>
      </c>
      <c r="AP118" s="14">
        <f t="shared" si="25"/>
        <v>20.645008115907601</v>
      </c>
      <c r="AQ118" s="14">
        <f t="shared" si="25"/>
        <v>30.969177837785601</v>
      </c>
      <c r="AR118" s="14">
        <f t="shared" si="25"/>
        <v>5377.2361719486798</v>
      </c>
    </row>
    <row r="119" spans="2:44">
      <c r="B119" t="s">
        <v>230</v>
      </c>
      <c r="D119" t="s">
        <v>220</v>
      </c>
      <c r="E119" t="s">
        <v>74</v>
      </c>
      <c r="F119" s="2">
        <v>2070</v>
      </c>
      <c r="H119" s="14">
        <f t="shared" si="24"/>
        <v>14.622688220021001</v>
      </c>
      <c r="I119" s="14">
        <f t="shared" si="25"/>
        <v>136.83332206312701</v>
      </c>
      <c r="J119" s="14">
        <f t="shared" si="25"/>
        <v>23.782933663971001</v>
      </c>
      <c r="K119" s="14">
        <f t="shared" si="25"/>
        <v>348.57957630194198</v>
      </c>
      <c r="L119" s="14">
        <f t="shared" si="25"/>
        <v>98.175097243334406</v>
      </c>
      <c r="M119" s="14">
        <f t="shared" si="25"/>
        <v>274.60044458759398</v>
      </c>
      <c r="N119" s="14">
        <f t="shared" si="25"/>
        <v>10.901544899693199</v>
      </c>
      <c r="O119" s="14">
        <f t="shared" si="25"/>
        <v>199.51187298922801</v>
      </c>
      <c r="P119" s="14">
        <f t="shared" si="25"/>
        <v>2654.3814699160698</v>
      </c>
      <c r="Q119" s="14">
        <f t="shared" si="25"/>
        <v>138.42727998479199</v>
      </c>
      <c r="R119" s="14">
        <f t="shared" si="25"/>
        <v>14.3612810202799</v>
      </c>
      <c r="S119" s="14">
        <f t="shared" si="25"/>
        <v>124.841761456798</v>
      </c>
      <c r="T119" s="14">
        <f t="shared" si="25"/>
        <v>500.64614939529002</v>
      </c>
      <c r="U119" s="14">
        <f t="shared" si="25"/>
        <v>154.34748094201001</v>
      </c>
      <c r="V119" s="14">
        <f t="shared" si="25"/>
        <v>1008.10279658167</v>
      </c>
      <c r="W119" s="14">
        <f t="shared" si="25"/>
        <v>61.316546827832802</v>
      </c>
      <c r="X119" s="14">
        <f t="shared" si="25"/>
        <v>145.88847327561299</v>
      </c>
      <c r="Y119" s="14">
        <f t="shared" si="25"/>
        <v>107.032920395882</v>
      </c>
      <c r="Z119" s="14">
        <f t="shared" si="25"/>
        <v>10.495185704609</v>
      </c>
      <c r="AA119" s="14">
        <f t="shared" si="25"/>
        <v>1269.31369885664</v>
      </c>
      <c r="AB119" s="14">
        <f t="shared" si="25"/>
        <v>13.9998079920697</v>
      </c>
      <c r="AC119" s="14">
        <f t="shared" si="25"/>
        <v>36.243345773170702</v>
      </c>
      <c r="AD119" s="14">
        <f t="shared" si="25"/>
        <v>17.626129246783002</v>
      </c>
      <c r="AE119" s="14">
        <f t="shared" si="25"/>
        <v>18.6790243446193</v>
      </c>
      <c r="AF119" s="14">
        <f t="shared" si="25"/>
        <v>7.2046756345400604</v>
      </c>
      <c r="AG119" s="14">
        <f t="shared" si="25"/>
        <v>18.5288055463697</v>
      </c>
      <c r="AH119" s="14">
        <f t="shared" si="25"/>
        <v>10.435040221761399</v>
      </c>
      <c r="AI119" s="14">
        <f t="shared" si="25"/>
        <v>859.27232884995396</v>
      </c>
      <c r="AJ119" s="14">
        <f t="shared" si="25"/>
        <v>92.231425484955196</v>
      </c>
      <c r="AK119" s="14">
        <f t="shared" si="25"/>
        <v>283.34154112973602</v>
      </c>
      <c r="AL119" s="14">
        <f t="shared" si="25"/>
        <v>60.664798976834497</v>
      </c>
      <c r="AM119" s="14">
        <f t="shared" si="25"/>
        <v>181.78783344729001</v>
      </c>
      <c r="AN119" s="14">
        <f t="shared" si="25"/>
        <v>70.271443676159194</v>
      </c>
      <c r="AO119" s="14">
        <f t="shared" si="25"/>
        <v>165.626270567039</v>
      </c>
      <c r="AP119" s="14">
        <f t="shared" si="25"/>
        <v>13.7997444777815</v>
      </c>
      <c r="AQ119" s="14">
        <f t="shared" si="25"/>
        <v>39.790637421958301</v>
      </c>
      <c r="AR119" s="14">
        <f t="shared" si="25"/>
        <v>3383.5386031049402</v>
      </c>
    </row>
    <row r="120" spans="2:44">
      <c r="B120" t="s">
        <v>230</v>
      </c>
      <c r="D120" t="s">
        <v>221</v>
      </c>
      <c r="E120" t="s">
        <v>74</v>
      </c>
      <c r="F120" s="2">
        <v>2070</v>
      </c>
      <c r="H120" s="14">
        <f t="shared" si="24"/>
        <v>11.6515983171843</v>
      </c>
      <c r="I120" s="14">
        <f t="shared" si="25"/>
        <v>70.4042428033314</v>
      </c>
      <c r="J120" s="14">
        <f t="shared" si="25"/>
        <v>17.756512251756298</v>
      </c>
      <c r="K120" s="14">
        <f t="shared" si="25"/>
        <v>188.64699294284799</v>
      </c>
      <c r="L120" s="14">
        <f t="shared" si="25"/>
        <v>56.920941633426501</v>
      </c>
      <c r="M120" s="14">
        <f t="shared" si="25"/>
        <v>141.288949819756</v>
      </c>
      <c r="N120" s="14">
        <f t="shared" si="25"/>
        <v>14.7577252957065</v>
      </c>
      <c r="O120" s="14">
        <f t="shared" si="25"/>
        <v>81.750535215063806</v>
      </c>
      <c r="P120" s="14">
        <f t="shared" si="25"/>
        <v>1368.19585712105</v>
      </c>
      <c r="Q120" s="14">
        <f t="shared" si="25"/>
        <v>85.508489385411707</v>
      </c>
      <c r="R120" s="14">
        <f t="shared" si="25"/>
        <v>11.155276597548999</v>
      </c>
      <c r="S120" s="14">
        <f t="shared" si="25"/>
        <v>99.475967470382002</v>
      </c>
      <c r="T120" s="14">
        <f t="shared" si="25"/>
        <v>413.35654441745299</v>
      </c>
      <c r="U120" s="14">
        <f t="shared" si="25"/>
        <v>122.604967161551</v>
      </c>
      <c r="V120" s="14">
        <f t="shared" si="25"/>
        <v>1113.5325960315599</v>
      </c>
      <c r="W120" s="14">
        <f t="shared" si="25"/>
        <v>47.364487372001598</v>
      </c>
      <c r="X120" s="14">
        <f t="shared" si="25"/>
        <v>87.496364546760304</v>
      </c>
      <c r="Y120" s="14">
        <f t="shared" si="25"/>
        <v>90.450622976435994</v>
      </c>
      <c r="Z120" s="14">
        <f t="shared" si="25"/>
        <v>8.3367858731132198</v>
      </c>
      <c r="AA120" s="14">
        <f t="shared" si="25"/>
        <v>718.12971623272995</v>
      </c>
      <c r="AB120" s="14">
        <f t="shared" si="25"/>
        <v>10.452359059051201</v>
      </c>
      <c r="AC120" s="14">
        <f t="shared" si="25"/>
        <v>23.857584410256798</v>
      </c>
      <c r="AD120" s="14">
        <f t="shared" si="25"/>
        <v>9.5183946543508693</v>
      </c>
      <c r="AE120" s="14">
        <f t="shared" si="25"/>
        <v>15.1011589439664</v>
      </c>
      <c r="AF120" s="14">
        <f t="shared" si="25"/>
        <v>5.3790635327904299</v>
      </c>
      <c r="AG120" s="14">
        <f t="shared" si="25"/>
        <v>10.742816545706299</v>
      </c>
      <c r="AH120" s="14">
        <f t="shared" si="25"/>
        <v>6.8566450254079703</v>
      </c>
      <c r="AI120" s="14">
        <f t="shared" si="25"/>
        <v>529.413600559006</v>
      </c>
      <c r="AJ120" s="14">
        <f t="shared" si="25"/>
        <v>59.2043202245125</v>
      </c>
      <c r="AK120" s="14">
        <f t="shared" si="25"/>
        <v>162.83982491282001</v>
      </c>
      <c r="AL120" s="14">
        <f t="shared" si="25"/>
        <v>67.987716847654497</v>
      </c>
      <c r="AM120" s="14">
        <f t="shared" si="25"/>
        <v>131.15085993947099</v>
      </c>
      <c r="AN120" s="14">
        <f t="shared" si="25"/>
        <v>52.465173902182997</v>
      </c>
      <c r="AO120" s="14">
        <f t="shared" si="25"/>
        <v>90.128918492594096</v>
      </c>
      <c r="AP120" s="14">
        <f t="shared" si="25"/>
        <v>11.879882672434199</v>
      </c>
      <c r="AQ120" s="14">
        <f t="shared" si="25"/>
        <v>16.287079815740199</v>
      </c>
      <c r="AR120" s="14">
        <f t="shared" si="25"/>
        <v>1486.47596105208</v>
      </c>
    </row>
    <row r="121" spans="2:44">
      <c r="B121" t="s">
        <v>230</v>
      </c>
      <c r="D121" t="s">
        <v>222</v>
      </c>
      <c r="E121" t="s">
        <v>74</v>
      </c>
      <c r="F121" s="2">
        <v>2070</v>
      </c>
      <c r="H121" s="14">
        <f t="shared" si="24"/>
        <v>8.9191632559576792</v>
      </c>
      <c r="I121" s="14">
        <f t="shared" si="25"/>
        <v>55.861579162880801</v>
      </c>
      <c r="J121" s="14">
        <f t="shared" si="25"/>
        <v>15.007048111982799</v>
      </c>
      <c r="K121" s="14">
        <f t="shared" si="25"/>
        <v>188.64699294284799</v>
      </c>
      <c r="L121" s="14">
        <f t="shared" si="25"/>
        <v>53.6386546894472</v>
      </c>
      <c r="M121" s="14">
        <f t="shared" si="25"/>
        <v>112.10437810181401</v>
      </c>
      <c r="N121" s="14">
        <f t="shared" si="25"/>
        <v>21.304610461399701</v>
      </c>
      <c r="O121" s="14">
        <f t="shared" si="25"/>
        <v>94.756676021272497</v>
      </c>
      <c r="P121" s="14">
        <f t="shared" si="25"/>
        <v>953.60242899196805</v>
      </c>
      <c r="Q121" s="14">
        <f t="shared" si="25"/>
        <v>35.0236017888503</v>
      </c>
      <c r="R121" s="14">
        <f t="shared" si="25"/>
        <v>10.4909416884728</v>
      </c>
      <c r="S121" s="14">
        <f t="shared" si="25"/>
        <v>76.147698346597593</v>
      </c>
      <c r="T121" s="14">
        <f t="shared" si="25"/>
        <v>261.89833495546401</v>
      </c>
      <c r="U121" s="14">
        <f t="shared" si="25"/>
        <v>97.148216277730398</v>
      </c>
      <c r="V121" s="14">
        <f t="shared" si="25"/>
        <v>820.60662212394402</v>
      </c>
      <c r="W121" s="14">
        <f t="shared" si="25"/>
        <v>37.551329812448103</v>
      </c>
      <c r="X121" s="14">
        <f t="shared" si="25"/>
        <v>118.943565327741</v>
      </c>
      <c r="Y121" s="14">
        <f t="shared" si="25"/>
        <v>78.718658909772302</v>
      </c>
      <c r="Z121" s="14">
        <f t="shared" si="25"/>
        <v>6.6057998775462101</v>
      </c>
      <c r="AA121" s="14">
        <f t="shared" si="25"/>
        <v>520.22220682520697</v>
      </c>
      <c r="AB121" s="14">
        <f t="shared" si="25"/>
        <v>8.8338888323852203</v>
      </c>
      <c r="AC121" s="14">
        <f t="shared" si="25"/>
        <v>23.857584410256798</v>
      </c>
      <c r="AD121" s="14">
        <f t="shared" si="25"/>
        <v>7.3980517869792299</v>
      </c>
      <c r="AE121" s="14">
        <f t="shared" si="25"/>
        <v>14.577048607989701</v>
      </c>
      <c r="AF121" s="14">
        <f t="shared" si="25"/>
        <v>4.5461554662016397</v>
      </c>
      <c r="AG121" s="14">
        <f t="shared" si="25"/>
        <v>10.123343194112399</v>
      </c>
      <c r="AH121" s="14">
        <f t="shared" si="25"/>
        <v>7.8759229551807302</v>
      </c>
      <c r="AI121" s="14">
        <f t="shared" si="25"/>
        <v>514.94515643502905</v>
      </c>
      <c r="AJ121" s="14">
        <f t="shared" si="25"/>
        <v>49.797161501144103</v>
      </c>
      <c r="AK121" s="14">
        <f t="shared" si="25"/>
        <v>168.34018140021601</v>
      </c>
      <c r="AL121" s="14">
        <f t="shared" si="25"/>
        <v>58.108796789609798</v>
      </c>
      <c r="AM121" s="14">
        <f t="shared" si="25"/>
        <v>179.42623925843299</v>
      </c>
      <c r="AN121" s="14">
        <f t="shared" si="25"/>
        <v>44.341331100972802</v>
      </c>
      <c r="AO121" s="14">
        <f t="shared" si="25"/>
        <v>62.087995563219899</v>
      </c>
      <c r="AP121" s="14">
        <f t="shared" si="25"/>
        <v>6.4537453221608603</v>
      </c>
      <c r="AQ121" s="14">
        <f t="shared" si="25"/>
        <v>18.892764586093602</v>
      </c>
      <c r="AR121" s="14">
        <f t="shared" si="25"/>
        <v>1055.3868135580899</v>
      </c>
    </row>
    <row r="122" spans="2:44">
      <c r="B122" t="s">
        <v>230</v>
      </c>
      <c r="D122" t="s">
        <v>223</v>
      </c>
      <c r="E122" t="s">
        <v>74</v>
      </c>
      <c r="F122" s="2">
        <v>2070</v>
      </c>
      <c r="H122" s="14">
        <f t="shared" si="24"/>
        <v>6.0003539701005</v>
      </c>
      <c r="I122" s="14">
        <f t="shared" si="25"/>
        <v>66.671855453368494</v>
      </c>
      <c r="J122" s="14">
        <f t="shared" si="25"/>
        <v>7.3555132769246203</v>
      </c>
      <c r="K122" s="14">
        <f t="shared" si="25"/>
        <v>138.96125654669001</v>
      </c>
      <c r="L122" s="14">
        <f t="shared" si="25"/>
        <v>30.97728562647</v>
      </c>
      <c r="M122" s="14">
        <f t="shared" si="25"/>
        <v>133.79870394821299</v>
      </c>
      <c r="N122" s="14">
        <f t="shared" si="25"/>
        <v>18.370262451940199</v>
      </c>
      <c r="O122" s="14">
        <f t="shared" si="25"/>
        <v>48.9126956748498</v>
      </c>
      <c r="P122" s="14">
        <f t="shared" si="25"/>
        <v>877.65966127329204</v>
      </c>
      <c r="Q122" s="14">
        <f t="shared" si="25"/>
        <v>35.051364986333503</v>
      </c>
      <c r="R122" s="14">
        <f t="shared" si="25"/>
        <v>3.4038512882573002</v>
      </c>
      <c r="S122" s="14">
        <f t="shared" si="25"/>
        <v>51.228252132600097</v>
      </c>
      <c r="T122" s="14">
        <f t="shared" si="25"/>
        <v>259.323086525669</v>
      </c>
      <c r="U122" s="14">
        <f t="shared" si="25"/>
        <v>70.933299682835795</v>
      </c>
      <c r="V122" s="14">
        <f t="shared" si="25"/>
        <v>494.32332544640002</v>
      </c>
      <c r="W122" s="14">
        <f t="shared" si="25"/>
        <v>20.099983267595299</v>
      </c>
      <c r="X122" s="14">
        <f t="shared" si="25"/>
        <v>49.058665814604502</v>
      </c>
      <c r="Y122" s="14">
        <f t="shared" si="25"/>
        <v>102.27924651713499</v>
      </c>
      <c r="Z122" s="14">
        <f t="shared" si="25"/>
        <v>4.8232607896706998</v>
      </c>
      <c r="AA122" s="14">
        <f t="shared" si="25"/>
        <v>192.48026509965399</v>
      </c>
      <c r="AB122" s="14">
        <f t="shared" si="25"/>
        <v>4.3298179701044699</v>
      </c>
      <c r="AC122" s="14">
        <f t="shared" si="25"/>
        <v>7.4189384934063698</v>
      </c>
      <c r="AD122" s="14">
        <f t="shared" ref="I122:AR125" si="26">AD160</f>
        <v>5.8860262122563398</v>
      </c>
      <c r="AE122" s="14">
        <f t="shared" si="26"/>
        <v>4.56285820501793</v>
      </c>
      <c r="AF122" s="14">
        <f t="shared" si="26"/>
        <v>2.2282401336415401</v>
      </c>
      <c r="AG122" s="14">
        <f t="shared" si="26"/>
        <v>5.84641235755113</v>
      </c>
      <c r="AH122" s="14">
        <f t="shared" si="26"/>
        <v>7.6274518609788</v>
      </c>
      <c r="AI122" s="14">
        <f t="shared" si="26"/>
        <v>454.270433848317</v>
      </c>
      <c r="AJ122" s="14">
        <f t="shared" si="26"/>
        <v>54.8459118483661</v>
      </c>
      <c r="AK122" s="14">
        <f t="shared" si="26"/>
        <v>168.34018140021601</v>
      </c>
      <c r="AL122" s="14">
        <f t="shared" si="26"/>
        <v>63.284292167878398</v>
      </c>
      <c r="AM122" s="14">
        <f t="shared" si="26"/>
        <v>24.708865945016498</v>
      </c>
      <c r="AN122" s="14">
        <f t="shared" si="26"/>
        <v>21.733338041962401</v>
      </c>
      <c r="AO122" s="14">
        <f t="shared" si="26"/>
        <v>50.836815711999698</v>
      </c>
      <c r="AP122" s="14">
        <f t="shared" si="26"/>
        <v>6.4537453221608603</v>
      </c>
      <c r="AQ122" s="14">
        <f t="shared" si="26"/>
        <v>10.051928791420901</v>
      </c>
      <c r="AR122" s="14">
        <f t="shared" si="26"/>
        <v>1055.3868135580899</v>
      </c>
    </row>
    <row r="123" spans="2:44">
      <c r="B123" t="s">
        <v>230</v>
      </c>
      <c r="D123" t="s">
        <v>218</v>
      </c>
      <c r="E123" t="s">
        <v>74</v>
      </c>
      <c r="F123" s="2">
        <v>2070</v>
      </c>
      <c r="H123" s="14">
        <f t="shared" si="24"/>
        <v>5.4044127146963401</v>
      </c>
      <c r="I123" s="14">
        <f t="shared" si="26"/>
        <v>58.821699220737997</v>
      </c>
      <c r="J123" s="14">
        <f t="shared" si="26"/>
        <v>15.4347295427409</v>
      </c>
      <c r="K123" s="14">
        <f t="shared" si="26"/>
        <v>55.984699156776998</v>
      </c>
      <c r="L123" s="14">
        <f t="shared" si="26"/>
        <v>88.682046404681799</v>
      </c>
      <c r="M123" s="14">
        <f t="shared" si="26"/>
        <v>48.762096667760296</v>
      </c>
      <c r="N123" s="14">
        <f t="shared" si="26"/>
        <v>38.675330032484602</v>
      </c>
      <c r="O123" s="14">
        <f t="shared" si="26"/>
        <v>62.336668628559401</v>
      </c>
      <c r="P123" s="14">
        <f t="shared" si="26"/>
        <v>461.637086112703</v>
      </c>
      <c r="Q123" s="14">
        <f t="shared" si="26"/>
        <v>87.078871290688298</v>
      </c>
      <c r="R123" s="14">
        <f t="shared" si="26"/>
        <v>5.7760409414806704</v>
      </c>
      <c r="S123" s="14">
        <f t="shared" si="26"/>
        <v>46.140380810310198</v>
      </c>
      <c r="T123" s="14">
        <f t="shared" si="26"/>
        <v>198.546824564069</v>
      </c>
      <c r="U123" s="14">
        <f t="shared" si="26"/>
        <v>91.666666069515102</v>
      </c>
      <c r="V123" s="14">
        <f t="shared" si="26"/>
        <v>757.48228431523796</v>
      </c>
      <c r="W123" s="14">
        <f t="shared" si="26"/>
        <v>77.010151925427806</v>
      </c>
      <c r="X123" s="14">
        <f t="shared" si="26"/>
        <v>156.67274299196799</v>
      </c>
      <c r="Y123" s="14">
        <f t="shared" si="26"/>
        <v>135.452305413152</v>
      </c>
      <c r="Z123" s="14">
        <f t="shared" si="26"/>
        <v>5.0434977096778697</v>
      </c>
      <c r="AA123" s="14">
        <f t="shared" si="26"/>
        <v>84.687064655640896</v>
      </c>
      <c r="AB123" s="14">
        <f t="shared" si="26"/>
        <v>9.0856432205100592</v>
      </c>
      <c r="AC123" s="14">
        <f t="shared" si="26"/>
        <v>12.857879782292899</v>
      </c>
      <c r="AD123" s="14">
        <f t="shared" si="26"/>
        <v>6.2567927073512504</v>
      </c>
      <c r="AE123" s="14">
        <f t="shared" si="26"/>
        <v>13.255013264649399</v>
      </c>
      <c r="AF123" s="14">
        <f t="shared" si="26"/>
        <v>2.9594422823384301</v>
      </c>
      <c r="AG123" s="14">
        <f t="shared" si="26"/>
        <v>16.737160842466501</v>
      </c>
      <c r="AH123" s="14">
        <f t="shared" si="26"/>
        <v>0.22260315556722701</v>
      </c>
      <c r="AI123" s="14">
        <f t="shared" si="26"/>
        <v>44.719465985035598</v>
      </c>
      <c r="AJ123" s="14">
        <f t="shared" si="26"/>
        <v>49.3054003367089</v>
      </c>
      <c r="AK123" s="14">
        <f t="shared" si="26"/>
        <v>558.17775197097706</v>
      </c>
      <c r="AL123" s="14">
        <f t="shared" si="26"/>
        <v>44.519214779684098</v>
      </c>
      <c r="AM123" s="14">
        <f t="shared" si="26"/>
        <v>84.564117239625801</v>
      </c>
      <c r="AN123" s="14">
        <f t="shared" si="26"/>
        <v>45.605001596694002</v>
      </c>
      <c r="AO123" s="14">
        <f t="shared" si="26"/>
        <v>29.5638793265278</v>
      </c>
      <c r="AP123" s="14">
        <f t="shared" si="26"/>
        <v>16.9672607812794</v>
      </c>
      <c r="AQ123" s="14">
        <f t="shared" si="26"/>
        <v>41.740025513100697</v>
      </c>
      <c r="AR123" s="14">
        <f t="shared" si="26"/>
        <v>251.389929404219</v>
      </c>
    </row>
    <row r="124" spans="2:44">
      <c r="B124" t="s">
        <v>230</v>
      </c>
      <c r="D124" t="s">
        <v>212</v>
      </c>
      <c r="E124" t="s">
        <v>74</v>
      </c>
      <c r="F124" s="2">
        <v>2070</v>
      </c>
      <c r="H124" s="14">
        <f t="shared" si="24"/>
        <v>12.450959496343801</v>
      </c>
      <c r="I124" s="14">
        <f t="shared" si="26"/>
        <v>85.071779170236496</v>
      </c>
      <c r="J124" s="14">
        <f t="shared" si="26"/>
        <v>18.761479591122999</v>
      </c>
      <c r="K124" s="14">
        <f t="shared" si="26"/>
        <v>53.341872242404499</v>
      </c>
      <c r="L124" s="14">
        <f t="shared" si="26"/>
        <v>111.708066487472</v>
      </c>
      <c r="M124" s="14">
        <f t="shared" si="26"/>
        <v>95.506886168916395</v>
      </c>
      <c r="N124" s="14">
        <f t="shared" si="26"/>
        <v>30.524905636324899</v>
      </c>
      <c r="O124" s="14">
        <f t="shared" si="26"/>
        <v>134.015077073241</v>
      </c>
      <c r="P124" s="14">
        <f t="shared" si="26"/>
        <v>1104.7493275398199</v>
      </c>
      <c r="Q124" s="14">
        <f t="shared" si="26"/>
        <v>93.128841484552794</v>
      </c>
      <c r="R124" s="14">
        <f t="shared" si="26"/>
        <v>25.2494444808022</v>
      </c>
      <c r="S124" s="14">
        <f t="shared" si="26"/>
        <v>106.300544192864</v>
      </c>
      <c r="T124" s="14">
        <f t="shared" si="26"/>
        <v>1516.7970061374899</v>
      </c>
      <c r="U124" s="14">
        <f t="shared" si="26"/>
        <v>128.24101552307101</v>
      </c>
      <c r="V124" s="14">
        <f t="shared" si="26"/>
        <v>1105.80573646687</v>
      </c>
      <c r="W124" s="14">
        <f t="shared" si="26"/>
        <v>61.142930880915202</v>
      </c>
      <c r="X124" s="14">
        <f t="shared" si="26"/>
        <v>134.052689876805</v>
      </c>
      <c r="Y124" s="14">
        <f t="shared" si="26"/>
        <v>43.100381511185901</v>
      </c>
      <c r="Z124" s="14">
        <f t="shared" si="26"/>
        <v>7.7722031421488502</v>
      </c>
      <c r="AA124" s="14">
        <f t="shared" si="26"/>
        <v>683.64900643531598</v>
      </c>
      <c r="AB124" s="14">
        <f t="shared" si="26"/>
        <v>11.043932411111999</v>
      </c>
      <c r="AC124" s="14">
        <f t="shared" si="26"/>
        <v>35.794391722735099</v>
      </c>
      <c r="AD124" s="14">
        <f t="shared" si="26"/>
        <v>8.1332575531914895</v>
      </c>
      <c r="AE124" s="14">
        <f t="shared" si="26"/>
        <v>41.431442375834997</v>
      </c>
      <c r="AF124" s="14">
        <f t="shared" si="26"/>
        <v>6.8181128892991296</v>
      </c>
      <c r="AG124" s="14">
        <f t="shared" si="26"/>
        <v>23.125441235978901</v>
      </c>
      <c r="AH124" s="14">
        <f t="shared" si="26"/>
        <v>1.0191144994402299</v>
      </c>
      <c r="AI124" s="14">
        <f t="shared" si="26"/>
        <v>121.59152932741701</v>
      </c>
      <c r="AJ124" s="14">
        <f t="shared" si="26"/>
        <v>122.479863247509</v>
      </c>
      <c r="AK124" s="14">
        <f t="shared" si="26"/>
        <v>1130.5252241933699</v>
      </c>
      <c r="AL124" s="14">
        <f t="shared" si="26"/>
        <v>55.911535768091198</v>
      </c>
      <c r="AM124" s="14">
        <f t="shared" si="26"/>
        <v>82.450597729682499</v>
      </c>
      <c r="AN124" s="14">
        <f t="shared" si="26"/>
        <v>55.434551304587799</v>
      </c>
      <c r="AO124" s="14">
        <f t="shared" si="26"/>
        <v>60.866387059806897</v>
      </c>
      <c r="AP124" s="14">
        <f t="shared" si="26"/>
        <v>40.135465980196997</v>
      </c>
      <c r="AQ124" s="14">
        <f t="shared" si="26"/>
        <v>56.1392904474787</v>
      </c>
      <c r="AR124" s="14">
        <f t="shared" si="26"/>
        <v>259.12425813836097</v>
      </c>
    </row>
    <row r="125" spans="2:44">
      <c r="B125" t="s">
        <v>230</v>
      </c>
      <c r="D125" t="s">
        <v>224</v>
      </c>
      <c r="E125" t="s">
        <v>74</v>
      </c>
      <c r="F125" s="2">
        <v>2070</v>
      </c>
      <c r="H125" s="14">
        <f t="shared" si="24"/>
        <v>3.0557660676554099</v>
      </c>
      <c r="I125" s="14">
        <f t="shared" si="26"/>
        <v>27.258836224244401</v>
      </c>
      <c r="J125" s="14">
        <f t="shared" si="26"/>
        <v>5.5237302644398101</v>
      </c>
      <c r="K125" s="14">
        <f t="shared" si="26"/>
        <v>93.408433364002505</v>
      </c>
      <c r="L125" s="14">
        <f t="shared" si="26"/>
        <v>48.1967643503706</v>
      </c>
      <c r="M125" s="14">
        <f t="shared" si="26"/>
        <v>54.703696681899103</v>
      </c>
      <c r="N125" s="14">
        <f t="shared" si="26"/>
        <v>39.498209394877797</v>
      </c>
      <c r="O125" s="14">
        <f t="shared" si="26"/>
        <v>36.949557614508997</v>
      </c>
      <c r="P125" s="14">
        <f t="shared" si="26"/>
        <v>482.620590026917</v>
      </c>
      <c r="Q125" s="14">
        <f t="shared" si="26"/>
        <v>46.360730074201797</v>
      </c>
      <c r="R125" s="14">
        <f t="shared" si="26"/>
        <v>2.67965657771712</v>
      </c>
      <c r="S125" s="14">
        <f t="shared" si="26"/>
        <v>26.088719990876299</v>
      </c>
      <c r="T125" s="14">
        <f t="shared" si="26"/>
        <v>440.16079122107999</v>
      </c>
      <c r="U125" s="14">
        <f t="shared" si="26"/>
        <v>69.284074407414195</v>
      </c>
      <c r="V125" s="14">
        <f t="shared" si="26"/>
        <v>673.50800392735005</v>
      </c>
      <c r="W125" s="14">
        <f t="shared" si="26"/>
        <v>27.560139987010999</v>
      </c>
      <c r="X125" s="14">
        <f t="shared" si="26"/>
        <v>57.863485674655003</v>
      </c>
      <c r="Y125" s="14">
        <f t="shared" si="26"/>
        <v>203.74266287670201</v>
      </c>
      <c r="Z125" s="14">
        <f t="shared" si="26"/>
        <v>4.7111182044555404</v>
      </c>
      <c r="AA125" s="14">
        <f t="shared" si="26"/>
        <v>150.608245665998</v>
      </c>
      <c r="AB125" s="14">
        <f t="shared" si="26"/>
        <v>3.2515401251482898</v>
      </c>
      <c r="AC125" s="14">
        <f t="shared" si="26"/>
        <v>6.50199602627311</v>
      </c>
      <c r="AD125" s="14">
        <f t="shared" si="26"/>
        <v>8.0960147394572495</v>
      </c>
      <c r="AE125" s="14">
        <f t="shared" si="26"/>
        <v>5.2936688195297998</v>
      </c>
      <c r="AF125" s="14">
        <f t="shared" si="26"/>
        <v>1.6733295147801399</v>
      </c>
      <c r="AG125" s="14">
        <f t="shared" si="26"/>
        <v>9.0962830665579002</v>
      </c>
      <c r="AH125" s="14">
        <f t="shared" si="26"/>
        <v>2.8443736544701301</v>
      </c>
      <c r="AI125" s="14">
        <f t="shared" si="26"/>
        <v>236.15742685307401</v>
      </c>
      <c r="AJ125" s="14">
        <f t="shared" si="26"/>
        <v>38.725452406138402</v>
      </c>
      <c r="AK125" s="14">
        <f t="shared" si="26"/>
        <v>209.45934046354699</v>
      </c>
      <c r="AL125" s="14">
        <f t="shared" si="26"/>
        <v>35.9388488769494</v>
      </c>
      <c r="AM125" s="14">
        <f t="shared" si="26"/>
        <v>24.285975818818201</v>
      </c>
      <c r="AN125" s="14">
        <f t="shared" si="26"/>
        <v>16.320968037172999</v>
      </c>
      <c r="AO125" s="14">
        <f t="shared" si="26"/>
        <v>14.1830666136653</v>
      </c>
      <c r="AP125" s="14">
        <f t="shared" si="26"/>
        <v>5.6430154099900802</v>
      </c>
      <c r="AQ125" s="14">
        <f t="shared" si="26"/>
        <v>12.421630839069101</v>
      </c>
      <c r="AR125" s="14">
        <f t="shared" si="26"/>
        <v>872.76482813033897</v>
      </c>
    </row>
    <row r="126" spans="2:44">
      <c r="B126" t="s">
        <v>230</v>
      </c>
      <c r="D126" t="s">
        <v>213</v>
      </c>
      <c r="E126" t="s">
        <v>74</v>
      </c>
      <c r="F126">
        <v>0</v>
      </c>
      <c r="G126">
        <v>15</v>
      </c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</row>
    <row r="127" spans="2:44">
      <c r="B127" t="s">
        <v>230</v>
      </c>
      <c r="D127" t="s">
        <v>214</v>
      </c>
      <c r="E127" t="s">
        <v>74</v>
      </c>
      <c r="F127">
        <v>0</v>
      </c>
      <c r="G127">
        <v>15</v>
      </c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</row>
    <row r="128" spans="2:44">
      <c r="B128" t="s">
        <v>230</v>
      </c>
      <c r="D128" t="s">
        <v>215</v>
      </c>
      <c r="E128" t="s">
        <v>74</v>
      </c>
      <c r="F128">
        <v>0</v>
      </c>
      <c r="G128">
        <v>15</v>
      </c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</row>
    <row r="129" spans="2:44">
      <c r="B129" t="s">
        <v>230</v>
      </c>
      <c r="D129" t="s">
        <v>216</v>
      </c>
      <c r="E129" t="s">
        <v>74</v>
      </c>
      <c r="F129">
        <v>0</v>
      </c>
      <c r="G129">
        <v>15</v>
      </c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</row>
    <row r="130" spans="2:44">
      <c r="B130" t="s">
        <v>230</v>
      </c>
      <c r="D130" t="s">
        <v>217</v>
      </c>
      <c r="E130" t="s">
        <v>74</v>
      </c>
      <c r="F130">
        <v>0</v>
      </c>
      <c r="G130">
        <v>15</v>
      </c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</row>
    <row r="131" spans="2:44">
      <c r="B131" t="s">
        <v>230</v>
      </c>
      <c r="D131" t="s">
        <v>207</v>
      </c>
      <c r="E131" t="s">
        <v>74</v>
      </c>
      <c r="F131">
        <v>0</v>
      </c>
      <c r="G131">
        <v>15</v>
      </c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</row>
    <row r="132" spans="2:44">
      <c r="B132" t="s">
        <v>230</v>
      </c>
      <c r="D132" t="s">
        <v>208</v>
      </c>
      <c r="E132" t="s">
        <v>74</v>
      </c>
      <c r="F132">
        <v>0</v>
      </c>
      <c r="G132">
        <v>15</v>
      </c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</row>
    <row r="133" spans="2:44">
      <c r="B133" t="s">
        <v>230</v>
      </c>
      <c r="D133" t="s">
        <v>209</v>
      </c>
      <c r="E133" t="s">
        <v>74</v>
      </c>
      <c r="F133">
        <v>0</v>
      </c>
      <c r="G133">
        <v>15</v>
      </c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</row>
    <row r="134" spans="2:44">
      <c r="B134" t="s">
        <v>230</v>
      </c>
      <c r="D134" t="s">
        <v>210</v>
      </c>
      <c r="E134" t="s">
        <v>74</v>
      </c>
      <c r="F134">
        <v>0</v>
      </c>
      <c r="G134">
        <v>15</v>
      </c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</row>
    <row r="135" spans="2:44">
      <c r="B135" t="s">
        <v>230</v>
      </c>
      <c r="D135" t="s">
        <v>211</v>
      </c>
      <c r="E135" t="s">
        <v>74</v>
      </c>
      <c r="F135">
        <v>0</v>
      </c>
      <c r="G135">
        <v>15</v>
      </c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</row>
    <row r="136" spans="2:44">
      <c r="B136" t="s">
        <v>230</v>
      </c>
      <c r="D136" t="s">
        <v>219</v>
      </c>
      <c r="E136" t="s">
        <v>74</v>
      </c>
      <c r="F136">
        <v>0</v>
      </c>
      <c r="G136">
        <v>15</v>
      </c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</row>
    <row r="137" spans="2:44">
      <c r="B137" t="s">
        <v>230</v>
      </c>
      <c r="D137" t="s">
        <v>220</v>
      </c>
      <c r="E137" t="s">
        <v>74</v>
      </c>
      <c r="F137">
        <v>0</v>
      </c>
      <c r="G137">
        <v>15</v>
      </c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</row>
    <row r="138" spans="2:44">
      <c r="B138" t="s">
        <v>230</v>
      </c>
      <c r="D138" t="s">
        <v>221</v>
      </c>
      <c r="E138" t="s">
        <v>74</v>
      </c>
      <c r="F138">
        <v>0</v>
      </c>
      <c r="G138">
        <v>15</v>
      </c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</row>
    <row r="139" spans="2:44">
      <c r="B139" t="s">
        <v>230</v>
      </c>
      <c r="D139" t="s">
        <v>222</v>
      </c>
      <c r="E139" t="s">
        <v>74</v>
      </c>
      <c r="F139">
        <v>0</v>
      </c>
      <c r="G139">
        <v>15</v>
      </c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</row>
    <row r="140" spans="2:44">
      <c r="B140" t="s">
        <v>230</v>
      </c>
      <c r="D140" t="s">
        <v>223</v>
      </c>
      <c r="E140" t="s">
        <v>74</v>
      </c>
      <c r="F140">
        <v>0</v>
      </c>
      <c r="G140">
        <v>15</v>
      </c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</row>
    <row r="141" spans="2:44">
      <c r="B141" t="s">
        <v>230</v>
      </c>
      <c r="D141" t="s">
        <v>218</v>
      </c>
      <c r="E141" t="s">
        <v>74</v>
      </c>
      <c r="F141">
        <v>0</v>
      </c>
      <c r="G141">
        <v>15</v>
      </c>
    </row>
    <row r="142" spans="2:44">
      <c r="B142" t="s">
        <v>230</v>
      </c>
      <c r="D142" t="s">
        <v>212</v>
      </c>
      <c r="E142" t="s">
        <v>74</v>
      </c>
      <c r="F142">
        <v>0</v>
      </c>
      <c r="G142">
        <v>15</v>
      </c>
    </row>
    <row r="143" spans="2:44">
      <c r="B143" t="s">
        <v>230</v>
      </c>
      <c r="D143" t="s">
        <v>224</v>
      </c>
      <c r="E143" t="s">
        <v>74</v>
      </c>
      <c r="F143">
        <v>0</v>
      </c>
      <c r="G143">
        <v>15</v>
      </c>
    </row>
    <row r="145" spans="5:44">
      <c r="H145" s="24" t="s">
        <v>12</v>
      </c>
      <c r="I145" s="24" t="s">
        <v>13</v>
      </c>
      <c r="J145" s="24" t="s">
        <v>14</v>
      </c>
      <c r="K145" s="24" t="s">
        <v>15</v>
      </c>
      <c r="L145" s="24" t="s">
        <v>16</v>
      </c>
      <c r="M145" s="24" t="s">
        <v>17</v>
      </c>
      <c r="N145" s="24" t="s">
        <v>18</v>
      </c>
      <c r="O145" s="24" t="s">
        <v>19</v>
      </c>
      <c r="P145" s="24" t="s">
        <v>20</v>
      </c>
      <c r="Q145" s="24" t="s">
        <v>21</v>
      </c>
      <c r="R145" s="24" t="s">
        <v>22</v>
      </c>
      <c r="S145" s="24" t="s">
        <v>23</v>
      </c>
      <c r="T145" s="24" t="s">
        <v>24</v>
      </c>
      <c r="U145" s="24" t="s">
        <v>25</v>
      </c>
      <c r="V145" s="24" t="s">
        <v>26</v>
      </c>
      <c r="W145" s="24" t="s">
        <v>27</v>
      </c>
      <c r="X145" s="24" t="s">
        <v>28</v>
      </c>
      <c r="Y145" s="24" t="s">
        <v>29</v>
      </c>
      <c r="Z145" s="24" t="s">
        <v>30</v>
      </c>
      <c r="AA145" s="24" t="s">
        <v>31</v>
      </c>
      <c r="AB145" s="24" t="s">
        <v>32</v>
      </c>
      <c r="AC145" s="24" t="s">
        <v>33</v>
      </c>
      <c r="AD145" s="24" t="s">
        <v>34</v>
      </c>
      <c r="AE145" s="24" t="s">
        <v>35</v>
      </c>
      <c r="AF145" s="24" t="s">
        <v>36</v>
      </c>
      <c r="AG145" s="24" t="s">
        <v>37</v>
      </c>
      <c r="AH145" s="24" t="s">
        <v>38</v>
      </c>
      <c r="AI145" s="24" t="s">
        <v>39</v>
      </c>
      <c r="AJ145" s="24" t="s">
        <v>40</v>
      </c>
      <c r="AK145" s="24" t="s">
        <v>41</v>
      </c>
      <c r="AL145" s="24" t="s">
        <v>42</v>
      </c>
      <c r="AM145" s="24" t="s">
        <v>43</v>
      </c>
      <c r="AN145" s="24" t="s">
        <v>44</v>
      </c>
      <c r="AO145" s="24" t="s">
        <v>45</v>
      </c>
      <c r="AP145" s="24" t="s">
        <v>46</v>
      </c>
      <c r="AQ145" s="24" t="s">
        <v>47</v>
      </c>
      <c r="AR145" s="24" t="s">
        <v>48</v>
      </c>
    </row>
    <row r="146" spans="5:44">
      <c r="E146" t="s">
        <v>50</v>
      </c>
      <c r="G146">
        <f>G151</f>
        <v>1940</v>
      </c>
      <c r="H146" s="14">
        <f>SUMIFS(OldHouses!L$2:L$82,OldHouses!$C$2:$C$82,$E146,OldHouses!$G$2:$G$82,$G146,OldHouses!$B$2:$B$82,"PASTI")</f>
        <v>7.1060888712241397</v>
      </c>
      <c r="I146" s="14">
        <f>SUMIFS(OldHouses!M$2:M$82,OldHouses!$C$2:$C$82,$E146,OldHouses!$G$2:$G$82,$G146,OldHouses!$B$2:$B$82,"PASTI")</f>
        <v>244.728938699097</v>
      </c>
      <c r="J146" s="14">
        <f>SUMIFS(OldHouses!N$2:N$82,OldHouses!$C$2:$C$82,$E146,OldHouses!$G$2:$G$82,$G146,OldHouses!$B$2:$B$82,"PASTI")</f>
        <v>29.1075161543497</v>
      </c>
      <c r="K146" s="14">
        <f>SUMIFS(OldHouses!O$2:O$82,OldHouses!$C$2:$C$82,$E146,OldHouses!$G$2:$G$82,$G146,OldHouses!$B$2:$B$82,"PASTI")</f>
        <v>376.060486524216</v>
      </c>
      <c r="L146" s="14">
        <f>SUMIFS(OldHouses!P$2:P$82,OldHouses!$C$2:$C$82,$E146,OldHouses!$G$2:$G$82,$G146,OldHouses!$B$2:$B$82,"PASTI")</f>
        <v>87.260262363001999</v>
      </c>
      <c r="M146" s="14">
        <f>SUMIFS(OldHouses!Q$2:Q$82,OldHouses!$C$2:$C$82,$E146,OldHouses!$G$2:$G$82,$G146,OldHouses!$B$2:$B$82,"PASTI")</f>
        <v>202.87574694946099</v>
      </c>
      <c r="N146" s="14">
        <f>SUMIFS(OldHouses!R$2:R$82,OldHouses!$C$2:$C$82,$E146,OldHouses!$G$2:$G$82,$G146,OldHouses!$B$2:$B$82,"PASTI")</f>
        <v>3.20376134917406</v>
      </c>
      <c r="O146" s="14">
        <f>SUMIFS(OldHouses!S$2:S$82,OldHouses!$C$2:$C$82,$E146,OldHouses!$G$2:$G$82,$G146,OldHouses!$B$2:$B$82,"PASTI")</f>
        <v>247.83001714924399</v>
      </c>
      <c r="P146" s="14">
        <f>SUMIFS(OldHouses!T$2:T$82,OldHouses!$C$2:$C$82,$E146,OldHouses!$G$2:$G$82,$G146,OldHouses!$B$2:$B$82,"PASTI")</f>
        <v>1672.68283163193</v>
      </c>
      <c r="Q146" s="14">
        <f>SUMIFS(OldHouses!U$2:U$82,OldHouses!$C$2:$C$82,$E146,OldHouses!$G$2:$G$82,$G146,OldHouses!$B$2:$B$82,"PASTI")</f>
        <v>358.06514760756801</v>
      </c>
      <c r="R146" s="14">
        <f>SUMIFS(OldHouses!V$2:V$82,OldHouses!$C$2:$C$82,$E146,OldHouses!$G$2:$G$82,$G146,OldHouses!$B$2:$B$82,"PASTI")</f>
        <v>20.940127776042502</v>
      </c>
      <c r="S146" s="14">
        <f>SUMIFS(OldHouses!W$2:W$82,OldHouses!$C$2:$C$82,$E146,OldHouses!$G$2:$G$82,$G146,OldHouses!$B$2:$B$82,"PASTI")</f>
        <v>60.668506255746202</v>
      </c>
      <c r="T146" s="14">
        <f>SUMIFS(OldHouses!X$2:X$82,OldHouses!$C$2:$C$82,$E146,OldHouses!$G$2:$G$82,$G146,OldHouses!$B$2:$B$82,"PASTI")</f>
        <v>127.039848002768</v>
      </c>
      <c r="U146" s="14">
        <f>SUMIFS(OldHouses!Y$2:Y$82,OldHouses!$C$2:$C$82,$E146,OldHouses!$G$2:$G$82,$G146,OldHouses!$B$2:$B$82,"PASTI")</f>
        <v>111.650230725554</v>
      </c>
      <c r="V146" s="14">
        <f>SUMIFS(OldHouses!Z$2:Z$82,OldHouses!$C$2:$C$82,$E146,OldHouses!$G$2:$G$82,$G146,OldHouses!$B$2:$B$82,"PASTI")</f>
        <v>1676.3358896187999</v>
      </c>
      <c r="W146" s="14">
        <f>SUMIFS(OldHouses!AA$2:AA$82,OldHouses!$C$2:$C$82,$E146,OldHouses!$G$2:$G$82,$G146,OldHouses!$B$2:$B$82,"PASTI")</f>
        <v>94.298145039859406</v>
      </c>
      <c r="X146" s="14">
        <f>SUMIFS(OldHouses!AB$2:AB$82,OldHouses!$C$2:$C$82,$E146,OldHouses!$G$2:$G$82,$G146,OldHouses!$B$2:$B$82,"PASTI")</f>
        <v>293.18281213521198</v>
      </c>
      <c r="Y146" s="14">
        <f>SUMIFS(OldHouses!AC$2:AC$82,OldHouses!$C$2:$C$82,$E146,OldHouses!$G$2:$G$82,$G146,OldHouses!$B$2:$B$82,"PASTI")</f>
        <v>78.4192740181511</v>
      </c>
      <c r="Z146" s="14">
        <f>SUMIFS(OldHouses!AD$2:AD$82,OldHouses!$C$2:$C$82,$E146,OldHouses!$G$2:$G$82,$G146,OldHouses!$B$2:$B$82,"PASTI")</f>
        <v>6.1429929449196701</v>
      </c>
      <c r="AA146" s="14">
        <f>SUMIFS(OldHouses!AE$2:AE$82,OldHouses!$C$2:$C$82,$E146,OldHouses!$G$2:$G$82,$G146,OldHouses!$B$2:$B$82,"PASTI")</f>
        <v>508.827786899047</v>
      </c>
      <c r="AB146" s="14">
        <f>SUMIFS(OldHouses!AF$2:AF$82,OldHouses!$C$2:$C$82,$E146,OldHouses!$G$2:$G$82,$G146,OldHouses!$B$2:$B$82,"PASTI")</f>
        <v>17.1341199132338</v>
      </c>
      <c r="AC146" s="14">
        <f>SUMIFS(OldHouses!AG$2:AG$82,OldHouses!$C$2:$C$82,$E146,OldHouses!$G$2:$G$82,$G146,OldHouses!$B$2:$B$82,"PASTI")</f>
        <v>67.066682592128998</v>
      </c>
      <c r="AD146" s="14">
        <f>SUMIFS(OldHouses!AH$2:AH$82,OldHouses!$C$2:$C$82,$E146,OldHouses!$G$2:$G$82,$G146,OldHouses!$B$2:$B$82,"PASTI")</f>
        <v>14.8103993517646</v>
      </c>
      <c r="AE146" s="14">
        <f>SUMIFS(OldHouses!AI$2:AI$82,OldHouses!$C$2:$C$82,$E146,OldHouses!$G$2:$G$82,$G146,OldHouses!$B$2:$B$82,"PASTI")</f>
        <v>38.565279561532797</v>
      </c>
      <c r="AF146" s="14">
        <f>SUMIFS(OldHouses!AJ$2:AJ$82,OldHouses!$C$2:$C$82,$E146,OldHouses!$G$2:$G$82,$G146,OldHouses!$B$2:$B$82,"PASTI")</f>
        <v>5.5810510836935796</v>
      </c>
      <c r="AG146" s="14">
        <f>SUMIFS(OldHouses!AK$2:AK$82,OldHouses!$C$2:$C$82,$E146,OldHouses!$G$2:$G$82,$G146,OldHouses!$B$2:$B$82,"PASTI")</f>
        <v>16.468824362270102</v>
      </c>
      <c r="AH146" s="14">
        <f>SUMIFS(OldHouses!AL$2:AL$82,OldHouses!$C$2:$C$82,$E146,OldHouses!$G$2:$G$82,$G146,OldHouses!$B$2:$B$82,"PASTI")</f>
        <v>0.77894954316550202</v>
      </c>
      <c r="AI146" s="14">
        <f>SUMIFS(OldHouses!AM$2:AM$82,OldHouses!$C$2:$C$82,$E146,OldHouses!$G$2:$G$82,$G146,OldHouses!$B$2:$B$82,"PASTI")</f>
        <v>144.57043395471001</v>
      </c>
      <c r="AJ146" s="14">
        <f>SUMIFS(OldHouses!AN$2:AN$82,OldHouses!$C$2:$C$82,$E146,OldHouses!$G$2:$G$82,$G146,OldHouses!$B$2:$B$82,"PASTI")</f>
        <v>88.2665296328761</v>
      </c>
      <c r="AK146" s="14">
        <f>SUMIFS(OldHouses!AO$2:AO$82,OldHouses!$C$2:$C$82,$E146,OldHouses!$G$2:$G$82,$G146,OldHouses!$B$2:$B$82,"PASTI")</f>
        <v>680.48064779497702</v>
      </c>
      <c r="AL146" s="14">
        <f>SUMIFS(OldHouses!AP$2:AP$82,OldHouses!$C$2:$C$82,$E146,OldHouses!$G$2:$G$82,$G146,OldHouses!$B$2:$B$82,"PASTI")</f>
        <v>55.552390290687399</v>
      </c>
      <c r="AM146" s="14">
        <f>SUMIFS(OldHouses!AQ$2:AQ$82,OldHouses!$C$2:$C$82,$E146,OldHouses!$G$2:$G$82,$G146,OldHouses!$B$2:$B$82,"PASTI")</f>
        <v>218.45730286903299</v>
      </c>
      <c r="AN146" s="14">
        <f>SUMIFS(OldHouses!AR$2:AR$82,OldHouses!$C$2:$C$82,$E146,OldHouses!$G$2:$G$82,$G146,OldHouses!$B$2:$B$82,"PASTI")</f>
        <v>86.003989705101603</v>
      </c>
      <c r="AO146" s="14">
        <f>SUMIFS(OldHouses!AS$2:AS$82,OldHouses!$C$2:$C$82,$E146,OldHouses!$G$2:$G$82,$G146,OldHouses!$B$2:$B$82,"PASTI")</f>
        <v>380.67209163992197</v>
      </c>
      <c r="AP146" s="14">
        <f>SUMIFS(OldHouses!AT$2:AT$82,OldHouses!$C$2:$C$82,$E146,OldHouses!$G$2:$G$82,$G146,OldHouses!$B$2:$B$82,"PASTI")</f>
        <v>62.074832529094799</v>
      </c>
      <c r="AQ146" s="14">
        <f>SUMIFS(OldHouses!AU$2:AU$82,OldHouses!$C$2:$C$82,$E146,OldHouses!$G$2:$G$82,$G146,OldHouses!$B$2:$B$82,"PASTI")</f>
        <v>104.06477940104401</v>
      </c>
      <c r="AR146" s="14">
        <f>SUMIFS(OldHouses!AV$2:AV$82,OldHouses!$C$2:$C$82,$E146,OldHouses!$G$2:$G$82,$G146,OldHouses!$B$2:$B$82,"PASTI")</f>
        <v>1548.85139511387</v>
      </c>
    </row>
    <row r="147" spans="5:44">
      <c r="E147" t="s">
        <v>50</v>
      </c>
      <c r="G147">
        <f>G152</f>
        <v>1957</v>
      </c>
      <c r="H147" s="14">
        <f>SUMIFS(OldHouses!L$2:L$82,OldHouses!$C$2:$C$82,$E147,OldHouses!$G$2:$G$82,$G147,OldHouses!$B$2:$B$82,"PASTI")</f>
        <v>25.861613876731401</v>
      </c>
      <c r="I147" s="14">
        <f>SUMIFS(OldHouses!M$2:M$82,OldHouses!$C$2:$C$82,$E147,OldHouses!$G$2:$G$82,$G147,OldHouses!$B$2:$B$82,"PASTI")</f>
        <v>295.27190550464297</v>
      </c>
      <c r="J147" s="14">
        <f>SUMIFS(OldHouses!N$2:N$82,OldHouses!$C$2:$C$82,$E147,OldHouses!$G$2:$G$82,$G147,OldHouses!$B$2:$B$82,"PASTI")</f>
        <v>66.455661529947903</v>
      </c>
      <c r="K147" s="14">
        <f>SUMIFS(OldHouses!O$2:O$82,OldHouses!$C$2:$C$82,$E147,OldHouses!$G$2:$G$82,$G147,OldHouses!$B$2:$B$82,"PASTI")</f>
        <v>208.922492420065</v>
      </c>
      <c r="L147" s="14">
        <f>SUMIFS(OldHouses!P$2:P$82,OldHouses!$C$2:$C$82,$E147,OldHouses!$G$2:$G$82,$G147,OldHouses!$B$2:$B$82,"PASTI")</f>
        <v>180.64217892773499</v>
      </c>
      <c r="M147" s="14">
        <f>SUMIFS(OldHouses!Q$2:Q$82,OldHouses!$C$2:$C$82,$E147,OldHouses!$G$2:$G$82,$G147,OldHouses!$B$2:$B$82,"PASTI")</f>
        <v>244.77492813425999</v>
      </c>
      <c r="N147" s="14">
        <f>SUMIFS(OldHouses!R$2:R$82,OldHouses!$C$2:$C$82,$E147,OldHouses!$G$2:$G$82,$G147,OldHouses!$B$2:$B$82,"PASTI")</f>
        <v>10.674429380949601</v>
      </c>
      <c r="O147" s="14">
        <f>SUMIFS(OldHouses!S$2:S$82,OldHouses!$C$2:$C$82,$E147,OldHouses!$G$2:$G$82,$G147,OldHouses!$B$2:$B$82,"PASTI")</f>
        <v>336.591459192711</v>
      </c>
      <c r="P147" s="14">
        <f>SUMIFS(OldHouses!T$2:T$82,OldHouses!$C$2:$C$82,$E147,OldHouses!$G$2:$G$82,$G147,OldHouses!$B$2:$B$82,"PASTI")</f>
        <v>2538.9735799197201</v>
      </c>
      <c r="Q147" s="14">
        <f>SUMIFS(OldHouses!U$2:U$82,OldHouses!$C$2:$C$82,$E147,OldHouses!$G$2:$G$82,$G147,OldHouses!$B$2:$B$82,"PASTI")</f>
        <v>260.00650286617201</v>
      </c>
      <c r="R147" s="14">
        <f>SUMIFS(OldHouses!V$2:V$82,OldHouses!$C$2:$C$82,$E147,OldHouses!$G$2:$G$82,$G147,OldHouses!$B$2:$B$82,"PASTI")</f>
        <v>30.9559619822308</v>
      </c>
      <c r="S147" s="14">
        <f>SUMIFS(OldHouses!W$2:W$82,OldHouses!$C$2:$C$82,$E147,OldHouses!$G$2:$G$82,$G147,OldHouses!$B$2:$B$82,"PASTI")</f>
        <v>220.79452026243601</v>
      </c>
      <c r="T147" s="14">
        <f>SUMIFS(OldHouses!X$2:X$82,OldHouses!$C$2:$C$82,$E147,OldHouses!$G$2:$G$82,$G147,OldHouses!$B$2:$B$82,"PASTI")</f>
        <v>225.830435548124</v>
      </c>
      <c r="U147" s="14">
        <f>SUMIFS(OldHouses!Y$2:Y$82,OldHouses!$C$2:$C$82,$E147,OldHouses!$G$2:$G$82,$G147,OldHouses!$B$2:$B$82,"PASTI")</f>
        <v>204.21026210127201</v>
      </c>
      <c r="V147" s="14">
        <f>SUMIFS(OldHouses!Z$2:Z$82,OldHouses!$C$2:$C$82,$E147,OldHouses!$G$2:$G$82,$G147,OldHouses!$B$2:$B$82,"PASTI")</f>
        <v>1133.79500277124</v>
      </c>
      <c r="W147" s="14">
        <f>SUMIFS(OldHouses!AA$2:AA$82,OldHouses!$C$2:$C$82,$E147,OldHouses!$G$2:$G$82,$G147,OldHouses!$B$2:$B$82,"PASTI")</f>
        <v>171.33427438973399</v>
      </c>
      <c r="X147" s="14">
        <f>SUMIFS(OldHouses!AB$2:AB$82,OldHouses!$C$2:$C$82,$E147,OldHouses!$G$2:$G$82,$G147,OldHouses!$B$2:$B$82,"PASTI")</f>
        <v>395.01158653862899</v>
      </c>
      <c r="Y147" s="14">
        <f>SUMIFS(OldHouses!AC$2:AC$82,OldHouses!$C$2:$C$82,$E147,OldHouses!$G$2:$G$82,$G147,OldHouses!$B$2:$B$82,"PASTI")</f>
        <v>71.157683020458407</v>
      </c>
      <c r="Z147" s="14">
        <f>SUMIFS(OldHouses!AD$2:AD$82,OldHouses!$C$2:$C$82,$E147,OldHouses!$G$2:$G$82,$G147,OldHouses!$B$2:$B$82,"PASTI")</f>
        <v>11.235643591743999</v>
      </c>
      <c r="AA147" s="14">
        <f>SUMIFS(OldHouses!AE$2:AE$82,OldHouses!$C$2:$C$82,$E147,OldHouses!$G$2:$G$82,$G147,OldHouses!$B$2:$B$82,"PASTI")</f>
        <v>713.73549839862005</v>
      </c>
      <c r="AB147" s="14">
        <f>SUMIFS(OldHouses!AF$2:AF$82,OldHouses!$C$2:$C$82,$E147,OldHouses!$G$2:$G$82,$G147,OldHouses!$B$2:$B$82,"PASTI")</f>
        <v>39.119080705113603</v>
      </c>
      <c r="AC147" s="14">
        <f>SUMIFS(OldHouses!AG$2:AG$82,OldHouses!$C$2:$C$82,$E147,OldHouses!$G$2:$G$82,$G147,OldHouses!$B$2:$B$82,"PASTI")</f>
        <v>71.672234337955601</v>
      </c>
      <c r="AD147" s="14">
        <f>SUMIFS(OldHouses!AH$2:AH$82,OldHouses!$C$2:$C$82,$E147,OldHouses!$G$2:$G$82,$G147,OldHouses!$B$2:$B$82,"PASTI")</f>
        <v>13.6218918170468</v>
      </c>
      <c r="AE147" s="14">
        <f>SUMIFS(OldHouses!AI$2:AI$82,OldHouses!$C$2:$C$82,$E147,OldHouses!$G$2:$G$82,$G147,OldHouses!$B$2:$B$82,"PASTI")</f>
        <v>46.771100327471899</v>
      </c>
      <c r="AF147" s="14">
        <f>SUMIFS(OldHouses!AJ$2:AJ$82,OldHouses!$C$2:$C$82,$E147,OldHouses!$G$2:$G$82,$G147,OldHouses!$B$2:$B$82,"PASTI")</f>
        <v>12.742153601583199</v>
      </c>
      <c r="AG147" s="14">
        <f>SUMIFS(OldHouses!AK$2:AK$82,OldHouses!$C$2:$C$82,$E147,OldHouses!$G$2:$G$82,$G147,OldHouses!$B$2:$B$82,"PASTI")</f>
        <v>34.093002205320197</v>
      </c>
      <c r="AH147" s="14">
        <f>SUMIFS(OldHouses!AL$2:AL$82,OldHouses!$C$2:$C$82,$E147,OldHouses!$G$2:$G$82,$G147,OldHouses!$B$2:$B$82,"PASTI")</f>
        <v>0.81665532170306498</v>
      </c>
      <c r="AI147" s="14">
        <f>SUMIFS(OldHouses!AM$2:AM$82,OldHouses!$C$2:$C$82,$E147,OldHouses!$G$2:$G$82,$G147,OldHouses!$B$2:$B$82,"PASTI")</f>
        <v>162.71433930297201</v>
      </c>
      <c r="AJ147" s="14">
        <f>SUMIFS(OldHouses!AN$2:AN$82,OldHouses!$C$2:$C$82,$E147,OldHouses!$G$2:$G$82,$G147,OldHouses!$B$2:$B$82,"PASTI")</f>
        <v>117.429418498936</v>
      </c>
      <c r="AK147" s="14">
        <f>SUMIFS(OldHouses!AO$2:AO$82,OldHouses!$C$2:$C$82,$E147,OldHouses!$G$2:$G$82,$G147,OldHouses!$B$2:$B$82,"PASTI")</f>
        <v>755.06274448196598</v>
      </c>
      <c r="AL147" s="14">
        <f>SUMIFS(OldHouses!AP$2:AP$82,OldHouses!$C$2:$C$82,$E147,OldHouses!$G$2:$G$82,$G147,OldHouses!$B$2:$B$82,"PASTI")</f>
        <v>75.148461890449397</v>
      </c>
      <c r="AM147" s="14">
        <f>SUMIFS(OldHouses!AQ$2:AQ$82,OldHouses!$C$2:$C$82,$E147,OldHouses!$G$2:$G$82,$G147,OldHouses!$B$2:$B$82,"PASTI")</f>
        <v>632.987851715744</v>
      </c>
      <c r="AN147" s="14">
        <f>SUMIFS(OldHouses!AR$2:AR$82,OldHouses!$C$2:$C$82,$E147,OldHouses!$G$2:$G$82,$G147,OldHouses!$B$2:$B$82,"PASTI")</f>
        <v>196.35656988936401</v>
      </c>
      <c r="AO147" s="14">
        <f>SUMIFS(OldHouses!AS$2:AS$82,OldHouses!$C$2:$C$82,$E147,OldHouses!$G$2:$G$82,$G147,OldHouses!$B$2:$B$82,"PASTI")</f>
        <v>345.239517639224</v>
      </c>
      <c r="AP147" s="14">
        <f>SUMIFS(OldHouses!AT$2:AT$82,OldHouses!$C$2:$C$82,$E147,OldHouses!$G$2:$G$82,$G147,OldHouses!$B$2:$B$82,"PASTI")</f>
        <v>41.492685427550498</v>
      </c>
      <c r="AQ147" s="14">
        <f>SUMIFS(OldHouses!AU$2:AU$82,OldHouses!$C$2:$C$82,$E147,OldHouses!$G$2:$G$82,$G147,OldHouses!$B$2:$B$82,"PASTI")</f>
        <v>133.70725975459399</v>
      </c>
      <c r="AR147" s="14">
        <f>SUMIFS(OldHouses!AV$2:AV$82,OldHouses!$C$2:$C$82,$E147,OldHouses!$G$2:$G$82,$G147,OldHouses!$B$2:$B$82,"PASTI")</f>
        <v>974.58960667921701</v>
      </c>
    </row>
    <row r="148" spans="5:44">
      <c r="E148" t="s">
        <v>236</v>
      </c>
      <c r="G148">
        <f>G153</f>
        <v>1975</v>
      </c>
      <c r="H148" s="14">
        <f>SUMIFS(OldHouses!L$2:L$82,OldHouses!$C$2:$C$82,$E148,OldHouses!$G$2:$G$82,$G148,OldHouses!$B$2:$B$82,"PASTI")</f>
        <v>20.606959007251501</v>
      </c>
      <c r="I148" s="14">
        <f>SUMIFS(OldHouses!M$2:M$82,OldHouses!$C$2:$C$82,$E148,OldHouses!$G$2:$G$82,$G148,OldHouses!$B$2:$B$82,"PASTI")</f>
        <v>151.92494499666299</v>
      </c>
      <c r="J148" s="14">
        <f>SUMIFS(OldHouses!N$2:N$82,OldHouses!$C$2:$C$82,$E148,OldHouses!$G$2:$G$82,$G148,OldHouses!$B$2:$B$82,"PASTI")</f>
        <v>49.616283038400397</v>
      </c>
      <c r="K148" s="14">
        <f>SUMIFS(OldHouses!O$2:O$82,OldHouses!$C$2:$C$82,$E148,OldHouses!$G$2:$G$82,$G148,OldHouses!$B$2:$B$82,"PASTI")</f>
        <v>113.066291408395</v>
      </c>
      <c r="L148" s="14">
        <f>SUMIFS(OldHouses!P$2:P$82,OldHouses!$C$2:$C$82,$E148,OldHouses!$G$2:$G$82,$G148,OldHouses!$B$2:$B$82,"PASTI")</f>
        <v>104.734532605505</v>
      </c>
      <c r="M148" s="14">
        <f>SUMIFS(OldHouses!Q$2:Q$82,OldHouses!$C$2:$C$82,$E148,OldHouses!$G$2:$G$82,$G148,OldHouses!$B$2:$B$82,"PASTI")</f>
        <v>125.942959015363</v>
      </c>
      <c r="N148" s="14">
        <f>SUMIFS(OldHouses!R$2:R$82,OldHouses!$C$2:$C$82,$E148,OldHouses!$G$2:$G$82,$G148,OldHouses!$B$2:$B$82,"PASTI")</f>
        <v>14.4502726853793</v>
      </c>
      <c r="O148" s="14">
        <f>SUMIFS(OldHouses!S$2:S$82,OldHouses!$C$2:$C$82,$E148,OldHouses!$G$2:$G$82,$G148,OldHouses!$B$2:$B$82,"PASTI")</f>
        <v>137.919270294802</v>
      </c>
      <c r="P148" s="14">
        <f>SUMIFS(OldHouses!T$2:T$82,OldHouses!$C$2:$C$82,$E148,OldHouses!$G$2:$G$82,$G148,OldHouses!$B$2:$B$82,"PASTI")</f>
        <v>1308.7090807244799</v>
      </c>
      <c r="Q148" s="14">
        <f>SUMIFS(OldHouses!U$2:U$82,OldHouses!$C$2:$C$82,$E148,OldHouses!$G$2:$G$82,$G148,OldHouses!$B$2:$B$82,"PASTI")</f>
        <v>160.60969552325699</v>
      </c>
      <c r="R148" s="14">
        <f>SUMIFS(OldHouses!V$2:V$82,OldHouses!$C$2:$C$82,$E148,OldHouses!$G$2:$G$82,$G148,OldHouses!$B$2:$B$82,"PASTI")</f>
        <v>24.045370170485299</v>
      </c>
      <c r="S148" s="14">
        <f>SUMIFS(OldHouses!W$2:W$82,OldHouses!$C$2:$C$82,$E148,OldHouses!$G$2:$G$82,$G148,OldHouses!$B$2:$B$82,"PASTI")</f>
        <v>175.93270279885701</v>
      </c>
      <c r="T148" s="14">
        <f>SUMIFS(OldHouses!X$2:X$82,OldHouses!$C$2:$C$82,$E148,OldHouses!$G$2:$G$82,$G148,OldHouses!$B$2:$B$82,"PASTI")</f>
        <v>186.45602003573299</v>
      </c>
      <c r="U148" s="14">
        <f>SUMIFS(OldHouses!Y$2:Y$82,OldHouses!$C$2:$C$82,$E148,OldHouses!$G$2:$G$82,$G148,OldHouses!$B$2:$B$82,"PASTI")</f>
        <v>162.21315907568899</v>
      </c>
      <c r="V148" s="14">
        <f>SUMIFS(OldHouses!Z$2:Z$82,OldHouses!$C$2:$C$82,$E148,OldHouses!$G$2:$G$82,$G148,OldHouses!$B$2:$B$82,"PASTI")</f>
        <v>1252.36999350114</v>
      </c>
      <c r="W148" s="14">
        <f>SUMIFS(OldHouses!AA$2:AA$82,OldHouses!$C$2:$C$82,$E148,OldHouses!$G$2:$G$82,$G148,OldHouses!$B$2:$B$82,"PASTI")</f>
        <v>132.34861543181299</v>
      </c>
      <c r="X148" s="14">
        <f>SUMIFS(OldHouses!AB$2:AB$82,OldHouses!$C$2:$C$82,$E148,OldHouses!$G$2:$G$82,$G148,OldHouses!$B$2:$B$82,"PASTI")</f>
        <v>236.90752942957599</v>
      </c>
      <c r="Y148" s="14">
        <f>SUMIFS(OldHouses!AC$2:AC$82,OldHouses!$C$2:$C$82,$E148,OldHouses!$G$2:$G$82,$G148,OldHouses!$B$2:$B$82,"PASTI")</f>
        <v>60.133431237365997</v>
      </c>
      <c r="Z148" s="14">
        <f>SUMIFS(OldHouses!AD$2:AD$82,OldHouses!$C$2:$C$82,$E148,OldHouses!$G$2:$G$82,$G148,OldHouses!$B$2:$B$82,"PASTI")</f>
        <v>8.92496401753532</v>
      </c>
      <c r="AA148" s="14">
        <f>SUMIFS(OldHouses!AE$2:AE$82,OldHouses!$C$2:$C$82,$E148,OldHouses!$G$2:$G$82,$G148,OldHouses!$B$2:$B$82,"PASTI")</f>
        <v>403.80456887207799</v>
      </c>
      <c r="AB148" s="14">
        <f>SUMIFS(OldHouses!AF$2:AF$82,OldHouses!$C$2:$C$82,$E148,OldHouses!$G$2:$G$82,$G148,OldHouses!$B$2:$B$82,"PASTI")</f>
        <v>29.206591820506802</v>
      </c>
      <c r="AC148" s="14">
        <f>SUMIFS(OldHouses!AG$2:AG$82,OldHouses!$C$2:$C$82,$E148,OldHouses!$G$2:$G$82,$G148,OldHouses!$B$2:$B$82,"PASTI")</f>
        <v>47.179043328148303</v>
      </c>
      <c r="AD148" s="14">
        <f>SUMIFS(OldHouses!AH$2:AH$82,OldHouses!$C$2:$C$82,$E148,OldHouses!$G$2:$G$82,$G148,OldHouses!$B$2:$B$82,"PASTI")</f>
        <v>7.3560417286278499</v>
      </c>
      <c r="AE148" s="14">
        <f>SUMIFS(OldHouses!AI$2:AI$82,OldHouses!$C$2:$C$82,$E148,OldHouses!$G$2:$G$82,$G148,OldHouses!$B$2:$B$82,"PASTI")</f>
        <v>37.812350741585099</v>
      </c>
      <c r="AF148" s="14">
        <f>SUMIFS(OldHouses!AJ$2:AJ$82,OldHouses!$C$2:$C$82,$E148,OldHouses!$G$2:$G$82,$G148,OldHouses!$B$2:$B$82,"PASTI")</f>
        <v>9.51338509105085</v>
      </c>
      <c r="AG148" s="14">
        <f>SUMIFS(OldHouses!AK$2:AK$82,OldHouses!$C$2:$C$82,$E148,OldHouses!$G$2:$G$82,$G148,OldHouses!$B$2:$B$82,"PASTI")</f>
        <v>19.766782444099601</v>
      </c>
      <c r="AH148" s="14">
        <f>SUMIFS(OldHouses!AL$2:AL$82,OldHouses!$C$2:$C$82,$E148,OldHouses!$G$2:$G$82,$G148,OldHouses!$B$2:$B$82,"PASTI")</f>
        <v>0.53660700198845002</v>
      </c>
      <c r="AI148" s="14">
        <f>SUMIFS(OldHouses!AM$2:AM$82,OldHouses!$C$2:$C$82,$E148,OldHouses!$G$2:$G$82,$G148,OldHouses!$B$2:$B$82,"PASTI")</f>
        <v>100.251318866814</v>
      </c>
      <c r="AJ148" s="14">
        <f>SUMIFS(OldHouses!AN$2:AN$82,OldHouses!$C$2:$C$82,$E148,OldHouses!$G$2:$G$82,$G148,OldHouses!$B$2:$B$82,"PASTI")</f>
        <v>75.379176457848104</v>
      </c>
      <c r="AK148" s="14">
        <f>SUMIFS(OldHouses!AO$2:AO$82,OldHouses!$C$2:$C$82,$E148,OldHouses!$G$2:$G$82,$G148,OldHouses!$B$2:$B$82,"PASTI")</f>
        <v>433.94372960419003</v>
      </c>
      <c r="AL148" s="14">
        <f>SUMIFS(OldHouses!AP$2:AP$82,OldHouses!$C$2:$C$82,$E148,OldHouses!$G$2:$G$82,$G148,OldHouses!$B$2:$B$82,"PASTI")</f>
        <v>84.219719420740603</v>
      </c>
      <c r="AM148" s="14">
        <f>SUMIFS(OldHouses!AQ$2:AQ$82,OldHouses!$C$2:$C$82,$E148,OldHouses!$G$2:$G$82,$G148,OldHouses!$B$2:$B$82,"PASTI")</f>
        <v>456.669181371972</v>
      </c>
      <c r="AN148" s="14">
        <f>SUMIFS(OldHouses!AR$2:AR$82,OldHouses!$C$2:$C$82,$E148,OldHouses!$G$2:$G$82,$G148,OldHouses!$B$2:$B$82,"PASTI")</f>
        <v>146.60125147786999</v>
      </c>
      <c r="AO148" s="14">
        <f>SUMIFS(OldHouses!AS$2:AS$82,OldHouses!$C$2:$C$82,$E148,OldHouses!$G$2:$G$82,$G148,OldHouses!$B$2:$B$82,"PASTI")</f>
        <v>187.86913597220499</v>
      </c>
      <c r="AP148" s="14">
        <f>SUMIFS(OldHouses!AT$2:AT$82,OldHouses!$C$2:$C$82,$E148,OldHouses!$G$2:$G$82,$G148,OldHouses!$B$2:$B$82,"PASTI")</f>
        <v>35.720098690027797</v>
      </c>
      <c r="AQ148" s="14">
        <f>SUMIFS(OldHouses!AU$2:AU$82,OldHouses!$C$2:$C$82,$E148,OldHouses!$G$2:$G$82,$G148,OldHouses!$B$2:$B$82,"PASTI")</f>
        <v>54.728975273093198</v>
      </c>
      <c r="AR148" s="14">
        <f>SUMIFS(OldHouses!AV$2:AV$82,OldHouses!$C$2:$C$82,$E148,OldHouses!$G$2:$G$82,$G148,OldHouses!$B$2:$B$82,"PASTI")</f>
        <v>428.16240396679302</v>
      </c>
    </row>
    <row r="149" spans="5:44">
      <c r="E149" t="s">
        <v>236</v>
      </c>
      <c r="G149">
        <f>G154</f>
        <v>1985</v>
      </c>
      <c r="H149" s="14">
        <f>SUMIFS(OldHouses!L$2:L$82,OldHouses!$C$2:$C$82,$E149,OldHouses!$G$2:$G$82,$G149,OldHouses!$B$2:$B$82,"PASTI")</f>
        <v>15.774387907230899</v>
      </c>
      <c r="I149" s="14">
        <f>SUMIFS(OldHouses!M$2:M$82,OldHouses!$C$2:$C$82,$E149,OldHouses!$G$2:$G$82,$G149,OldHouses!$B$2:$B$82,"PASTI")</f>
        <v>120.54340766726899</v>
      </c>
      <c r="J149" s="14">
        <f>SUMIFS(OldHouses!N$2:N$82,OldHouses!$C$2:$C$82,$E149,OldHouses!$G$2:$G$82,$G149,OldHouses!$B$2:$B$82,"PASTI")</f>
        <v>41.933569844009497</v>
      </c>
      <c r="K149" s="14">
        <f>SUMIFS(OldHouses!O$2:O$82,OldHouses!$C$2:$C$82,$E149,OldHouses!$G$2:$G$82,$G149,OldHouses!$B$2:$B$82,"PASTI")</f>
        <v>113.066291408395</v>
      </c>
      <c r="L149" s="14">
        <f>SUMIFS(OldHouses!P$2:P$82,OldHouses!$C$2:$C$82,$E149,OldHouses!$G$2:$G$82,$G149,OldHouses!$B$2:$B$82,"PASTI")</f>
        <v>98.695124628582704</v>
      </c>
      <c r="M149" s="14">
        <f>SUMIFS(OldHouses!Q$2:Q$82,OldHouses!$C$2:$C$82,$E149,OldHouses!$G$2:$G$82,$G149,OldHouses!$B$2:$B$82,"PASTI")</f>
        <v>99.928247146935504</v>
      </c>
      <c r="N149" s="14">
        <f>SUMIFS(OldHouses!R$2:R$82,OldHouses!$C$2:$C$82,$E149,OldHouses!$G$2:$G$82,$G149,OldHouses!$B$2:$B$82,"PASTI")</f>
        <v>20.860764410120499</v>
      </c>
      <c r="O149" s="14">
        <f>SUMIFS(OldHouses!S$2:S$82,OldHouses!$C$2:$C$82,$E149,OldHouses!$G$2:$G$82,$G149,OldHouses!$B$2:$B$82,"PASTI")</f>
        <v>159.86160308350699</v>
      </c>
      <c r="P149" s="14">
        <f>SUMIFS(OldHouses!T$2:T$82,OldHouses!$C$2:$C$82,$E149,OldHouses!$G$2:$G$82,$G149,OldHouses!$B$2:$B$82,"PASTI")</f>
        <v>912.14145381840399</v>
      </c>
      <c r="Q149" s="14">
        <f>SUMIFS(OldHouses!U$2:U$82,OldHouses!$C$2:$C$82,$E149,OldHouses!$G$2:$G$82,$G149,OldHouses!$B$2:$B$82,"PASTI")</f>
        <v>65.784462570504999</v>
      </c>
      <c r="R149" s="14">
        <f>SUMIFS(OldHouses!V$2:V$82,OldHouses!$C$2:$C$82,$E149,OldHouses!$G$2:$G$82,$G149,OldHouses!$B$2:$B$82,"PASTI")</f>
        <v>22.613386062675399</v>
      </c>
      <c r="S149" s="14">
        <f>SUMIFS(OldHouses!W$2:W$82,OldHouses!$C$2:$C$82,$E149,OldHouses!$G$2:$G$82,$G149,OldHouses!$B$2:$B$82,"PASTI")</f>
        <v>134.67444170389999</v>
      </c>
      <c r="T149" s="14">
        <f>SUMIFS(OldHouses!X$2:X$82,OldHouses!$C$2:$C$82,$E149,OldHouses!$G$2:$G$82,$G149,OldHouses!$B$2:$B$82,"PASTI")</f>
        <v>118.13656236797</v>
      </c>
      <c r="U149" s="14">
        <f>SUMIFS(OldHouses!Y$2:Y$82,OldHouses!$C$2:$C$82,$E149,OldHouses!$G$2:$G$82,$G149,OldHouses!$B$2:$B$82,"PASTI")</f>
        <v>128.53246834783101</v>
      </c>
      <c r="V149" s="14">
        <f>SUMIFS(OldHouses!Z$2:Z$82,OldHouses!$C$2:$C$82,$E149,OldHouses!$G$2:$G$82,$G149,OldHouses!$B$2:$B$82,"PASTI")</f>
        <v>922.92144269410505</v>
      </c>
      <c r="W149" s="14">
        <f>SUMIFS(OldHouses!AA$2:AA$82,OldHouses!$C$2:$C$82,$E149,OldHouses!$G$2:$G$82,$G149,OldHouses!$B$2:$B$82,"PASTI")</f>
        <v>104.928117753444</v>
      </c>
      <c r="X149" s="14">
        <f>SUMIFS(OldHouses!AB$2:AB$82,OldHouses!$C$2:$C$82,$E149,OldHouses!$G$2:$G$82,$G149,OldHouses!$B$2:$B$82,"PASTI")</f>
        <v>322.05482306960499</v>
      </c>
      <c r="Y149" s="14">
        <f>SUMIFS(OldHouses!AC$2:AC$82,OldHouses!$C$2:$C$82,$E149,OldHouses!$G$2:$G$82,$G149,OldHouses!$B$2:$B$82,"PASTI")</f>
        <v>52.333780651589898</v>
      </c>
      <c r="Z149" s="14">
        <f>SUMIFS(OldHouses!AD$2:AD$82,OldHouses!$C$2:$C$82,$E149,OldHouses!$G$2:$G$82,$G149,OldHouses!$B$2:$B$82,"PASTI")</f>
        <v>7.0718532431399703</v>
      </c>
      <c r="AA149" s="14">
        <f>SUMIFS(OldHouses!AE$2:AE$82,OldHouses!$C$2:$C$82,$E149,OldHouses!$G$2:$G$82,$G149,OldHouses!$B$2:$B$82,"PASTI")</f>
        <v>292.52111310299199</v>
      </c>
      <c r="AB149" s="14">
        <f>SUMIFS(OldHouses!AF$2:AF$82,OldHouses!$C$2:$C$82,$E149,OldHouses!$G$2:$G$82,$G149,OldHouses!$B$2:$B$82,"PASTI")</f>
        <v>24.6841678378611</v>
      </c>
      <c r="AC149" s="14">
        <f>SUMIFS(OldHouses!AG$2:AG$82,OldHouses!$C$2:$C$82,$E149,OldHouses!$G$2:$G$82,$G149,OldHouses!$B$2:$B$82,"PASTI")</f>
        <v>47.179043328148303</v>
      </c>
      <c r="AD149" s="14">
        <f>SUMIFS(OldHouses!AH$2:AH$82,OldHouses!$C$2:$C$82,$E149,OldHouses!$G$2:$G$82,$G149,OldHouses!$B$2:$B$82,"PASTI")</f>
        <v>5.7173903406803399</v>
      </c>
      <c r="AE149" s="14">
        <f>SUMIFS(OldHouses!AI$2:AI$82,OldHouses!$C$2:$C$82,$E149,OldHouses!$G$2:$G$82,$G149,OldHouses!$B$2:$B$82,"PASTI")</f>
        <v>36.500011475123699</v>
      </c>
      <c r="AF149" s="14">
        <f>SUMIFS(OldHouses!AJ$2:AJ$82,OldHouses!$C$2:$C$82,$E149,OldHouses!$G$2:$G$82,$G149,OldHouses!$B$2:$B$82,"PASTI")</f>
        <v>8.0403080146045607</v>
      </c>
      <c r="AG149" s="14">
        <f>SUMIFS(OldHouses!AK$2:AK$82,OldHouses!$C$2:$C$82,$E149,OldHouses!$G$2:$G$82,$G149,OldHouses!$B$2:$B$82,"PASTI")</f>
        <v>18.626951477166902</v>
      </c>
      <c r="AH149" s="14">
        <f>SUMIFS(OldHouses!AL$2:AL$82,OldHouses!$C$2:$C$82,$E149,OldHouses!$G$2:$G$82,$G149,OldHouses!$B$2:$B$82,"PASTI")</f>
        <v>0.616376579101101</v>
      </c>
      <c r="AI149" s="14">
        <f>SUMIFS(OldHouses!AM$2:AM$82,OldHouses!$C$2:$C$82,$E149,OldHouses!$G$2:$G$82,$G149,OldHouses!$B$2:$B$82,"PASTI")</f>
        <v>97.511531668585206</v>
      </c>
      <c r="AJ149" s="14">
        <f>SUMIFS(OldHouses!AN$2:AN$82,OldHouses!$C$2:$C$82,$E149,OldHouses!$G$2:$G$82,$G149,OldHouses!$B$2:$B$82,"PASTI")</f>
        <v>63.401944480743602</v>
      </c>
      <c r="AK149" s="14">
        <f>SUMIFS(OldHouses!AO$2:AO$82,OldHouses!$C$2:$C$82,$E149,OldHouses!$G$2:$G$82,$G149,OldHouses!$B$2:$B$82,"PASTI")</f>
        <v>448.60135533899398</v>
      </c>
      <c r="AL149" s="14">
        <f>SUMIFS(OldHouses!AP$2:AP$82,OldHouses!$C$2:$C$82,$E149,OldHouses!$G$2:$G$82,$G149,OldHouses!$B$2:$B$82,"PASTI")</f>
        <v>71.982216618097794</v>
      </c>
      <c r="AM149" s="14">
        <f>SUMIFS(OldHouses!AQ$2:AQ$82,OldHouses!$C$2:$C$82,$E149,OldHouses!$G$2:$G$82,$G149,OldHouses!$B$2:$B$82,"PASTI")</f>
        <v>624.76474677037004</v>
      </c>
      <c r="AN149" s="14">
        <f>SUMIFS(OldHouses!AR$2:AR$82,OldHouses!$C$2:$C$82,$E149,OldHouses!$G$2:$G$82,$G149,OldHouses!$B$2:$B$82,"PASTI")</f>
        <v>123.90113570798199</v>
      </c>
      <c r="AO149" s="14">
        <f>SUMIFS(OldHouses!AS$2:AS$82,OldHouses!$C$2:$C$82,$E149,OldHouses!$G$2:$G$82,$G149,OldHouses!$B$2:$B$82,"PASTI")</f>
        <v>129.419261606547</v>
      </c>
      <c r="AP149" s="14">
        <f>SUMIFS(OldHouses!AT$2:AT$82,OldHouses!$C$2:$C$82,$E149,OldHouses!$G$2:$G$82,$G149,OldHouses!$B$2:$B$82,"PASTI")</f>
        <v>19.404940788077301</v>
      </c>
      <c r="AQ149" s="14">
        <f>SUMIFS(OldHouses!AU$2:AU$82,OldHouses!$C$2:$C$82,$E149,OldHouses!$G$2:$G$82,$G149,OldHouses!$B$2:$B$82,"PASTI")</f>
        <v>63.484777969432301</v>
      </c>
      <c r="AR149" s="14">
        <f>SUMIFS(OldHouses!AV$2:AV$82,OldHouses!$C$2:$C$82,$E149,OldHouses!$G$2:$G$82,$G149,OldHouses!$B$2:$B$82,"PASTI")</f>
        <v>303.99210417641899</v>
      </c>
    </row>
    <row r="150" spans="5:44">
      <c r="E150" t="s">
        <v>236</v>
      </c>
      <c r="G150">
        <f>G155</f>
        <v>1995</v>
      </c>
      <c r="H150" s="14">
        <f>SUMIFS(OldHouses!L$2:L$82,OldHouses!$C$2:$C$82,$E150,OldHouses!$G$2:$G$82,$G150,OldHouses!$B$2:$B$82,"PASTI")</f>
        <v>10.6121962776984</v>
      </c>
      <c r="I150" s="14">
        <f>SUMIFS(OldHouses!M$2:M$82,OldHouses!$C$2:$C$82,$E150,OldHouses!$G$2:$G$82,$G150,OldHouses!$B$2:$B$82,"PASTI")</f>
        <v>143.870845978321</v>
      </c>
      <c r="J150" s="14">
        <f>SUMIFS(OldHouses!N$2:N$82,OldHouses!$C$2:$C$82,$E150,OldHouses!$G$2:$G$82,$G150,OldHouses!$B$2:$B$82,"PASTI")</f>
        <v>20.553204563272701</v>
      </c>
      <c r="K150" s="14">
        <f>SUMIFS(OldHouses!O$2:O$82,OldHouses!$C$2:$C$82,$E150,OldHouses!$G$2:$G$82,$G150,OldHouses!$B$2:$B$82,"PASTI")</f>
        <v>83.286956670148896</v>
      </c>
      <c r="L150" s="14">
        <f>SUMIFS(OldHouses!P$2:P$82,OldHouses!$C$2:$C$82,$E150,OldHouses!$G$2:$G$82,$G150,OldHouses!$B$2:$B$82,"PASTI")</f>
        <v>56.998205552704697</v>
      </c>
      <c r="M150" s="14">
        <f>SUMIFS(OldHouses!Q$2:Q$82,OldHouses!$C$2:$C$82,$E150,OldHouses!$G$2:$G$82,$G150,OldHouses!$B$2:$B$82,"PASTI")</f>
        <v>119.266260448219</v>
      </c>
      <c r="N150" s="14">
        <f>SUMIFS(OldHouses!R$2:R$82,OldHouses!$C$2:$C$82,$E150,OldHouses!$G$2:$G$82,$G150,OldHouses!$B$2:$B$82,"PASTI")</f>
        <v>17.987548650858098</v>
      </c>
      <c r="O150" s="14">
        <f>SUMIFS(OldHouses!S$2:S$82,OldHouses!$C$2:$C$82,$E150,OldHouses!$G$2:$G$82,$G150,OldHouses!$B$2:$B$82,"PASTI")</f>
        <v>82.519377737161605</v>
      </c>
      <c r="P150" s="14">
        <f>SUMIFS(OldHouses!T$2:T$82,OldHouses!$C$2:$C$82,$E150,OldHouses!$G$2:$G$82,$G150,OldHouses!$B$2:$B$82,"PASTI")</f>
        <v>839.50054556575697</v>
      </c>
      <c r="Q150" s="14">
        <f>SUMIFS(OldHouses!U$2:U$82,OldHouses!$C$2:$C$82,$E150,OldHouses!$G$2:$G$82,$G150,OldHouses!$B$2:$B$82,"PASTI")</f>
        <v>65.836609892093406</v>
      </c>
      <c r="R150" s="14">
        <f>SUMIFS(OldHouses!V$2:V$82,OldHouses!$C$2:$C$82,$E150,OldHouses!$G$2:$G$82,$G150,OldHouses!$B$2:$B$82,"PASTI")</f>
        <v>7.3370537714334496</v>
      </c>
      <c r="S150" s="14">
        <f>SUMIFS(OldHouses!W$2:W$82,OldHouses!$C$2:$C$82,$E150,OldHouses!$G$2:$G$82,$G150,OldHouses!$B$2:$B$82,"PASTI")</f>
        <v>90.602032697325797</v>
      </c>
      <c r="T150" s="14">
        <f>SUMIFS(OldHouses!X$2:X$82,OldHouses!$C$2:$C$82,$E150,OldHouses!$G$2:$G$82,$G150,OldHouses!$B$2:$B$82,"PASTI")</f>
        <v>116.97492460196</v>
      </c>
      <c r="U150" s="14">
        <f>SUMIFS(OldHouses!Y$2:Y$82,OldHouses!$C$2:$C$82,$E150,OldHouses!$G$2:$G$82,$G150,OldHouses!$B$2:$B$82,"PASTI")</f>
        <v>93.848682411488397</v>
      </c>
      <c r="V150" s="14">
        <f>SUMIFS(OldHouses!Z$2:Z$82,OldHouses!$C$2:$C$82,$E150,OldHouses!$G$2:$G$82,$G150,OldHouses!$B$2:$B$82,"PASTI")</f>
        <v>555.95651360638396</v>
      </c>
      <c r="W150" s="14">
        <f>SUMIFS(OldHouses!AA$2:AA$82,OldHouses!$C$2:$C$82,$E150,OldHouses!$G$2:$G$82,$G150,OldHouses!$B$2:$B$82,"PASTI")</f>
        <v>56.1645465467736</v>
      </c>
      <c r="X150" s="14">
        <f>SUMIFS(OldHouses!AB$2:AB$82,OldHouses!$C$2:$C$82,$E150,OldHouses!$G$2:$G$82,$G150,OldHouses!$B$2:$B$82,"PASTI")</f>
        <v>132.83257396412</v>
      </c>
      <c r="Y150" s="14">
        <f>SUMIFS(OldHouses!AC$2:AC$82,OldHouses!$C$2:$C$82,$E150,OldHouses!$G$2:$G$82,$G150,OldHouses!$B$2:$B$82,"PASTI")</f>
        <v>67.997343026040298</v>
      </c>
      <c r="Z150" s="14">
        <f>SUMIFS(OldHouses!AD$2:AD$82,OldHouses!$C$2:$C$82,$E150,OldHouses!$G$2:$G$82,$G150,OldHouses!$B$2:$B$82,"PASTI")</f>
        <v>5.1635521950769103</v>
      </c>
      <c r="AA150" s="14">
        <f>SUMIFS(OldHouses!AE$2:AE$82,OldHouses!$C$2:$C$82,$E150,OldHouses!$G$2:$G$82,$G150,OldHouses!$B$2:$B$82,"PASTI")</f>
        <v>108.231714560828</v>
      </c>
      <c r="AB150" s="14">
        <f>SUMIFS(OldHouses!AF$2:AF$82,OldHouses!$C$2:$C$82,$E150,OldHouses!$G$2:$G$82,$G150,OldHouses!$B$2:$B$82,"PASTI")</f>
        <v>12.0986301174211</v>
      </c>
      <c r="AC150" s="14">
        <f>SUMIFS(OldHouses!AG$2:AG$82,OldHouses!$C$2:$C$82,$E150,OldHouses!$G$2:$G$82,$G150,OldHouses!$B$2:$B$82,"PASTI")</f>
        <v>14.6711592678598</v>
      </c>
      <c r="AD150" s="14">
        <f>SUMIFS(OldHouses!AH$2:AH$82,OldHouses!$C$2:$C$82,$E150,OldHouses!$G$2:$G$82,$G150,OldHouses!$B$2:$B$82,"PASTI")</f>
        <v>4.5488610217862204</v>
      </c>
      <c r="AE150" s="14">
        <f>SUMIFS(OldHouses!AI$2:AI$82,OldHouses!$C$2:$C$82,$E150,OldHouses!$G$2:$G$82,$G150,OldHouses!$B$2:$B$82,"PASTI")</f>
        <v>11.425109521226</v>
      </c>
      <c r="AF150" s="14">
        <f>SUMIFS(OldHouses!AJ$2:AJ$82,OldHouses!$C$2:$C$82,$E150,OldHouses!$G$2:$G$82,$G150,OldHouses!$B$2:$B$82,"PASTI")</f>
        <v>3.9408544512338</v>
      </c>
      <c r="AG150" s="14">
        <f>SUMIFS(OldHouses!AK$2:AK$82,OldHouses!$C$2:$C$82,$E150,OldHouses!$G$2:$G$82,$G150,OldHouses!$B$2:$B$82,"PASTI")</f>
        <v>10.7573987378941</v>
      </c>
      <c r="AH150" s="14">
        <f>SUMIFS(OldHouses!AL$2:AL$82,OldHouses!$C$2:$C$82,$E150,OldHouses!$G$2:$G$82,$G150,OldHouses!$B$2:$B$82,"PASTI")</f>
        <v>0.59693101520703595</v>
      </c>
      <c r="AI150" s="14">
        <f>SUMIFS(OldHouses!AM$2:AM$82,OldHouses!$C$2:$C$82,$E150,OldHouses!$G$2:$G$82,$G150,OldHouses!$B$2:$B$82,"PASTI")</f>
        <v>86.021987473322497</v>
      </c>
      <c r="AJ150" s="14">
        <f>SUMIFS(OldHouses!AN$2:AN$82,OldHouses!$C$2:$C$82,$E150,OldHouses!$G$2:$G$82,$G150,OldHouses!$B$2:$B$82,"PASTI")</f>
        <v>69.830033543698406</v>
      </c>
      <c r="AK150" s="14">
        <f>SUMIFS(OldHouses!AO$2:AO$82,OldHouses!$C$2:$C$82,$E150,OldHouses!$G$2:$G$82,$G150,OldHouses!$B$2:$B$82,"PASTI")</f>
        <v>448.60135533899398</v>
      </c>
      <c r="AL150" s="14">
        <f>SUMIFS(OldHouses!AP$2:AP$82,OldHouses!$C$2:$C$82,$E150,OldHouses!$G$2:$G$82,$G150,OldHouses!$B$2:$B$82,"PASTI")</f>
        <v>78.393356583245307</v>
      </c>
      <c r="AM150" s="14">
        <f>SUMIFS(OldHouses!AQ$2:AQ$82,OldHouses!$C$2:$C$82,$E150,OldHouses!$G$2:$G$82,$G150,OldHouses!$B$2:$B$82,"PASTI")</f>
        <v>86.036626743798394</v>
      </c>
      <c r="AN150" s="14">
        <f>SUMIFS(OldHouses!AR$2:AR$82,OldHouses!$C$2:$C$82,$E150,OldHouses!$G$2:$G$82,$G150,OldHouses!$B$2:$B$82,"PASTI")</f>
        <v>60.728561801464302</v>
      </c>
      <c r="AO150" s="14">
        <f>SUMIFS(OldHouses!AS$2:AS$82,OldHouses!$C$2:$C$82,$E150,OldHouses!$G$2:$G$82,$G150,OldHouses!$B$2:$B$82,"PASTI")</f>
        <v>105.966750773519</v>
      </c>
      <c r="AP150" s="14">
        <f>SUMIFS(OldHouses!AT$2:AT$82,OldHouses!$C$2:$C$82,$E150,OldHouses!$G$2:$G$82,$G150,OldHouses!$B$2:$B$82,"PASTI")</f>
        <v>19.404940788077301</v>
      </c>
      <c r="AQ150" s="14">
        <f>SUMIFS(OldHouses!AU$2:AU$82,OldHouses!$C$2:$C$82,$E150,OldHouses!$G$2:$G$82,$G150,OldHouses!$B$2:$B$82,"PASTI")</f>
        <v>33.777188329420902</v>
      </c>
      <c r="AR150" s="14">
        <f>SUMIFS(OldHouses!AV$2:AV$82,OldHouses!$C$2:$C$82,$E150,OldHouses!$G$2:$G$82,$G150,OldHouses!$B$2:$B$82,"PASTI")</f>
        <v>303.99210417641899</v>
      </c>
    </row>
    <row r="151" spans="5:44">
      <c r="E151" t="s">
        <v>56</v>
      </c>
      <c r="G151">
        <v>1940</v>
      </c>
      <c r="H151" s="14">
        <f>SUMIFS(OldHouses!L$2:L$82,OldHouses!$C$2:$C$82,$E151,OldHouses!$G$2:$G$82,$G151,OldHouses!$B$2:$B$82,"PASTI")</f>
        <v>16.371367137160401</v>
      </c>
      <c r="I151" s="14">
        <f>SUMIFS(OldHouses!M$2:M$82,OldHouses!$C$2:$C$82,$E151,OldHouses!$G$2:$G$82,$G151,OldHouses!$B$2:$B$82,"PASTI")</f>
        <v>353.94295821763399</v>
      </c>
      <c r="J151" s="14">
        <f>SUMIFS(OldHouses!N$2:N$82,OldHouses!$C$2:$C$82,$E151,OldHouses!$G$2:$G$82,$G151,OldHouses!$B$2:$B$82,"PASTI")</f>
        <v>35.381252957228</v>
      </c>
      <c r="K151" s="14">
        <f>SUMIFS(OldHouses!O$2:O$82,OldHouses!$C$2:$C$82,$E151,OldHouses!$G$2:$G$82,$G151,OldHouses!$B$2:$B$82,"PASTI")</f>
        <v>358.308086490145</v>
      </c>
      <c r="L151" s="14">
        <f>SUMIFS(OldHouses!P$2:P$82,OldHouses!$C$2:$C$82,$E151,OldHouses!$G$2:$G$82,$G151,OldHouses!$B$2:$B$82,"PASTI")</f>
        <v>109.917120600476</v>
      </c>
      <c r="M151" s="14">
        <f>SUMIFS(OldHouses!Q$2:Q$82,OldHouses!$C$2:$C$82,$E151,OldHouses!$G$2:$G$82,$G151,OldHouses!$B$2:$B$82,"PASTI")</f>
        <v>397.35844425136798</v>
      </c>
      <c r="N151" s="14">
        <f>SUMIFS(OldHouses!R$2:R$82,OldHouses!$C$2:$C$82,$E151,OldHouses!$G$2:$G$82,$G151,OldHouses!$B$2:$B$82,"PASTI")</f>
        <v>2.5286018964208599</v>
      </c>
      <c r="O151" s="14">
        <f>SUMIFS(OldHouses!S$2:S$82,OldHouses!$C$2:$C$82,$E151,OldHouses!$G$2:$G$82,$G151,OldHouses!$B$2:$B$82,"PASTI")</f>
        <v>532.79970810153497</v>
      </c>
      <c r="P151" s="14">
        <f>SUMIFS(OldHouses!T$2:T$82,OldHouses!$C$2:$C$82,$E151,OldHouses!$G$2:$G$82,$G151,OldHouses!$B$2:$B$82,"PASTI")</f>
        <v>4002.9176360012598</v>
      </c>
      <c r="Q151" s="14">
        <f>SUMIFS(OldHouses!U$2:U$82,OldHouses!$C$2:$C$82,$E151,OldHouses!$G$2:$G$82,$G151,OldHouses!$B$2:$B$82,"PASTI")</f>
        <v>382.94240472377498</v>
      </c>
      <c r="R151" s="14">
        <f>SUMIFS(OldHouses!V$2:V$82,OldHouses!$C$2:$C$82,$E151,OldHouses!$G$2:$G$82,$G151,OldHouses!$B$2:$B$82,"PASTI")</f>
        <v>91.537888851347205</v>
      </c>
      <c r="S151" s="14">
        <f>SUMIFS(OldHouses!W$2:W$82,OldHouses!$C$2:$C$82,$E151,OldHouses!$G$2:$G$82,$G151,OldHouses!$B$2:$B$82,"PASTI")</f>
        <v>139.771174773506</v>
      </c>
      <c r="T151" s="14">
        <f>SUMIFS(OldHouses!X$2:X$82,OldHouses!$C$2:$C$82,$E151,OldHouses!$G$2:$G$82,$G151,OldHouses!$B$2:$B$82,"PASTI")</f>
        <v>970.51998456202705</v>
      </c>
      <c r="U151" s="14">
        <f>SUMIFS(OldHouses!Y$2:Y$82,OldHouses!$C$2:$C$82,$E151,OldHouses!$G$2:$G$82,$G151,OldHouses!$B$2:$B$82,"PASTI")</f>
        <v>156.19788070804401</v>
      </c>
      <c r="V151" s="14">
        <f>SUMIFS(OldHouses!Z$2:Z$82,OldHouses!$C$2:$C$82,$E151,OldHouses!$G$2:$G$82,$G151,OldHouses!$B$2:$B$82,"PASTI")</f>
        <v>2447.18837835461</v>
      </c>
      <c r="W151" s="14">
        <f>SUMIFS(OldHouses!AA$2:AA$82,OldHouses!$C$2:$C$82,$E151,OldHouses!$G$2:$G$82,$G151,OldHouses!$B$2:$B$82,"PASTI")</f>
        <v>74.868894817319401</v>
      </c>
      <c r="X151" s="14">
        <f>SUMIFS(OldHouses!AB$2:AB$82,OldHouses!$C$2:$C$82,$E151,OldHouses!$G$2:$G$82,$G151,OldHouses!$B$2:$B$82,"PASTI")</f>
        <v>250.853746745124</v>
      </c>
      <c r="Y151" s="14">
        <f>SUMIFS(OldHouses!AC$2:AC$82,OldHouses!$C$2:$C$82,$E151,OldHouses!$G$2:$G$82,$G151,OldHouses!$B$2:$B$82,"PASTI")</f>
        <v>24.952699163763199</v>
      </c>
      <c r="Z151" s="14">
        <f>SUMIFS(OldHouses!AD$2:AD$82,OldHouses!$C$2:$C$82,$E151,OldHouses!$G$2:$G$82,$G151,OldHouses!$B$2:$B$82,"PASTI")</f>
        <v>9.4665630514884107</v>
      </c>
      <c r="AA151" s="14">
        <f>SUMIFS(OldHouses!AE$2:AE$82,OldHouses!$C$2:$C$82,$E151,OldHouses!$G$2:$G$82,$G151,OldHouses!$B$2:$B$82,"PASTI")</f>
        <v>4107.5884773512898</v>
      </c>
      <c r="AB151" s="14">
        <f>SUMIFS(OldHouses!AF$2:AF$82,OldHouses!$C$2:$C$82,$E151,OldHouses!$G$2:$G$82,$G151,OldHouses!$B$2:$B$82,"PASTI")</f>
        <v>20.827150885528599</v>
      </c>
      <c r="AC151" s="14">
        <f>SUMIFS(OldHouses!AG$2:AG$82,OldHouses!$C$2:$C$82,$E151,OldHouses!$G$2:$G$82,$G151,OldHouses!$B$2:$B$82,"PASTI")</f>
        <v>186.703496135731</v>
      </c>
      <c r="AD151" s="14">
        <f>SUMIFS(OldHouses!AH$2:AH$82,OldHouses!$C$2:$C$82,$E151,OldHouses!$G$2:$G$82,$G151,OldHouses!$B$2:$B$82,"PASTI")</f>
        <v>19.252162893617001</v>
      </c>
      <c r="AE151" s="14">
        <f>SUMIFS(OldHouses!AI$2:AI$82,OldHouses!$C$2:$C$82,$E151,OldHouses!$G$2:$G$82,$G151,OldHouses!$B$2:$B$82,"PASTI")</f>
        <v>120.54421417464199</v>
      </c>
      <c r="AF151" s="14">
        <f>SUMIFS(OldHouses!AJ$2:AJ$82,OldHouses!$C$2:$C$82,$E151,OldHouses!$G$2:$G$82,$G151,OldHouses!$B$2:$B$82,"PASTI")</f>
        <v>12.8579079094257</v>
      </c>
      <c r="AG151" s="14">
        <f>SUMIFS(OldHouses!AK$2:AK$82,OldHouses!$C$2:$C$82,$E151,OldHouses!$G$2:$G$82,$G151,OldHouses!$B$2:$B$82,"PASTI")</f>
        <v>22.754685433208198</v>
      </c>
      <c r="AH151" s="14">
        <f>SUMIFS(OldHouses!AL$2:AL$82,OldHouses!$C$2:$C$82,$E151,OldHouses!$G$2:$G$82,$G151,OldHouses!$B$2:$B$82,"PASTI")</f>
        <v>3.5661613679711199</v>
      </c>
      <c r="AI151" s="14">
        <f>SUMIFS(OldHouses!AM$2:AM$82,OldHouses!$C$2:$C$82,$E151,OldHouses!$G$2:$G$82,$G151,OldHouses!$B$2:$B$82,"PASTI")</f>
        <v>393.08475119009103</v>
      </c>
      <c r="AJ151" s="14">
        <f>SUMIFS(OldHouses!AN$2:AN$82,OldHouses!$C$2:$C$82,$E151,OldHouses!$G$2:$G$82,$G151,OldHouses!$B$2:$B$82,"PASTI")</f>
        <v>219.26345602994601</v>
      </c>
      <c r="AK151" s="14">
        <f>SUMIFS(OldHouses!AO$2:AO$82,OldHouses!$C$2:$C$82,$E151,OldHouses!$G$2:$G$82,$G151,OldHouses!$B$2:$B$82,"PASTI")</f>
        <v>1378.2357576796801</v>
      </c>
      <c r="AL151" s="14">
        <f>SUMIFS(OldHouses!AP$2:AP$82,OldHouses!$C$2:$C$82,$E151,OldHouses!$G$2:$G$82,$G151,OldHouses!$B$2:$B$82,"PASTI")</f>
        <v>69.7680646909822</v>
      </c>
      <c r="AM151" s="14">
        <f>SUMIFS(OldHouses!AQ$2:AQ$82,OldHouses!$C$2:$C$82,$E151,OldHouses!$G$2:$G$82,$G151,OldHouses!$B$2:$B$82,"PASTI")</f>
        <v>212.997377468347</v>
      </c>
      <c r="AN151" s="14">
        <f>SUMIFS(OldHouses!AR$2:AR$82,OldHouses!$C$2:$C$82,$E151,OldHouses!$G$2:$G$82,$G151,OldHouses!$B$2:$B$82,"PASTI")</f>
        <v>104.541002363484</v>
      </c>
      <c r="AO151" s="14">
        <f>SUMIFS(OldHouses!AS$2:AS$82,OldHouses!$C$2:$C$82,$E151,OldHouses!$G$2:$G$82,$G151,OldHouses!$B$2:$B$82,"PASTI")</f>
        <v>783.731208503179</v>
      </c>
      <c r="AP151" s="14">
        <f>SUMIFS(OldHouses!AT$2:AT$82,OldHouses!$C$2:$C$82,$E151,OldHouses!$G$2:$G$82,$G151,OldHouses!$B$2:$B$82,"PASTI")</f>
        <v>146.8358600315</v>
      </c>
      <c r="AQ151" s="14">
        <f>SUMIFS(OldHouses!AU$2:AU$82,OldHouses!$C$2:$C$82,$E151,OldHouses!$G$2:$G$82,$G151,OldHouses!$B$2:$B$82,"PASTI")</f>
        <v>139.96452575991799</v>
      </c>
      <c r="AR151" s="14">
        <f>SUMIFS(OldHouses!AV$2:AV$82,OldHouses!$C$2:$C$82,$E151,OldHouses!$G$2:$G$82,$G151,OldHouses!$B$2:$B$82,"PASTI")</f>
        <v>1596.5037647952399</v>
      </c>
    </row>
    <row r="152" spans="5:44">
      <c r="E152" t="s">
        <v>56</v>
      </c>
      <c r="G152">
        <v>1957</v>
      </c>
      <c r="H152" s="14">
        <f>SUMIFS(OldHouses!L$2:L$82,OldHouses!$C$2:$C$82,$E152,OldHouses!$G$2:$G$82,$G152,OldHouses!$B$2:$B$82,"PASTI")</f>
        <v>59.581294747094297</v>
      </c>
      <c r="I152" s="14">
        <f>SUMIFS(OldHouses!M$2:M$82,OldHouses!$C$2:$C$82,$E152,OldHouses!$G$2:$G$82,$G152,OldHouses!$B$2:$B$82,"PASTI")</f>
        <v>427.04149443221098</v>
      </c>
      <c r="J152" s="14">
        <f>SUMIFS(OldHouses!N$2:N$82,OldHouses!$C$2:$C$82,$E152,OldHouses!$G$2:$G$82,$G152,OldHouses!$B$2:$B$82,"PASTI")</f>
        <v>80.779292831540502</v>
      </c>
      <c r="K152" s="14">
        <f>SUMIFS(OldHouses!O$2:O$82,OldHouses!$C$2:$C$82,$E152,OldHouses!$G$2:$G$82,$G152,OldHouses!$B$2:$B$82,"PASTI")</f>
        <v>199.06004796110099</v>
      </c>
      <c r="L152" s="14">
        <f>SUMIFS(OldHouses!P$2:P$82,OldHouses!$C$2:$C$82,$E152,OldHouses!$G$2:$G$82,$G152,OldHouses!$B$2:$B$82,"PASTI")</f>
        <v>227.545364052807</v>
      </c>
      <c r="M152" s="14">
        <f>SUMIFS(OldHouses!Q$2:Q$82,OldHouses!$C$2:$C$82,$E152,OldHouses!$G$2:$G$82,$G152,OldHouses!$B$2:$B$82,"PASTI")</f>
        <v>479.423420974019</v>
      </c>
      <c r="N152" s="14">
        <f>SUMIFS(OldHouses!R$2:R$82,OldHouses!$C$2:$C$82,$E152,OldHouses!$G$2:$G$82,$G152,OldHouses!$B$2:$B$82,"PASTI")</f>
        <v>8.4249041779713405</v>
      </c>
      <c r="O152" s="14">
        <f>SUMIFS(OldHouses!S$2:S$82,OldHouses!$C$2:$C$82,$E152,OldHouses!$G$2:$G$82,$G152,OldHouses!$B$2:$B$82,"PASTI")</f>
        <v>723.62433441365295</v>
      </c>
      <c r="P152" s="14">
        <f>SUMIFS(OldHouses!T$2:T$82,OldHouses!$C$2:$C$82,$E152,OldHouses!$G$2:$G$82,$G152,OldHouses!$B$2:$B$82,"PASTI")</f>
        <v>6076.0485659353599</v>
      </c>
      <c r="Q152" s="14">
        <f>SUMIFS(OldHouses!U$2:U$82,OldHouses!$C$2:$C$82,$E152,OldHouses!$G$2:$G$82,$G152,OldHouses!$B$2:$B$82,"PASTI")</f>
        <v>278.07094914614498</v>
      </c>
      <c r="R152" s="14">
        <f>SUMIFS(OldHouses!V$2:V$82,OldHouses!$C$2:$C$82,$E152,OldHouses!$G$2:$G$82,$G152,OldHouses!$B$2:$B$82,"PASTI")</f>
        <v>135.32120899748901</v>
      </c>
      <c r="S152" s="14">
        <f>SUMIFS(OldHouses!W$2:W$82,OldHouses!$C$2:$C$82,$E152,OldHouses!$G$2:$G$82,$G152,OldHouses!$B$2:$B$82,"PASTI")</f>
        <v>508.67758883894402</v>
      </c>
      <c r="T152" s="14">
        <f>SUMIFS(OldHouses!X$2:X$82,OldHouses!$C$2:$C$82,$E152,OldHouses!$G$2:$G$82,$G152,OldHouses!$B$2:$B$82,"PASTI")</f>
        <v>1725.22995160562</v>
      </c>
      <c r="U152" s="14">
        <f>SUMIFS(OldHouses!Y$2:Y$82,OldHouses!$C$2:$C$82,$E152,OldHouses!$G$2:$G$82,$G152,OldHouses!$B$2:$B$82,"PASTI")</f>
        <v>285.688707956717</v>
      </c>
      <c r="V152" s="14">
        <f>SUMIFS(OldHouses!Z$2:Z$82,OldHouses!$C$2:$C$82,$E152,OldHouses!$G$2:$G$82,$G152,OldHouses!$B$2:$B$82,"PASTI")</f>
        <v>1655.1634856718799</v>
      </c>
      <c r="W152" s="14">
        <f>SUMIFS(OldHouses!AA$2:AA$82,OldHouses!$C$2:$C$82,$E152,OldHouses!$G$2:$G$82,$G152,OldHouses!$B$2:$B$82,"PASTI")</f>
        <v>136.03245071750399</v>
      </c>
      <c r="X152" s="14">
        <f>SUMIFS(OldHouses!AB$2:AB$82,OldHouses!$C$2:$C$82,$E152,OldHouses!$G$2:$G$82,$G152,OldHouses!$B$2:$B$82,"PASTI")</f>
        <v>337.98071506747101</v>
      </c>
      <c r="Y152" s="14">
        <f>SUMIFS(OldHouses!AC$2:AC$82,OldHouses!$C$2:$C$82,$E152,OldHouses!$G$2:$G$82,$G152,OldHouses!$B$2:$B$82,"PASTI")</f>
        <v>22.642089968710302</v>
      </c>
      <c r="Z152" s="14">
        <f>SUMIFS(OldHouses!AD$2:AD$82,OldHouses!$C$2:$C$82,$E152,OldHouses!$G$2:$G$82,$G152,OldHouses!$B$2:$B$82,"PASTI")</f>
        <v>17.314512557475702</v>
      </c>
      <c r="AA152" s="14">
        <f>SUMIFS(OldHouses!AE$2:AE$82,OldHouses!$C$2:$C$82,$E152,OldHouses!$G$2:$G$82,$G152,OldHouses!$B$2:$B$82,"PASTI")</f>
        <v>5761.7366515410404</v>
      </c>
      <c r="AB152" s="14">
        <f>SUMIFS(OldHouses!AF$2:AF$82,OldHouses!$C$2:$C$82,$E152,OldHouses!$G$2:$G$82,$G152,OldHouses!$B$2:$B$82,"PASTI")</f>
        <v>47.5506766892237</v>
      </c>
      <c r="AC152" s="14">
        <f>SUMIFS(OldHouses!AG$2:AG$82,OldHouses!$C$2:$C$82,$E152,OldHouses!$G$2:$G$82,$G152,OldHouses!$B$2:$B$82,"PASTI")</f>
        <v>199.52465530665901</v>
      </c>
      <c r="AD152" s="14">
        <f>SUMIFS(OldHouses!AH$2:AH$82,OldHouses!$C$2:$C$82,$E152,OldHouses!$G$2:$G$82,$G152,OldHouses!$B$2:$B$82,"PASTI")</f>
        <v>17.7072119361702</v>
      </c>
      <c r="AE152" s="14">
        <f>SUMIFS(OldHouses!AI$2:AI$82,OldHouses!$C$2:$C$82,$E152,OldHouses!$G$2:$G$82,$G152,OldHouses!$B$2:$B$82,"PASTI")</f>
        <v>146.193301310386</v>
      </c>
      <c r="AF152" s="14">
        <f>SUMIFS(OldHouses!AJ$2:AJ$82,OldHouses!$C$2:$C$82,$E152,OldHouses!$G$2:$G$82,$G152,OldHouses!$B$2:$B$82,"PASTI")</f>
        <v>29.356018269677801</v>
      </c>
      <c r="AG152" s="14">
        <f>SUMIFS(OldHouses!AK$2:AK$82,OldHouses!$C$2:$C$82,$E152,OldHouses!$G$2:$G$82,$G152,OldHouses!$B$2:$B$82,"PASTI")</f>
        <v>47.105702483112601</v>
      </c>
      <c r="AH152" s="14">
        <f>SUMIFS(OldHouses!AL$2:AL$82,OldHouses!$C$2:$C$82,$E152,OldHouses!$G$2:$G$82,$G152,OldHouses!$B$2:$B$82,"PASTI")</f>
        <v>3.7387847322823502</v>
      </c>
      <c r="AI152" s="14">
        <f>SUMIFS(OldHouses!AM$2:AM$82,OldHouses!$C$2:$C$82,$E152,OldHouses!$G$2:$G$82,$G152,OldHouses!$B$2:$B$82,"PASTI")</f>
        <v>442.41774635611898</v>
      </c>
      <c r="AJ152" s="14">
        <f>SUMIFS(OldHouses!AN$2:AN$82,OldHouses!$C$2:$C$82,$E152,OldHouses!$G$2:$G$82,$G152,OldHouses!$B$2:$B$82,"PASTI")</f>
        <v>291.70717651137102</v>
      </c>
      <c r="AK152" s="14">
        <f>SUMIFS(OldHouses!AO$2:AO$82,OldHouses!$C$2:$C$82,$E152,OldHouses!$G$2:$G$82,$G152,OldHouses!$B$2:$B$82,"PASTI")</f>
        <v>1529.29326808768</v>
      </c>
      <c r="AL152" s="14">
        <f>SUMIFS(OldHouses!AP$2:AP$82,OldHouses!$C$2:$C$82,$E152,OldHouses!$G$2:$G$82,$G152,OldHouses!$B$2:$B$82,"PASTI")</f>
        <v>94.378706715696396</v>
      </c>
      <c r="AM152" s="14">
        <f>SUMIFS(OldHouses!AQ$2:AQ$82,OldHouses!$C$2:$C$82,$E152,OldHouses!$G$2:$G$82,$G152,OldHouses!$B$2:$B$82,"PASTI")</f>
        <v>617.167522504864</v>
      </c>
      <c r="AN152" s="14">
        <f>SUMIFS(OldHouses!AR$2:AR$82,OldHouses!$C$2:$C$82,$E152,OldHouses!$G$2:$G$82,$G152,OldHouses!$B$2:$B$82,"PASTI")</f>
        <v>238.67860906541199</v>
      </c>
      <c r="AO152" s="14">
        <f>SUMIFS(OldHouses!AS$2:AS$82,OldHouses!$C$2:$C$82,$E152,OldHouses!$G$2:$G$82,$G152,OldHouses!$B$2:$B$82,"PASTI")</f>
        <v>710.78229879373703</v>
      </c>
      <c r="AP152" s="14">
        <f>SUMIFS(OldHouses!AT$2:AT$82,OldHouses!$C$2:$C$82,$E152,OldHouses!$G$2:$G$82,$G152,OldHouses!$B$2:$B$82,"PASTI")</f>
        <v>98.149506032340099</v>
      </c>
      <c r="AQ152" s="14">
        <f>SUMIFS(OldHouses!AU$2:AU$82,OldHouses!$C$2:$C$82,$E152,OldHouses!$G$2:$G$82,$G152,OldHouses!$B$2:$B$82,"PASTI")</f>
        <v>179.83292051279801</v>
      </c>
      <c r="AR152" s="14">
        <f>SUMIFS(OldHouses!AV$2:AV$82,OldHouses!$C$2:$C$82,$E152,OldHouses!$G$2:$G$82,$G152,OldHouses!$B$2:$B$82,"PASTI")</f>
        <v>1004.57408703131</v>
      </c>
    </row>
    <row r="153" spans="5:44">
      <c r="E153" t="s">
        <v>56</v>
      </c>
      <c r="G153">
        <v>1975</v>
      </c>
      <c r="H153" s="14">
        <f>SUMIFS(OldHouses!L$2:L$82,OldHouses!$C$2:$C$82,$E153,OldHouses!$G$2:$G$82,$G153,OldHouses!$B$2:$B$82,"PASTI")</f>
        <v>47.4753549528874</v>
      </c>
      <c r="I153" s="14">
        <f>SUMIFS(OldHouses!M$2:M$82,OldHouses!$C$2:$C$82,$E153,OldHouses!$G$2:$G$82,$G153,OldHouses!$B$2:$B$82,"PASTI")</f>
        <v>219.72376763046299</v>
      </c>
      <c r="J153" s="14">
        <f>SUMIFS(OldHouses!N$2:N$82,OldHouses!$C$2:$C$82,$E153,OldHouses!$G$2:$G$82,$G153,OldHouses!$B$2:$B$82,"PASTI")</f>
        <v>60.310410949191699</v>
      </c>
      <c r="K153" s="14">
        <f>SUMIFS(OldHouses!O$2:O$82,OldHouses!$C$2:$C$82,$E153,OldHouses!$G$2:$G$82,$G153,OldHouses!$B$2:$B$82,"PASTI")</f>
        <v>107.728857385474</v>
      </c>
      <c r="L153" s="14">
        <f>SUMIFS(OldHouses!P$2:P$82,OldHouses!$C$2:$C$82,$E153,OldHouses!$G$2:$G$82,$G153,OldHouses!$B$2:$B$82,"PASTI")</f>
        <v>131.928531265967</v>
      </c>
      <c r="M153" s="14">
        <f>SUMIFS(OldHouses!Q$2:Q$82,OldHouses!$C$2:$C$82,$E153,OldHouses!$G$2:$G$82,$G153,OldHouses!$B$2:$B$82,"PASTI")</f>
        <v>246.67560815549501</v>
      </c>
      <c r="N153" s="14">
        <f>SUMIFS(OldHouses!R$2:R$82,OldHouses!$C$2:$C$82,$E153,OldHouses!$G$2:$G$82,$G153,OldHouses!$B$2:$B$82,"PASTI")</f>
        <v>11.405027695171</v>
      </c>
      <c r="O153" s="14">
        <f>SUMIFS(OldHouses!S$2:S$82,OldHouses!$C$2:$C$82,$E153,OldHouses!$G$2:$G$82,$G153,OldHouses!$B$2:$B$82,"PASTI")</f>
        <v>296.507048661483</v>
      </c>
      <c r="P153" s="14">
        <f>SUMIFS(OldHouses!T$2:T$82,OldHouses!$C$2:$C$82,$E153,OldHouses!$G$2:$G$82,$G153,OldHouses!$B$2:$B$82,"PASTI")</f>
        <v>3131.8876242162501</v>
      </c>
      <c r="Q153" s="14">
        <f>SUMIFS(OldHouses!U$2:U$82,OldHouses!$C$2:$C$82,$E153,OldHouses!$G$2:$G$82,$G153,OldHouses!$B$2:$B$82,"PASTI")</f>
        <v>171.76835957527101</v>
      </c>
      <c r="R153" s="14">
        <f>SUMIFS(OldHouses!V$2:V$82,OldHouses!$C$2:$C$82,$E153,OldHouses!$G$2:$G$82,$G153,OldHouses!$B$2:$B$82,"PASTI")</f>
        <v>105.112177231966</v>
      </c>
      <c r="S153" s="14">
        <f>SUMIFS(OldHouses!W$2:W$82,OldHouses!$C$2:$C$82,$E153,OldHouses!$G$2:$G$82,$G153,OldHouses!$B$2:$B$82,"PASTI")</f>
        <v>405.32266358453899</v>
      </c>
      <c r="T153" s="14">
        <f>SUMIFS(OldHouses!X$2:X$82,OldHouses!$C$2:$C$82,$E153,OldHouses!$G$2:$G$82,$G153,OldHouses!$B$2:$B$82,"PASTI")</f>
        <v>1424.4293938594301</v>
      </c>
      <c r="U153" s="14">
        <f>SUMIFS(OldHouses!Y$2:Y$82,OldHouses!$C$2:$C$82,$E153,OldHouses!$G$2:$G$82,$G153,OldHouses!$B$2:$B$82,"PASTI")</f>
        <v>226.93505876276001</v>
      </c>
      <c r="V153" s="14">
        <f>SUMIFS(OldHouses!Z$2:Z$82,OldHouses!$C$2:$C$82,$E153,OldHouses!$G$2:$G$82,$G153,OldHouses!$B$2:$B$82,"PASTI")</f>
        <v>1828.2644382164799</v>
      </c>
      <c r="W153" s="14">
        <f>SUMIFS(OldHouses!AA$2:AA$82,OldHouses!$C$2:$C$82,$E153,OldHouses!$G$2:$G$82,$G153,OldHouses!$B$2:$B$82,"PASTI")</f>
        <v>105.07942191009001</v>
      </c>
      <c r="X153" s="14">
        <f>SUMIFS(OldHouses!AB$2:AB$82,OldHouses!$C$2:$C$82,$E153,OldHouses!$G$2:$G$82,$G153,OldHouses!$B$2:$B$82,"PASTI")</f>
        <v>202.70336093963101</v>
      </c>
      <c r="Y153" s="14">
        <f>SUMIFS(OldHouses!AC$2:AC$82,OldHouses!$C$2:$C$82,$E153,OldHouses!$G$2:$G$82,$G153,OldHouses!$B$2:$B$82,"PASTI")</f>
        <v>19.134217169665799</v>
      </c>
      <c r="Z153" s="14">
        <f>SUMIFS(OldHouses!AD$2:AD$82,OldHouses!$C$2:$C$82,$E153,OldHouses!$G$2:$G$82,$G153,OldHouses!$B$2:$B$82,"PASTI")</f>
        <v>13.753675995043499</v>
      </c>
      <c r="AA153" s="14">
        <f>SUMIFS(OldHouses!AE$2:AE$82,OldHouses!$C$2:$C$82,$E153,OldHouses!$G$2:$G$82,$G153,OldHouses!$B$2:$B$82,"PASTI")</f>
        <v>3259.77282866008</v>
      </c>
      <c r="AB153" s="14">
        <f>SUMIFS(OldHouses!AF$2:AF$82,OldHouses!$C$2:$C$82,$E153,OldHouses!$G$2:$G$82,$G153,OldHouses!$B$2:$B$82,"PASTI")</f>
        <v>35.501683061522101</v>
      </c>
      <c r="AC153" s="14">
        <f>SUMIFS(OldHouses!AG$2:AG$82,OldHouses!$C$2:$C$82,$E153,OldHouses!$G$2:$G$82,$G153,OldHouses!$B$2:$B$82,"PASTI")</f>
        <v>131.33931772462799</v>
      </c>
      <c r="AD153" s="14">
        <f>SUMIFS(OldHouses!AH$2:AH$82,OldHouses!$C$2:$C$82,$E153,OldHouses!$G$2:$G$82,$G153,OldHouses!$B$2:$B$82,"PASTI")</f>
        <v>9.56218061702128</v>
      </c>
      <c r="AE153" s="14">
        <f>SUMIFS(OldHouses!AI$2:AI$82,OldHouses!$C$2:$C$82,$E153,OldHouses!$G$2:$G$82,$G153,OldHouses!$B$2:$B$82,"PASTI")</f>
        <v>118.19077050816399</v>
      </c>
      <c r="AF153" s="14">
        <f>SUMIFS(OldHouses!AJ$2:AJ$82,OldHouses!$C$2:$C$82,$E153,OldHouses!$G$2:$G$82,$G153,OldHouses!$B$2:$B$82,"PASTI")</f>
        <v>21.9174179869146</v>
      </c>
      <c r="AG153" s="14">
        <f>SUMIFS(OldHouses!AK$2:AK$82,OldHouses!$C$2:$C$82,$E153,OldHouses!$G$2:$G$82,$G153,OldHouses!$B$2:$B$82,"PASTI")</f>
        <v>27.3114162036122</v>
      </c>
      <c r="AH153" s="14">
        <f>SUMIFS(OldHouses!AL$2:AL$82,OldHouses!$C$2:$C$82,$E153,OldHouses!$G$2:$G$82,$G153,OldHouses!$B$2:$B$82,"PASTI")</f>
        <v>2.4566766577683499</v>
      </c>
      <c r="AI153" s="14">
        <f>SUMIFS(OldHouses!AM$2:AM$82,OldHouses!$C$2:$C$82,$E153,OldHouses!$G$2:$G$82,$G153,OldHouses!$B$2:$B$82,"PASTI")</f>
        <v>272.58176969701299</v>
      </c>
      <c r="AJ153" s="14">
        <f>SUMIFS(OldHouses!AN$2:AN$82,OldHouses!$C$2:$C$82,$E153,OldHouses!$G$2:$G$82,$G153,OldHouses!$B$2:$B$82,"PASTI")</f>
        <v>187.249898818757</v>
      </c>
      <c r="AK153" s="14">
        <f>SUMIFS(OldHouses!AO$2:AO$82,OldHouses!$C$2:$C$82,$E153,OldHouses!$G$2:$G$82,$G153,OldHouses!$B$2:$B$82,"PASTI")</f>
        <v>878.90341466635596</v>
      </c>
      <c r="AL153" s="14">
        <f>SUMIFS(OldHouses!AP$2:AP$82,OldHouses!$C$2:$C$82,$E153,OldHouses!$G$2:$G$82,$G153,OldHouses!$B$2:$B$82,"PASTI")</f>
        <v>105.77126928393599</v>
      </c>
      <c r="AM153" s="14">
        <f>SUMIFS(OldHouses!AQ$2:AQ$82,OldHouses!$C$2:$C$82,$E153,OldHouses!$G$2:$G$82,$G153,OldHouses!$B$2:$B$82,"PASTI")</f>
        <v>445.25560246965301</v>
      </c>
      <c r="AN153" s="14">
        <f>SUMIFS(OldHouses!AR$2:AR$82,OldHouses!$C$2:$C$82,$E153,OldHouses!$G$2:$G$82,$G153,OldHouses!$B$2:$B$82,"PASTI")</f>
        <v>178.199195523236</v>
      </c>
      <c r="AO153" s="14">
        <f>SUMIFS(OldHouses!AS$2:AS$82,OldHouses!$C$2:$C$82,$E153,OldHouses!$G$2:$G$82,$G153,OldHouses!$B$2:$B$82,"PASTI")</f>
        <v>386.786707535201</v>
      </c>
      <c r="AP153" s="14">
        <f>SUMIFS(OldHouses!AT$2:AT$82,OldHouses!$C$2:$C$82,$E153,OldHouses!$G$2:$G$82,$G153,OldHouses!$B$2:$B$82,"PASTI")</f>
        <v>84.494652629178603</v>
      </c>
      <c r="AQ153" s="14">
        <f>SUMIFS(OldHouses!AU$2:AU$82,OldHouses!$C$2:$C$82,$E153,OldHouses!$G$2:$G$82,$G153,OldHouses!$B$2:$B$82,"PASTI")</f>
        <v>73.609103036717798</v>
      </c>
      <c r="AR153" s="14">
        <f>SUMIFS(OldHouses!AV$2:AV$82,OldHouses!$C$2:$C$82,$E153,OldHouses!$G$2:$G$82,$G153,OldHouses!$B$2:$B$82,"PASTI")</f>
        <v>441.33536118002598</v>
      </c>
    </row>
    <row r="154" spans="5:44">
      <c r="E154" t="s">
        <v>56</v>
      </c>
      <c r="G154">
        <v>1985</v>
      </c>
      <c r="H154" s="14">
        <f>SUMIFS(OldHouses!L$2:L$82,OldHouses!$C$2:$C$82,$E154,OldHouses!$G$2:$G$82,$G154,OldHouses!$B$2:$B$82,"PASTI")</f>
        <v>36.3418331058352</v>
      </c>
      <c r="I154" s="14">
        <f>SUMIFS(OldHouses!M$2:M$82,OldHouses!$C$2:$C$82,$E154,OldHouses!$G$2:$G$82,$G154,OldHouses!$B$2:$B$82,"PASTI")</f>
        <v>174.33774089073401</v>
      </c>
      <c r="J154" s="14">
        <f>SUMIFS(OldHouses!N$2:N$82,OldHouses!$C$2:$C$82,$E154,OldHouses!$G$2:$G$82,$G154,OldHouses!$B$2:$B$82,"PASTI")</f>
        <v>50.971791415763697</v>
      </c>
      <c r="K154" s="14">
        <f>SUMIFS(OldHouses!O$2:O$82,OldHouses!$C$2:$C$82,$E154,OldHouses!$G$2:$G$82,$G154,OldHouses!$B$2:$B$82,"PASTI")</f>
        <v>107.728857385474</v>
      </c>
      <c r="L154" s="14">
        <f>SUMIFS(OldHouses!P$2:P$82,OldHouses!$C$2:$C$82,$E154,OldHouses!$G$2:$G$82,$G154,OldHouses!$B$2:$B$82,"PASTI")</f>
        <v>124.321009617759</v>
      </c>
      <c r="M154" s="14">
        <f>SUMIFS(OldHouses!Q$2:Q$82,OldHouses!$C$2:$C$82,$E154,OldHouses!$G$2:$G$82,$G154,OldHouses!$B$2:$B$82,"PASTI")</f>
        <v>195.72242330653799</v>
      </c>
      <c r="N154" s="14">
        <f>SUMIFS(OldHouses!R$2:R$82,OldHouses!$C$2:$C$82,$E154,OldHouses!$G$2:$G$82,$G154,OldHouses!$B$2:$B$82,"PASTI")</f>
        <v>16.464574822908801</v>
      </c>
      <c r="O154" s="14">
        <f>SUMIFS(OldHouses!S$2:S$82,OldHouses!$C$2:$C$82,$E154,OldHouses!$G$2:$G$82,$G154,OldHouses!$B$2:$B$82,"PASTI")</f>
        <v>343.67998049341998</v>
      </c>
      <c r="P154" s="14">
        <f>SUMIFS(OldHouses!T$2:T$82,OldHouses!$C$2:$C$82,$E154,OldHouses!$G$2:$G$82,$G154,OldHouses!$B$2:$B$82,"PASTI")</f>
        <v>2182.8568112074499</v>
      </c>
      <c r="Q154" s="14">
        <f>SUMIFS(OldHouses!U$2:U$82,OldHouses!$C$2:$C$82,$E154,OldHouses!$G$2:$G$82,$G154,OldHouses!$B$2:$B$82,"PASTI")</f>
        <v>70.354963219765395</v>
      </c>
      <c r="R154" s="14">
        <f>SUMIFS(OldHouses!V$2:V$82,OldHouses!$C$2:$C$82,$E154,OldHouses!$G$2:$G$82,$G154,OldHouses!$B$2:$B$82,"PASTI")</f>
        <v>98.852387248851798</v>
      </c>
      <c r="S154" s="14">
        <f>SUMIFS(OldHouses!W$2:W$82,OldHouses!$C$2:$C$82,$E154,OldHouses!$G$2:$G$82,$G154,OldHouses!$B$2:$B$82,"PASTI")</f>
        <v>310.269793846082</v>
      </c>
      <c r="T154" s="14">
        <f>SUMIFS(OldHouses!X$2:X$82,OldHouses!$C$2:$C$82,$E154,OldHouses!$G$2:$G$82,$G154,OldHouses!$B$2:$B$82,"PASTI")</f>
        <v>902.50339943003803</v>
      </c>
      <c r="U154" s="14">
        <f>SUMIFS(OldHouses!Y$2:Y$82,OldHouses!$C$2:$C$82,$E154,OldHouses!$G$2:$G$82,$G154,OldHouses!$B$2:$B$82,"PASTI")</f>
        <v>179.816011374439</v>
      </c>
      <c r="V154" s="14">
        <f>SUMIFS(OldHouses!Z$2:Z$82,OldHouses!$C$2:$C$82,$E154,OldHouses!$G$2:$G$82,$G154,OldHouses!$B$2:$B$82,"PASTI")</f>
        <v>1347.32104865266</v>
      </c>
      <c r="W154" s="14">
        <f>SUMIFS(OldHouses!AA$2:AA$82,OldHouses!$C$2:$C$82,$E154,OldHouses!$G$2:$G$82,$G154,OldHouses!$B$2:$B$82,"PASTI")</f>
        <v>83.308661142180895</v>
      </c>
      <c r="X154" s="14">
        <f>SUMIFS(OldHouses!AB$2:AB$82,OldHouses!$C$2:$C$82,$E154,OldHouses!$G$2:$G$82,$G154,OldHouses!$B$2:$B$82,"PASTI")</f>
        <v>275.55728262504601</v>
      </c>
      <c r="Y154" s="14">
        <f>SUMIFS(OldHouses!AC$2:AC$82,OldHouses!$C$2:$C$82,$E154,OldHouses!$G$2:$G$82,$G154,OldHouses!$B$2:$B$82,"PASTI")</f>
        <v>16.6523995669641</v>
      </c>
      <c r="Z154" s="14">
        <f>SUMIFS(OldHouses!AD$2:AD$82,OldHouses!$C$2:$C$82,$E154,OldHouses!$G$2:$G$82,$G154,OldHouses!$B$2:$B$82,"PASTI")</f>
        <v>10.8979686640244</v>
      </c>
      <c r="AA154" s="14">
        <f>SUMIFS(OldHouses!AE$2:AE$82,OldHouses!$C$2:$C$82,$E154,OldHouses!$G$2:$G$82,$G154,OldHouses!$B$2:$B$82,"PASTI")</f>
        <v>2361.4204736861502</v>
      </c>
      <c r="AB154" s="14">
        <f>SUMIFS(OldHouses!AF$2:AF$82,OldHouses!$C$2:$C$82,$E154,OldHouses!$G$2:$G$82,$G154,OldHouses!$B$2:$B$82,"PASTI")</f>
        <v>30.004510920095299</v>
      </c>
      <c r="AC154" s="14">
        <f>SUMIFS(OldHouses!AG$2:AG$82,OldHouses!$C$2:$C$82,$E154,OldHouses!$G$2:$G$82,$G154,OldHouses!$B$2:$B$82,"PASTI")</f>
        <v>131.33931772462799</v>
      </c>
      <c r="AD154" s="14">
        <f>SUMIFS(OldHouses!AH$2:AH$82,OldHouses!$C$2:$C$82,$E154,OldHouses!$G$2:$G$82,$G154,OldHouses!$B$2:$B$82,"PASTI")</f>
        <v>7.4320838723404297</v>
      </c>
      <c r="AE154" s="14">
        <f>SUMIFS(OldHouses!AI$2:AI$82,OldHouses!$C$2:$C$82,$E154,OldHouses!$G$2:$G$82,$G154,OldHouses!$B$2:$B$82,"PASTI")</f>
        <v>114.08876716721301</v>
      </c>
      <c r="AF154" s="14">
        <f>SUMIFS(OldHouses!AJ$2:AJ$82,OldHouses!$C$2:$C$82,$E154,OldHouses!$G$2:$G$82,$G154,OldHouses!$B$2:$B$82,"PASTI")</f>
        <v>18.523668474789101</v>
      </c>
      <c r="AG154" s="14">
        <f>SUMIFS(OldHouses!AK$2:AK$82,OldHouses!$C$2:$C$82,$E154,OldHouses!$G$2:$G$82,$G154,OldHouses!$B$2:$B$82,"PASTI")</f>
        <v>25.736531771727499</v>
      </c>
      <c r="AH154" s="14">
        <f>SUMIFS(OldHouses!AL$2:AL$82,OldHouses!$C$2:$C$82,$E154,OldHouses!$G$2:$G$82,$G154,OldHouses!$B$2:$B$82,"PASTI")</f>
        <v>2.8218751314493198</v>
      </c>
      <c r="AI154" s="14">
        <f>SUMIFS(OldHouses!AM$2:AM$82,OldHouses!$C$2:$C$82,$E154,OldHouses!$G$2:$G$82,$G154,OldHouses!$B$2:$B$82,"PASTI")</f>
        <v>265.13233111078898</v>
      </c>
      <c r="AJ154" s="14">
        <f>SUMIFS(OldHouses!AN$2:AN$82,OldHouses!$C$2:$C$82,$E154,OldHouses!$G$2:$G$82,$G154,OldHouses!$B$2:$B$82,"PASTI")</f>
        <v>157.49717955025</v>
      </c>
      <c r="AK154" s="14">
        <f>SUMIFS(OldHouses!AO$2:AO$82,OldHouses!$C$2:$C$82,$E154,OldHouses!$G$2:$G$82,$G154,OldHouses!$B$2:$B$82,"PASTI")</f>
        <v>908.59075989190103</v>
      </c>
      <c r="AL154" s="14">
        <f>SUMIFS(OldHouses!AP$2:AP$82,OldHouses!$C$2:$C$82,$E154,OldHouses!$G$2:$G$82,$G154,OldHouses!$B$2:$B$82,"PASTI")</f>
        <v>90.402229667039606</v>
      </c>
      <c r="AM154" s="14">
        <f>SUMIFS(OldHouses!AQ$2:AQ$82,OldHouses!$C$2:$C$82,$E154,OldHouses!$G$2:$G$82,$G154,OldHouses!$B$2:$B$82,"PASTI")</f>
        <v>609.14993845063998</v>
      </c>
      <c r="AN154" s="14">
        <f>SUMIFS(OldHouses!AR$2:AR$82,OldHouses!$C$2:$C$82,$E154,OldHouses!$G$2:$G$82,$G154,OldHouses!$B$2:$B$82,"PASTI")</f>
        <v>150.60637262643399</v>
      </c>
      <c r="AO154" s="14">
        <f>SUMIFS(OldHouses!AS$2:AS$82,OldHouses!$C$2:$C$82,$E154,OldHouses!$G$2:$G$82,$G154,OldHouses!$B$2:$B$82,"PASTI")</f>
        <v>266.44956783023298</v>
      </c>
      <c r="AP154" s="14">
        <f>SUMIFS(OldHouses!AT$2:AT$82,OldHouses!$C$2:$C$82,$E154,OldHouses!$G$2:$G$82,$G154,OldHouses!$B$2:$B$82,"PASTI")</f>
        <v>45.901713357699002</v>
      </c>
      <c r="AQ154" s="14">
        <f>SUMIFS(OldHouses!AU$2:AU$82,OldHouses!$C$2:$C$82,$E154,OldHouses!$G$2:$G$82,$G154,OldHouses!$B$2:$B$82,"PASTI")</f>
        <v>85.385438691239997</v>
      </c>
      <c r="AR154" s="14">
        <f>SUMIFS(OldHouses!AV$2:AV$82,OldHouses!$C$2:$C$82,$E154,OldHouses!$G$2:$G$82,$G154,OldHouses!$B$2:$B$82,"PASTI")</f>
        <v>313.344805264549</v>
      </c>
    </row>
    <row r="155" spans="5:44">
      <c r="E155" t="s">
        <v>56</v>
      </c>
      <c r="G155">
        <v>1995</v>
      </c>
      <c r="H155" s="14">
        <f>SUMIFS(OldHouses!L$2:L$82,OldHouses!$C$2:$C$82,$E155,OldHouses!$G$2:$G$82,$G155,OldHouses!$B$2:$B$82,"PASTI")</f>
        <v>24.448914802817399</v>
      </c>
      <c r="I155" s="14">
        <f>SUMIFS(OldHouses!M$2:M$82,OldHouses!$C$2:$C$82,$E155,OldHouses!$G$2:$G$82,$G155,OldHouses!$B$2:$B$82,"PASTI")</f>
        <v>208.07540414928701</v>
      </c>
      <c r="J155" s="14">
        <f>SUMIFS(OldHouses!N$2:N$82,OldHouses!$C$2:$C$82,$E155,OldHouses!$G$2:$G$82,$G155,OldHouses!$B$2:$B$82,"PASTI")</f>
        <v>24.983173620128099</v>
      </c>
      <c r="K155" s="14">
        <f>SUMIFS(OldHouses!O$2:O$82,OldHouses!$C$2:$C$82,$E155,OldHouses!$G$2:$G$82,$G155,OldHouses!$B$2:$B$82,"PASTI")</f>
        <v>79.355292947393906</v>
      </c>
      <c r="L155" s="14">
        <f>SUMIFS(OldHouses!P$2:P$82,OldHouses!$C$2:$C$82,$E155,OldHouses!$G$2:$G$82,$G155,OldHouses!$B$2:$B$82,"PASTI")</f>
        <v>71.797613989340505</v>
      </c>
      <c r="M155" s="14">
        <f>SUMIFS(OldHouses!Q$2:Q$82,OldHouses!$C$2:$C$82,$E155,OldHouses!$G$2:$G$82,$G155,OldHouses!$B$2:$B$82,"PASTI")</f>
        <v>233.598428673629</v>
      </c>
      <c r="N155" s="14">
        <f>SUMIFS(OldHouses!R$2:R$82,OldHouses!$C$2:$C$82,$E155,OldHouses!$G$2:$G$82,$G155,OldHouses!$B$2:$B$82,"PASTI")</f>
        <v>14.196859464032199</v>
      </c>
      <c r="O155" s="14">
        <f>SUMIFS(OldHouses!S$2:S$82,OldHouses!$C$2:$C$82,$E155,OldHouses!$G$2:$G$82,$G155,OldHouses!$B$2:$B$82,"PASTI")</f>
        <v>177.40506528151201</v>
      </c>
      <c r="P155" s="14">
        <f>SUMIFS(OldHouses!T$2:T$82,OldHouses!$C$2:$C$82,$E155,OldHouses!$G$2:$G$82,$G155,OldHouses!$B$2:$B$82,"PASTI")</f>
        <v>2009.01896984216</v>
      </c>
      <c r="Q155" s="14">
        <f>SUMIFS(OldHouses!U$2:U$82,OldHouses!$C$2:$C$82,$E155,OldHouses!$G$2:$G$82,$G155,OldHouses!$B$2:$B$82,"PASTI")</f>
        <v>70.410733575697506</v>
      </c>
      <c r="R155" s="14">
        <f>SUMIFS(OldHouses!V$2:V$82,OldHouses!$C$2:$C$82,$E155,OldHouses!$G$2:$G$82,$G155,OldHouses!$B$2:$B$82,"PASTI")</f>
        <v>32.073271940309198</v>
      </c>
      <c r="S155" s="14">
        <f>SUMIFS(OldHouses!W$2:W$82,OldHouses!$C$2:$C$82,$E155,OldHouses!$G$2:$G$82,$G155,OldHouses!$B$2:$B$82,"PASTI")</f>
        <v>208.733547742052</v>
      </c>
      <c r="T155" s="14">
        <f>SUMIFS(OldHouses!X$2:X$82,OldHouses!$C$2:$C$82,$E155,OldHouses!$G$2:$G$82,$G155,OldHouses!$B$2:$B$82,"PASTI")</f>
        <v>893.62907625932303</v>
      </c>
      <c r="U155" s="14">
        <f>SUMIFS(OldHouses!Y$2:Y$82,OldHouses!$C$2:$C$82,$E155,OldHouses!$G$2:$G$82,$G155,OldHouses!$B$2:$B$82,"PASTI")</f>
        <v>131.293640905676</v>
      </c>
      <c r="V155" s="14">
        <f>SUMIFS(OldHouses!Z$2:Z$82,OldHouses!$C$2:$C$82,$E155,OldHouses!$G$2:$G$82,$G155,OldHouses!$B$2:$B$82,"PASTI")</f>
        <v>811.60961081462005</v>
      </c>
      <c r="W155" s="14">
        <f>SUMIFS(OldHouses!AA$2:AA$82,OldHouses!$C$2:$C$82,$E155,OldHouses!$G$2:$G$82,$G155,OldHouses!$B$2:$B$82,"PASTI")</f>
        <v>44.592367390635403</v>
      </c>
      <c r="X155" s="14">
        <f>SUMIFS(OldHouses!AB$2:AB$82,OldHouses!$C$2:$C$82,$E155,OldHouses!$G$2:$G$82,$G155,OldHouses!$B$2:$B$82,"PASTI")</f>
        <v>113.654510051329</v>
      </c>
      <c r="Y155" s="14">
        <f>SUMIFS(OldHouses!AC$2:AC$82,OldHouses!$C$2:$C$82,$E155,OldHouses!$G$2:$G$82,$G155,OldHouses!$B$2:$B$82,"PASTI")</f>
        <v>21.636482429960701</v>
      </c>
      <c r="Z155" s="14">
        <f>SUMIFS(OldHouses!AD$2:AD$82,OldHouses!$C$2:$C$82,$E155,OldHouses!$G$2:$G$82,$G155,OldHouses!$B$2:$B$82,"PASTI")</f>
        <v>7.9572112262919399</v>
      </c>
      <c r="AA155" s="14">
        <f>SUMIFS(OldHouses!AE$2:AE$82,OldHouses!$C$2:$C$82,$E155,OldHouses!$G$2:$G$82,$G155,OldHouses!$B$2:$B$82,"PASTI")</f>
        <v>873.71671724805901</v>
      </c>
      <c r="AB155" s="14">
        <f>SUMIFS(OldHouses!AF$2:AF$82,OldHouses!$C$2:$C$82,$E155,OldHouses!$G$2:$G$82,$G155,OldHouses!$B$2:$B$82,"PASTI")</f>
        <v>14.7063284393796</v>
      </c>
      <c r="AC155" s="14">
        <f>SUMIFS(OldHouses!AG$2:AG$82,OldHouses!$C$2:$C$82,$E155,OldHouses!$G$2:$G$82,$G155,OldHouses!$B$2:$B$82,"PASTI")</f>
        <v>40.842287434014501</v>
      </c>
      <c r="AD155" s="14">
        <f>SUMIFS(OldHouses!AH$2:AH$82,OldHouses!$C$2:$C$82,$E155,OldHouses!$G$2:$G$82,$G155,OldHouses!$B$2:$B$82,"PASTI")</f>
        <v>5.9131027659574498</v>
      </c>
      <c r="AE155" s="14">
        <f>SUMIFS(OldHouses!AI$2:AI$82,OldHouses!$C$2:$C$82,$E155,OldHouses!$G$2:$G$82,$G155,OldHouses!$B$2:$B$82,"PASTI")</f>
        <v>35.711678088524202</v>
      </c>
      <c r="AF155" s="14">
        <f>SUMIFS(OldHouses!AJ$2:AJ$82,OldHouses!$C$2:$C$82,$E155,OldHouses!$G$2:$G$82,$G155,OldHouses!$B$2:$B$82,"PASTI")</f>
        <v>9.0791399072591599</v>
      </c>
      <c r="AG155" s="14">
        <f>SUMIFS(OldHouses!AK$2:AK$82,OldHouses!$C$2:$C$82,$E155,OldHouses!$G$2:$G$82,$G155,OldHouses!$B$2:$B$82,"PASTI")</f>
        <v>14.8633089391105</v>
      </c>
      <c r="AH155" s="14">
        <f>SUMIFS(OldHouses!AL$2:AL$82,OldHouses!$C$2:$C$82,$E155,OldHouses!$G$2:$G$82,$G155,OldHouses!$B$2:$B$82,"PASTI")</f>
        <v>2.7328500856734199</v>
      </c>
      <c r="AI155" s="14">
        <f>SUMIFS(OldHouses!AM$2:AM$82,OldHouses!$C$2:$C$82,$E155,OldHouses!$G$2:$G$82,$G155,OldHouses!$B$2:$B$82,"PASTI")</f>
        <v>233.89243995367099</v>
      </c>
      <c r="AJ155" s="14">
        <f>SUMIFS(OldHouses!AN$2:AN$82,OldHouses!$C$2:$C$82,$E155,OldHouses!$G$2:$G$82,$G155,OldHouses!$B$2:$B$82,"PASTI")</f>
        <v>173.465237085468</v>
      </c>
      <c r="AK155" s="14">
        <f>SUMIFS(OldHouses!AO$2:AO$82,OldHouses!$C$2:$C$82,$E155,OldHouses!$G$2:$G$82,$G155,OldHouses!$B$2:$B$82,"PASTI")</f>
        <v>908.59075989190103</v>
      </c>
      <c r="AL155" s="14">
        <f>SUMIFS(OldHouses!AP$2:AP$82,OldHouses!$C$2:$C$82,$E155,OldHouses!$G$2:$G$82,$G155,OldHouses!$B$2:$B$82,"PASTI")</f>
        <v>98.453959313429493</v>
      </c>
      <c r="AM155" s="14">
        <f>SUMIFS(OldHouses!AQ$2:AQ$82,OldHouses!$C$2:$C$82,$E155,OldHouses!$G$2:$G$82,$G155,OldHouses!$B$2:$B$82,"PASTI")</f>
        <v>83.886304655323798</v>
      </c>
      <c r="AN155" s="14">
        <f>SUMIFS(OldHouses!AR$2:AR$82,OldHouses!$C$2:$C$82,$E155,OldHouses!$G$2:$G$82,$G155,OldHouses!$B$2:$B$82,"PASTI")</f>
        <v>73.817793158045802</v>
      </c>
      <c r="AO155" s="14">
        <f>SUMIFS(OldHouses!AS$2:AS$82,OldHouses!$C$2:$C$82,$E155,OldHouses!$G$2:$G$82,$G155,OldHouses!$B$2:$B$82,"PASTI")</f>
        <v>218.16532251448101</v>
      </c>
      <c r="AP155" s="14">
        <f>SUMIFS(OldHouses!AT$2:AT$82,OldHouses!$C$2:$C$82,$E155,OldHouses!$G$2:$G$82,$G155,OldHouses!$B$2:$B$82,"PASTI")</f>
        <v>45.901713357699002</v>
      </c>
      <c r="AQ155" s="14">
        <f>SUMIFS(OldHouses!AU$2:AU$82,OldHouses!$C$2:$C$82,$E155,OldHouses!$G$2:$G$82,$G155,OldHouses!$B$2:$B$82,"PASTI")</f>
        <v>45.429473576373098</v>
      </c>
      <c r="AR155" s="14">
        <f>SUMIFS(OldHouses!AV$2:AV$82,OldHouses!$C$2:$C$82,$E155,OldHouses!$G$2:$G$82,$G155,OldHouses!$B$2:$B$82,"PASTI")</f>
        <v>313.344805264549</v>
      </c>
    </row>
    <row r="156" spans="5:44">
      <c r="E156" t="s">
        <v>61</v>
      </c>
      <c r="G156">
        <f>G146</f>
        <v>1940</v>
      </c>
      <c r="H156" s="14">
        <f>SUMIFS(OldHouses!L$2:L$82,OldHouses!$C$2:$C$82,$E156,OldHouses!$G$2:$G$82,$G156,OldHouses!$B$2:$B$82,"PASTI")</f>
        <v>4.0179287542902902</v>
      </c>
      <c r="I156" s="14">
        <f>SUMIFS(OldHouses!M$2:M$82,OldHouses!$C$2:$C$82,$E156,OldHouses!$G$2:$G$82,$G156,OldHouses!$B$2:$B$82,"PASTI")</f>
        <v>113.410971592264</v>
      </c>
      <c r="J156" s="14">
        <f>SUMIFS(OldHouses!N$2:N$82,OldHouses!$C$2:$C$82,$E156,OldHouses!$G$2:$G$82,$G156,OldHouses!$B$2:$B$82,"PASTI")</f>
        <v>10.4169021853751</v>
      </c>
      <c r="K156" s="14">
        <f>SUMIFS(OldHouses!O$2:O$82,OldHouses!$C$2:$C$82,$E156,OldHouses!$G$2:$G$82,$G156,OldHouses!$B$2:$B$82,"PASTI")</f>
        <v>627.44323762396198</v>
      </c>
      <c r="L156" s="14">
        <f>SUMIFS(OldHouses!P$2:P$82,OldHouses!$C$2:$C$82,$E156,OldHouses!$G$2:$G$82,$G156,OldHouses!$B$2:$B$82,"PASTI")</f>
        <v>47.424055632066299</v>
      </c>
      <c r="M156" s="14">
        <f>SUMIFS(OldHouses!Q$2:Q$82,OldHouses!$C$2:$C$82,$E156,OldHouses!$G$2:$G$82,$G156,OldHouses!$B$2:$B$82,"PASTI")</f>
        <v>227.595900989521</v>
      </c>
      <c r="N156" s="14">
        <f>SUMIFS(OldHouses!R$2:R$82,OldHouses!$C$2:$C$82,$E156,OldHouses!$G$2:$G$82,$G156,OldHouses!$B$2:$B$82,"PASTI")</f>
        <v>3.2719264842628699</v>
      </c>
      <c r="O156" s="14">
        <f>SUMIFS(OldHouses!S$2:S$82,OldHouses!$C$2:$C$82,$E156,OldHouses!$G$2:$G$82,$G156,OldHouses!$B$2:$B$82,"PASTI")</f>
        <v>146.899244036044</v>
      </c>
      <c r="P156" s="14">
        <f>SUMIFS(OldHouses!T$2:T$82,OldHouses!$C$2:$C$82,$E156,OldHouses!$G$2:$G$82,$G156,OldHouses!$B$2:$B$82,"PASTI")</f>
        <v>1748.7138694333801</v>
      </c>
      <c r="Q156" s="14">
        <f>SUMIFS(OldHouses!U$2:U$82,OldHouses!$C$2:$C$82,$E156,OldHouses!$G$2:$G$82,$G156,OldHouses!$B$2:$B$82,"PASTI")</f>
        <v>190.63363375254099</v>
      </c>
      <c r="R156" s="14">
        <f>SUMIFS(OldHouses!V$2:V$82,OldHouses!$C$2:$C$82,$E156,OldHouses!$G$2:$G$82,$G156,OldHouses!$B$2:$B$82,"PASTI")</f>
        <v>9.7146733726103101</v>
      </c>
      <c r="S156" s="14">
        <f>SUMIFS(OldHouses!W$2:W$82,OldHouses!$C$2:$C$82,$E156,OldHouses!$G$2:$G$82,$G156,OldHouses!$B$2:$B$82,"PASTI")</f>
        <v>34.303220826847102</v>
      </c>
      <c r="T156" s="14">
        <f>SUMIFS(OldHouses!X$2:X$82,OldHouses!$C$2:$C$82,$E156,OldHouses!$G$2:$G$82,$G156,OldHouses!$B$2:$B$82,"PASTI")</f>
        <v>281.63613362378402</v>
      </c>
      <c r="U156" s="14">
        <f>SUMIFS(OldHouses!Y$2:Y$82,OldHouses!$C$2:$C$82,$E156,OldHouses!$G$2:$G$82,$G156,OldHouses!$B$2:$B$82,"PASTI")</f>
        <v>84.388177566401495</v>
      </c>
      <c r="V156" s="14">
        <f>SUMIFS(OldHouses!Z$2:Z$82,OldHouses!$C$2:$C$82,$E156,OldHouses!$G$2:$G$82,$G156,OldHouses!$B$2:$B$82,"PASTI")</f>
        <v>1490.4977480094699</v>
      </c>
      <c r="W156" s="14">
        <f>SUMIFS(OldHouses!AA$2:AA$82,OldHouses!$C$2:$C$82,$E156,OldHouses!$G$2:$G$82,$G156,OldHouses!$B$2:$B$82,"PASTI")</f>
        <v>33.747110125566103</v>
      </c>
      <c r="X156" s="14">
        <f>SUMIFS(OldHouses!AB$2:AB$82,OldHouses!$C$2:$C$82,$E156,OldHouses!$G$2:$G$82,$G156,OldHouses!$B$2:$B$82,"PASTI")</f>
        <v>108.280350021768</v>
      </c>
      <c r="Y156" s="14">
        <f>SUMIFS(OldHouses!AC$2:AC$82,OldHouses!$C$2:$C$82,$E156,OldHouses!$G$2:$G$82,$G156,OldHouses!$B$2:$B$82,"PASTI")</f>
        <v>117.95555387988701</v>
      </c>
      <c r="Z156" s="14">
        <f>SUMIFS(OldHouses!AD$2:AD$82,OldHouses!$C$2:$C$82,$E156,OldHouses!$G$2:$G$82,$G156,OldHouses!$B$2:$B$82,"PASTI")</f>
        <v>5.7381538683203797</v>
      </c>
      <c r="AA156" s="14">
        <f>SUMIFS(OldHouses!AE$2:AE$82,OldHouses!$C$2:$C$82,$E156,OldHouses!$G$2:$G$82,$G156,OldHouses!$B$2:$B$82,"PASTI")</f>
        <v>904.90396192841899</v>
      </c>
      <c r="AB156" s="14">
        <f>SUMIFS(OldHouses!AF$2:AF$82,OldHouses!$C$2:$C$82,$E156,OldHouses!$G$2:$G$82,$G156,OldHouses!$B$2:$B$82,"PASTI")</f>
        <v>6.1319025031949597</v>
      </c>
      <c r="AC156" s="14">
        <f>SUMIFS(OldHouses!AG$2:AG$82,OldHouses!$C$2:$C$82,$E156,OldHouses!$G$2:$G$82,$G156,OldHouses!$B$2:$B$82,"PASTI")</f>
        <v>33.914401992610699</v>
      </c>
      <c r="AD156" s="14">
        <f>SUMIFS(OldHouses!AH$2:AH$82,OldHouses!$C$2:$C$82,$E156,OldHouses!$G$2:$G$82,$G156,OldHouses!$B$2:$B$82,"PASTI")</f>
        <v>19.164005754618401</v>
      </c>
      <c r="AE156" s="14">
        <f>SUMIFS(OldHouses!AI$2:AI$82,OldHouses!$C$2:$C$82,$E156,OldHouses!$G$2:$G$82,$G156,OldHouses!$B$2:$B$82,"PASTI")</f>
        <v>15.401856931807099</v>
      </c>
      <c r="AF156" s="14">
        <f>SUMIFS(OldHouses!AJ$2:AJ$82,OldHouses!$C$2:$C$82,$E156,OldHouses!$G$2:$G$82,$G156,OldHouses!$B$2:$B$82,"PASTI")</f>
        <v>3.1556410333033802</v>
      </c>
      <c r="AG156" s="14">
        <f>SUMIFS(OldHouses!AK$2:AK$82,OldHouses!$C$2:$C$82,$E156,OldHouses!$G$2:$G$82,$G156,OldHouses!$B$2:$B$82,"PASTI")</f>
        <v>8.9504480229728909</v>
      </c>
      <c r="AH156" s="14">
        <f>SUMIFS(OldHouses!AL$2:AL$82,OldHouses!$C$2:$C$82,$E156,OldHouses!$G$2:$G$82,$G156,OldHouses!$B$2:$B$82,"PASTI")</f>
        <v>9.9532441626703108</v>
      </c>
      <c r="AI156" s="14">
        <f>SUMIFS(OldHouses!AM$2:AM$82,OldHouses!$C$2:$C$82,$E156,OldHouses!$G$2:$G$82,$G156,OldHouses!$B$2:$B$82,"PASTI")</f>
        <v>763.45682869292796</v>
      </c>
      <c r="AJ156" s="14">
        <f>SUMIFS(OldHouses!AN$2:AN$82,OldHouses!$C$2:$C$82,$E156,OldHouses!$G$2:$G$82,$G156,OldHouses!$B$2:$B$82,"PASTI")</f>
        <v>69.326306429116499</v>
      </c>
      <c r="AK156" s="14">
        <f>SUMIFS(OldHouses!AO$2:AO$82,OldHouses!$C$2:$C$82,$E156,OldHouses!$G$2:$G$82,$G156,OldHouses!$B$2:$B$82,"PASTI")</f>
        <v>255.35418991897399</v>
      </c>
      <c r="AL156" s="14">
        <f>SUMIFS(OldHouses!AP$2:AP$82,OldHouses!$C$2:$C$82,$E156,OldHouses!$G$2:$G$82,$G156,OldHouses!$B$2:$B$82,"PASTI")</f>
        <v>44.845556447716199</v>
      </c>
      <c r="AM156" s="14">
        <f>SUMIFS(OldHouses!AQ$2:AQ$82,OldHouses!$C$2:$C$82,$E156,OldHouses!$G$2:$G$82,$G156,OldHouses!$B$2:$B$82,"PASTI")</f>
        <v>62.738770865280202</v>
      </c>
      <c r="AN156" s="14">
        <f>SUMIFS(OldHouses!AR$2:AR$82,OldHouses!$C$2:$C$82,$E156,OldHouses!$G$2:$G$82,$G156,OldHouses!$B$2:$B$82,"PASTI")</f>
        <v>30.778825082818901</v>
      </c>
      <c r="AO156" s="14">
        <f>SUMIFS(OldHouses!AS$2:AS$82,OldHouses!$C$2:$C$82,$E156,OldHouses!$G$2:$G$82,$G156,OldHouses!$B$2:$B$82,"PASTI")</f>
        <v>182.62480285689901</v>
      </c>
      <c r="AP156" s="14">
        <f>SUMIFS(OldHouses!AT$2:AT$82,OldHouses!$C$2:$C$82,$E156,OldHouses!$G$2:$G$82,$G156,OldHouses!$B$2:$B$82,"PASTI")</f>
        <v>20.645008115907601</v>
      </c>
      <c r="AQ156" s="14">
        <f>SUMIFS(OldHouses!AU$2:AU$82,OldHouses!$C$2:$C$82,$E156,OldHouses!$G$2:$G$82,$G156,OldHouses!$B$2:$B$82,"PASTI")</f>
        <v>30.969177837785601</v>
      </c>
      <c r="AR156" s="14">
        <f>SUMIFS(OldHouses!AV$2:AV$82,OldHouses!$C$2:$C$82,$E156,OldHouses!$G$2:$G$82,$G156,OldHouses!$B$2:$B$82,"PASTI")</f>
        <v>5377.2361719486798</v>
      </c>
    </row>
    <row r="157" spans="5:44">
      <c r="E157" t="s">
        <v>61</v>
      </c>
      <c r="G157">
        <f>G147</f>
        <v>1957</v>
      </c>
      <c r="H157" s="14">
        <f>SUMIFS(OldHouses!L$2:L$82,OldHouses!$C$2:$C$82,$E157,OldHouses!$G$2:$G$82,$G157,OldHouses!$B$2:$B$82,"PASTI")</f>
        <v>14.622688220021001</v>
      </c>
      <c r="I157" s="14">
        <f>SUMIFS(OldHouses!M$2:M$82,OldHouses!$C$2:$C$82,$E157,OldHouses!$G$2:$G$82,$G157,OldHouses!$B$2:$B$82,"PASTI")</f>
        <v>136.83332206312701</v>
      </c>
      <c r="J157" s="14">
        <f>SUMIFS(OldHouses!N$2:N$82,OldHouses!$C$2:$C$82,$E157,OldHouses!$G$2:$G$82,$G157,OldHouses!$B$2:$B$82,"PASTI")</f>
        <v>23.782933663971001</v>
      </c>
      <c r="K157" s="14">
        <f>SUMIFS(OldHouses!O$2:O$82,OldHouses!$C$2:$C$82,$E157,OldHouses!$G$2:$G$82,$G157,OldHouses!$B$2:$B$82,"PASTI")</f>
        <v>348.57957630194198</v>
      </c>
      <c r="L157" s="14">
        <f>SUMIFS(OldHouses!P$2:P$82,OldHouses!$C$2:$C$82,$E157,OldHouses!$G$2:$G$82,$G157,OldHouses!$B$2:$B$82,"PASTI")</f>
        <v>98.175097243334406</v>
      </c>
      <c r="M157" s="14">
        <f>SUMIFS(OldHouses!Q$2:Q$82,OldHouses!$C$2:$C$82,$E157,OldHouses!$G$2:$G$82,$G157,OldHouses!$B$2:$B$82,"PASTI")</f>
        <v>274.60044458759398</v>
      </c>
      <c r="N157" s="14">
        <f>SUMIFS(OldHouses!R$2:R$82,OldHouses!$C$2:$C$82,$E157,OldHouses!$G$2:$G$82,$G157,OldHouses!$B$2:$B$82,"PASTI")</f>
        <v>10.901544899693199</v>
      </c>
      <c r="O157" s="14">
        <f>SUMIFS(OldHouses!S$2:S$82,OldHouses!$C$2:$C$82,$E157,OldHouses!$G$2:$G$82,$G157,OldHouses!$B$2:$B$82,"PASTI")</f>
        <v>199.51187298922801</v>
      </c>
      <c r="P157" s="14">
        <f>SUMIFS(OldHouses!T$2:T$82,OldHouses!$C$2:$C$82,$E157,OldHouses!$G$2:$G$82,$G157,OldHouses!$B$2:$B$82,"PASTI")</f>
        <v>2654.3814699160698</v>
      </c>
      <c r="Q157" s="14">
        <f>SUMIFS(OldHouses!U$2:U$82,OldHouses!$C$2:$C$82,$E157,OldHouses!$G$2:$G$82,$G157,OldHouses!$B$2:$B$82,"PASTI")</f>
        <v>138.42727998479199</v>
      </c>
      <c r="R157" s="14">
        <f>SUMIFS(OldHouses!V$2:V$82,OldHouses!$C$2:$C$82,$E157,OldHouses!$G$2:$G$82,$G157,OldHouses!$B$2:$B$82,"PASTI")</f>
        <v>14.3612810202799</v>
      </c>
      <c r="S157" s="14">
        <f>SUMIFS(OldHouses!W$2:W$82,OldHouses!$C$2:$C$82,$E157,OldHouses!$G$2:$G$82,$G157,OldHouses!$B$2:$B$82,"PASTI")</f>
        <v>124.841761456798</v>
      </c>
      <c r="T157" s="14">
        <f>SUMIFS(OldHouses!X$2:X$82,OldHouses!$C$2:$C$82,$E157,OldHouses!$G$2:$G$82,$G157,OldHouses!$B$2:$B$82,"PASTI")</f>
        <v>500.64614939529002</v>
      </c>
      <c r="U157" s="14">
        <f>SUMIFS(OldHouses!Y$2:Y$82,OldHouses!$C$2:$C$82,$E157,OldHouses!$G$2:$G$82,$G157,OldHouses!$B$2:$B$82,"PASTI")</f>
        <v>154.34748094201001</v>
      </c>
      <c r="V157" s="14">
        <f>SUMIFS(OldHouses!Z$2:Z$82,OldHouses!$C$2:$C$82,$E157,OldHouses!$G$2:$G$82,$G157,OldHouses!$B$2:$B$82,"PASTI")</f>
        <v>1008.10279658167</v>
      </c>
      <c r="W157" s="14">
        <f>SUMIFS(OldHouses!AA$2:AA$82,OldHouses!$C$2:$C$82,$E157,OldHouses!$G$2:$G$82,$G157,OldHouses!$B$2:$B$82,"PASTI")</f>
        <v>61.316546827832802</v>
      </c>
      <c r="X157" s="14">
        <f>SUMIFS(OldHouses!AB$2:AB$82,OldHouses!$C$2:$C$82,$E157,OldHouses!$G$2:$G$82,$G157,OldHouses!$B$2:$B$82,"PASTI")</f>
        <v>145.88847327561299</v>
      </c>
      <c r="Y157" s="14">
        <f>SUMIFS(OldHouses!AC$2:AC$82,OldHouses!$C$2:$C$82,$E157,OldHouses!$G$2:$G$82,$G157,OldHouses!$B$2:$B$82,"PASTI")</f>
        <v>107.032920395882</v>
      </c>
      <c r="Z157" s="14">
        <f>SUMIFS(OldHouses!AD$2:AD$82,OldHouses!$C$2:$C$82,$E157,OldHouses!$G$2:$G$82,$G157,OldHouses!$B$2:$B$82,"PASTI")</f>
        <v>10.495185704609</v>
      </c>
      <c r="AA157" s="14">
        <f>SUMIFS(OldHouses!AE$2:AE$82,OldHouses!$C$2:$C$82,$E157,OldHouses!$G$2:$G$82,$G157,OldHouses!$B$2:$B$82,"PASTI")</f>
        <v>1269.31369885664</v>
      </c>
      <c r="AB157" s="14">
        <f>SUMIFS(OldHouses!AF$2:AF$82,OldHouses!$C$2:$C$82,$E157,OldHouses!$G$2:$G$82,$G157,OldHouses!$B$2:$B$82,"PASTI")</f>
        <v>13.9998079920697</v>
      </c>
      <c r="AC157" s="14">
        <f>SUMIFS(OldHouses!AG$2:AG$82,OldHouses!$C$2:$C$82,$E157,OldHouses!$G$2:$G$82,$G157,OldHouses!$B$2:$B$82,"PASTI")</f>
        <v>36.243345773170702</v>
      </c>
      <c r="AD157" s="14">
        <f>SUMIFS(OldHouses!AH$2:AH$82,OldHouses!$C$2:$C$82,$E157,OldHouses!$G$2:$G$82,$G157,OldHouses!$B$2:$B$82,"PASTI")</f>
        <v>17.626129246783002</v>
      </c>
      <c r="AE157" s="14">
        <f>SUMIFS(OldHouses!AI$2:AI$82,OldHouses!$C$2:$C$82,$E157,OldHouses!$G$2:$G$82,$G157,OldHouses!$B$2:$B$82,"PASTI")</f>
        <v>18.6790243446193</v>
      </c>
      <c r="AF157" s="14">
        <f>SUMIFS(OldHouses!AJ$2:AJ$82,OldHouses!$C$2:$C$82,$E157,OldHouses!$G$2:$G$82,$G157,OldHouses!$B$2:$B$82,"PASTI")</f>
        <v>7.2046756345400604</v>
      </c>
      <c r="AG157" s="14">
        <f>SUMIFS(OldHouses!AK$2:AK$82,OldHouses!$C$2:$C$82,$E157,OldHouses!$G$2:$G$82,$G157,OldHouses!$B$2:$B$82,"PASTI")</f>
        <v>18.5288055463697</v>
      </c>
      <c r="AH157" s="14">
        <f>SUMIFS(OldHouses!AL$2:AL$82,OldHouses!$C$2:$C$82,$E157,OldHouses!$G$2:$G$82,$G157,OldHouses!$B$2:$B$82,"PASTI")</f>
        <v>10.435040221761399</v>
      </c>
      <c r="AI157" s="14">
        <f>SUMIFS(OldHouses!AM$2:AM$82,OldHouses!$C$2:$C$82,$E157,OldHouses!$G$2:$G$82,$G157,OldHouses!$B$2:$B$82,"PASTI")</f>
        <v>859.27232884995396</v>
      </c>
      <c r="AJ157" s="14">
        <f>SUMIFS(OldHouses!AN$2:AN$82,OldHouses!$C$2:$C$82,$E157,OldHouses!$G$2:$G$82,$G157,OldHouses!$B$2:$B$82,"PASTI")</f>
        <v>92.231425484955196</v>
      </c>
      <c r="AK157" s="14">
        <f>SUMIFS(OldHouses!AO$2:AO$82,OldHouses!$C$2:$C$82,$E157,OldHouses!$G$2:$G$82,$G157,OldHouses!$B$2:$B$82,"PASTI")</f>
        <v>283.34154112973602</v>
      </c>
      <c r="AL157" s="14">
        <f>SUMIFS(OldHouses!AP$2:AP$82,OldHouses!$C$2:$C$82,$E157,OldHouses!$G$2:$G$82,$G157,OldHouses!$B$2:$B$82,"PASTI")</f>
        <v>60.664798976834497</v>
      </c>
      <c r="AM157" s="14">
        <f>SUMIFS(OldHouses!AQ$2:AQ$82,OldHouses!$C$2:$C$82,$E157,OldHouses!$G$2:$G$82,$G157,OldHouses!$B$2:$B$82,"PASTI")</f>
        <v>181.78783344729001</v>
      </c>
      <c r="AN157" s="14">
        <f>SUMIFS(OldHouses!AR$2:AR$82,OldHouses!$C$2:$C$82,$E157,OldHouses!$G$2:$G$82,$G157,OldHouses!$B$2:$B$82,"PASTI")</f>
        <v>70.271443676159194</v>
      </c>
      <c r="AO157" s="14">
        <f>SUMIFS(OldHouses!AS$2:AS$82,OldHouses!$C$2:$C$82,$E157,OldHouses!$G$2:$G$82,$G157,OldHouses!$B$2:$B$82,"PASTI")</f>
        <v>165.626270567039</v>
      </c>
      <c r="AP157" s="14">
        <f>SUMIFS(OldHouses!AT$2:AT$82,OldHouses!$C$2:$C$82,$E157,OldHouses!$G$2:$G$82,$G157,OldHouses!$B$2:$B$82,"PASTI")</f>
        <v>13.7997444777815</v>
      </c>
      <c r="AQ157" s="14">
        <f>SUMIFS(OldHouses!AU$2:AU$82,OldHouses!$C$2:$C$82,$E157,OldHouses!$G$2:$G$82,$G157,OldHouses!$B$2:$B$82,"PASTI")</f>
        <v>39.790637421958301</v>
      </c>
      <c r="AR157" s="14">
        <f>SUMIFS(OldHouses!AV$2:AV$82,OldHouses!$C$2:$C$82,$E157,OldHouses!$G$2:$G$82,$G157,OldHouses!$B$2:$B$82,"PASTI")</f>
        <v>3383.5386031049402</v>
      </c>
    </row>
    <row r="158" spans="5:44">
      <c r="E158" t="s">
        <v>61</v>
      </c>
      <c r="G158">
        <f>G148</f>
        <v>1975</v>
      </c>
      <c r="H158" s="14">
        <f>SUMIFS(OldHouses!L$2:L$82,OldHouses!$C$2:$C$82,$E158,OldHouses!$G$2:$G$82,$G158,OldHouses!$B$2:$B$82,"PASTI")</f>
        <v>11.6515983171843</v>
      </c>
      <c r="I158" s="14">
        <f>SUMIFS(OldHouses!M$2:M$82,OldHouses!$C$2:$C$82,$E158,OldHouses!$G$2:$G$82,$G158,OldHouses!$B$2:$B$82,"PASTI")</f>
        <v>70.4042428033314</v>
      </c>
      <c r="J158" s="14">
        <f>SUMIFS(OldHouses!N$2:N$82,OldHouses!$C$2:$C$82,$E158,OldHouses!$G$2:$G$82,$G158,OldHouses!$B$2:$B$82,"PASTI")</f>
        <v>17.756512251756298</v>
      </c>
      <c r="K158" s="14">
        <f>SUMIFS(OldHouses!O$2:O$82,OldHouses!$C$2:$C$82,$E158,OldHouses!$G$2:$G$82,$G158,OldHouses!$B$2:$B$82,"PASTI")</f>
        <v>188.64699294284799</v>
      </c>
      <c r="L158" s="14">
        <f>SUMIFS(OldHouses!P$2:P$82,OldHouses!$C$2:$C$82,$E158,OldHouses!$G$2:$G$82,$G158,OldHouses!$B$2:$B$82,"PASTI")</f>
        <v>56.920941633426501</v>
      </c>
      <c r="M158" s="14">
        <f>SUMIFS(OldHouses!Q$2:Q$82,OldHouses!$C$2:$C$82,$E158,OldHouses!$G$2:$G$82,$G158,OldHouses!$B$2:$B$82,"PASTI")</f>
        <v>141.288949819756</v>
      </c>
      <c r="N158" s="14">
        <f>SUMIFS(OldHouses!R$2:R$82,OldHouses!$C$2:$C$82,$E158,OldHouses!$G$2:$G$82,$G158,OldHouses!$B$2:$B$82,"PASTI")</f>
        <v>14.7577252957065</v>
      </c>
      <c r="O158" s="14">
        <f>SUMIFS(OldHouses!S$2:S$82,OldHouses!$C$2:$C$82,$E158,OldHouses!$G$2:$G$82,$G158,OldHouses!$B$2:$B$82,"PASTI")</f>
        <v>81.750535215063806</v>
      </c>
      <c r="P158" s="14">
        <f>SUMIFS(OldHouses!T$2:T$82,OldHouses!$C$2:$C$82,$E158,OldHouses!$G$2:$G$82,$G158,OldHouses!$B$2:$B$82,"PASTI")</f>
        <v>1368.19585712105</v>
      </c>
      <c r="Q158" s="14">
        <f>SUMIFS(OldHouses!U$2:U$82,OldHouses!$C$2:$C$82,$E158,OldHouses!$G$2:$G$82,$G158,OldHouses!$B$2:$B$82,"PASTI")</f>
        <v>85.508489385411707</v>
      </c>
      <c r="R158" s="14">
        <f>SUMIFS(OldHouses!V$2:V$82,OldHouses!$C$2:$C$82,$E158,OldHouses!$G$2:$G$82,$G158,OldHouses!$B$2:$B$82,"PASTI")</f>
        <v>11.155276597548999</v>
      </c>
      <c r="S158" s="14">
        <f>SUMIFS(OldHouses!W$2:W$82,OldHouses!$C$2:$C$82,$E158,OldHouses!$G$2:$G$82,$G158,OldHouses!$B$2:$B$82,"PASTI")</f>
        <v>99.475967470382002</v>
      </c>
      <c r="T158" s="14">
        <f>SUMIFS(OldHouses!X$2:X$82,OldHouses!$C$2:$C$82,$E158,OldHouses!$G$2:$G$82,$G158,OldHouses!$B$2:$B$82,"PASTI")</f>
        <v>413.35654441745299</v>
      </c>
      <c r="U158" s="14">
        <f>SUMIFS(OldHouses!Y$2:Y$82,OldHouses!$C$2:$C$82,$E158,OldHouses!$G$2:$G$82,$G158,OldHouses!$B$2:$B$82,"PASTI")</f>
        <v>122.604967161551</v>
      </c>
      <c r="V158" s="14">
        <f>SUMIFS(OldHouses!Z$2:Z$82,OldHouses!$C$2:$C$82,$E158,OldHouses!$G$2:$G$82,$G158,OldHouses!$B$2:$B$82,"PASTI")</f>
        <v>1113.5325960315599</v>
      </c>
      <c r="W158" s="14">
        <f>SUMIFS(OldHouses!AA$2:AA$82,OldHouses!$C$2:$C$82,$E158,OldHouses!$G$2:$G$82,$G158,OldHouses!$B$2:$B$82,"PASTI")</f>
        <v>47.364487372001598</v>
      </c>
      <c r="X158" s="14">
        <f>SUMIFS(OldHouses!AB$2:AB$82,OldHouses!$C$2:$C$82,$E158,OldHouses!$G$2:$G$82,$G158,OldHouses!$B$2:$B$82,"PASTI")</f>
        <v>87.496364546760304</v>
      </c>
      <c r="Y158" s="14">
        <f>SUMIFS(OldHouses!AC$2:AC$82,OldHouses!$C$2:$C$82,$E158,OldHouses!$G$2:$G$82,$G158,OldHouses!$B$2:$B$82,"PASTI")</f>
        <v>90.450622976435994</v>
      </c>
      <c r="Z158" s="14">
        <f>SUMIFS(OldHouses!AD$2:AD$82,OldHouses!$C$2:$C$82,$E158,OldHouses!$G$2:$G$82,$G158,OldHouses!$B$2:$B$82,"PASTI")</f>
        <v>8.3367858731132198</v>
      </c>
      <c r="AA158" s="14">
        <f>SUMIFS(OldHouses!AE$2:AE$82,OldHouses!$C$2:$C$82,$E158,OldHouses!$G$2:$G$82,$G158,OldHouses!$B$2:$B$82,"PASTI")</f>
        <v>718.12971623272995</v>
      </c>
      <c r="AB158" s="14">
        <f>SUMIFS(OldHouses!AF$2:AF$82,OldHouses!$C$2:$C$82,$E158,OldHouses!$G$2:$G$82,$G158,OldHouses!$B$2:$B$82,"PASTI")</f>
        <v>10.452359059051201</v>
      </c>
      <c r="AC158" s="14">
        <f>SUMIFS(OldHouses!AG$2:AG$82,OldHouses!$C$2:$C$82,$E158,OldHouses!$G$2:$G$82,$G158,OldHouses!$B$2:$B$82,"PASTI")</f>
        <v>23.857584410256798</v>
      </c>
      <c r="AD158" s="14">
        <f>SUMIFS(OldHouses!AH$2:AH$82,OldHouses!$C$2:$C$82,$E158,OldHouses!$G$2:$G$82,$G158,OldHouses!$B$2:$B$82,"PASTI")</f>
        <v>9.5183946543508693</v>
      </c>
      <c r="AE158" s="14">
        <f>SUMIFS(OldHouses!AI$2:AI$82,OldHouses!$C$2:$C$82,$E158,OldHouses!$G$2:$G$82,$G158,OldHouses!$B$2:$B$82,"PASTI")</f>
        <v>15.1011589439664</v>
      </c>
      <c r="AF158" s="14">
        <f>SUMIFS(OldHouses!AJ$2:AJ$82,OldHouses!$C$2:$C$82,$E158,OldHouses!$G$2:$G$82,$G158,OldHouses!$B$2:$B$82,"PASTI")</f>
        <v>5.3790635327904299</v>
      </c>
      <c r="AG158" s="14">
        <f>SUMIFS(OldHouses!AK$2:AK$82,OldHouses!$C$2:$C$82,$E158,OldHouses!$G$2:$G$82,$G158,OldHouses!$B$2:$B$82,"PASTI")</f>
        <v>10.742816545706299</v>
      </c>
      <c r="AH158" s="14">
        <f>SUMIFS(OldHouses!AL$2:AL$82,OldHouses!$C$2:$C$82,$E158,OldHouses!$G$2:$G$82,$G158,OldHouses!$B$2:$B$82,"PASTI")</f>
        <v>6.8566450254079703</v>
      </c>
      <c r="AI158" s="14">
        <f>SUMIFS(OldHouses!AM$2:AM$82,OldHouses!$C$2:$C$82,$E158,OldHouses!$G$2:$G$82,$G158,OldHouses!$B$2:$B$82,"PASTI")</f>
        <v>529.413600559006</v>
      </c>
      <c r="AJ158" s="14">
        <f>SUMIFS(OldHouses!AN$2:AN$82,OldHouses!$C$2:$C$82,$E158,OldHouses!$G$2:$G$82,$G158,OldHouses!$B$2:$B$82,"PASTI")</f>
        <v>59.2043202245125</v>
      </c>
      <c r="AK158" s="14">
        <f>SUMIFS(OldHouses!AO$2:AO$82,OldHouses!$C$2:$C$82,$E158,OldHouses!$G$2:$G$82,$G158,OldHouses!$B$2:$B$82,"PASTI")</f>
        <v>162.83982491282001</v>
      </c>
      <c r="AL158" s="14">
        <f>SUMIFS(OldHouses!AP$2:AP$82,OldHouses!$C$2:$C$82,$E158,OldHouses!$G$2:$G$82,$G158,OldHouses!$B$2:$B$82,"PASTI")</f>
        <v>67.987716847654497</v>
      </c>
      <c r="AM158" s="14">
        <f>SUMIFS(OldHouses!AQ$2:AQ$82,OldHouses!$C$2:$C$82,$E158,OldHouses!$G$2:$G$82,$G158,OldHouses!$B$2:$B$82,"PASTI")</f>
        <v>131.15085993947099</v>
      </c>
      <c r="AN158" s="14">
        <f>SUMIFS(OldHouses!AR$2:AR$82,OldHouses!$C$2:$C$82,$E158,OldHouses!$G$2:$G$82,$G158,OldHouses!$B$2:$B$82,"PASTI")</f>
        <v>52.465173902182997</v>
      </c>
      <c r="AO158" s="14">
        <f>SUMIFS(OldHouses!AS$2:AS$82,OldHouses!$C$2:$C$82,$E158,OldHouses!$G$2:$G$82,$G158,OldHouses!$B$2:$B$82,"PASTI")</f>
        <v>90.128918492594096</v>
      </c>
      <c r="AP158" s="14">
        <f>SUMIFS(OldHouses!AT$2:AT$82,OldHouses!$C$2:$C$82,$E158,OldHouses!$G$2:$G$82,$G158,OldHouses!$B$2:$B$82,"PASTI")</f>
        <v>11.879882672434199</v>
      </c>
      <c r="AQ158" s="14">
        <f>SUMIFS(OldHouses!AU$2:AU$82,OldHouses!$C$2:$C$82,$E158,OldHouses!$G$2:$G$82,$G158,OldHouses!$B$2:$B$82,"PASTI")</f>
        <v>16.287079815740199</v>
      </c>
      <c r="AR158" s="14">
        <f>SUMIFS(OldHouses!AV$2:AV$82,OldHouses!$C$2:$C$82,$E158,OldHouses!$G$2:$G$82,$G158,OldHouses!$B$2:$B$82,"PASTI")</f>
        <v>1486.47596105208</v>
      </c>
    </row>
    <row r="159" spans="5:44">
      <c r="E159" t="s">
        <v>61</v>
      </c>
      <c r="G159">
        <f>G149</f>
        <v>1985</v>
      </c>
      <c r="H159" s="14">
        <f>SUMIFS(OldHouses!L$2:L$82,OldHouses!$C$2:$C$82,$E159,OldHouses!$G$2:$G$82,$G159,OldHouses!$B$2:$B$82,"PASTI")</f>
        <v>8.9191632559576792</v>
      </c>
      <c r="I159" s="14">
        <f>SUMIFS(OldHouses!M$2:M$82,OldHouses!$C$2:$C$82,$E159,OldHouses!$G$2:$G$82,$G159,OldHouses!$B$2:$B$82,"PASTI")</f>
        <v>55.861579162880801</v>
      </c>
      <c r="J159" s="14">
        <f>SUMIFS(OldHouses!N$2:N$82,OldHouses!$C$2:$C$82,$E159,OldHouses!$G$2:$G$82,$G159,OldHouses!$B$2:$B$82,"PASTI")</f>
        <v>15.007048111982799</v>
      </c>
      <c r="K159" s="14">
        <f>SUMIFS(OldHouses!O$2:O$82,OldHouses!$C$2:$C$82,$E159,OldHouses!$G$2:$G$82,$G159,OldHouses!$B$2:$B$82,"PASTI")</f>
        <v>188.64699294284799</v>
      </c>
      <c r="L159" s="14">
        <f>SUMIFS(OldHouses!P$2:P$82,OldHouses!$C$2:$C$82,$E159,OldHouses!$G$2:$G$82,$G159,OldHouses!$B$2:$B$82,"PASTI")</f>
        <v>53.6386546894472</v>
      </c>
      <c r="M159" s="14">
        <f>SUMIFS(OldHouses!Q$2:Q$82,OldHouses!$C$2:$C$82,$E159,OldHouses!$G$2:$G$82,$G159,OldHouses!$B$2:$B$82,"PASTI")</f>
        <v>112.10437810181401</v>
      </c>
      <c r="N159" s="14">
        <f>SUMIFS(OldHouses!R$2:R$82,OldHouses!$C$2:$C$82,$E159,OldHouses!$G$2:$G$82,$G159,OldHouses!$B$2:$B$82,"PASTI")</f>
        <v>21.304610461399701</v>
      </c>
      <c r="O159" s="14">
        <f>SUMIFS(OldHouses!S$2:S$82,OldHouses!$C$2:$C$82,$E159,OldHouses!$G$2:$G$82,$G159,OldHouses!$B$2:$B$82,"PASTI")</f>
        <v>94.756676021272497</v>
      </c>
      <c r="P159" s="14">
        <f>SUMIFS(OldHouses!T$2:T$82,OldHouses!$C$2:$C$82,$E159,OldHouses!$G$2:$G$82,$G159,OldHouses!$B$2:$B$82,"PASTI")</f>
        <v>953.60242899196805</v>
      </c>
      <c r="Q159" s="14">
        <f>SUMIFS(OldHouses!U$2:U$82,OldHouses!$C$2:$C$82,$E159,OldHouses!$G$2:$G$82,$G159,OldHouses!$B$2:$B$82,"PASTI")</f>
        <v>35.0236017888503</v>
      </c>
      <c r="R159" s="14">
        <f>SUMIFS(OldHouses!V$2:V$82,OldHouses!$C$2:$C$82,$E159,OldHouses!$G$2:$G$82,$G159,OldHouses!$B$2:$B$82,"PASTI")</f>
        <v>10.4909416884728</v>
      </c>
      <c r="S159" s="14">
        <f>SUMIFS(OldHouses!W$2:W$82,OldHouses!$C$2:$C$82,$E159,OldHouses!$G$2:$G$82,$G159,OldHouses!$B$2:$B$82,"PASTI")</f>
        <v>76.147698346597593</v>
      </c>
      <c r="T159" s="14">
        <f>SUMIFS(OldHouses!X$2:X$82,OldHouses!$C$2:$C$82,$E159,OldHouses!$G$2:$G$82,$G159,OldHouses!$B$2:$B$82,"PASTI")</f>
        <v>261.89833495546401</v>
      </c>
      <c r="U159" s="14">
        <f>SUMIFS(OldHouses!Y$2:Y$82,OldHouses!$C$2:$C$82,$E159,OldHouses!$G$2:$G$82,$G159,OldHouses!$B$2:$B$82,"PASTI")</f>
        <v>97.148216277730398</v>
      </c>
      <c r="V159" s="14">
        <f>SUMIFS(OldHouses!Z$2:Z$82,OldHouses!$C$2:$C$82,$E159,OldHouses!$G$2:$G$82,$G159,OldHouses!$B$2:$B$82,"PASTI")</f>
        <v>820.60662212394402</v>
      </c>
      <c r="W159" s="14">
        <f>SUMIFS(OldHouses!AA$2:AA$82,OldHouses!$C$2:$C$82,$E159,OldHouses!$G$2:$G$82,$G159,OldHouses!$B$2:$B$82,"PASTI")</f>
        <v>37.551329812448103</v>
      </c>
      <c r="X159" s="14">
        <f>SUMIFS(OldHouses!AB$2:AB$82,OldHouses!$C$2:$C$82,$E159,OldHouses!$G$2:$G$82,$G159,OldHouses!$B$2:$B$82,"PASTI")</f>
        <v>118.943565327741</v>
      </c>
      <c r="Y159" s="14">
        <f>SUMIFS(OldHouses!AC$2:AC$82,OldHouses!$C$2:$C$82,$E159,OldHouses!$G$2:$G$82,$G159,OldHouses!$B$2:$B$82,"PASTI")</f>
        <v>78.718658909772302</v>
      </c>
      <c r="Z159" s="14">
        <f>SUMIFS(OldHouses!AD$2:AD$82,OldHouses!$C$2:$C$82,$E159,OldHouses!$G$2:$G$82,$G159,OldHouses!$B$2:$B$82,"PASTI")</f>
        <v>6.6057998775462101</v>
      </c>
      <c r="AA159" s="14">
        <f>SUMIFS(OldHouses!AE$2:AE$82,OldHouses!$C$2:$C$82,$E159,OldHouses!$G$2:$G$82,$G159,OldHouses!$B$2:$B$82,"PASTI")</f>
        <v>520.22220682520697</v>
      </c>
      <c r="AB159" s="14">
        <f>SUMIFS(OldHouses!AF$2:AF$82,OldHouses!$C$2:$C$82,$E159,OldHouses!$G$2:$G$82,$G159,OldHouses!$B$2:$B$82,"PASTI")</f>
        <v>8.8338888323852203</v>
      </c>
      <c r="AC159" s="14">
        <f>SUMIFS(OldHouses!AG$2:AG$82,OldHouses!$C$2:$C$82,$E159,OldHouses!$G$2:$G$82,$G159,OldHouses!$B$2:$B$82,"PASTI")</f>
        <v>23.857584410256798</v>
      </c>
      <c r="AD159" s="14">
        <f>SUMIFS(OldHouses!AH$2:AH$82,OldHouses!$C$2:$C$82,$E159,OldHouses!$G$2:$G$82,$G159,OldHouses!$B$2:$B$82,"PASTI")</f>
        <v>7.3980517869792299</v>
      </c>
      <c r="AE159" s="14">
        <f>SUMIFS(OldHouses!AI$2:AI$82,OldHouses!$C$2:$C$82,$E159,OldHouses!$G$2:$G$82,$G159,OldHouses!$B$2:$B$82,"PASTI")</f>
        <v>14.577048607989701</v>
      </c>
      <c r="AF159" s="14">
        <f>SUMIFS(OldHouses!AJ$2:AJ$82,OldHouses!$C$2:$C$82,$E159,OldHouses!$G$2:$G$82,$G159,OldHouses!$B$2:$B$82,"PASTI")</f>
        <v>4.5461554662016397</v>
      </c>
      <c r="AG159" s="14">
        <f>SUMIFS(OldHouses!AK$2:AK$82,OldHouses!$C$2:$C$82,$E159,OldHouses!$G$2:$G$82,$G159,OldHouses!$B$2:$B$82,"PASTI")</f>
        <v>10.123343194112399</v>
      </c>
      <c r="AH159" s="14">
        <f>SUMIFS(OldHouses!AL$2:AL$82,OldHouses!$C$2:$C$82,$E159,OldHouses!$G$2:$G$82,$G159,OldHouses!$B$2:$B$82,"PASTI")</f>
        <v>7.8759229551807302</v>
      </c>
      <c r="AI159" s="14">
        <f>SUMIFS(OldHouses!AM$2:AM$82,OldHouses!$C$2:$C$82,$E159,OldHouses!$G$2:$G$82,$G159,OldHouses!$B$2:$B$82,"PASTI")</f>
        <v>514.94515643502905</v>
      </c>
      <c r="AJ159" s="14">
        <f>SUMIFS(OldHouses!AN$2:AN$82,OldHouses!$C$2:$C$82,$E159,OldHouses!$G$2:$G$82,$G159,OldHouses!$B$2:$B$82,"PASTI")</f>
        <v>49.797161501144103</v>
      </c>
      <c r="AK159" s="14">
        <f>SUMIFS(OldHouses!AO$2:AO$82,OldHouses!$C$2:$C$82,$E159,OldHouses!$G$2:$G$82,$G159,OldHouses!$B$2:$B$82,"PASTI")</f>
        <v>168.34018140021601</v>
      </c>
      <c r="AL159" s="14">
        <f>SUMIFS(OldHouses!AP$2:AP$82,OldHouses!$C$2:$C$82,$E159,OldHouses!$G$2:$G$82,$G159,OldHouses!$B$2:$B$82,"PASTI")</f>
        <v>58.108796789609798</v>
      </c>
      <c r="AM159" s="14">
        <f>SUMIFS(OldHouses!AQ$2:AQ$82,OldHouses!$C$2:$C$82,$E159,OldHouses!$G$2:$G$82,$G159,OldHouses!$B$2:$B$82,"PASTI")</f>
        <v>179.42623925843299</v>
      </c>
      <c r="AN159" s="14">
        <f>SUMIFS(OldHouses!AR$2:AR$82,OldHouses!$C$2:$C$82,$E159,OldHouses!$G$2:$G$82,$G159,OldHouses!$B$2:$B$82,"PASTI")</f>
        <v>44.341331100972802</v>
      </c>
      <c r="AO159" s="14">
        <f>SUMIFS(OldHouses!AS$2:AS$82,OldHouses!$C$2:$C$82,$E159,OldHouses!$G$2:$G$82,$G159,OldHouses!$B$2:$B$82,"PASTI")</f>
        <v>62.087995563219899</v>
      </c>
      <c r="AP159" s="14">
        <f>SUMIFS(OldHouses!AT$2:AT$82,OldHouses!$C$2:$C$82,$E159,OldHouses!$G$2:$G$82,$G159,OldHouses!$B$2:$B$82,"PASTI")</f>
        <v>6.4537453221608603</v>
      </c>
      <c r="AQ159" s="14">
        <f>SUMIFS(OldHouses!AU$2:AU$82,OldHouses!$C$2:$C$82,$E159,OldHouses!$G$2:$G$82,$G159,OldHouses!$B$2:$B$82,"PASTI")</f>
        <v>18.892764586093602</v>
      </c>
      <c r="AR159" s="14">
        <f>SUMIFS(OldHouses!AV$2:AV$82,OldHouses!$C$2:$C$82,$E159,OldHouses!$G$2:$G$82,$G159,OldHouses!$B$2:$B$82,"PASTI")</f>
        <v>1055.3868135580899</v>
      </c>
    </row>
    <row r="160" spans="5:44">
      <c r="E160" t="s">
        <v>61</v>
      </c>
      <c r="G160">
        <f>G150</f>
        <v>1995</v>
      </c>
      <c r="H160" s="14">
        <f>SUMIFS(OldHouses!L$2:L$82,OldHouses!$C$2:$C$82,$E160,OldHouses!$G$2:$G$82,$G160,OldHouses!$B$2:$B$82,"PASTI")</f>
        <v>6.0003539701005</v>
      </c>
      <c r="I160" s="14">
        <f>SUMIFS(OldHouses!M$2:M$82,OldHouses!$C$2:$C$82,$E160,OldHouses!$G$2:$G$82,$G160,OldHouses!$B$2:$B$82,"PASTI")</f>
        <v>66.671855453368494</v>
      </c>
      <c r="J160" s="14">
        <f>SUMIFS(OldHouses!N$2:N$82,OldHouses!$C$2:$C$82,$E160,OldHouses!$G$2:$G$82,$G160,OldHouses!$B$2:$B$82,"PASTI")</f>
        <v>7.3555132769246203</v>
      </c>
      <c r="K160" s="14">
        <f>SUMIFS(OldHouses!O$2:O$82,OldHouses!$C$2:$C$82,$E160,OldHouses!$G$2:$G$82,$G160,OldHouses!$B$2:$B$82,"PASTI")</f>
        <v>138.96125654669001</v>
      </c>
      <c r="L160" s="14">
        <f>SUMIFS(OldHouses!P$2:P$82,OldHouses!$C$2:$C$82,$E160,OldHouses!$G$2:$G$82,$G160,OldHouses!$B$2:$B$82,"PASTI")</f>
        <v>30.97728562647</v>
      </c>
      <c r="M160" s="14">
        <f>SUMIFS(OldHouses!Q$2:Q$82,OldHouses!$C$2:$C$82,$E160,OldHouses!$G$2:$G$82,$G160,OldHouses!$B$2:$B$82,"PASTI")</f>
        <v>133.79870394821299</v>
      </c>
      <c r="N160" s="14">
        <f>SUMIFS(OldHouses!R$2:R$82,OldHouses!$C$2:$C$82,$E160,OldHouses!$G$2:$G$82,$G160,OldHouses!$B$2:$B$82,"PASTI")</f>
        <v>18.370262451940199</v>
      </c>
      <c r="O160" s="14">
        <f>SUMIFS(OldHouses!S$2:S$82,OldHouses!$C$2:$C$82,$E160,OldHouses!$G$2:$G$82,$G160,OldHouses!$B$2:$B$82,"PASTI")</f>
        <v>48.9126956748498</v>
      </c>
      <c r="P160" s="14">
        <f>SUMIFS(OldHouses!T$2:T$82,OldHouses!$C$2:$C$82,$E160,OldHouses!$G$2:$G$82,$G160,OldHouses!$B$2:$B$82,"PASTI")</f>
        <v>877.65966127329204</v>
      </c>
      <c r="Q160" s="14">
        <f>SUMIFS(OldHouses!U$2:U$82,OldHouses!$C$2:$C$82,$E160,OldHouses!$G$2:$G$82,$G160,OldHouses!$B$2:$B$82,"PASTI")</f>
        <v>35.051364986333503</v>
      </c>
      <c r="R160" s="14">
        <f>SUMIFS(OldHouses!V$2:V$82,OldHouses!$C$2:$C$82,$E160,OldHouses!$G$2:$G$82,$G160,OldHouses!$B$2:$B$82,"PASTI")</f>
        <v>3.4038512882573002</v>
      </c>
      <c r="S160" s="14">
        <f>SUMIFS(OldHouses!W$2:W$82,OldHouses!$C$2:$C$82,$E160,OldHouses!$G$2:$G$82,$G160,OldHouses!$B$2:$B$82,"PASTI")</f>
        <v>51.228252132600097</v>
      </c>
      <c r="T160" s="14">
        <f>SUMIFS(OldHouses!X$2:X$82,OldHouses!$C$2:$C$82,$E160,OldHouses!$G$2:$G$82,$G160,OldHouses!$B$2:$B$82,"PASTI")</f>
        <v>259.323086525669</v>
      </c>
      <c r="U160" s="14">
        <f>SUMIFS(OldHouses!Y$2:Y$82,OldHouses!$C$2:$C$82,$E160,OldHouses!$G$2:$G$82,$G160,OldHouses!$B$2:$B$82,"PASTI")</f>
        <v>70.933299682835795</v>
      </c>
      <c r="V160" s="14">
        <f>SUMIFS(OldHouses!Z$2:Z$82,OldHouses!$C$2:$C$82,$E160,OldHouses!$G$2:$G$82,$G160,OldHouses!$B$2:$B$82,"PASTI")</f>
        <v>494.32332544640002</v>
      </c>
      <c r="W160" s="14">
        <f>SUMIFS(OldHouses!AA$2:AA$82,OldHouses!$C$2:$C$82,$E160,OldHouses!$G$2:$G$82,$G160,OldHouses!$B$2:$B$82,"PASTI")</f>
        <v>20.099983267595299</v>
      </c>
      <c r="X160" s="14">
        <f>SUMIFS(OldHouses!AB$2:AB$82,OldHouses!$C$2:$C$82,$E160,OldHouses!$G$2:$G$82,$G160,OldHouses!$B$2:$B$82,"PASTI")</f>
        <v>49.058665814604502</v>
      </c>
      <c r="Y160" s="14">
        <f>SUMIFS(OldHouses!AC$2:AC$82,OldHouses!$C$2:$C$82,$E160,OldHouses!$G$2:$G$82,$G160,OldHouses!$B$2:$B$82,"PASTI")</f>
        <v>102.27924651713499</v>
      </c>
      <c r="Z160" s="14">
        <f>SUMIFS(OldHouses!AD$2:AD$82,OldHouses!$C$2:$C$82,$E160,OldHouses!$G$2:$G$82,$G160,OldHouses!$B$2:$B$82,"PASTI")</f>
        <v>4.8232607896706998</v>
      </c>
      <c r="AA160" s="14">
        <f>SUMIFS(OldHouses!AE$2:AE$82,OldHouses!$C$2:$C$82,$E160,OldHouses!$G$2:$G$82,$G160,OldHouses!$B$2:$B$82,"PASTI")</f>
        <v>192.48026509965399</v>
      </c>
      <c r="AB160" s="14">
        <f>SUMIFS(OldHouses!AF$2:AF$82,OldHouses!$C$2:$C$82,$E160,OldHouses!$G$2:$G$82,$G160,OldHouses!$B$2:$B$82,"PASTI")</f>
        <v>4.3298179701044699</v>
      </c>
      <c r="AC160" s="14">
        <f>SUMIFS(OldHouses!AG$2:AG$82,OldHouses!$C$2:$C$82,$E160,OldHouses!$G$2:$G$82,$G160,OldHouses!$B$2:$B$82,"PASTI")</f>
        <v>7.4189384934063698</v>
      </c>
      <c r="AD160" s="14">
        <f>SUMIFS(OldHouses!AH$2:AH$82,OldHouses!$C$2:$C$82,$E160,OldHouses!$G$2:$G$82,$G160,OldHouses!$B$2:$B$82,"PASTI")</f>
        <v>5.8860262122563398</v>
      </c>
      <c r="AE160" s="14">
        <f>SUMIFS(OldHouses!AI$2:AI$82,OldHouses!$C$2:$C$82,$E160,OldHouses!$G$2:$G$82,$G160,OldHouses!$B$2:$B$82,"PASTI")</f>
        <v>4.56285820501793</v>
      </c>
      <c r="AF160" s="14">
        <f>SUMIFS(OldHouses!AJ$2:AJ$82,OldHouses!$C$2:$C$82,$E160,OldHouses!$G$2:$G$82,$G160,OldHouses!$B$2:$B$82,"PASTI")</f>
        <v>2.2282401336415401</v>
      </c>
      <c r="AG160" s="14">
        <f>SUMIFS(OldHouses!AK$2:AK$82,OldHouses!$C$2:$C$82,$E160,OldHouses!$G$2:$G$82,$G160,OldHouses!$B$2:$B$82,"PASTI")</f>
        <v>5.84641235755113</v>
      </c>
      <c r="AH160" s="14">
        <f>SUMIFS(OldHouses!AL$2:AL$82,OldHouses!$C$2:$C$82,$E160,OldHouses!$G$2:$G$82,$G160,OldHouses!$B$2:$B$82,"PASTI")</f>
        <v>7.6274518609788</v>
      </c>
      <c r="AI160" s="14">
        <f>SUMIFS(OldHouses!AM$2:AM$82,OldHouses!$C$2:$C$82,$E160,OldHouses!$G$2:$G$82,$G160,OldHouses!$B$2:$B$82,"PASTI")</f>
        <v>454.270433848317</v>
      </c>
      <c r="AJ160" s="14">
        <f>SUMIFS(OldHouses!AN$2:AN$82,OldHouses!$C$2:$C$82,$E160,OldHouses!$G$2:$G$82,$G160,OldHouses!$B$2:$B$82,"PASTI")</f>
        <v>54.8459118483661</v>
      </c>
      <c r="AK160" s="14">
        <f>SUMIFS(OldHouses!AO$2:AO$82,OldHouses!$C$2:$C$82,$E160,OldHouses!$G$2:$G$82,$G160,OldHouses!$B$2:$B$82,"PASTI")</f>
        <v>168.34018140021601</v>
      </c>
      <c r="AL160" s="14">
        <f>SUMIFS(OldHouses!AP$2:AP$82,OldHouses!$C$2:$C$82,$E160,OldHouses!$G$2:$G$82,$G160,OldHouses!$B$2:$B$82,"PASTI")</f>
        <v>63.284292167878398</v>
      </c>
      <c r="AM160" s="14">
        <f>SUMIFS(OldHouses!AQ$2:AQ$82,OldHouses!$C$2:$C$82,$E160,OldHouses!$G$2:$G$82,$G160,OldHouses!$B$2:$B$82,"PASTI")</f>
        <v>24.708865945016498</v>
      </c>
      <c r="AN160" s="14">
        <f>SUMIFS(OldHouses!AR$2:AR$82,OldHouses!$C$2:$C$82,$E160,OldHouses!$G$2:$G$82,$G160,OldHouses!$B$2:$B$82,"PASTI")</f>
        <v>21.733338041962401</v>
      </c>
      <c r="AO160" s="14">
        <f>SUMIFS(OldHouses!AS$2:AS$82,OldHouses!$C$2:$C$82,$E160,OldHouses!$G$2:$G$82,$G160,OldHouses!$B$2:$B$82,"PASTI")</f>
        <v>50.836815711999698</v>
      </c>
      <c r="AP160" s="14">
        <f>SUMIFS(OldHouses!AT$2:AT$82,OldHouses!$C$2:$C$82,$E160,OldHouses!$G$2:$G$82,$G160,OldHouses!$B$2:$B$82,"PASTI")</f>
        <v>6.4537453221608603</v>
      </c>
      <c r="AQ160" s="14">
        <f>SUMIFS(OldHouses!AU$2:AU$82,OldHouses!$C$2:$C$82,$E160,OldHouses!$G$2:$G$82,$G160,OldHouses!$B$2:$B$82,"PASTI")</f>
        <v>10.051928791420901</v>
      </c>
      <c r="AR160" s="14">
        <f>SUMIFS(OldHouses!AV$2:AV$82,OldHouses!$C$2:$C$82,$E160,OldHouses!$G$2:$G$82,$G160,OldHouses!$B$2:$B$82,"PASTI")</f>
        <v>1055.3868135580899</v>
      </c>
    </row>
    <row r="161" spans="5:44">
      <c r="E161" t="s">
        <v>236</v>
      </c>
      <c r="G161">
        <f>G162</f>
        <v>2004</v>
      </c>
      <c r="H161" s="14">
        <f>SUMIFS(OldHouses!L$2:L$82,OldHouses!$C$2:$C$82,$E161,OldHouses!$G$2:$G$82,$G161,OldHouses!$B$2:$B$82,"PASTI")</f>
        <v>5.4044127146963401</v>
      </c>
      <c r="I161" s="14">
        <f>SUMIFS(OldHouses!M$2:M$82,OldHouses!$C$2:$C$82,$E161,OldHouses!$G$2:$G$82,$G161,OldHouses!$B$2:$B$82,"PASTI")</f>
        <v>58.821699220737997</v>
      </c>
      <c r="J161" s="14">
        <f>SUMIFS(OldHouses!N$2:N$82,OldHouses!$C$2:$C$82,$E161,OldHouses!$G$2:$G$82,$G161,OldHouses!$B$2:$B$82,"PASTI")</f>
        <v>15.4347295427409</v>
      </c>
      <c r="K161" s="14">
        <f>SUMIFS(OldHouses!O$2:O$82,OldHouses!$C$2:$C$82,$E161,OldHouses!$G$2:$G$82,$G161,OldHouses!$B$2:$B$82,"PASTI")</f>
        <v>55.984699156776998</v>
      </c>
      <c r="L161" s="14">
        <f>SUMIFS(OldHouses!P$2:P$82,OldHouses!$C$2:$C$82,$E161,OldHouses!$G$2:$G$82,$G161,OldHouses!$B$2:$B$82,"PASTI")</f>
        <v>88.682046404681799</v>
      </c>
      <c r="M161" s="14">
        <f>SUMIFS(OldHouses!Q$2:Q$82,OldHouses!$C$2:$C$82,$E161,OldHouses!$G$2:$G$82,$G161,OldHouses!$B$2:$B$82,"PASTI")</f>
        <v>48.762096667760296</v>
      </c>
      <c r="N161" s="14">
        <f>SUMIFS(OldHouses!R$2:R$82,OldHouses!$C$2:$C$82,$E161,OldHouses!$G$2:$G$82,$G161,OldHouses!$B$2:$B$82,"PASTI")</f>
        <v>38.675330032484602</v>
      </c>
      <c r="O161" s="14">
        <f>SUMIFS(OldHouses!S$2:S$82,OldHouses!$C$2:$C$82,$E161,OldHouses!$G$2:$G$82,$G161,OldHouses!$B$2:$B$82,"PASTI")</f>
        <v>62.336668628559401</v>
      </c>
      <c r="P161" s="14">
        <f>SUMIFS(OldHouses!T$2:T$82,OldHouses!$C$2:$C$82,$E161,OldHouses!$G$2:$G$82,$G161,OldHouses!$B$2:$B$82,"PASTI")</f>
        <v>461.637086112703</v>
      </c>
      <c r="Q161" s="14">
        <f>SUMIFS(OldHouses!U$2:U$82,OldHouses!$C$2:$C$82,$E161,OldHouses!$G$2:$G$82,$G161,OldHouses!$B$2:$B$82,"PASTI")</f>
        <v>87.078871290688298</v>
      </c>
      <c r="R161" s="14">
        <f>SUMIFS(OldHouses!V$2:V$82,OldHouses!$C$2:$C$82,$E161,OldHouses!$G$2:$G$82,$G161,OldHouses!$B$2:$B$82,"PASTI")</f>
        <v>5.7760409414806704</v>
      </c>
      <c r="S161" s="14">
        <f>SUMIFS(OldHouses!W$2:W$82,OldHouses!$C$2:$C$82,$E161,OldHouses!$G$2:$G$82,$G161,OldHouses!$B$2:$B$82,"PASTI")</f>
        <v>46.140380810310198</v>
      </c>
      <c r="T161" s="14">
        <f>SUMIFS(OldHouses!X$2:X$82,OldHouses!$C$2:$C$82,$E161,OldHouses!$G$2:$G$82,$G161,OldHouses!$B$2:$B$82,"PASTI")</f>
        <v>198.546824564069</v>
      </c>
      <c r="U161" s="14">
        <f>SUMIFS(OldHouses!Y$2:Y$82,OldHouses!$C$2:$C$82,$E161,OldHouses!$G$2:$G$82,$G161,OldHouses!$B$2:$B$82,"PASTI")</f>
        <v>91.666666069515102</v>
      </c>
      <c r="V161" s="14">
        <f>SUMIFS(OldHouses!Z$2:Z$82,OldHouses!$C$2:$C$82,$E161,OldHouses!$G$2:$G$82,$G161,OldHouses!$B$2:$B$82,"PASTI")</f>
        <v>757.48228431523796</v>
      </c>
      <c r="W161" s="14">
        <f>SUMIFS(OldHouses!AA$2:AA$82,OldHouses!$C$2:$C$82,$E161,OldHouses!$G$2:$G$82,$G161,OldHouses!$B$2:$B$82,"PASTI")</f>
        <v>77.010151925427806</v>
      </c>
      <c r="X161" s="14">
        <f>SUMIFS(OldHouses!AB$2:AB$82,OldHouses!$C$2:$C$82,$E161,OldHouses!$G$2:$G$82,$G161,OldHouses!$B$2:$B$82,"PASTI")</f>
        <v>156.67274299196799</v>
      </c>
      <c r="Y161" s="14">
        <f>SUMIFS(OldHouses!AC$2:AC$82,OldHouses!$C$2:$C$82,$E161,OldHouses!$G$2:$G$82,$G161,OldHouses!$B$2:$B$82,"PASTI")</f>
        <v>135.452305413152</v>
      </c>
      <c r="Z161" s="14">
        <f>SUMIFS(OldHouses!AD$2:AD$82,OldHouses!$C$2:$C$82,$E161,OldHouses!$G$2:$G$82,$G161,OldHouses!$B$2:$B$82,"PASTI")</f>
        <v>5.0434977096778697</v>
      </c>
      <c r="AA161" s="14">
        <f>SUMIFS(OldHouses!AE$2:AE$82,OldHouses!$C$2:$C$82,$E161,OldHouses!$G$2:$G$82,$G161,OldHouses!$B$2:$B$82,"PASTI")</f>
        <v>84.687064655640896</v>
      </c>
      <c r="AB161" s="14">
        <f>SUMIFS(OldHouses!AF$2:AF$82,OldHouses!$C$2:$C$82,$E161,OldHouses!$G$2:$G$82,$G161,OldHouses!$B$2:$B$82,"PASTI")</f>
        <v>9.0856432205100592</v>
      </c>
      <c r="AC161" s="14">
        <f>SUMIFS(OldHouses!AG$2:AG$82,OldHouses!$C$2:$C$82,$E161,OldHouses!$G$2:$G$82,$G161,OldHouses!$B$2:$B$82,"PASTI")</f>
        <v>12.857879782292899</v>
      </c>
      <c r="AD161" s="14">
        <f>SUMIFS(OldHouses!AH$2:AH$82,OldHouses!$C$2:$C$82,$E161,OldHouses!$G$2:$G$82,$G161,OldHouses!$B$2:$B$82,"PASTI")</f>
        <v>6.2567927073512504</v>
      </c>
      <c r="AE161" s="14">
        <f>SUMIFS(OldHouses!AI$2:AI$82,OldHouses!$C$2:$C$82,$E161,OldHouses!$G$2:$G$82,$G161,OldHouses!$B$2:$B$82,"PASTI")</f>
        <v>13.255013264649399</v>
      </c>
      <c r="AF161" s="14">
        <f>SUMIFS(OldHouses!AJ$2:AJ$82,OldHouses!$C$2:$C$82,$E161,OldHouses!$G$2:$G$82,$G161,OldHouses!$B$2:$B$82,"PASTI")</f>
        <v>2.9594422823384301</v>
      </c>
      <c r="AG161" s="14">
        <f>SUMIFS(OldHouses!AK$2:AK$82,OldHouses!$C$2:$C$82,$E161,OldHouses!$G$2:$G$82,$G161,OldHouses!$B$2:$B$82,"PASTI")</f>
        <v>16.737160842466501</v>
      </c>
      <c r="AH161" s="14">
        <f>SUMIFS(OldHouses!AL$2:AL$82,OldHouses!$C$2:$C$82,$E161,OldHouses!$G$2:$G$82,$G161,OldHouses!$B$2:$B$82,"PASTI")</f>
        <v>0.22260315556722701</v>
      </c>
      <c r="AI161" s="14">
        <f>SUMIFS(OldHouses!AM$2:AM$82,OldHouses!$C$2:$C$82,$E161,OldHouses!$G$2:$G$82,$G161,OldHouses!$B$2:$B$82,"PASTI")</f>
        <v>44.719465985035598</v>
      </c>
      <c r="AJ161" s="14">
        <f>SUMIFS(OldHouses!AN$2:AN$82,OldHouses!$C$2:$C$82,$E161,OldHouses!$G$2:$G$82,$G161,OldHouses!$B$2:$B$82,"PASTI")</f>
        <v>49.3054003367089</v>
      </c>
      <c r="AK161" s="14">
        <f>SUMIFS(OldHouses!AO$2:AO$82,OldHouses!$C$2:$C$82,$E161,OldHouses!$G$2:$G$82,$G161,OldHouses!$B$2:$B$82,"PASTI")</f>
        <v>558.17775197097706</v>
      </c>
      <c r="AL161" s="14">
        <f>SUMIFS(OldHouses!AP$2:AP$82,OldHouses!$C$2:$C$82,$E161,OldHouses!$G$2:$G$82,$G161,OldHouses!$B$2:$B$82,"PASTI")</f>
        <v>44.519214779684098</v>
      </c>
      <c r="AM161" s="14">
        <f>SUMIFS(OldHouses!AQ$2:AQ$82,OldHouses!$C$2:$C$82,$E161,OldHouses!$G$2:$G$82,$G161,OldHouses!$B$2:$B$82,"PASTI")</f>
        <v>84.564117239625801</v>
      </c>
      <c r="AN161" s="14">
        <f>SUMIFS(OldHouses!AR$2:AR$82,OldHouses!$C$2:$C$82,$E161,OldHouses!$G$2:$G$82,$G161,OldHouses!$B$2:$B$82,"PASTI")</f>
        <v>45.605001596694002</v>
      </c>
      <c r="AO161" s="14">
        <f>SUMIFS(OldHouses!AS$2:AS$82,OldHouses!$C$2:$C$82,$E161,OldHouses!$G$2:$G$82,$G161,OldHouses!$B$2:$B$82,"PASTI")</f>
        <v>29.5638793265278</v>
      </c>
      <c r="AP161" s="14">
        <f>SUMIFS(OldHouses!AT$2:AT$82,OldHouses!$C$2:$C$82,$E161,OldHouses!$G$2:$G$82,$G161,OldHouses!$B$2:$B$82,"PASTI")</f>
        <v>16.9672607812794</v>
      </c>
      <c r="AQ161" s="14">
        <f>SUMIFS(OldHouses!AU$2:AU$82,OldHouses!$C$2:$C$82,$E161,OldHouses!$G$2:$G$82,$G161,OldHouses!$B$2:$B$82,"PASTI")</f>
        <v>41.740025513100697</v>
      </c>
      <c r="AR161" s="14">
        <f>SUMIFS(OldHouses!AV$2:AV$82,OldHouses!$C$2:$C$82,$E161,OldHouses!$G$2:$G$82,$G161,OldHouses!$B$2:$B$82,"PASTI")</f>
        <v>251.389929404219</v>
      </c>
    </row>
    <row r="162" spans="5:44">
      <c r="E162" t="s">
        <v>56</v>
      </c>
      <c r="G162">
        <v>2004</v>
      </c>
      <c r="H162" s="14">
        <f>SUMIFS(OldHouses!L$2:L$82,OldHouses!$C$2:$C$82,$E162,OldHouses!$G$2:$G$82,$G162,OldHouses!$B$2:$B$82,"PASTI")</f>
        <v>12.450959496343801</v>
      </c>
      <c r="I162" s="14">
        <f>SUMIFS(OldHouses!M$2:M$82,OldHouses!$C$2:$C$82,$E162,OldHouses!$G$2:$G$82,$G162,OldHouses!$B$2:$B$82,"PASTI")</f>
        <v>85.071779170236496</v>
      </c>
      <c r="J162" s="14">
        <f>SUMIFS(OldHouses!N$2:N$82,OldHouses!$C$2:$C$82,$E162,OldHouses!$G$2:$G$82,$G162,OldHouses!$B$2:$B$82,"PASTI")</f>
        <v>18.761479591122999</v>
      </c>
      <c r="K162" s="14">
        <f>SUMIFS(OldHouses!O$2:O$82,OldHouses!$C$2:$C$82,$E162,OldHouses!$G$2:$G$82,$G162,OldHouses!$B$2:$B$82,"PASTI")</f>
        <v>53.341872242404499</v>
      </c>
      <c r="L162" s="14">
        <f>SUMIFS(OldHouses!P$2:P$82,OldHouses!$C$2:$C$82,$E162,OldHouses!$G$2:$G$82,$G162,OldHouses!$B$2:$B$82,"PASTI")</f>
        <v>111.708066487472</v>
      </c>
      <c r="M162" s="14">
        <f>SUMIFS(OldHouses!Q$2:Q$82,OldHouses!$C$2:$C$82,$E162,OldHouses!$G$2:$G$82,$G162,OldHouses!$B$2:$B$82,"PASTI")</f>
        <v>95.506886168916395</v>
      </c>
      <c r="N162" s="14">
        <f>SUMIFS(OldHouses!R$2:R$82,OldHouses!$C$2:$C$82,$E162,OldHouses!$G$2:$G$82,$G162,OldHouses!$B$2:$B$82,"PASTI")</f>
        <v>30.524905636324899</v>
      </c>
      <c r="O162" s="14">
        <f>SUMIFS(OldHouses!S$2:S$82,OldHouses!$C$2:$C$82,$E162,OldHouses!$G$2:$G$82,$G162,OldHouses!$B$2:$B$82,"PASTI")</f>
        <v>134.015077073241</v>
      </c>
      <c r="P162" s="14">
        <f>SUMIFS(OldHouses!T$2:T$82,OldHouses!$C$2:$C$82,$E162,OldHouses!$G$2:$G$82,$G162,OldHouses!$B$2:$B$82,"PASTI")</f>
        <v>1104.7493275398199</v>
      </c>
      <c r="Q162" s="14">
        <f>SUMIFS(OldHouses!U$2:U$82,OldHouses!$C$2:$C$82,$E162,OldHouses!$G$2:$G$82,$G162,OldHouses!$B$2:$B$82,"PASTI")</f>
        <v>93.128841484552794</v>
      </c>
      <c r="R162" s="14">
        <f>SUMIFS(OldHouses!V$2:V$82,OldHouses!$C$2:$C$82,$E162,OldHouses!$G$2:$G$82,$G162,OldHouses!$B$2:$B$82,"PASTI")</f>
        <v>25.2494444808022</v>
      </c>
      <c r="S162" s="14">
        <f>SUMIFS(OldHouses!W$2:W$82,OldHouses!$C$2:$C$82,$E162,OldHouses!$G$2:$G$82,$G162,OldHouses!$B$2:$B$82,"PASTI")</f>
        <v>106.300544192864</v>
      </c>
      <c r="T162" s="14">
        <f>SUMIFS(OldHouses!X$2:X$82,OldHouses!$C$2:$C$82,$E162,OldHouses!$G$2:$G$82,$G162,OldHouses!$B$2:$B$82,"PASTI")</f>
        <v>1516.7970061374899</v>
      </c>
      <c r="U162" s="14">
        <f>SUMIFS(OldHouses!Y$2:Y$82,OldHouses!$C$2:$C$82,$E162,OldHouses!$G$2:$G$82,$G162,OldHouses!$B$2:$B$82,"PASTI")</f>
        <v>128.24101552307101</v>
      </c>
      <c r="V162" s="14">
        <f>SUMIFS(OldHouses!Z$2:Z$82,OldHouses!$C$2:$C$82,$E162,OldHouses!$G$2:$G$82,$G162,OldHouses!$B$2:$B$82,"PASTI")</f>
        <v>1105.80573646687</v>
      </c>
      <c r="W162" s="14">
        <f>SUMIFS(OldHouses!AA$2:AA$82,OldHouses!$C$2:$C$82,$E162,OldHouses!$G$2:$G$82,$G162,OldHouses!$B$2:$B$82,"PASTI")</f>
        <v>61.142930880915202</v>
      </c>
      <c r="X162" s="14">
        <f>SUMIFS(OldHouses!AB$2:AB$82,OldHouses!$C$2:$C$82,$E162,OldHouses!$G$2:$G$82,$G162,OldHouses!$B$2:$B$82,"PASTI")</f>
        <v>134.052689876805</v>
      </c>
      <c r="Y162" s="14">
        <f>SUMIFS(OldHouses!AC$2:AC$82,OldHouses!$C$2:$C$82,$E162,OldHouses!$G$2:$G$82,$G162,OldHouses!$B$2:$B$82,"PASTI")</f>
        <v>43.100381511185901</v>
      </c>
      <c r="Z162" s="14">
        <f>SUMIFS(OldHouses!AD$2:AD$82,OldHouses!$C$2:$C$82,$E162,OldHouses!$G$2:$G$82,$G162,OldHouses!$B$2:$B$82,"PASTI")</f>
        <v>7.7722031421488502</v>
      </c>
      <c r="AA162" s="14">
        <f>SUMIFS(OldHouses!AE$2:AE$82,OldHouses!$C$2:$C$82,$E162,OldHouses!$G$2:$G$82,$G162,OldHouses!$B$2:$B$82,"PASTI")</f>
        <v>683.64900643531598</v>
      </c>
      <c r="AB162" s="14">
        <f>SUMIFS(OldHouses!AF$2:AF$82,OldHouses!$C$2:$C$82,$E162,OldHouses!$G$2:$G$82,$G162,OldHouses!$B$2:$B$82,"PASTI")</f>
        <v>11.043932411111999</v>
      </c>
      <c r="AC162" s="14">
        <f>SUMIFS(OldHouses!AG$2:AG$82,OldHouses!$C$2:$C$82,$E162,OldHouses!$G$2:$G$82,$G162,OldHouses!$B$2:$B$82,"PASTI")</f>
        <v>35.794391722735099</v>
      </c>
      <c r="AD162" s="14">
        <f>SUMIFS(OldHouses!AH$2:AH$82,OldHouses!$C$2:$C$82,$E162,OldHouses!$G$2:$G$82,$G162,OldHouses!$B$2:$B$82,"PASTI")</f>
        <v>8.1332575531914895</v>
      </c>
      <c r="AE162" s="14">
        <f>SUMIFS(OldHouses!AI$2:AI$82,OldHouses!$C$2:$C$82,$E162,OldHouses!$G$2:$G$82,$G162,OldHouses!$B$2:$B$82,"PASTI")</f>
        <v>41.431442375834997</v>
      </c>
      <c r="AF162" s="14">
        <f>SUMIFS(OldHouses!AJ$2:AJ$82,OldHouses!$C$2:$C$82,$E162,OldHouses!$G$2:$G$82,$G162,OldHouses!$B$2:$B$82,"PASTI")</f>
        <v>6.8181128892991296</v>
      </c>
      <c r="AG162" s="14">
        <f>SUMIFS(OldHouses!AK$2:AK$82,OldHouses!$C$2:$C$82,$E162,OldHouses!$G$2:$G$82,$G162,OldHouses!$B$2:$B$82,"PASTI")</f>
        <v>23.125441235978901</v>
      </c>
      <c r="AH162" s="14">
        <f>SUMIFS(OldHouses!AL$2:AL$82,OldHouses!$C$2:$C$82,$E162,OldHouses!$G$2:$G$82,$G162,OldHouses!$B$2:$B$82,"PASTI")</f>
        <v>1.0191144994402299</v>
      </c>
      <c r="AI162" s="14">
        <f>SUMIFS(OldHouses!AM$2:AM$82,OldHouses!$C$2:$C$82,$E162,OldHouses!$G$2:$G$82,$G162,OldHouses!$B$2:$B$82,"PASTI")</f>
        <v>121.59152932741701</v>
      </c>
      <c r="AJ162" s="14">
        <f>SUMIFS(OldHouses!AN$2:AN$82,OldHouses!$C$2:$C$82,$E162,OldHouses!$G$2:$G$82,$G162,OldHouses!$B$2:$B$82,"PASTI")</f>
        <v>122.479863247509</v>
      </c>
      <c r="AK162" s="14">
        <f>SUMIFS(OldHouses!AO$2:AO$82,OldHouses!$C$2:$C$82,$E162,OldHouses!$G$2:$G$82,$G162,OldHouses!$B$2:$B$82,"PASTI")</f>
        <v>1130.5252241933699</v>
      </c>
      <c r="AL162" s="14">
        <f>SUMIFS(OldHouses!AP$2:AP$82,OldHouses!$C$2:$C$82,$E162,OldHouses!$G$2:$G$82,$G162,OldHouses!$B$2:$B$82,"PASTI")</f>
        <v>55.911535768091198</v>
      </c>
      <c r="AM162" s="14">
        <f>SUMIFS(OldHouses!AQ$2:AQ$82,OldHouses!$C$2:$C$82,$E162,OldHouses!$G$2:$G$82,$G162,OldHouses!$B$2:$B$82,"PASTI")</f>
        <v>82.450597729682499</v>
      </c>
      <c r="AN162" s="14">
        <f>SUMIFS(OldHouses!AR$2:AR$82,OldHouses!$C$2:$C$82,$E162,OldHouses!$G$2:$G$82,$G162,OldHouses!$B$2:$B$82,"PASTI")</f>
        <v>55.434551304587799</v>
      </c>
      <c r="AO162" s="14">
        <f>SUMIFS(OldHouses!AS$2:AS$82,OldHouses!$C$2:$C$82,$E162,OldHouses!$G$2:$G$82,$G162,OldHouses!$B$2:$B$82,"PASTI")</f>
        <v>60.866387059806897</v>
      </c>
      <c r="AP162" s="14">
        <f>SUMIFS(OldHouses!AT$2:AT$82,OldHouses!$C$2:$C$82,$E162,OldHouses!$G$2:$G$82,$G162,OldHouses!$B$2:$B$82,"PASTI")</f>
        <v>40.135465980196997</v>
      </c>
      <c r="AQ162" s="14">
        <f>SUMIFS(OldHouses!AU$2:AU$82,OldHouses!$C$2:$C$82,$E162,OldHouses!$G$2:$G$82,$G162,OldHouses!$B$2:$B$82,"PASTI")</f>
        <v>56.1392904474787</v>
      </c>
      <c r="AR162" s="14">
        <f>SUMIFS(OldHouses!AV$2:AV$82,OldHouses!$C$2:$C$82,$E162,OldHouses!$G$2:$G$82,$G162,OldHouses!$B$2:$B$82,"PASTI")</f>
        <v>259.12425813836097</v>
      </c>
    </row>
    <row r="163" spans="5:44">
      <c r="E163" t="s">
        <v>61</v>
      </c>
      <c r="G163">
        <f>G161</f>
        <v>2004</v>
      </c>
      <c r="H163" s="14">
        <f>SUMIFS(OldHouses!L$2:L$82,OldHouses!$C$2:$C$82,$E163,OldHouses!$G$2:$G$82,$G163,OldHouses!$B$2:$B$82,"PASTI")</f>
        <v>3.0557660676554099</v>
      </c>
      <c r="I163" s="14">
        <f>SUMIFS(OldHouses!M$2:M$82,OldHouses!$C$2:$C$82,$E163,OldHouses!$G$2:$G$82,$G163,OldHouses!$B$2:$B$82,"PASTI")</f>
        <v>27.258836224244401</v>
      </c>
      <c r="J163" s="14">
        <f>SUMIFS(OldHouses!N$2:N$82,OldHouses!$C$2:$C$82,$E163,OldHouses!$G$2:$G$82,$G163,OldHouses!$B$2:$B$82,"PASTI")</f>
        <v>5.5237302644398101</v>
      </c>
      <c r="K163" s="14">
        <f>SUMIFS(OldHouses!O$2:O$82,OldHouses!$C$2:$C$82,$E163,OldHouses!$G$2:$G$82,$G163,OldHouses!$B$2:$B$82,"PASTI")</f>
        <v>93.408433364002505</v>
      </c>
      <c r="L163" s="14">
        <f>SUMIFS(OldHouses!P$2:P$82,OldHouses!$C$2:$C$82,$E163,OldHouses!$G$2:$G$82,$G163,OldHouses!$B$2:$B$82,"PASTI")</f>
        <v>48.1967643503706</v>
      </c>
      <c r="M163" s="14">
        <f>SUMIFS(OldHouses!Q$2:Q$82,OldHouses!$C$2:$C$82,$E163,OldHouses!$G$2:$G$82,$G163,OldHouses!$B$2:$B$82,"PASTI")</f>
        <v>54.703696681899103</v>
      </c>
      <c r="N163" s="14">
        <f>SUMIFS(OldHouses!R$2:R$82,OldHouses!$C$2:$C$82,$E163,OldHouses!$G$2:$G$82,$G163,OldHouses!$B$2:$B$82,"PASTI")</f>
        <v>39.498209394877797</v>
      </c>
      <c r="O163" s="14">
        <f>SUMIFS(OldHouses!S$2:S$82,OldHouses!$C$2:$C$82,$E163,OldHouses!$G$2:$G$82,$G163,OldHouses!$B$2:$B$82,"PASTI")</f>
        <v>36.949557614508997</v>
      </c>
      <c r="P163" s="14">
        <f>SUMIFS(OldHouses!T$2:T$82,OldHouses!$C$2:$C$82,$E163,OldHouses!$G$2:$G$82,$G163,OldHouses!$B$2:$B$82,"PASTI")</f>
        <v>482.620590026917</v>
      </c>
      <c r="Q163" s="14">
        <f>SUMIFS(OldHouses!U$2:U$82,OldHouses!$C$2:$C$82,$E163,OldHouses!$G$2:$G$82,$G163,OldHouses!$B$2:$B$82,"PASTI")</f>
        <v>46.360730074201797</v>
      </c>
      <c r="R163" s="14">
        <f>SUMIFS(OldHouses!V$2:V$82,OldHouses!$C$2:$C$82,$E163,OldHouses!$G$2:$G$82,$G163,OldHouses!$B$2:$B$82,"PASTI")</f>
        <v>2.67965657771712</v>
      </c>
      <c r="S163" s="14">
        <f>SUMIFS(OldHouses!W$2:W$82,OldHouses!$C$2:$C$82,$E163,OldHouses!$G$2:$G$82,$G163,OldHouses!$B$2:$B$82,"PASTI")</f>
        <v>26.088719990876299</v>
      </c>
      <c r="T163" s="14">
        <f>SUMIFS(OldHouses!X$2:X$82,OldHouses!$C$2:$C$82,$E163,OldHouses!$G$2:$G$82,$G163,OldHouses!$B$2:$B$82,"PASTI")</f>
        <v>440.16079122107999</v>
      </c>
      <c r="U163" s="14">
        <f>SUMIFS(OldHouses!Y$2:Y$82,OldHouses!$C$2:$C$82,$E163,OldHouses!$G$2:$G$82,$G163,OldHouses!$B$2:$B$82,"PASTI")</f>
        <v>69.284074407414195</v>
      </c>
      <c r="V163" s="14">
        <f>SUMIFS(OldHouses!Z$2:Z$82,OldHouses!$C$2:$C$82,$E163,OldHouses!$G$2:$G$82,$G163,OldHouses!$B$2:$B$82,"PASTI")</f>
        <v>673.50800392735005</v>
      </c>
      <c r="W163" s="14">
        <f>SUMIFS(OldHouses!AA$2:AA$82,OldHouses!$C$2:$C$82,$E163,OldHouses!$G$2:$G$82,$G163,OldHouses!$B$2:$B$82,"PASTI")</f>
        <v>27.560139987010999</v>
      </c>
      <c r="X163" s="14">
        <f>SUMIFS(OldHouses!AB$2:AB$82,OldHouses!$C$2:$C$82,$E163,OldHouses!$G$2:$G$82,$G163,OldHouses!$B$2:$B$82,"PASTI")</f>
        <v>57.863485674655003</v>
      </c>
      <c r="Y163" s="14">
        <f>SUMIFS(OldHouses!AC$2:AC$82,OldHouses!$C$2:$C$82,$E163,OldHouses!$G$2:$G$82,$G163,OldHouses!$B$2:$B$82,"PASTI")</f>
        <v>203.74266287670201</v>
      </c>
      <c r="Z163" s="14">
        <f>SUMIFS(OldHouses!AD$2:AD$82,OldHouses!$C$2:$C$82,$E163,OldHouses!$G$2:$G$82,$G163,OldHouses!$B$2:$B$82,"PASTI")</f>
        <v>4.7111182044555404</v>
      </c>
      <c r="AA163" s="14">
        <f>SUMIFS(OldHouses!AE$2:AE$82,OldHouses!$C$2:$C$82,$E163,OldHouses!$G$2:$G$82,$G163,OldHouses!$B$2:$B$82,"PASTI")</f>
        <v>150.608245665998</v>
      </c>
      <c r="AB163" s="14">
        <f>SUMIFS(OldHouses!AF$2:AF$82,OldHouses!$C$2:$C$82,$E163,OldHouses!$G$2:$G$82,$G163,OldHouses!$B$2:$B$82,"PASTI")</f>
        <v>3.2515401251482898</v>
      </c>
      <c r="AC163" s="14">
        <f>SUMIFS(OldHouses!AG$2:AG$82,OldHouses!$C$2:$C$82,$E163,OldHouses!$G$2:$G$82,$G163,OldHouses!$B$2:$B$82,"PASTI")</f>
        <v>6.50199602627311</v>
      </c>
      <c r="AD163" s="14">
        <f>SUMIFS(OldHouses!AH$2:AH$82,OldHouses!$C$2:$C$82,$E163,OldHouses!$G$2:$G$82,$G163,OldHouses!$B$2:$B$82,"PASTI")</f>
        <v>8.0960147394572495</v>
      </c>
      <c r="AE163" s="14">
        <f>SUMIFS(OldHouses!AI$2:AI$82,OldHouses!$C$2:$C$82,$E163,OldHouses!$G$2:$G$82,$G163,OldHouses!$B$2:$B$82,"PASTI")</f>
        <v>5.2936688195297998</v>
      </c>
      <c r="AF163" s="14">
        <f>SUMIFS(OldHouses!AJ$2:AJ$82,OldHouses!$C$2:$C$82,$E163,OldHouses!$G$2:$G$82,$G163,OldHouses!$B$2:$B$82,"PASTI")</f>
        <v>1.6733295147801399</v>
      </c>
      <c r="AG163" s="14">
        <f>SUMIFS(OldHouses!AK$2:AK$82,OldHouses!$C$2:$C$82,$E163,OldHouses!$G$2:$G$82,$G163,OldHouses!$B$2:$B$82,"PASTI")</f>
        <v>9.0962830665579002</v>
      </c>
      <c r="AH163" s="14">
        <f>SUMIFS(OldHouses!AL$2:AL$82,OldHouses!$C$2:$C$82,$E163,OldHouses!$G$2:$G$82,$G163,OldHouses!$B$2:$B$82,"PASTI")</f>
        <v>2.8443736544701301</v>
      </c>
      <c r="AI163" s="14">
        <f>SUMIFS(OldHouses!AM$2:AM$82,OldHouses!$C$2:$C$82,$E163,OldHouses!$G$2:$G$82,$G163,OldHouses!$B$2:$B$82,"PASTI")</f>
        <v>236.15742685307401</v>
      </c>
      <c r="AJ163" s="14">
        <f>SUMIFS(OldHouses!AN$2:AN$82,OldHouses!$C$2:$C$82,$E163,OldHouses!$G$2:$G$82,$G163,OldHouses!$B$2:$B$82,"PASTI")</f>
        <v>38.725452406138402</v>
      </c>
      <c r="AK163" s="14">
        <f>SUMIFS(OldHouses!AO$2:AO$82,OldHouses!$C$2:$C$82,$E163,OldHouses!$G$2:$G$82,$G163,OldHouses!$B$2:$B$82,"PASTI")</f>
        <v>209.45934046354699</v>
      </c>
      <c r="AL163" s="14">
        <f>SUMIFS(OldHouses!AP$2:AP$82,OldHouses!$C$2:$C$82,$E163,OldHouses!$G$2:$G$82,$G163,OldHouses!$B$2:$B$82,"PASTI")</f>
        <v>35.9388488769494</v>
      </c>
      <c r="AM163" s="14">
        <f>SUMIFS(OldHouses!AQ$2:AQ$82,OldHouses!$C$2:$C$82,$E163,OldHouses!$G$2:$G$82,$G163,OldHouses!$B$2:$B$82,"PASTI")</f>
        <v>24.285975818818201</v>
      </c>
      <c r="AN163" s="14">
        <f>SUMIFS(OldHouses!AR$2:AR$82,OldHouses!$C$2:$C$82,$E163,OldHouses!$G$2:$G$82,$G163,OldHouses!$B$2:$B$82,"PASTI")</f>
        <v>16.320968037172999</v>
      </c>
      <c r="AO163" s="14">
        <f>SUMIFS(OldHouses!AS$2:AS$82,OldHouses!$C$2:$C$82,$E163,OldHouses!$G$2:$G$82,$G163,OldHouses!$B$2:$B$82,"PASTI")</f>
        <v>14.1830666136653</v>
      </c>
      <c r="AP163" s="14">
        <f>SUMIFS(OldHouses!AT$2:AT$82,OldHouses!$C$2:$C$82,$E163,OldHouses!$G$2:$G$82,$G163,OldHouses!$B$2:$B$82,"PASTI")</f>
        <v>5.6430154099900802</v>
      </c>
      <c r="AQ163" s="14">
        <f>SUMIFS(OldHouses!AU$2:AU$82,OldHouses!$C$2:$C$82,$E163,OldHouses!$G$2:$G$82,$G163,OldHouses!$B$2:$B$82,"PASTI")</f>
        <v>12.421630839069101</v>
      </c>
      <c r="AR163" s="14">
        <f>SUMIFS(OldHouses!AV$2:AV$82,OldHouses!$C$2:$C$82,$E163,OldHouses!$G$2:$G$82,$G163,OldHouses!$B$2:$B$82,"PASTI")</f>
        <v>872.76482813033897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W7"/>
  <sheetViews>
    <sheetView workbookViewId="0">
      <selection activeCell="L3" sqref="L3"/>
    </sheetView>
  </sheetViews>
  <sheetFormatPr defaultRowHeight="15"/>
  <cols>
    <col min="3" max="3" width="15.42578125" bestFit="1" customWidth="1"/>
  </cols>
  <sheetData>
    <row r="1" spans="1:49">
      <c r="A1" t="s">
        <v>240</v>
      </c>
      <c r="B1" t="s">
        <v>241</v>
      </c>
      <c r="C1" t="s">
        <v>242</v>
      </c>
      <c r="D1" t="s">
        <v>243</v>
      </c>
      <c r="E1" t="s">
        <v>244</v>
      </c>
      <c r="F1" t="s">
        <v>245</v>
      </c>
      <c r="G1" t="s">
        <v>246</v>
      </c>
      <c r="H1" t="s">
        <v>247</v>
      </c>
      <c r="I1" t="s">
        <v>248</v>
      </c>
      <c r="J1" t="s">
        <v>249</v>
      </c>
      <c r="K1" t="s">
        <v>250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98</v>
      </c>
    </row>
    <row r="2" spans="1:49">
      <c r="A2" t="s">
        <v>49</v>
      </c>
      <c r="B2" t="s">
        <v>11</v>
      </c>
      <c r="C2" t="s">
        <v>107</v>
      </c>
      <c r="D2" t="s">
        <v>52</v>
      </c>
      <c r="E2" t="s">
        <v>52</v>
      </c>
      <c r="F2" t="s">
        <v>52</v>
      </c>
      <c r="G2" t="s">
        <v>252</v>
      </c>
      <c r="H2" t="s">
        <v>52</v>
      </c>
      <c r="I2" t="s">
        <v>52</v>
      </c>
      <c r="J2" t="s">
        <v>52</v>
      </c>
      <c r="K2" t="s">
        <v>52</v>
      </c>
      <c r="L2">
        <v>0.67999037669225504</v>
      </c>
      <c r="M2">
        <v>36.346693561999999</v>
      </c>
      <c r="N2">
        <v>0.78448403105061804</v>
      </c>
      <c r="O2">
        <v>12.595735535132</v>
      </c>
      <c r="P2">
        <v>1.2</v>
      </c>
      <c r="Q2">
        <v>42.3730166339557</v>
      </c>
      <c r="R2">
        <v>3.16710232112084</v>
      </c>
      <c r="S2">
        <v>1.4790000000000001</v>
      </c>
      <c r="T2">
        <v>284.60000000000002</v>
      </c>
      <c r="U2">
        <v>5.3209999999999997</v>
      </c>
      <c r="V2">
        <v>0.57199999999999995</v>
      </c>
      <c r="W2">
        <v>26.056999999999999</v>
      </c>
      <c r="X2">
        <v>36.218000000000004</v>
      </c>
      <c r="Y2">
        <v>5.9859999999999998</v>
      </c>
      <c r="Z2">
        <v>64.119</v>
      </c>
      <c r="AA2">
        <v>8.7780000000000005</v>
      </c>
      <c r="AB2">
        <v>28.463000000000001</v>
      </c>
      <c r="AC2">
        <v>6.5120185421563903</v>
      </c>
      <c r="AD2">
        <v>0.32715699906268397</v>
      </c>
      <c r="AE2">
        <v>41.389000000000003</v>
      </c>
      <c r="AF2">
        <v>0.42918684277574598</v>
      </c>
      <c r="AG2">
        <v>2.2448778741442599</v>
      </c>
      <c r="AH2">
        <v>1.33725175289155</v>
      </c>
      <c r="AI2">
        <v>1.431</v>
      </c>
      <c r="AJ2">
        <v>6.3291182578825598E-3</v>
      </c>
      <c r="AK2">
        <v>0.83488341838213598</v>
      </c>
      <c r="AL2">
        <v>0.72452379154769397</v>
      </c>
      <c r="AM2">
        <v>13.352</v>
      </c>
      <c r="AN2">
        <v>4.5773725610572402</v>
      </c>
      <c r="AO2">
        <v>42.692999999999998</v>
      </c>
      <c r="AP2">
        <v>6.4496276002986201</v>
      </c>
      <c r="AQ2">
        <v>5.17</v>
      </c>
      <c r="AR2">
        <v>2.89443642160971</v>
      </c>
      <c r="AS2">
        <v>6.4580000000000002</v>
      </c>
      <c r="AT2">
        <v>3.0049999999999999</v>
      </c>
      <c r="AU2">
        <v>5.6050000000000004</v>
      </c>
      <c r="AV2">
        <v>67.399000000000001</v>
      </c>
      <c r="AW2" t="s">
        <v>52</v>
      </c>
    </row>
    <row r="3" spans="1:49">
      <c r="A3" t="s">
        <v>49</v>
      </c>
      <c r="B3" t="s">
        <v>11</v>
      </c>
      <c r="C3" t="s">
        <v>108</v>
      </c>
      <c r="D3" t="s">
        <v>52</v>
      </c>
      <c r="E3" t="s">
        <v>52</v>
      </c>
      <c r="F3" t="s">
        <v>52</v>
      </c>
      <c r="G3" t="s">
        <v>252</v>
      </c>
      <c r="H3" t="s">
        <v>52</v>
      </c>
      <c r="I3" t="s">
        <v>52</v>
      </c>
      <c r="J3" t="s">
        <v>52</v>
      </c>
      <c r="K3" t="s">
        <v>52</v>
      </c>
      <c r="L3">
        <v>0.27767905741145998</v>
      </c>
      <c r="M3">
        <v>4.5699690520000003</v>
      </c>
      <c r="N3">
        <v>0.67945643596713601</v>
      </c>
      <c r="O3">
        <v>25.700716050977402</v>
      </c>
      <c r="P3">
        <v>4.04</v>
      </c>
      <c r="Q3">
        <v>5.6389075288589501</v>
      </c>
      <c r="R3">
        <v>0.25635961929860701</v>
      </c>
      <c r="S3">
        <v>5.1420000000000003</v>
      </c>
      <c r="T3">
        <v>64.373999999999995</v>
      </c>
      <c r="U3">
        <v>3.6669999999999998</v>
      </c>
      <c r="V3">
        <v>0.53800000000000003</v>
      </c>
      <c r="W3">
        <v>1.96</v>
      </c>
      <c r="X3">
        <v>19.056000000000001</v>
      </c>
      <c r="Y3">
        <v>8.4260000000000002</v>
      </c>
      <c r="Z3">
        <v>116.864</v>
      </c>
      <c r="AA3">
        <v>3.15</v>
      </c>
      <c r="AB3">
        <v>11.236000000000001</v>
      </c>
      <c r="AC3">
        <v>2.7957309775145802</v>
      </c>
      <c r="AD3">
        <v>1.07449424174065</v>
      </c>
      <c r="AE3">
        <v>31.038419999999999</v>
      </c>
      <c r="AF3">
        <v>0.22316241534447101</v>
      </c>
      <c r="AG3">
        <v>2.7927300000000002</v>
      </c>
      <c r="AH3">
        <v>1.1946464798554399</v>
      </c>
      <c r="AI3">
        <v>1.3280000000000001</v>
      </c>
      <c r="AJ3">
        <v>2.9917815178845402E-3</v>
      </c>
      <c r="AK3">
        <v>0.49677715694226598</v>
      </c>
      <c r="AL3">
        <v>4.7529948008047697E-2</v>
      </c>
      <c r="AM3">
        <v>5.4160000000000004</v>
      </c>
      <c r="AN3">
        <v>11.7506514777929</v>
      </c>
      <c r="AO3">
        <v>10.247999999999999</v>
      </c>
      <c r="AP3">
        <v>3.42007133570758</v>
      </c>
      <c r="AQ3">
        <v>9.25</v>
      </c>
      <c r="AR3">
        <v>2.0523982694370502</v>
      </c>
      <c r="AS3">
        <v>19.146999999999998</v>
      </c>
      <c r="AT3">
        <v>1.2430000000000001</v>
      </c>
      <c r="AU3">
        <v>6.73</v>
      </c>
      <c r="AV3">
        <v>23.268000000000001</v>
      </c>
      <c r="AW3" t="s">
        <v>52</v>
      </c>
    </row>
    <row r="4" spans="1:49">
      <c r="A4" t="s">
        <v>49</v>
      </c>
      <c r="B4" t="s">
        <v>11</v>
      </c>
      <c r="C4" t="s">
        <v>109</v>
      </c>
      <c r="D4" t="s">
        <v>52</v>
      </c>
      <c r="E4" t="s">
        <v>52</v>
      </c>
      <c r="F4" t="s">
        <v>52</v>
      </c>
      <c r="G4" t="s">
        <v>252</v>
      </c>
      <c r="H4" t="s">
        <v>52</v>
      </c>
      <c r="I4" t="s">
        <v>52</v>
      </c>
      <c r="J4" t="s">
        <v>52</v>
      </c>
      <c r="K4" t="s">
        <v>52</v>
      </c>
      <c r="L4">
        <v>2.07005385961221</v>
      </c>
      <c r="M4">
        <v>50.124227542</v>
      </c>
      <c r="N4">
        <v>5.0876389394866397</v>
      </c>
      <c r="O4">
        <v>86.946263185174104</v>
      </c>
      <c r="P4">
        <v>37.700000000000003</v>
      </c>
      <c r="Q4">
        <v>61.966292641333197</v>
      </c>
      <c r="R4">
        <v>9.1045149099354603</v>
      </c>
      <c r="S4">
        <v>48.024999999999999</v>
      </c>
      <c r="T4">
        <v>554.86356255199996</v>
      </c>
      <c r="U4">
        <v>73.372</v>
      </c>
      <c r="V4">
        <v>3.9140000000000001</v>
      </c>
      <c r="W4">
        <v>69.816000000000003</v>
      </c>
      <c r="X4">
        <v>138.11199999999999</v>
      </c>
      <c r="Y4">
        <v>28.1</v>
      </c>
      <c r="Z4">
        <v>394.47199999999998</v>
      </c>
      <c r="AA4">
        <v>11.62</v>
      </c>
      <c r="AB4">
        <v>21.007999999999999</v>
      </c>
      <c r="AC4">
        <v>27.684686877083799</v>
      </c>
      <c r="AD4">
        <v>5.05297667614576</v>
      </c>
      <c r="AE4">
        <v>129.92919599999999</v>
      </c>
      <c r="AF4">
        <v>1.7091305172881801</v>
      </c>
      <c r="AG4">
        <v>19.599046999999999</v>
      </c>
      <c r="AH4">
        <v>6.9747372210001704</v>
      </c>
      <c r="AI4">
        <v>8.5570000000000004</v>
      </c>
      <c r="AJ4">
        <v>2.07125362023617E-2</v>
      </c>
      <c r="AK4">
        <v>3.6710913251058801</v>
      </c>
      <c r="AL4">
        <v>1.4940635229466901</v>
      </c>
      <c r="AM4">
        <v>51.41</v>
      </c>
      <c r="AN4">
        <v>43.4501236561415</v>
      </c>
      <c r="AO4">
        <v>190.14699999999999</v>
      </c>
      <c r="AP4">
        <v>24.921273905849901</v>
      </c>
      <c r="AQ4">
        <v>25.244</v>
      </c>
      <c r="AR4">
        <v>15.433749636472101</v>
      </c>
      <c r="AS4">
        <v>83.274000000000001</v>
      </c>
      <c r="AT4">
        <v>10.907999999999999</v>
      </c>
      <c r="AU4">
        <v>20.61</v>
      </c>
      <c r="AV4">
        <v>229.84</v>
      </c>
      <c r="AW4" t="s">
        <v>52</v>
      </c>
    </row>
    <row r="5" spans="1:49">
      <c r="A5" t="s">
        <v>49</v>
      </c>
      <c r="B5" t="s">
        <v>11</v>
      </c>
      <c r="C5" t="s">
        <v>110</v>
      </c>
      <c r="D5" t="s">
        <v>52</v>
      </c>
      <c r="E5" t="s">
        <v>52</v>
      </c>
      <c r="F5" t="s">
        <v>52</v>
      </c>
      <c r="G5" t="s">
        <v>252</v>
      </c>
      <c r="H5" t="s">
        <v>52</v>
      </c>
      <c r="I5" t="s">
        <v>52</v>
      </c>
      <c r="J5" t="s">
        <v>52</v>
      </c>
      <c r="K5" t="s">
        <v>52</v>
      </c>
      <c r="L5">
        <v>0.53191942157110605</v>
      </c>
      <c r="M5">
        <v>8.4983246621501305</v>
      </c>
      <c r="N5">
        <v>1.3384770096107801</v>
      </c>
      <c r="O5">
        <v>23.285750394380798</v>
      </c>
      <c r="P5">
        <v>7.0763682607854399</v>
      </c>
      <c r="Q5">
        <v>10.524958381880399</v>
      </c>
      <c r="R5">
        <v>1.72027454550543</v>
      </c>
      <c r="S5">
        <v>9.5258803510573191</v>
      </c>
      <c r="T5">
        <v>307.79177845416302</v>
      </c>
      <c r="U5">
        <v>7.5360151981499399</v>
      </c>
      <c r="V5">
        <v>1.11747084850615</v>
      </c>
      <c r="W5">
        <v>12.9307402807434</v>
      </c>
      <c r="X5">
        <v>35.896456455453901</v>
      </c>
      <c r="Y5">
        <v>19.2442468830805</v>
      </c>
      <c r="Z5">
        <v>103.59699999999999</v>
      </c>
      <c r="AA5">
        <v>1.4346740827847499</v>
      </c>
      <c r="AB5">
        <v>15.6411931275361</v>
      </c>
      <c r="AC5">
        <v>24.2387282958424</v>
      </c>
      <c r="AD5">
        <v>0.50228381294402402</v>
      </c>
      <c r="AE5">
        <v>69.018754232100804</v>
      </c>
      <c r="AF5">
        <v>0.44652662341229599</v>
      </c>
      <c r="AG5">
        <v>5.2975676602624002</v>
      </c>
      <c r="AH5">
        <v>2.4194108433281798</v>
      </c>
      <c r="AI5">
        <v>1.319</v>
      </c>
      <c r="AJ5">
        <v>5.3180310999297398E-3</v>
      </c>
      <c r="AK5">
        <v>0.95399757761450599</v>
      </c>
      <c r="AL5">
        <v>0.26461103010710801</v>
      </c>
      <c r="AM5">
        <v>44.438499999999998</v>
      </c>
      <c r="AN5">
        <v>4.4465438908792203</v>
      </c>
      <c r="AO5">
        <v>57.973600589834803</v>
      </c>
      <c r="AP5">
        <v>6.4727724417919603</v>
      </c>
      <c r="AQ5">
        <v>11.068165741228499</v>
      </c>
      <c r="AR5">
        <v>4.0535137614190599</v>
      </c>
      <c r="AS5">
        <v>8.2929241280454207</v>
      </c>
      <c r="AT5">
        <v>3.1581047904855302</v>
      </c>
      <c r="AU5">
        <v>0.18084052222007199</v>
      </c>
      <c r="AV5">
        <v>197.75986737297501</v>
      </c>
      <c r="AW5" t="s">
        <v>52</v>
      </c>
    </row>
    <row r="6" spans="1:49">
      <c r="A6" t="s">
        <v>49</v>
      </c>
      <c r="B6" t="s">
        <v>11</v>
      </c>
      <c r="C6" t="s">
        <v>111</v>
      </c>
      <c r="D6" t="s">
        <v>52</v>
      </c>
      <c r="E6" t="s">
        <v>52</v>
      </c>
      <c r="F6" t="s">
        <v>52</v>
      </c>
      <c r="G6" t="s">
        <v>252</v>
      </c>
      <c r="H6" t="s">
        <v>52</v>
      </c>
      <c r="I6" t="s">
        <v>52</v>
      </c>
      <c r="J6" t="s">
        <v>52</v>
      </c>
      <c r="K6" t="s">
        <v>52</v>
      </c>
      <c r="L6">
        <v>0.63597382892708298</v>
      </c>
      <c r="M6">
        <v>5.5527245318498704</v>
      </c>
      <c r="N6">
        <v>1.60031071288726</v>
      </c>
      <c r="O6">
        <v>23.285750394380798</v>
      </c>
      <c r="P6">
        <v>4.6236317392145603</v>
      </c>
      <c r="Q6">
        <v>6.8769077350099899</v>
      </c>
      <c r="R6">
        <v>2.0567957196964999</v>
      </c>
      <c r="S6">
        <v>6.2241196489426702</v>
      </c>
      <c r="T6">
        <v>201.10822154583701</v>
      </c>
      <c r="U6">
        <v>6.3629848018500601</v>
      </c>
      <c r="V6">
        <v>0.94352915149384697</v>
      </c>
      <c r="W6">
        <v>15.4602597192566</v>
      </c>
      <c r="X6">
        <v>42.918543544546097</v>
      </c>
      <c r="Y6">
        <v>16.248753116919499</v>
      </c>
      <c r="Z6">
        <v>103.59699999999999</v>
      </c>
      <c r="AA6">
        <v>1.71532591721526</v>
      </c>
      <c r="AB6">
        <v>10.2198068724639</v>
      </c>
      <c r="AC6">
        <v>10.016883353185101</v>
      </c>
      <c r="AD6">
        <v>0.42410002951728798</v>
      </c>
      <c r="AE6">
        <v>82.520245767899198</v>
      </c>
      <c r="AF6">
        <v>0.53387643859782896</v>
      </c>
      <c r="AG6">
        <v>3.4613803397376</v>
      </c>
      <c r="AH6">
        <v>1.5808200411789199</v>
      </c>
      <c r="AI6">
        <v>1.319</v>
      </c>
      <c r="AJ6">
        <v>6.3583476440585499E-3</v>
      </c>
      <c r="AK6">
        <v>1.14061917579664</v>
      </c>
      <c r="AL6">
        <v>0.31637440403379102</v>
      </c>
      <c r="AM6">
        <v>44.438499999999998</v>
      </c>
      <c r="AN6">
        <v>3.7544100502039299</v>
      </c>
      <c r="AO6">
        <v>37.879399410165199</v>
      </c>
      <c r="AP6">
        <v>7.7389802038462499</v>
      </c>
      <c r="AQ6">
        <v>7.2318342587714897</v>
      </c>
      <c r="AR6">
        <v>4.84646463903122</v>
      </c>
      <c r="AS6">
        <v>7.0020758719545801</v>
      </c>
      <c r="AT6">
        <v>3.77589520951447</v>
      </c>
      <c r="AU6">
        <v>0.118159477779928</v>
      </c>
      <c r="AV6">
        <v>81.726132627025294</v>
      </c>
      <c r="AW6" t="s">
        <v>52</v>
      </c>
    </row>
    <row r="7" spans="1:49">
      <c r="A7" t="s">
        <v>49</v>
      </c>
      <c r="B7" t="s">
        <v>11</v>
      </c>
      <c r="C7" t="s">
        <v>112</v>
      </c>
      <c r="D7" t="s">
        <v>52</v>
      </c>
      <c r="E7" t="s">
        <v>52</v>
      </c>
      <c r="F7" t="s">
        <v>52</v>
      </c>
      <c r="G7" t="s">
        <v>252</v>
      </c>
      <c r="H7" t="s">
        <v>52</v>
      </c>
      <c r="I7" t="s">
        <v>52</v>
      </c>
      <c r="J7" t="s">
        <v>52</v>
      </c>
      <c r="K7" t="s">
        <v>52</v>
      </c>
      <c r="L7">
        <v>1.22510879959818</v>
      </c>
      <c r="M7">
        <v>9.2284821099999998</v>
      </c>
      <c r="N7">
        <v>2.4992713513806701</v>
      </c>
      <c r="O7">
        <v>26.5243492472393</v>
      </c>
      <c r="P7">
        <v>9.2029999999999994</v>
      </c>
      <c r="Q7">
        <v>11.1272300791607</v>
      </c>
      <c r="R7">
        <v>1.7546385522768799</v>
      </c>
      <c r="S7">
        <v>18.341999999999999</v>
      </c>
      <c r="T7">
        <v>42.835000000000001</v>
      </c>
      <c r="U7">
        <v>26.236000000000001</v>
      </c>
      <c r="V7">
        <v>4.93</v>
      </c>
      <c r="W7">
        <v>13.755000000000001</v>
      </c>
      <c r="X7">
        <v>77.796000000000006</v>
      </c>
      <c r="Y7">
        <v>29.114000000000001</v>
      </c>
      <c r="Z7">
        <v>124.723</v>
      </c>
      <c r="AA7">
        <v>5.5019999999999998</v>
      </c>
      <c r="AB7">
        <v>12.183999999999999</v>
      </c>
      <c r="AC7">
        <v>14.780185549913799</v>
      </c>
      <c r="AD7">
        <v>1.6069015407379601</v>
      </c>
      <c r="AE7">
        <v>73.418000000000006</v>
      </c>
      <c r="AF7">
        <v>0.91928834448152497</v>
      </c>
      <c r="AG7">
        <v>1.8338121166732799</v>
      </c>
      <c r="AH7">
        <v>1.43921228491168</v>
      </c>
      <c r="AI7">
        <v>2.6219999999999999</v>
      </c>
      <c r="AJ7">
        <v>1.25338034482156E-2</v>
      </c>
      <c r="AK7">
        <v>1.97404591309815</v>
      </c>
      <c r="AL7">
        <v>0.34474723568420101</v>
      </c>
      <c r="AM7">
        <v>135.76400000000001</v>
      </c>
      <c r="AN7">
        <v>16.555727709034301</v>
      </c>
      <c r="AO7">
        <v>46.439</v>
      </c>
      <c r="AP7">
        <v>13.948118850132699</v>
      </c>
      <c r="AQ7">
        <v>1.375</v>
      </c>
      <c r="AR7">
        <v>7.844933179411</v>
      </c>
      <c r="AS7">
        <v>28.326000000000001</v>
      </c>
      <c r="AT7">
        <v>5.4329999999999998</v>
      </c>
      <c r="AU7">
        <v>4.9059999999999997</v>
      </c>
      <c r="AV7">
        <v>136.10499999999999</v>
      </c>
      <c r="AW7" t="s">
        <v>52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P108"/>
  <sheetViews>
    <sheetView topLeftCell="A87" zoomScale="92" zoomScaleNormal="92" workbookViewId="0">
      <selection activeCell="K106" sqref="K106"/>
    </sheetView>
  </sheetViews>
  <sheetFormatPr defaultRowHeight="15"/>
  <cols>
    <col min="1" max="1" width="15.42578125" bestFit="1" customWidth="1"/>
    <col min="3" max="3" width="10.7109375" bestFit="1" customWidth="1"/>
    <col min="4" max="4" width="10.7109375" customWidth="1"/>
    <col min="5" max="5" width="11.7109375" bestFit="1" customWidth="1"/>
    <col min="6" max="6" width="10.7109375" customWidth="1"/>
    <col min="7" max="42" width="8.42578125" bestFit="1" customWidth="1"/>
  </cols>
  <sheetData>
    <row r="1" spans="1:83">
      <c r="CE1" s="49" t="s">
        <v>13</v>
      </c>
    </row>
    <row r="2" spans="1:83">
      <c r="CE2" s="49" t="s">
        <v>20</v>
      </c>
    </row>
    <row r="3" spans="1:83">
      <c r="CE3" s="49" t="s">
        <v>288</v>
      </c>
    </row>
    <row r="4" spans="1:83" ht="15.75">
      <c r="A4" s="42" t="s">
        <v>285</v>
      </c>
      <c r="C4" t="s">
        <v>302</v>
      </c>
      <c r="CE4" s="49" t="s">
        <v>31</v>
      </c>
    </row>
    <row r="5" spans="1:83">
      <c r="C5" t="s">
        <v>0</v>
      </c>
      <c r="D5" t="s">
        <v>2</v>
      </c>
      <c r="E5" t="s">
        <v>76</v>
      </c>
      <c r="F5" t="str">
        <f>ServBldg!L1</f>
        <v>AL</v>
      </c>
      <c r="G5" t="str">
        <f>ServBldg!M1</f>
        <v>AT</v>
      </c>
      <c r="H5" t="str">
        <f>ServBldg!N1</f>
        <v>BA</v>
      </c>
      <c r="I5" t="str">
        <f>ServBldg!O1</f>
        <v>BE</v>
      </c>
      <c r="J5" t="str">
        <f>ServBldg!P1</f>
        <v>BG</v>
      </c>
      <c r="K5" t="str">
        <f>ServBldg!Q1</f>
        <v>CH</v>
      </c>
      <c r="L5" t="str">
        <f>ServBldg!R1</f>
        <v>CY</v>
      </c>
      <c r="M5" t="str">
        <f>ServBldg!S1</f>
        <v>CZ</v>
      </c>
      <c r="N5" t="str">
        <f>ServBldg!T1</f>
        <v>DE</v>
      </c>
      <c r="O5" t="str">
        <f>ServBldg!U1</f>
        <v>DK</v>
      </c>
      <c r="P5" t="str">
        <f>ServBldg!V1</f>
        <v>EE</v>
      </c>
      <c r="Q5" t="str">
        <f>ServBldg!W1</f>
        <v>EL</v>
      </c>
      <c r="R5" t="str">
        <f>ServBldg!X1</f>
        <v>ES</v>
      </c>
      <c r="S5" t="str">
        <f>ServBldg!Y1</f>
        <v>FI</v>
      </c>
      <c r="T5" t="str">
        <f>ServBldg!Z1</f>
        <v>FR</v>
      </c>
      <c r="U5" t="str">
        <f>ServBldg!AA1</f>
        <v>HR</v>
      </c>
      <c r="V5" t="str">
        <f>ServBldg!AB1</f>
        <v>HU</v>
      </c>
      <c r="W5" t="str">
        <f>ServBldg!AC1</f>
        <v>IE</v>
      </c>
      <c r="X5" t="str">
        <f>ServBldg!AD1</f>
        <v>IS</v>
      </c>
      <c r="Y5" t="str">
        <f>ServBldg!AE1</f>
        <v>IT</v>
      </c>
      <c r="Z5" t="str">
        <f>ServBldg!AF1</f>
        <v>KS</v>
      </c>
      <c r="AA5" t="str">
        <f>ServBldg!AG1</f>
        <v>LT</v>
      </c>
      <c r="AB5" t="str">
        <f>ServBldg!AH1</f>
        <v>LU</v>
      </c>
      <c r="AC5" t="str">
        <f>ServBldg!AI1</f>
        <v>LV</v>
      </c>
      <c r="AD5" t="str">
        <f>ServBldg!AJ1</f>
        <v>ME</v>
      </c>
      <c r="AE5" t="str">
        <f>ServBldg!AK1</f>
        <v>MK</v>
      </c>
      <c r="AF5" t="str">
        <f>ServBldg!AL1</f>
        <v>MT</v>
      </c>
      <c r="AG5" t="str">
        <f>ServBldg!AM1</f>
        <v>NL</v>
      </c>
      <c r="AH5" t="str">
        <f>ServBldg!AN1</f>
        <v>NO</v>
      </c>
      <c r="AI5" t="str">
        <f>ServBldg!AO1</f>
        <v>PL</v>
      </c>
      <c r="AJ5" t="str">
        <f>ServBldg!AP1</f>
        <v>PT</v>
      </c>
      <c r="AK5" t="str">
        <f>ServBldg!AQ1</f>
        <v>RO</v>
      </c>
      <c r="AL5" t="str">
        <f>ServBldg!AR1</f>
        <v>RS</v>
      </c>
      <c r="AM5" t="str">
        <f>ServBldg!AS1</f>
        <v>SE</v>
      </c>
      <c r="AN5" t="str">
        <f>ServBldg!AT1</f>
        <v>SI</v>
      </c>
      <c r="AO5" t="str">
        <f>ServBldg!AU1</f>
        <v>SK</v>
      </c>
      <c r="AP5" t="str">
        <f>ServBldg!AV1</f>
        <v>UK</v>
      </c>
      <c r="CE5" s="49" t="s">
        <v>15</v>
      </c>
    </row>
    <row r="6" spans="1:83">
      <c r="A6" t="s">
        <v>107</v>
      </c>
      <c r="C6" t="s">
        <v>75</v>
      </c>
      <c r="D6">
        <v>2010</v>
      </c>
      <c r="E6" t="s">
        <v>99</v>
      </c>
      <c r="F6" s="4">
        <f>SUMIF(ServBldg!$C$2:$C$42,'ServBldg Projection'!$A6,ServBldg!L$2:L$42)</f>
        <v>0.67999037669225504</v>
      </c>
      <c r="G6" s="4">
        <f>SUMIF(ServBldg!$C$2:$C$42,'ServBldg Projection'!$A6,ServBldg!M$2:M$42)</f>
        <v>36.346693561999999</v>
      </c>
      <c r="H6" s="4">
        <f>SUMIF(ServBldg!$C$2:$C$42,'ServBldg Projection'!$A6,ServBldg!N$2:N$42)</f>
        <v>0.78448403105061804</v>
      </c>
      <c r="I6" s="4">
        <f>SUMIF(ServBldg!$C$2:$C$42,'ServBldg Projection'!$A6,ServBldg!O$2:O$42)</f>
        <v>12.595735535132</v>
      </c>
      <c r="J6" s="4">
        <f>SUMIF(ServBldg!$C$2:$C$42,'ServBldg Projection'!$A6,ServBldg!P$2:P$42)</f>
        <v>1.2</v>
      </c>
      <c r="K6" s="4">
        <f>SUMIF(ServBldg!$C$2:$C$42,'ServBldg Projection'!$A6,ServBldg!Q$2:Q$42)</f>
        <v>42.3730166339557</v>
      </c>
      <c r="L6" s="4">
        <f>SUMIF(ServBldg!$C$2:$C$42,'ServBldg Projection'!$A6,ServBldg!R$2:R$42)</f>
        <v>3.16710232112084</v>
      </c>
      <c r="M6" s="4">
        <f>SUMIF(ServBldg!$C$2:$C$42,'ServBldg Projection'!$A6,ServBldg!S$2:S$42)</f>
        <v>1.4790000000000001</v>
      </c>
      <c r="N6" s="4">
        <f>SUMIF(ServBldg!$C$2:$C$42,'ServBldg Projection'!$A6,ServBldg!T$2:T$42)</f>
        <v>284.60000000000002</v>
      </c>
      <c r="O6" s="4">
        <f>SUMIF(ServBldg!$C$2:$C$42,'ServBldg Projection'!$A6,ServBldg!U$2:U$42)</f>
        <v>5.3209999999999997</v>
      </c>
      <c r="P6" s="4">
        <f>SUMIF(ServBldg!$C$2:$C$42,'ServBldg Projection'!$A6,ServBldg!V$2:V$42)</f>
        <v>0.57199999999999995</v>
      </c>
      <c r="Q6" s="4">
        <f>SUMIF(ServBldg!$C$2:$C$42,'ServBldg Projection'!$A6,ServBldg!W$2:W$42)</f>
        <v>26.056999999999999</v>
      </c>
      <c r="R6" s="4">
        <f>SUMIF(ServBldg!$C$2:$C$42,'ServBldg Projection'!$A6,ServBldg!X$2:X$42)</f>
        <v>36.218000000000004</v>
      </c>
      <c r="S6" s="4">
        <f>SUMIF(ServBldg!$C$2:$C$42,'ServBldg Projection'!$A6,ServBldg!Y$2:Y$42)</f>
        <v>5.9859999999999998</v>
      </c>
      <c r="T6" s="4">
        <f>SUMIF(ServBldg!$C$2:$C$42,'ServBldg Projection'!$A6,ServBldg!Z$2:Z$42)</f>
        <v>64.119</v>
      </c>
      <c r="U6" s="4">
        <f>SUMIF(ServBldg!$C$2:$C$42,'ServBldg Projection'!$A6,ServBldg!AA$2:AA$42)</f>
        <v>8.7780000000000005</v>
      </c>
      <c r="V6" s="4">
        <f>SUMIF(ServBldg!$C$2:$C$42,'ServBldg Projection'!$A6,ServBldg!AB$2:AB$42)</f>
        <v>28.463000000000001</v>
      </c>
      <c r="W6" s="4">
        <f>SUMIF(ServBldg!$C$2:$C$42,'ServBldg Projection'!$A6,ServBldg!AC$2:AC$42)</f>
        <v>6.5120185421563903</v>
      </c>
      <c r="X6" s="4">
        <f>SUMIF(ServBldg!$C$2:$C$42,'ServBldg Projection'!$A6,ServBldg!AD$2:AD$42)</f>
        <v>0.32715699906268397</v>
      </c>
      <c r="Y6" s="4">
        <f>SUMIF(ServBldg!$C$2:$C$42,'ServBldg Projection'!$A6,ServBldg!AE$2:AE$42)</f>
        <v>41.389000000000003</v>
      </c>
      <c r="Z6" s="4">
        <f>SUMIF(ServBldg!$C$2:$C$42,'ServBldg Projection'!$A6,ServBldg!AF$2:AF$42)</f>
        <v>0.42918684277574598</v>
      </c>
      <c r="AA6" s="4">
        <f>SUMIF(ServBldg!$C$2:$C$42,'ServBldg Projection'!$A6,ServBldg!AG$2:AG$42)</f>
        <v>2.2448778741442599</v>
      </c>
      <c r="AB6" s="4">
        <f>SUMIF(ServBldg!$C$2:$C$42,'ServBldg Projection'!$A6,ServBldg!AH$2:AH$42)</f>
        <v>1.33725175289155</v>
      </c>
      <c r="AC6" s="4">
        <f>SUMIF(ServBldg!$C$2:$C$42,'ServBldg Projection'!$A6,ServBldg!AI$2:AI$42)</f>
        <v>1.431</v>
      </c>
      <c r="AD6" s="4">
        <f>SUMIF(ServBldg!$C$2:$C$42,'ServBldg Projection'!$A6,ServBldg!AJ$2:AJ$42)</f>
        <v>6.3291182578825598E-3</v>
      </c>
      <c r="AE6" s="4">
        <f>SUMIF(ServBldg!$C$2:$C$42,'ServBldg Projection'!$A6,ServBldg!AK$2:AK$42)</f>
        <v>0.83488341838213598</v>
      </c>
      <c r="AF6" s="4">
        <f>SUMIF(ServBldg!$C$2:$C$42,'ServBldg Projection'!$A6,ServBldg!AL$2:AL$42)</f>
        <v>0.72452379154769397</v>
      </c>
      <c r="AG6" s="4">
        <f>SUMIF(ServBldg!$C$2:$C$42,'ServBldg Projection'!$A6,ServBldg!AM$2:AM$42)</f>
        <v>13.352</v>
      </c>
      <c r="AH6" s="4">
        <f>SUMIF(ServBldg!$C$2:$C$42,'ServBldg Projection'!$A6,ServBldg!AN$2:AN$42)</f>
        <v>4.5773725610572402</v>
      </c>
      <c r="AI6" s="4">
        <f>SUMIF(ServBldg!$C$2:$C$42,'ServBldg Projection'!$A6,ServBldg!AO$2:AO$42)</f>
        <v>42.692999999999998</v>
      </c>
      <c r="AJ6" s="4">
        <f>SUMIF(ServBldg!$C$2:$C$42,'ServBldg Projection'!$A6,ServBldg!AP$2:AP$42)</f>
        <v>6.4496276002986201</v>
      </c>
      <c r="AK6" s="4">
        <f>SUMIF(ServBldg!$C$2:$C$42,'ServBldg Projection'!$A6,ServBldg!AQ$2:AQ$42)</f>
        <v>5.17</v>
      </c>
      <c r="AL6" s="4">
        <f>SUMIF(ServBldg!$C$2:$C$42,'ServBldg Projection'!$A6,ServBldg!AR$2:AR$42)</f>
        <v>2.89443642160971</v>
      </c>
      <c r="AM6" s="4">
        <f>SUMIF(ServBldg!$C$2:$C$42,'ServBldg Projection'!$A6,ServBldg!AS$2:AS$42)</f>
        <v>6.4580000000000002</v>
      </c>
      <c r="AN6" s="4">
        <f>SUMIF(ServBldg!$C$2:$C$42,'ServBldg Projection'!$A6,ServBldg!AT$2:AT$42)</f>
        <v>3.0049999999999999</v>
      </c>
      <c r="AO6" s="4">
        <f>SUMIF(ServBldg!$C$2:$C$42,'ServBldg Projection'!$A6,ServBldg!AU$2:AU$42)</f>
        <v>5.6050000000000004</v>
      </c>
      <c r="AP6" s="4">
        <f>SUMIF(ServBldg!$C$2:$C$42,'ServBldg Projection'!$A6,ServBldg!AV$2:AV$42)</f>
        <v>67.399000000000001</v>
      </c>
      <c r="CE6" s="49" t="s">
        <v>39</v>
      </c>
    </row>
    <row r="7" spans="1:83">
      <c r="A7" t="s">
        <v>108</v>
      </c>
      <c r="C7" t="s">
        <v>75</v>
      </c>
      <c r="D7">
        <v>2010</v>
      </c>
      <c r="E7" t="s">
        <v>100</v>
      </c>
      <c r="F7" s="4">
        <f>SUMIF(ServBldg!$C$2:$C$42,'ServBldg Projection'!$A7,ServBldg!L$2:L$42)</f>
        <v>0.27767905741145998</v>
      </c>
      <c r="G7" s="4">
        <f>SUMIF(ServBldg!$C$2:$C$42,'ServBldg Projection'!$A7,ServBldg!M$2:M$42)</f>
        <v>4.5699690520000003</v>
      </c>
      <c r="H7" s="4">
        <f>SUMIF(ServBldg!$C$2:$C$42,'ServBldg Projection'!$A7,ServBldg!N$2:N$42)</f>
        <v>0.67945643596713601</v>
      </c>
      <c r="I7" s="4">
        <f>SUMIF(ServBldg!$C$2:$C$42,'ServBldg Projection'!$A7,ServBldg!O$2:O$42)</f>
        <v>25.700716050977402</v>
      </c>
      <c r="J7" s="4">
        <f>SUMIF(ServBldg!$C$2:$C$42,'ServBldg Projection'!$A7,ServBldg!P$2:P$42)</f>
        <v>4.04</v>
      </c>
      <c r="K7" s="4">
        <f>SUMIF(ServBldg!$C$2:$C$42,'ServBldg Projection'!$A7,ServBldg!Q$2:Q$42)</f>
        <v>5.6389075288589501</v>
      </c>
      <c r="L7" s="4">
        <f>SUMIF(ServBldg!$C$2:$C$42,'ServBldg Projection'!$A7,ServBldg!R$2:R$42)</f>
        <v>0.25635961929860701</v>
      </c>
      <c r="M7" s="4">
        <f>SUMIF(ServBldg!$C$2:$C$42,'ServBldg Projection'!$A7,ServBldg!S$2:S$42)</f>
        <v>5.1420000000000003</v>
      </c>
      <c r="N7" s="4">
        <f>SUMIF(ServBldg!$C$2:$C$42,'ServBldg Projection'!$A7,ServBldg!T$2:T$42)</f>
        <v>64.373999999999995</v>
      </c>
      <c r="O7" s="4">
        <f>SUMIF(ServBldg!$C$2:$C$42,'ServBldg Projection'!$A7,ServBldg!U$2:U$42)</f>
        <v>3.6669999999999998</v>
      </c>
      <c r="P7" s="4">
        <f>SUMIF(ServBldg!$C$2:$C$42,'ServBldg Projection'!$A7,ServBldg!V$2:V$42)</f>
        <v>0.53800000000000003</v>
      </c>
      <c r="Q7" s="4">
        <f>SUMIF(ServBldg!$C$2:$C$42,'ServBldg Projection'!$A7,ServBldg!W$2:W$42)</f>
        <v>1.96</v>
      </c>
      <c r="R7" s="4">
        <f>SUMIF(ServBldg!$C$2:$C$42,'ServBldg Projection'!$A7,ServBldg!X$2:X$42)</f>
        <v>19.056000000000001</v>
      </c>
      <c r="S7" s="4">
        <f>SUMIF(ServBldg!$C$2:$C$42,'ServBldg Projection'!$A7,ServBldg!Y$2:Y$42)</f>
        <v>8.4260000000000002</v>
      </c>
      <c r="T7" s="4">
        <f>SUMIF(ServBldg!$C$2:$C$42,'ServBldg Projection'!$A7,ServBldg!Z$2:Z$42)</f>
        <v>116.864</v>
      </c>
      <c r="U7" s="4">
        <f>SUMIF(ServBldg!$C$2:$C$42,'ServBldg Projection'!$A7,ServBldg!AA$2:AA$42)</f>
        <v>3.15</v>
      </c>
      <c r="V7" s="4">
        <f>SUMIF(ServBldg!$C$2:$C$42,'ServBldg Projection'!$A7,ServBldg!AB$2:AB$42)</f>
        <v>11.236000000000001</v>
      </c>
      <c r="W7" s="4">
        <f>SUMIF(ServBldg!$C$2:$C$42,'ServBldg Projection'!$A7,ServBldg!AC$2:AC$42)</f>
        <v>2.7957309775145802</v>
      </c>
      <c r="X7" s="4">
        <f>SUMIF(ServBldg!$C$2:$C$42,'ServBldg Projection'!$A7,ServBldg!AD$2:AD$42)</f>
        <v>1.07449424174065</v>
      </c>
      <c r="Y7" s="4">
        <f>SUMIF(ServBldg!$C$2:$C$42,'ServBldg Projection'!$A7,ServBldg!AE$2:AE$42)</f>
        <v>31.038419999999999</v>
      </c>
      <c r="Z7" s="4">
        <f>SUMIF(ServBldg!$C$2:$C$42,'ServBldg Projection'!$A7,ServBldg!AF$2:AF$42)</f>
        <v>0.22316241534447101</v>
      </c>
      <c r="AA7" s="4">
        <f>SUMIF(ServBldg!$C$2:$C$42,'ServBldg Projection'!$A7,ServBldg!AG$2:AG$42)</f>
        <v>2.7927300000000002</v>
      </c>
      <c r="AB7" s="4">
        <f>SUMIF(ServBldg!$C$2:$C$42,'ServBldg Projection'!$A7,ServBldg!AH$2:AH$42)</f>
        <v>1.1946464798554399</v>
      </c>
      <c r="AC7" s="4">
        <f>SUMIF(ServBldg!$C$2:$C$42,'ServBldg Projection'!$A7,ServBldg!AI$2:AI$42)</f>
        <v>1.3280000000000001</v>
      </c>
      <c r="AD7" s="4">
        <f>SUMIF(ServBldg!$C$2:$C$42,'ServBldg Projection'!$A7,ServBldg!AJ$2:AJ$42)</f>
        <v>2.9917815178845402E-3</v>
      </c>
      <c r="AE7" s="4">
        <f>SUMIF(ServBldg!$C$2:$C$42,'ServBldg Projection'!$A7,ServBldg!AK$2:AK$42)</f>
        <v>0.49677715694226598</v>
      </c>
      <c r="AF7" s="4">
        <f>SUMIF(ServBldg!$C$2:$C$42,'ServBldg Projection'!$A7,ServBldg!AL$2:AL$42)</f>
        <v>4.7529948008047697E-2</v>
      </c>
      <c r="AG7" s="4">
        <f>SUMIF(ServBldg!$C$2:$C$42,'ServBldg Projection'!$A7,ServBldg!AM$2:AM$42)</f>
        <v>5.4160000000000004</v>
      </c>
      <c r="AH7" s="4">
        <f>SUMIF(ServBldg!$C$2:$C$42,'ServBldg Projection'!$A7,ServBldg!AN$2:AN$42)</f>
        <v>11.7506514777929</v>
      </c>
      <c r="AI7" s="4">
        <f>SUMIF(ServBldg!$C$2:$C$42,'ServBldg Projection'!$A7,ServBldg!AO$2:AO$42)</f>
        <v>10.247999999999999</v>
      </c>
      <c r="AJ7" s="4">
        <f>SUMIF(ServBldg!$C$2:$C$42,'ServBldg Projection'!$A7,ServBldg!AP$2:AP$42)</f>
        <v>3.42007133570758</v>
      </c>
      <c r="AK7" s="4">
        <f>SUMIF(ServBldg!$C$2:$C$42,'ServBldg Projection'!$A7,ServBldg!AQ$2:AQ$42)</f>
        <v>9.25</v>
      </c>
      <c r="AL7" s="4">
        <f>SUMIF(ServBldg!$C$2:$C$42,'ServBldg Projection'!$A7,ServBldg!AR$2:AR$42)</f>
        <v>2.0523982694370502</v>
      </c>
      <c r="AM7" s="4">
        <f>SUMIF(ServBldg!$C$2:$C$42,'ServBldg Projection'!$A7,ServBldg!AS$2:AS$42)</f>
        <v>19.146999999999998</v>
      </c>
      <c r="AN7" s="4">
        <f>SUMIF(ServBldg!$C$2:$C$42,'ServBldg Projection'!$A7,ServBldg!AT$2:AT$42)</f>
        <v>1.2430000000000001</v>
      </c>
      <c r="AO7" s="4">
        <f>SUMIF(ServBldg!$C$2:$C$42,'ServBldg Projection'!$A7,ServBldg!AU$2:AU$42)</f>
        <v>6.73</v>
      </c>
      <c r="AP7" s="4">
        <f>SUMIF(ServBldg!$C$2:$C$42,'ServBldg Projection'!$A7,ServBldg!AV$2:AV$42)</f>
        <v>23.268000000000001</v>
      </c>
      <c r="CE7" s="49" t="s">
        <v>34</v>
      </c>
    </row>
    <row r="8" spans="1:83">
      <c r="A8" t="s">
        <v>109</v>
      </c>
      <c r="C8" t="s">
        <v>75</v>
      </c>
      <c r="D8">
        <v>2010</v>
      </c>
      <c r="E8" t="s">
        <v>101</v>
      </c>
      <c r="F8" s="4">
        <f>SUMIF(ServBldg!$C$2:$C$42,'ServBldg Projection'!$A8,ServBldg!L$2:L$42)</f>
        <v>2.07005385961221</v>
      </c>
      <c r="G8" s="4">
        <f>SUMIF(ServBldg!$C$2:$C$42,'ServBldg Projection'!$A8,ServBldg!M$2:M$42)</f>
        <v>50.124227542</v>
      </c>
      <c r="H8" s="4">
        <f>SUMIF(ServBldg!$C$2:$C$42,'ServBldg Projection'!$A8,ServBldg!N$2:N$42)</f>
        <v>5.0876389394866397</v>
      </c>
      <c r="I8" s="4">
        <f>SUMIF(ServBldg!$C$2:$C$42,'ServBldg Projection'!$A8,ServBldg!O$2:O$42)</f>
        <v>86.946263185174104</v>
      </c>
      <c r="J8" s="4">
        <f>SUMIF(ServBldg!$C$2:$C$42,'ServBldg Projection'!$A8,ServBldg!P$2:P$42)</f>
        <v>37.700000000000003</v>
      </c>
      <c r="K8" s="4">
        <f>SUMIF(ServBldg!$C$2:$C$42,'ServBldg Projection'!$A8,ServBldg!Q$2:Q$42)</f>
        <v>61.966292641333197</v>
      </c>
      <c r="L8" s="4">
        <f>SUMIF(ServBldg!$C$2:$C$42,'ServBldg Projection'!$A8,ServBldg!R$2:R$42)</f>
        <v>9.1045149099354603</v>
      </c>
      <c r="M8" s="4">
        <f>SUMIF(ServBldg!$C$2:$C$42,'ServBldg Projection'!$A8,ServBldg!S$2:S$42)</f>
        <v>48.024999999999999</v>
      </c>
      <c r="N8" s="4">
        <f>SUMIF(ServBldg!$C$2:$C$42,'ServBldg Projection'!$A8,ServBldg!T$2:T$42)</f>
        <v>554.86356255199996</v>
      </c>
      <c r="O8" s="4">
        <f>SUMIF(ServBldg!$C$2:$C$42,'ServBldg Projection'!$A8,ServBldg!U$2:U$42)</f>
        <v>73.372</v>
      </c>
      <c r="P8" s="4">
        <f>SUMIF(ServBldg!$C$2:$C$42,'ServBldg Projection'!$A8,ServBldg!V$2:V$42)</f>
        <v>3.9140000000000001</v>
      </c>
      <c r="Q8" s="4">
        <f>SUMIF(ServBldg!$C$2:$C$42,'ServBldg Projection'!$A8,ServBldg!W$2:W$42)</f>
        <v>69.816000000000003</v>
      </c>
      <c r="R8" s="4">
        <f>SUMIF(ServBldg!$C$2:$C$42,'ServBldg Projection'!$A8,ServBldg!X$2:X$42)</f>
        <v>138.11199999999999</v>
      </c>
      <c r="S8" s="4">
        <f>SUMIF(ServBldg!$C$2:$C$42,'ServBldg Projection'!$A8,ServBldg!Y$2:Y$42)</f>
        <v>28.1</v>
      </c>
      <c r="T8" s="4">
        <f>SUMIF(ServBldg!$C$2:$C$42,'ServBldg Projection'!$A8,ServBldg!Z$2:Z$42)</f>
        <v>394.47199999999998</v>
      </c>
      <c r="U8" s="4">
        <f>SUMIF(ServBldg!$C$2:$C$42,'ServBldg Projection'!$A8,ServBldg!AA$2:AA$42)</f>
        <v>11.62</v>
      </c>
      <c r="V8" s="4">
        <f>SUMIF(ServBldg!$C$2:$C$42,'ServBldg Projection'!$A8,ServBldg!AB$2:AB$42)</f>
        <v>21.007999999999999</v>
      </c>
      <c r="W8" s="4">
        <f>SUMIF(ServBldg!$C$2:$C$42,'ServBldg Projection'!$A8,ServBldg!AC$2:AC$42)</f>
        <v>27.684686877083799</v>
      </c>
      <c r="X8" s="4">
        <f>SUMIF(ServBldg!$C$2:$C$42,'ServBldg Projection'!$A8,ServBldg!AD$2:AD$42)</f>
        <v>5.05297667614576</v>
      </c>
      <c r="Y8" s="4">
        <f>SUMIF(ServBldg!$C$2:$C$42,'ServBldg Projection'!$A8,ServBldg!AE$2:AE$42)</f>
        <v>129.92919599999999</v>
      </c>
      <c r="Z8" s="4">
        <f>SUMIF(ServBldg!$C$2:$C$42,'ServBldg Projection'!$A8,ServBldg!AF$2:AF$42)</f>
        <v>1.7091305172881801</v>
      </c>
      <c r="AA8" s="4">
        <f>SUMIF(ServBldg!$C$2:$C$42,'ServBldg Projection'!$A8,ServBldg!AG$2:AG$42)</f>
        <v>19.599046999999999</v>
      </c>
      <c r="AB8" s="4">
        <f>SUMIF(ServBldg!$C$2:$C$42,'ServBldg Projection'!$A8,ServBldg!AH$2:AH$42)</f>
        <v>6.9747372210001704</v>
      </c>
      <c r="AC8" s="4">
        <f>SUMIF(ServBldg!$C$2:$C$42,'ServBldg Projection'!$A8,ServBldg!AI$2:AI$42)</f>
        <v>8.5570000000000004</v>
      </c>
      <c r="AD8" s="4">
        <f>SUMIF(ServBldg!$C$2:$C$42,'ServBldg Projection'!$A8,ServBldg!AJ$2:AJ$42)</f>
        <v>2.07125362023617E-2</v>
      </c>
      <c r="AE8" s="4">
        <f>SUMIF(ServBldg!$C$2:$C$42,'ServBldg Projection'!$A8,ServBldg!AK$2:AK$42)</f>
        <v>3.6710913251058801</v>
      </c>
      <c r="AF8" s="4">
        <f>SUMIF(ServBldg!$C$2:$C$42,'ServBldg Projection'!$A8,ServBldg!AL$2:AL$42)</f>
        <v>1.4940635229466901</v>
      </c>
      <c r="AG8" s="4">
        <f>SUMIF(ServBldg!$C$2:$C$42,'ServBldg Projection'!$A8,ServBldg!AM$2:AM$42)</f>
        <v>51.41</v>
      </c>
      <c r="AH8" s="4">
        <f>SUMIF(ServBldg!$C$2:$C$42,'ServBldg Projection'!$A8,ServBldg!AN$2:AN$42)</f>
        <v>43.4501236561415</v>
      </c>
      <c r="AI8" s="4">
        <f>SUMIF(ServBldg!$C$2:$C$42,'ServBldg Projection'!$A8,ServBldg!AO$2:AO$42)</f>
        <v>190.14699999999999</v>
      </c>
      <c r="AJ8" s="4">
        <f>SUMIF(ServBldg!$C$2:$C$42,'ServBldg Projection'!$A8,ServBldg!AP$2:AP$42)</f>
        <v>24.921273905849901</v>
      </c>
      <c r="AK8" s="4">
        <f>SUMIF(ServBldg!$C$2:$C$42,'ServBldg Projection'!$A8,ServBldg!AQ$2:AQ$42)</f>
        <v>25.244</v>
      </c>
      <c r="AL8" s="4">
        <f>SUMIF(ServBldg!$C$2:$C$42,'ServBldg Projection'!$A8,ServBldg!AR$2:AR$42)</f>
        <v>15.433749636472101</v>
      </c>
      <c r="AM8" s="4">
        <f>SUMIF(ServBldg!$C$2:$C$42,'ServBldg Projection'!$A8,ServBldg!AS$2:AS$42)</f>
        <v>83.274000000000001</v>
      </c>
      <c r="AN8" s="4">
        <f>SUMIF(ServBldg!$C$2:$C$42,'ServBldg Projection'!$A8,ServBldg!AT$2:AT$42)</f>
        <v>10.907999999999999</v>
      </c>
      <c r="AO8" s="4">
        <f>SUMIF(ServBldg!$C$2:$C$42,'ServBldg Projection'!$A8,ServBldg!AU$2:AU$42)</f>
        <v>20.61</v>
      </c>
      <c r="AP8" s="4">
        <f>SUMIF(ServBldg!$C$2:$C$42,'ServBldg Projection'!$A8,ServBldg!AV$2:AV$42)</f>
        <v>229.84</v>
      </c>
      <c r="CE8" s="49" t="s">
        <v>24</v>
      </c>
    </row>
    <row r="9" spans="1:83">
      <c r="A9" t="s">
        <v>110</v>
      </c>
      <c r="C9" t="s">
        <v>75</v>
      </c>
      <c r="D9">
        <v>2010</v>
      </c>
      <c r="E9" t="s">
        <v>102</v>
      </c>
      <c r="F9" s="4">
        <f>SUMIF(ServBldg!$C$2:$C$42,'ServBldg Projection'!$A9,ServBldg!L$2:L$42)</f>
        <v>0.53191942157110605</v>
      </c>
      <c r="G9" s="4">
        <f>SUMIF(ServBldg!$C$2:$C$42,'ServBldg Projection'!$A9,ServBldg!M$2:M$42)</f>
        <v>8.4983246621501305</v>
      </c>
      <c r="H9" s="4">
        <f>SUMIF(ServBldg!$C$2:$C$42,'ServBldg Projection'!$A9,ServBldg!N$2:N$42)</f>
        <v>1.3384770096107801</v>
      </c>
      <c r="I9" s="4">
        <f>SUMIF(ServBldg!$C$2:$C$42,'ServBldg Projection'!$A9,ServBldg!O$2:O$42)</f>
        <v>23.285750394380798</v>
      </c>
      <c r="J9" s="4">
        <f>SUMIF(ServBldg!$C$2:$C$42,'ServBldg Projection'!$A9,ServBldg!P$2:P$42)</f>
        <v>7.0763682607854399</v>
      </c>
      <c r="K9" s="4">
        <f>SUMIF(ServBldg!$C$2:$C$42,'ServBldg Projection'!$A9,ServBldg!Q$2:Q$42)</f>
        <v>10.524958381880399</v>
      </c>
      <c r="L9" s="4">
        <f>SUMIF(ServBldg!$C$2:$C$42,'ServBldg Projection'!$A9,ServBldg!R$2:R$42)</f>
        <v>1.72027454550543</v>
      </c>
      <c r="M9" s="4">
        <f>SUMIF(ServBldg!$C$2:$C$42,'ServBldg Projection'!$A9,ServBldg!S$2:S$42)</f>
        <v>9.5258803510573191</v>
      </c>
      <c r="N9" s="4">
        <f>SUMIF(ServBldg!$C$2:$C$42,'ServBldg Projection'!$A9,ServBldg!T$2:T$42)</f>
        <v>307.79177845416302</v>
      </c>
      <c r="O9" s="4">
        <f>SUMIF(ServBldg!$C$2:$C$42,'ServBldg Projection'!$A9,ServBldg!U$2:U$42)</f>
        <v>7.5360151981499399</v>
      </c>
      <c r="P9" s="4">
        <f>SUMIF(ServBldg!$C$2:$C$42,'ServBldg Projection'!$A9,ServBldg!V$2:V$42)</f>
        <v>1.11747084850615</v>
      </c>
      <c r="Q9" s="4">
        <f>SUMIF(ServBldg!$C$2:$C$42,'ServBldg Projection'!$A9,ServBldg!W$2:W$42)</f>
        <v>12.9307402807434</v>
      </c>
      <c r="R9" s="4">
        <f>SUMIF(ServBldg!$C$2:$C$42,'ServBldg Projection'!$A9,ServBldg!X$2:X$42)</f>
        <v>35.896456455453901</v>
      </c>
      <c r="S9" s="4">
        <f>SUMIF(ServBldg!$C$2:$C$42,'ServBldg Projection'!$A9,ServBldg!Y$2:Y$42)</f>
        <v>19.2442468830805</v>
      </c>
      <c r="T9" s="4">
        <f>SUMIF(ServBldg!$C$2:$C$42,'ServBldg Projection'!$A9,ServBldg!Z$2:Z$42)</f>
        <v>103.59699999999999</v>
      </c>
      <c r="U9" s="4">
        <f>SUMIF(ServBldg!$C$2:$C$42,'ServBldg Projection'!$A9,ServBldg!AA$2:AA$42)</f>
        <v>1.4346740827847499</v>
      </c>
      <c r="V9" s="4">
        <f>SUMIF(ServBldg!$C$2:$C$42,'ServBldg Projection'!$A9,ServBldg!AB$2:AB$42)</f>
        <v>15.6411931275361</v>
      </c>
      <c r="W9" s="4">
        <f>SUMIF(ServBldg!$C$2:$C$42,'ServBldg Projection'!$A9,ServBldg!AC$2:AC$42)</f>
        <v>24.2387282958424</v>
      </c>
      <c r="X9" s="4">
        <f>SUMIF(ServBldg!$C$2:$C$42,'ServBldg Projection'!$A9,ServBldg!AD$2:AD$42)</f>
        <v>0.50228381294402402</v>
      </c>
      <c r="Y9" s="4">
        <f>SUMIF(ServBldg!$C$2:$C$42,'ServBldg Projection'!$A9,ServBldg!AE$2:AE$42)</f>
        <v>69.018754232100804</v>
      </c>
      <c r="Z9" s="4">
        <f>SUMIF(ServBldg!$C$2:$C$42,'ServBldg Projection'!$A9,ServBldg!AF$2:AF$42)</f>
        <v>0.44652662341229599</v>
      </c>
      <c r="AA9" s="4">
        <f>SUMIF(ServBldg!$C$2:$C$42,'ServBldg Projection'!$A9,ServBldg!AG$2:AG$42)</f>
        <v>5.2975676602624002</v>
      </c>
      <c r="AB9" s="4">
        <f>SUMIF(ServBldg!$C$2:$C$42,'ServBldg Projection'!$A9,ServBldg!AH$2:AH$42)</f>
        <v>2.4194108433281798</v>
      </c>
      <c r="AC9" s="4">
        <f>SUMIF(ServBldg!$C$2:$C$42,'ServBldg Projection'!$A9,ServBldg!AI$2:AI$42)</f>
        <v>1.319</v>
      </c>
      <c r="AD9" s="4">
        <f>SUMIF(ServBldg!$C$2:$C$42,'ServBldg Projection'!$A9,ServBldg!AJ$2:AJ$42)</f>
        <v>5.3180310999297398E-3</v>
      </c>
      <c r="AE9" s="4">
        <f>SUMIF(ServBldg!$C$2:$C$42,'ServBldg Projection'!$A9,ServBldg!AK$2:AK$42)</f>
        <v>0.95399757761450599</v>
      </c>
      <c r="AF9" s="4">
        <f>SUMIF(ServBldg!$C$2:$C$42,'ServBldg Projection'!$A9,ServBldg!AL$2:AL$42)</f>
        <v>0.26461103010710801</v>
      </c>
      <c r="AG9" s="4">
        <f>SUMIF(ServBldg!$C$2:$C$42,'ServBldg Projection'!$A9,ServBldg!AM$2:AM$42)</f>
        <v>44.438499999999998</v>
      </c>
      <c r="AH9" s="4">
        <f>SUMIF(ServBldg!$C$2:$C$42,'ServBldg Projection'!$A9,ServBldg!AN$2:AN$42)</f>
        <v>4.4465438908792203</v>
      </c>
      <c r="AI9" s="4">
        <f>SUMIF(ServBldg!$C$2:$C$42,'ServBldg Projection'!$A9,ServBldg!AO$2:AO$42)</f>
        <v>57.973600589834803</v>
      </c>
      <c r="AJ9" s="4">
        <f>SUMIF(ServBldg!$C$2:$C$42,'ServBldg Projection'!$A9,ServBldg!AP$2:AP$42)</f>
        <v>6.4727724417919603</v>
      </c>
      <c r="AK9" s="4">
        <f>SUMIF(ServBldg!$C$2:$C$42,'ServBldg Projection'!$A9,ServBldg!AQ$2:AQ$42)</f>
        <v>11.068165741228499</v>
      </c>
      <c r="AL9" s="4">
        <f>SUMIF(ServBldg!$C$2:$C$42,'ServBldg Projection'!$A9,ServBldg!AR$2:AR$42)</f>
        <v>4.0535137614190599</v>
      </c>
      <c r="AM9" s="4">
        <f>SUMIF(ServBldg!$C$2:$C$42,'ServBldg Projection'!$A9,ServBldg!AS$2:AS$42)</f>
        <v>8.2929241280454207</v>
      </c>
      <c r="AN9" s="4">
        <f>SUMIF(ServBldg!$C$2:$C$42,'ServBldg Projection'!$A9,ServBldg!AT$2:AT$42)</f>
        <v>3.1581047904855302</v>
      </c>
      <c r="AO9" s="4">
        <f>SUMIF(ServBldg!$C$2:$C$42,'ServBldg Projection'!$A9,ServBldg!AU$2:AU$42)</f>
        <v>0.18084052222007199</v>
      </c>
      <c r="AP9" s="4">
        <f>SUMIF(ServBldg!$C$2:$C$42,'ServBldg Projection'!$A9,ServBldg!AV$2:AV$42)</f>
        <v>197.75986737297501</v>
      </c>
      <c r="CE9" s="49" t="s">
        <v>42</v>
      </c>
    </row>
    <row r="10" spans="1:83">
      <c r="A10" t="s">
        <v>111</v>
      </c>
      <c r="C10" t="s">
        <v>75</v>
      </c>
      <c r="D10">
        <v>2010</v>
      </c>
      <c r="E10" t="s">
        <v>103</v>
      </c>
      <c r="F10" s="4">
        <f>SUMIF(ServBldg!$C$2:$C$42,'ServBldg Projection'!$A10,ServBldg!L$2:L$42)</f>
        <v>0.63597382892708298</v>
      </c>
      <c r="G10" s="4">
        <f>SUMIF(ServBldg!$C$2:$C$42,'ServBldg Projection'!$A10,ServBldg!M$2:M$42)</f>
        <v>5.5527245318498704</v>
      </c>
      <c r="H10" s="4">
        <f>SUMIF(ServBldg!$C$2:$C$42,'ServBldg Projection'!$A10,ServBldg!N$2:N$42)</f>
        <v>1.60031071288726</v>
      </c>
      <c r="I10" s="4">
        <f>SUMIF(ServBldg!$C$2:$C$42,'ServBldg Projection'!$A10,ServBldg!O$2:O$42)</f>
        <v>23.285750394380798</v>
      </c>
      <c r="J10" s="4">
        <f>SUMIF(ServBldg!$C$2:$C$42,'ServBldg Projection'!$A10,ServBldg!P$2:P$42)</f>
        <v>4.6236317392145603</v>
      </c>
      <c r="K10" s="4">
        <f>SUMIF(ServBldg!$C$2:$C$42,'ServBldg Projection'!$A10,ServBldg!Q$2:Q$42)</f>
        <v>6.8769077350099899</v>
      </c>
      <c r="L10" s="4">
        <f>SUMIF(ServBldg!$C$2:$C$42,'ServBldg Projection'!$A10,ServBldg!R$2:R$42)</f>
        <v>2.0567957196964999</v>
      </c>
      <c r="M10" s="4">
        <f>SUMIF(ServBldg!$C$2:$C$42,'ServBldg Projection'!$A10,ServBldg!S$2:S$42)</f>
        <v>6.2241196489426702</v>
      </c>
      <c r="N10" s="4">
        <f>SUMIF(ServBldg!$C$2:$C$42,'ServBldg Projection'!$A10,ServBldg!T$2:T$42)</f>
        <v>201.10822154583701</v>
      </c>
      <c r="O10" s="4">
        <f>SUMIF(ServBldg!$C$2:$C$42,'ServBldg Projection'!$A10,ServBldg!U$2:U$42)</f>
        <v>6.3629848018500601</v>
      </c>
      <c r="P10" s="4">
        <f>SUMIF(ServBldg!$C$2:$C$42,'ServBldg Projection'!$A10,ServBldg!V$2:V$42)</f>
        <v>0.94352915149384697</v>
      </c>
      <c r="Q10" s="4">
        <f>SUMIF(ServBldg!$C$2:$C$42,'ServBldg Projection'!$A10,ServBldg!W$2:W$42)</f>
        <v>15.4602597192566</v>
      </c>
      <c r="R10" s="4">
        <f>SUMIF(ServBldg!$C$2:$C$42,'ServBldg Projection'!$A10,ServBldg!X$2:X$42)</f>
        <v>42.918543544546097</v>
      </c>
      <c r="S10" s="4">
        <f>SUMIF(ServBldg!$C$2:$C$42,'ServBldg Projection'!$A10,ServBldg!Y$2:Y$42)</f>
        <v>16.248753116919499</v>
      </c>
      <c r="T10" s="4">
        <f>SUMIF(ServBldg!$C$2:$C$42,'ServBldg Projection'!$A10,ServBldg!Z$2:Z$42)</f>
        <v>103.59699999999999</v>
      </c>
      <c r="U10" s="4">
        <f>SUMIF(ServBldg!$C$2:$C$42,'ServBldg Projection'!$A10,ServBldg!AA$2:AA$42)</f>
        <v>1.71532591721526</v>
      </c>
      <c r="V10" s="4">
        <f>SUMIF(ServBldg!$C$2:$C$42,'ServBldg Projection'!$A10,ServBldg!AB$2:AB$42)</f>
        <v>10.2198068724639</v>
      </c>
      <c r="W10" s="4">
        <f>SUMIF(ServBldg!$C$2:$C$42,'ServBldg Projection'!$A10,ServBldg!AC$2:AC$42)</f>
        <v>10.016883353185101</v>
      </c>
      <c r="X10" s="4">
        <f>SUMIF(ServBldg!$C$2:$C$42,'ServBldg Projection'!$A10,ServBldg!AD$2:AD$42)</f>
        <v>0.42410002951728798</v>
      </c>
      <c r="Y10" s="4">
        <f>SUMIF(ServBldg!$C$2:$C$42,'ServBldg Projection'!$A10,ServBldg!AE$2:AE$42)</f>
        <v>82.520245767899198</v>
      </c>
      <c r="Z10" s="4">
        <f>SUMIF(ServBldg!$C$2:$C$42,'ServBldg Projection'!$A10,ServBldg!AF$2:AF$42)</f>
        <v>0.53387643859782896</v>
      </c>
      <c r="AA10" s="4">
        <f>SUMIF(ServBldg!$C$2:$C$42,'ServBldg Projection'!$A10,ServBldg!AG$2:AG$42)</f>
        <v>3.4613803397376</v>
      </c>
      <c r="AB10" s="4">
        <f>SUMIF(ServBldg!$C$2:$C$42,'ServBldg Projection'!$A10,ServBldg!AH$2:AH$42)</f>
        <v>1.5808200411789199</v>
      </c>
      <c r="AC10" s="4">
        <f>SUMIF(ServBldg!$C$2:$C$42,'ServBldg Projection'!$A10,ServBldg!AI$2:AI$42)</f>
        <v>1.319</v>
      </c>
      <c r="AD10" s="4">
        <f>SUMIF(ServBldg!$C$2:$C$42,'ServBldg Projection'!$A10,ServBldg!AJ$2:AJ$42)</f>
        <v>6.3583476440585499E-3</v>
      </c>
      <c r="AE10" s="4">
        <f>SUMIF(ServBldg!$C$2:$C$42,'ServBldg Projection'!$A10,ServBldg!AK$2:AK$42)</f>
        <v>1.14061917579664</v>
      </c>
      <c r="AF10" s="4">
        <f>SUMIF(ServBldg!$C$2:$C$42,'ServBldg Projection'!$A10,ServBldg!AL$2:AL$42)</f>
        <v>0.31637440403379102</v>
      </c>
      <c r="AG10" s="4">
        <f>SUMIF(ServBldg!$C$2:$C$42,'ServBldg Projection'!$A10,ServBldg!AM$2:AM$42)</f>
        <v>44.438499999999998</v>
      </c>
      <c r="AH10" s="4">
        <f>SUMIF(ServBldg!$C$2:$C$42,'ServBldg Projection'!$A10,ServBldg!AN$2:AN$42)</f>
        <v>3.7544100502039299</v>
      </c>
      <c r="AI10" s="4">
        <f>SUMIF(ServBldg!$C$2:$C$42,'ServBldg Projection'!$A10,ServBldg!AO$2:AO$42)</f>
        <v>37.879399410165199</v>
      </c>
      <c r="AJ10" s="4">
        <f>SUMIF(ServBldg!$C$2:$C$42,'ServBldg Projection'!$A10,ServBldg!AP$2:AP$42)</f>
        <v>7.7389802038462499</v>
      </c>
      <c r="AK10" s="4">
        <f>SUMIF(ServBldg!$C$2:$C$42,'ServBldg Projection'!$A10,ServBldg!AQ$2:AQ$42)</f>
        <v>7.2318342587714897</v>
      </c>
      <c r="AL10" s="4">
        <f>SUMIF(ServBldg!$C$2:$C$42,'ServBldg Projection'!$A10,ServBldg!AR$2:AR$42)</f>
        <v>4.84646463903122</v>
      </c>
      <c r="AM10" s="4">
        <f>SUMIF(ServBldg!$C$2:$C$42,'ServBldg Projection'!$A10,ServBldg!AS$2:AS$42)</f>
        <v>7.0020758719545801</v>
      </c>
      <c r="AN10" s="4">
        <f>SUMIF(ServBldg!$C$2:$C$42,'ServBldg Projection'!$A10,ServBldg!AT$2:AT$42)</f>
        <v>3.77589520951447</v>
      </c>
      <c r="AO10" s="4">
        <f>SUMIF(ServBldg!$C$2:$C$42,'ServBldg Projection'!$A10,ServBldg!AU$2:AU$42)</f>
        <v>0.118159477779928</v>
      </c>
      <c r="AP10" s="4">
        <f>SUMIF(ServBldg!$C$2:$C$42,'ServBldg Projection'!$A10,ServBldg!AV$2:AV$42)</f>
        <v>81.726132627025294</v>
      </c>
      <c r="CE10" s="49" t="s">
        <v>25</v>
      </c>
    </row>
    <row r="11" spans="1:83">
      <c r="A11" t="s">
        <v>112</v>
      </c>
      <c r="C11" t="s">
        <v>75</v>
      </c>
      <c r="D11">
        <v>2010</v>
      </c>
      <c r="E11" t="s">
        <v>104</v>
      </c>
      <c r="F11" s="4">
        <f>SUMIF(ServBldg!$C$2:$C$42,'ServBldg Projection'!$A11,ServBldg!L$2:L$42)</f>
        <v>1.22510879959818</v>
      </c>
      <c r="G11" s="4">
        <f>SUMIF(ServBldg!$C$2:$C$42,'ServBldg Projection'!$A11,ServBldg!M$2:M$42)</f>
        <v>9.2284821099999998</v>
      </c>
      <c r="H11" s="4">
        <f>SUMIF(ServBldg!$C$2:$C$42,'ServBldg Projection'!$A11,ServBldg!N$2:N$42)</f>
        <v>2.4992713513806701</v>
      </c>
      <c r="I11" s="4">
        <f>SUMIF(ServBldg!$C$2:$C$42,'ServBldg Projection'!$A11,ServBldg!O$2:O$42)</f>
        <v>26.5243492472393</v>
      </c>
      <c r="J11" s="4">
        <f>SUMIF(ServBldg!$C$2:$C$42,'ServBldg Projection'!$A11,ServBldg!P$2:P$42)</f>
        <v>9.2029999999999994</v>
      </c>
      <c r="K11" s="4">
        <f>SUMIF(ServBldg!$C$2:$C$42,'ServBldg Projection'!$A11,ServBldg!Q$2:Q$42)</f>
        <v>11.1272300791607</v>
      </c>
      <c r="L11" s="4">
        <f>SUMIF(ServBldg!$C$2:$C$42,'ServBldg Projection'!$A11,ServBldg!R$2:R$42)</f>
        <v>1.7546385522768799</v>
      </c>
      <c r="M11" s="4">
        <f>SUMIF(ServBldg!$C$2:$C$42,'ServBldg Projection'!$A11,ServBldg!S$2:S$42)</f>
        <v>18.341999999999999</v>
      </c>
      <c r="N11" s="4">
        <f>SUMIF(ServBldg!$C$2:$C$42,'ServBldg Projection'!$A11,ServBldg!T$2:T$42)</f>
        <v>42.835000000000001</v>
      </c>
      <c r="O11" s="4">
        <f>SUMIF(ServBldg!$C$2:$C$42,'ServBldg Projection'!$A11,ServBldg!U$2:U$42)</f>
        <v>26.236000000000001</v>
      </c>
      <c r="P11" s="4">
        <f>SUMIF(ServBldg!$C$2:$C$42,'ServBldg Projection'!$A11,ServBldg!V$2:V$42)</f>
        <v>4.93</v>
      </c>
      <c r="Q11" s="4">
        <f>SUMIF(ServBldg!$C$2:$C$42,'ServBldg Projection'!$A11,ServBldg!W$2:W$42)</f>
        <v>13.755000000000001</v>
      </c>
      <c r="R11" s="4">
        <f>SUMIF(ServBldg!$C$2:$C$42,'ServBldg Projection'!$A11,ServBldg!X$2:X$42)</f>
        <v>77.796000000000006</v>
      </c>
      <c r="S11" s="4">
        <f>SUMIF(ServBldg!$C$2:$C$42,'ServBldg Projection'!$A11,ServBldg!Y$2:Y$42)</f>
        <v>29.114000000000001</v>
      </c>
      <c r="T11" s="4">
        <f>SUMIF(ServBldg!$C$2:$C$42,'ServBldg Projection'!$A11,ServBldg!Z$2:Z$42)</f>
        <v>124.723</v>
      </c>
      <c r="U11" s="4">
        <f>SUMIF(ServBldg!$C$2:$C$42,'ServBldg Projection'!$A11,ServBldg!AA$2:AA$42)</f>
        <v>5.5019999999999998</v>
      </c>
      <c r="V11" s="4">
        <f>SUMIF(ServBldg!$C$2:$C$42,'ServBldg Projection'!$A11,ServBldg!AB$2:AB$42)</f>
        <v>12.183999999999999</v>
      </c>
      <c r="W11" s="4">
        <f>SUMIF(ServBldg!$C$2:$C$42,'ServBldg Projection'!$A11,ServBldg!AC$2:AC$42)</f>
        <v>14.780185549913799</v>
      </c>
      <c r="X11" s="4">
        <f>SUMIF(ServBldg!$C$2:$C$42,'ServBldg Projection'!$A11,ServBldg!AD$2:AD$42)</f>
        <v>1.6069015407379601</v>
      </c>
      <c r="Y11" s="4">
        <f>SUMIF(ServBldg!$C$2:$C$42,'ServBldg Projection'!$A11,ServBldg!AE$2:AE$42)</f>
        <v>73.418000000000006</v>
      </c>
      <c r="Z11" s="4">
        <f>SUMIF(ServBldg!$C$2:$C$42,'ServBldg Projection'!$A11,ServBldg!AF$2:AF$42)</f>
        <v>0.91928834448152497</v>
      </c>
      <c r="AA11" s="4">
        <f>SUMIF(ServBldg!$C$2:$C$42,'ServBldg Projection'!$A11,ServBldg!AG$2:AG$42)</f>
        <v>1.8338121166732799</v>
      </c>
      <c r="AB11" s="4">
        <f>SUMIF(ServBldg!$C$2:$C$42,'ServBldg Projection'!$A11,ServBldg!AH$2:AH$42)</f>
        <v>1.43921228491168</v>
      </c>
      <c r="AC11" s="4">
        <f>SUMIF(ServBldg!$C$2:$C$42,'ServBldg Projection'!$A11,ServBldg!AI$2:AI$42)</f>
        <v>2.6219999999999999</v>
      </c>
      <c r="AD11" s="4">
        <f>SUMIF(ServBldg!$C$2:$C$42,'ServBldg Projection'!$A11,ServBldg!AJ$2:AJ$42)</f>
        <v>1.25338034482156E-2</v>
      </c>
      <c r="AE11" s="4">
        <f>SUMIF(ServBldg!$C$2:$C$42,'ServBldg Projection'!$A11,ServBldg!AK$2:AK$42)</f>
        <v>1.97404591309815</v>
      </c>
      <c r="AF11" s="4">
        <f>SUMIF(ServBldg!$C$2:$C$42,'ServBldg Projection'!$A11,ServBldg!AL$2:AL$42)</f>
        <v>0.34474723568420101</v>
      </c>
      <c r="AG11" s="4">
        <f>SUMIF(ServBldg!$C$2:$C$42,'ServBldg Projection'!$A11,ServBldg!AM$2:AM$42)</f>
        <v>135.76400000000001</v>
      </c>
      <c r="AH11" s="4">
        <f>SUMIF(ServBldg!$C$2:$C$42,'ServBldg Projection'!$A11,ServBldg!AN$2:AN$42)</f>
        <v>16.555727709034301</v>
      </c>
      <c r="AI11" s="4">
        <f>SUMIF(ServBldg!$C$2:$C$42,'ServBldg Projection'!$A11,ServBldg!AO$2:AO$42)</f>
        <v>46.439</v>
      </c>
      <c r="AJ11" s="4">
        <f>SUMIF(ServBldg!$C$2:$C$42,'ServBldg Projection'!$A11,ServBldg!AP$2:AP$42)</f>
        <v>13.948118850132699</v>
      </c>
      <c r="AK11" s="4">
        <f>SUMIF(ServBldg!$C$2:$C$42,'ServBldg Projection'!$A11,ServBldg!AQ$2:AQ$42)</f>
        <v>1.375</v>
      </c>
      <c r="AL11" s="4">
        <f>SUMIF(ServBldg!$C$2:$C$42,'ServBldg Projection'!$A11,ServBldg!AR$2:AR$42)</f>
        <v>7.844933179411</v>
      </c>
      <c r="AM11" s="4">
        <f>SUMIF(ServBldg!$C$2:$C$42,'ServBldg Projection'!$A11,ServBldg!AS$2:AS$42)</f>
        <v>28.326000000000001</v>
      </c>
      <c r="AN11" s="4">
        <f>SUMIF(ServBldg!$C$2:$C$42,'ServBldg Projection'!$A11,ServBldg!AT$2:AT$42)</f>
        <v>5.4329999999999998</v>
      </c>
      <c r="AO11" s="4">
        <f>SUMIF(ServBldg!$C$2:$C$42,'ServBldg Projection'!$A11,ServBldg!AU$2:AU$42)</f>
        <v>4.9059999999999997</v>
      </c>
      <c r="AP11" s="4">
        <f>SUMIF(ServBldg!$C$2:$C$42,'ServBldg Projection'!$A11,ServBldg!AV$2:AV$42)</f>
        <v>136.10499999999999</v>
      </c>
      <c r="CE11" s="49" t="s">
        <v>45</v>
      </c>
    </row>
    <row r="12" spans="1:83">
      <c r="C12" t="str">
        <f>C6</f>
        <v>COM_PROJ</v>
      </c>
      <c r="D12" s="2">
        <v>2070</v>
      </c>
      <c r="E12" t="str">
        <f t="shared" ref="E12" si="0">E6</f>
        <v>NR_HoRest</v>
      </c>
      <c r="F12">
        <f>F6*(1+F21)</f>
        <v>0.84998797086531885</v>
      </c>
      <c r="G12">
        <f t="shared" ref="G12:AP12" si="1">G6*(1+G21)</f>
        <v>45.433366952499995</v>
      </c>
      <c r="H12">
        <f t="shared" si="1"/>
        <v>0.98060503881327254</v>
      </c>
      <c r="I12">
        <f t="shared" si="1"/>
        <v>15.744669418915</v>
      </c>
      <c r="J12">
        <f t="shared" si="1"/>
        <v>1.5</v>
      </c>
      <c r="K12">
        <f t="shared" si="1"/>
        <v>52.966270792444625</v>
      </c>
      <c r="L12">
        <f t="shared" si="1"/>
        <v>3.95887790140105</v>
      </c>
      <c r="M12">
        <f t="shared" si="1"/>
        <v>1.8487500000000001</v>
      </c>
      <c r="N12">
        <f t="shared" si="1"/>
        <v>355.75</v>
      </c>
      <c r="O12">
        <f t="shared" si="1"/>
        <v>6.6512499999999992</v>
      </c>
      <c r="P12">
        <f t="shared" si="1"/>
        <v>0.71499999999999997</v>
      </c>
      <c r="Q12">
        <f t="shared" si="1"/>
        <v>32.571249999999999</v>
      </c>
      <c r="R12">
        <f t="shared" si="1"/>
        <v>45.272500000000008</v>
      </c>
      <c r="S12">
        <f t="shared" si="1"/>
        <v>7.4824999999999999</v>
      </c>
      <c r="T12">
        <f t="shared" si="1"/>
        <v>80.148750000000007</v>
      </c>
      <c r="U12">
        <f t="shared" si="1"/>
        <v>10.9725</v>
      </c>
      <c r="V12">
        <f t="shared" si="1"/>
        <v>35.578749999999999</v>
      </c>
      <c r="W12">
        <f t="shared" si="1"/>
        <v>8.1400231776954879</v>
      </c>
      <c r="X12">
        <f t="shared" si="1"/>
        <v>0.40894624882835495</v>
      </c>
      <c r="Y12">
        <f t="shared" si="1"/>
        <v>51.736250000000005</v>
      </c>
      <c r="Z12">
        <f t="shared" si="1"/>
        <v>0.53648355346968246</v>
      </c>
      <c r="AA12">
        <f t="shared" si="1"/>
        <v>2.8060973426803248</v>
      </c>
      <c r="AB12">
        <f t="shared" si="1"/>
        <v>1.6715646911144375</v>
      </c>
      <c r="AC12">
        <f t="shared" si="1"/>
        <v>1.7887500000000001</v>
      </c>
      <c r="AD12">
        <f t="shared" si="1"/>
        <v>7.9113978223532E-3</v>
      </c>
      <c r="AE12">
        <f t="shared" si="1"/>
        <v>1.04360427297767</v>
      </c>
      <c r="AF12">
        <f t="shared" si="1"/>
        <v>0.9056547394346175</v>
      </c>
      <c r="AG12">
        <f t="shared" si="1"/>
        <v>16.690000000000001</v>
      </c>
      <c r="AH12">
        <f t="shared" si="1"/>
        <v>5.7217157013215498</v>
      </c>
      <c r="AI12">
        <f t="shared" si="1"/>
        <v>53.366249999999994</v>
      </c>
      <c r="AJ12">
        <f t="shared" si="1"/>
        <v>8.0620345003732758</v>
      </c>
      <c r="AK12">
        <f t="shared" si="1"/>
        <v>6.4625000000000004</v>
      </c>
      <c r="AL12">
        <f t="shared" si="1"/>
        <v>3.6180455270121374</v>
      </c>
      <c r="AM12">
        <f t="shared" si="1"/>
        <v>8.0724999999999998</v>
      </c>
      <c r="AN12">
        <f t="shared" si="1"/>
        <v>3.7562499999999996</v>
      </c>
      <c r="AO12">
        <f t="shared" si="1"/>
        <v>7.0062500000000005</v>
      </c>
      <c r="AP12">
        <f t="shared" si="1"/>
        <v>84.248750000000001</v>
      </c>
      <c r="CE12" s="49" t="s">
        <v>29</v>
      </c>
    </row>
    <row r="13" spans="1:83">
      <c r="C13" t="str">
        <f t="shared" ref="C13:E13" si="2">C7</f>
        <v>COM_PROJ</v>
      </c>
      <c r="D13" s="2">
        <v>2070</v>
      </c>
      <c r="E13" t="str">
        <f t="shared" si="2"/>
        <v>NR_Hosp</v>
      </c>
      <c r="F13">
        <f t="shared" ref="F13:AP13" si="3">F7*(1+F22)</f>
        <v>0.34709882176432499</v>
      </c>
      <c r="G13">
        <f t="shared" si="3"/>
        <v>5.7124613150000005</v>
      </c>
      <c r="H13">
        <f t="shared" si="3"/>
        <v>0.84932054495892007</v>
      </c>
      <c r="I13">
        <f t="shared" si="3"/>
        <v>32.12589506372175</v>
      </c>
      <c r="J13">
        <f t="shared" si="3"/>
        <v>5.05</v>
      </c>
      <c r="K13">
        <f t="shared" si="3"/>
        <v>7.0486344110736878</v>
      </c>
      <c r="L13">
        <f t="shared" si="3"/>
        <v>0.32044952412325878</v>
      </c>
      <c r="M13">
        <f t="shared" si="3"/>
        <v>6.4275000000000002</v>
      </c>
      <c r="N13">
        <f t="shared" si="3"/>
        <v>80.467500000000001</v>
      </c>
      <c r="O13">
        <f t="shared" si="3"/>
        <v>4.5837500000000002</v>
      </c>
      <c r="P13">
        <f t="shared" si="3"/>
        <v>0.6725000000000001</v>
      </c>
      <c r="Q13">
        <f t="shared" si="3"/>
        <v>2.4500000000000002</v>
      </c>
      <c r="R13">
        <f t="shared" si="3"/>
        <v>23.82</v>
      </c>
      <c r="S13">
        <f t="shared" si="3"/>
        <v>10.532500000000001</v>
      </c>
      <c r="T13">
        <f t="shared" si="3"/>
        <v>146.08000000000001</v>
      </c>
      <c r="U13">
        <f t="shared" si="3"/>
        <v>3.9375</v>
      </c>
      <c r="V13">
        <f t="shared" si="3"/>
        <v>14.045000000000002</v>
      </c>
      <c r="W13">
        <f t="shared" si="3"/>
        <v>3.4946637218932253</v>
      </c>
      <c r="X13">
        <f t="shared" si="3"/>
        <v>1.3431178021758126</v>
      </c>
      <c r="Y13">
        <f t="shared" si="3"/>
        <v>38.798024999999996</v>
      </c>
      <c r="Z13">
        <f t="shared" si="3"/>
        <v>0.27895301918058879</v>
      </c>
      <c r="AA13">
        <f t="shared" si="3"/>
        <v>3.4909125000000003</v>
      </c>
      <c r="AB13">
        <f t="shared" si="3"/>
        <v>1.4933080998192998</v>
      </c>
      <c r="AC13">
        <f t="shared" si="3"/>
        <v>1.6600000000000001</v>
      </c>
      <c r="AD13">
        <f t="shared" si="3"/>
        <v>3.7397268973556751E-3</v>
      </c>
      <c r="AE13">
        <f t="shared" si="3"/>
        <v>0.62097144617783251</v>
      </c>
      <c r="AF13">
        <f t="shared" si="3"/>
        <v>5.9412435010059619E-2</v>
      </c>
      <c r="AG13">
        <f t="shared" si="3"/>
        <v>6.7700000000000005</v>
      </c>
      <c r="AH13">
        <f t="shared" si="3"/>
        <v>14.688314347241125</v>
      </c>
      <c r="AI13">
        <f t="shared" si="3"/>
        <v>12.809999999999999</v>
      </c>
      <c r="AJ13">
        <f t="shared" si="3"/>
        <v>4.2750891696344748</v>
      </c>
      <c r="AK13">
        <f t="shared" si="3"/>
        <v>11.5625</v>
      </c>
      <c r="AL13">
        <f t="shared" si="3"/>
        <v>2.5654978367963128</v>
      </c>
      <c r="AM13">
        <f t="shared" si="3"/>
        <v>23.933749999999996</v>
      </c>
      <c r="AN13">
        <f t="shared" si="3"/>
        <v>1.5537500000000002</v>
      </c>
      <c r="AO13">
        <f t="shared" si="3"/>
        <v>8.4125000000000014</v>
      </c>
      <c r="AP13">
        <f t="shared" si="3"/>
        <v>29.085000000000001</v>
      </c>
      <c r="CE13" s="49" t="s">
        <v>23</v>
      </c>
    </row>
    <row r="14" spans="1:83">
      <c r="C14" t="str">
        <f t="shared" ref="C14:E14" si="4">C8</f>
        <v>COM_PROJ</v>
      </c>
      <c r="D14" s="2">
        <v>2070</v>
      </c>
      <c r="E14" t="str">
        <f t="shared" si="4"/>
        <v>NR_Offic</v>
      </c>
      <c r="F14">
        <f t="shared" ref="F14:AP14" si="5">F8*(1+F23)</f>
        <v>2.5875673245152626</v>
      </c>
      <c r="G14">
        <f t="shared" si="5"/>
        <v>62.6552844275</v>
      </c>
      <c r="H14">
        <f t="shared" si="5"/>
        <v>6.3595486743582992</v>
      </c>
      <c r="I14">
        <f t="shared" si="5"/>
        <v>108.68282898146762</v>
      </c>
      <c r="J14">
        <f t="shared" si="5"/>
        <v>47.125</v>
      </c>
      <c r="K14">
        <f t="shared" si="5"/>
        <v>77.4578658016665</v>
      </c>
      <c r="L14">
        <f t="shared" si="5"/>
        <v>11.380643637419325</v>
      </c>
      <c r="M14">
        <f t="shared" si="5"/>
        <v>60.03125</v>
      </c>
      <c r="N14">
        <f t="shared" si="5"/>
        <v>693.57945318999998</v>
      </c>
      <c r="O14">
        <f t="shared" si="5"/>
        <v>91.715000000000003</v>
      </c>
      <c r="P14">
        <f t="shared" si="5"/>
        <v>4.8925000000000001</v>
      </c>
      <c r="Q14">
        <f t="shared" si="5"/>
        <v>87.27000000000001</v>
      </c>
      <c r="R14">
        <f t="shared" si="5"/>
        <v>172.64</v>
      </c>
      <c r="S14">
        <f t="shared" si="5"/>
        <v>35.125</v>
      </c>
      <c r="T14">
        <f t="shared" si="5"/>
        <v>493.09</v>
      </c>
      <c r="U14">
        <f t="shared" si="5"/>
        <v>14.524999999999999</v>
      </c>
      <c r="V14">
        <f t="shared" si="5"/>
        <v>26.259999999999998</v>
      </c>
      <c r="W14">
        <f t="shared" si="5"/>
        <v>34.60585859635475</v>
      </c>
      <c r="X14">
        <f t="shared" si="5"/>
        <v>6.3162208451822002</v>
      </c>
      <c r="Y14">
        <f t="shared" si="5"/>
        <v>162.411495</v>
      </c>
      <c r="Z14">
        <f t="shared" si="5"/>
        <v>2.136413146610225</v>
      </c>
      <c r="AA14">
        <f t="shared" si="5"/>
        <v>24.498808749999998</v>
      </c>
      <c r="AB14">
        <f t="shared" si="5"/>
        <v>8.7184215262502125</v>
      </c>
      <c r="AC14">
        <f t="shared" si="5"/>
        <v>10.696250000000001</v>
      </c>
      <c r="AD14">
        <f t="shared" si="5"/>
        <v>2.5890670252952126E-2</v>
      </c>
      <c r="AE14">
        <f t="shared" si="5"/>
        <v>4.5888641563823498</v>
      </c>
      <c r="AF14">
        <f t="shared" si="5"/>
        <v>1.8675794036833626</v>
      </c>
      <c r="AG14">
        <f t="shared" si="5"/>
        <v>64.262499999999989</v>
      </c>
      <c r="AH14">
        <f t="shared" si="5"/>
        <v>54.312654570176875</v>
      </c>
      <c r="AI14">
        <f t="shared" si="5"/>
        <v>237.68374999999997</v>
      </c>
      <c r="AJ14">
        <f t="shared" si="5"/>
        <v>31.151592382312376</v>
      </c>
      <c r="AK14">
        <f t="shared" si="5"/>
        <v>31.555</v>
      </c>
      <c r="AL14">
        <f t="shared" si="5"/>
        <v>19.292187045590126</v>
      </c>
      <c r="AM14">
        <f t="shared" si="5"/>
        <v>104.0925</v>
      </c>
      <c r="AN14">
        <f t="shared" si="5"/>
        <v>13.635</v>
      </c>
      <c r="AO14">
        <f t="shared" si="5"/>
        <v>25.762499999999999</v>
      </c>
      <c r="AP14">
        <f t="shared" si="5"/>
        <v>287.3</v>
      </c>
      <c r="CE14" s="49" t="s">
        <v>21</v>
      </c>
    </row>
    <row r="15" spans="1:83">
      <c r="C15" t="str">
        <f t="shared" ref="C15:E15" si="6">C9</f>
        <v>COM_PROJ</v>
      </c>
      <c r="D15" s="2">
        <v>2070</v>
      </c>
      <c r="E15" t="str">
        <f t="shared" si="6"/>
        <v>NR_ShopL</v>
      </c>
      <c r="F15">
        <f t="shared" ref="F15:AP15" si="7">F9*(1+F24)</f>
        <v>0.66489927696388262</v>
      </c>
      <c r="G15">
        <f t="shared" si="7"/>
        <v>10.622905827687664</v>
      </c>
      <c r="H15">
        <f t="shared" si="7"/>
        <v>1.6730962620134751</v>
      </c>
      <c r="I15">
        <f t="shared" si="7"/>
        <v>29.107187992975998</v>
      </c>
      <c r="J15">
        <f t="shared" si="7"/>
        <v>8.8454603259818008</v>
      </c>
      <c r="K15">
        <f t="shared" si="7"/>
        <v>13.156197977350498</v>
      </c>
      <c r="L15">
        <f t="shared" si="7"/>
        <v>2.1503431818817873</v>
      </c>
      <c r="M15">
        <f t="shared" si="7"/>
        <v>11.907350438821648</v>
      </c>
      <c r="N15">
        <f t="shared" si="7"/>
        <v>384.73972306770378</v>
      </c>
      <c r="O15">
        <f t="shared" si="7"/>
        <v>9.4200189976874249</v>
      </c>
      <c r="P15">
        <f t="shared" si="7"/>
        <v>1.3968385606326874</v>
      </c>
      <c r="Q15">
        <f t="shared" si="7"/>
        <v>16.163425350929252</v>
      </c>
      <c r="R15">
        <f t="shared" si="7"/>
        <v>44.87057056931738</v>
      </c>
      <c r="S15">
        <f t="shared" si="7"/>
        <v>24.055308603850627</v>
      </c>
      <c r="T15">
        <f t="shared" si="7"/>
        <v>129.49625</v>
      </c>
      <c r="U15">
        <f t="shared" si="7"/>
        <v>1.7933426034809374</v>
      </c>
      <c r="V15">
        <f t="shared" si="7"/>
        <v>19.551491409420127</v>
      </c>
      <c r="W15">
        <f t="shared" si="7"/>
        <v>30.298410369803001</v>
      </c>
      <c r="X15">
        <f t="shared" si="7"/>
        <v>0.62785476618003</v>
      </c>
      <c r="Y15">
        <f t="shared" si="7"/>
        <v>86.273442790126012</v>
      </c>
      <c r="Z15">
        <f t="shared" si="7"/>
        <v>0.55815827926536998</v>
      </c>
      <c r="AA15">
        <f t="shared" si="7"/>
        <v>6.6219595753280007</v>
      </c>
      <c r="AB15">
        <f t="shared" si="7"/>
        <v>3.0242635541602247</v>
      </c>
      <c r="AC15">
        <f t="shared" si="7"/>
        <v>1.6487499999999999</v>
      </c>
      <c r="AD15">
        <f t="shared" si="7"/>
        <v>6.6475388749121745E-3</v>
      </c>
      <c r="AE15">
        <f t="shared" si="7"/>
        <v>1.1924969720181324</v>
      </c>
      <c r="AF15">
        <f t="shared" si="7"/>
        <v>0.33076378763388503</v>
      </c>
      <c r="AG15">
        <f t="shared" si="7"/>
        <v>55.548124999999999</v>
      </c>
      <c r="AH15">
        <f t="shared" si="7"/>
        <v>5.5581798635990252</v>
      </c>
      <c r="AI15">
        <f t="shared" si="7"/>
        <v>72.467000737293503</v>
      </c>
      <c r="AJ15">
        <f t="shared" si="7"/>
        <v>8.0909655522399504</v>
      </c>
      <c r="AK15">
        <f t="shared" si="7"/>
        <v>13.835207176535624</v>
      </c>
      <c r="AL15">
        <f t="shared" si="7"/>
        <v>5.0668922017738254</v>
      </c>
      <c r="AM15">
        <f t="shared" si="7"/>
        <v>10.366155160056776</v>
      </c>
      <c r="AN15">
        <f t="shared" si="7"/>
        <v>3.9476309881069129</v>
      </c>
      <c r="AO15">
        <f t="shared" si="7"/>
        <v>0.22605065277508998</v>
      </c>
      <c r="AP15">
        <f t="shared" si="7"/>
        <v>247.19983421621876</v>
      </c>
      <c r="CE15" s="49" t="s">
        <v>41</v>
      </c>
    </row>
    <row r="16" spans="1:83">
      <c r="C16" t="str">
        <f t="shared" ref="C16:E16" si="8">C10</f>
        <v>COM_PROJ</v>
      </c>
      <c r="D16" s="2">
        <v>2070</v>
      </c>
      <c r="E16" t="str">
        <f t="shared" si="8"/>
        <v>NR_ShopS</v>
      </c>
      <c r="F16">
        <f t="shared" ref="F16:AP16" si="9">F10*(1+F25)</f>
        <v>0.7949672861588537</v>
      </c>
      <c r="G16">
        <f t="shared" si="9"/>
        <v>6.9409056648123375</v>
      </c>
      <c r="H16">
        <f t="shared" si="9"/>
        <v>2.000388391109075</v>
      </c>
      <c r="I16">
        <f t="shared" si="9"/>
        <v>29.107187992975998</v>
      </c>
      <c r="J16">
        <f t="shared" si="9"/>
        <v>5.7795396740182001</v>
      </c>
      <c r="K16">
        <f t="shared" si="9"/>
        <v>8.5961346687624882</v>
      </c>
      <c r="L16">
        <f t="shared" si="9"/>
        <v>2.5709946496206246</v>
      </c>
      <c r="M16">
        <f t="shared" si="9"/>
        <v>7.7801495611783373</v>
      </c>
      <c r="N16">
        <f t="shared" si="9"/>
        <v>251.38527693229628</v>
      </c>
      <c r="O16">
        <f t="shared" si="9"/>
        <v>7.9537310023125753</v>
      </c>
      <c r="P16">
        <f t="shared" si="9"/>
        <v>1.1794114393673087</v>
      </c>
      <c r="Q16">
        <f t="shared" si="9"/>
        <v>19.325324649070751</v>
      </c>
      <c r="R16">
        <f t="shared" si="9"/>
        <v>53.648179430682617</v>
      </c>
      <c r="S16">
        <f t="shared" si="9"/>
        <v>20.310941396149374</v>
      </c>
      <c r="T16">
        <f t="shared" si="9"/>
        <v>129.49625</v>
      </c>
      <c r="U16">
        <f t="shared" si="9"/>
        <v>2.1441573965190748</v>
      </c>
      <c r="V16">
        <f t="shared" si="9"/>
        <v>12.774758590579875</v>
      </c>
      <c r="W16">
        <f t="shared" si="9"/>
        <v>12.521104191481376</v>
      </c>
      <c r="X16">
        <f t="shared" si="9"/>
        <v>0.53012503689660995</v>
      </c>
      <c r="Y16">
        <f t="shared" si="9"/>
        <v>103.150307209874</v>
      </c>
      <c r="Z16">
        <f t="shared" si="9"/>
        <v>0.6673455482472862</v>
      </c>
      <c r="AA16">
        <f t="shared" si="9"/>
        <v>4.3267254246720004</v>
      </c>
      <c r="AB16">
        <f t="shared" si="9"/>
        <v>1.9760250514736499</v>
      </c>
      <c r="AC16">
        <f t="shared" si="9"/>
        <v>1.6487499999999999</v>
      </c>
      <c r="AD16">
        <f t="shared" si="9"/>
        <v>7.9479345550731873E-3</v>
      </c>
      <c r="AE16">
        <f t="shared" si="9"/>
        <v>1.4257739697458001</v>
      </c>
      <c r="AF16">
        <f t="shared" si="9"/>
        <v>0.39546800504223878</v>
      </c>
      <c r="AG16">
        <f t="shared" si="9"/>
        <v>55.548124999999999</v>
      </c>
      <c r="AH16">
        <f t="shared" si="9"/>
        <v>4.6930125627549124</v>
      </c>
      <c r="AI16">
        <f t="shared" si="9"/>
        <v>47.3492492627065</v>
      </c>
      <c r="AJ16">
        <f t="shared" si="9"/>
        <v>9.6737252548078132</v>
      </c>
      <c r="AK16">
        <f t="shared" si="9"/>
        <v>9.0397928234643619</v>
      </c>
      <c r="AL16">
        <f t="shared" si="9"/>
        <v>6.0580807987890246</v>
      </c>
      <c r="AM16">
        <f t="shared" si="9"/>
        <v>8.7525948399432245</v>
      </c>
      <c r="AN16">
        <f t="shared" si="9"/>
        <v>4.7198690118930875</v>
      </c>
      <c r="AO16">
        <f t="shared" si="9"/>
        <v>0.14769934722490999</v>
      </c>
      <c r="AP16">
        <f t="shared" si="9"/>
        <v>102.15766578378162</v>
      </c>
      <c r="CE16" s="49" t="s">
        <v>19</v>
      </c>
    </row>
    <row r="17" spans="1:83">
      <c r="C17" t="str">
        <f t="shared" ref="C17:E17" si="10">C11</f>
        <v>COM_PROJ</v>
      </c>
      <c r="D17" s="2">
        <v>2070</v>
      </c>
      <c r="E17" t="str">
        <f t="shared" si="10"/>
        <v>NR_SpoRecr</v>
      </c>
      <c r="F17">
        <f t="shared" ref="F17:AP17" si="11">F11*(1+F26)</f>
        <v>1.531385999497725</v>
      </c>
      <c r="G17">
        <f t="shared" si="11"/>
        <v>11.5356026375</v>
      </c>
      <c r="H17">
        <f t="shared" si="11"/>
        <v>3.1240891892258378</v>
      </c>
      <c r="I17">
        <f t="shared" si="11"/>
        <v>33.155436559049122</v>
      </c>
      <c r="J17">
        <f t="shared" si="11"/>
        <v>11.50375</v>
      </c>
      <c r="K17">
        <f t="shared" si="11"/>
        <v>13.909037598950874</v>
      </c>
      <c r="L17">
        <f t="shared" si="11"/>
        <v>2.1932981903460997</v>
      </c>
      <c r="M17">
        <f t="shared" si="11"/>
        <v>22.927499999999998</v>
      </c>
      <c r="N17">
        <f t="shared" si="11"/>
        <v>53.543750000000003</v>
      </c>
      <c r="O17">
        <f t="shared" si="11"/>
        <v>32.795000000000002</v>
      </c>
      <c r="P17">
        <f t="shared" si="11"/>
        <v>6.1624999999999996</v>
      </c>
      <c r="Q17">
        <f t="shared" si="11"/>
        <v>17.193750000000001</v>
      </c>
      <c r="R17">
        <f t="shared" si="11"/>
        <v>97.245000000000005</v>
      </c>
      <c r="S17">
        <f t="shared" si="11"/>
        <v>36.392499999999998</v>
      </c>
      <c r="T17">
        <f t="shared" si="11"/>
        <v>155.90375</v>
      </c>
      <c r="U17">
        <f t="shared" si="11"/>
        <v>6.8774999999999995</v>
      </c>
      <c r="V17">
        <f t="shared" si="11"/>
        <v>15.229999999999999</v>
      </c>
      <c r="W17">
        <f t="shared" si="11"/>
        <v>18.475231937392248</v>
      </c>
      <c r="X17">
        <f t="shared" si="11"/>
        <v>2.0086269259224503</v>
      </c>
      <c r="Y17">
        <f t="shared" si="11"/>
        <v>91.772500000000008</v>
      </c>
      <c r="Z17">
        <f t="shared" si="11"/>
        <v>1.1491104306019062</v>
      </c>
      <c r="AA17">
        <f t="shared" si="11"/>
        <v>2.2922651458415997</v>
      </c>
      <c r="AB17">
        <f t="shared" si="11"/>
        <v>1.7990153561395998</v>
      </c>
      <c r="AC17">
        <f t="shared" si="11"/>
        <v>3.2774999999999999</v>
      </c>
      <c r="AD17">
        <f t="shared" si="11"/>
        <v>1.56672543102695E-2</v>
      </c>
      <c r="AE17">
        <f t="shared" si="11"/>
        <v>2.4675573913726874</v>
      </c>
      <c r="AF17">
        <f t="shared" si="11"/>
        <v>0.43093404460525125</v>
      </c>
      <c r="AG17">
        <f t="shared" si="11"/>
        <v>169.70500000000001</v>
      </c>
      <c r="AH17">
        <f t="shared" si="11"/>
        <v>20.694659636292876</v>
      </c>
      <c r="AI17">
        <f t="shared" si="11"/>
        <v>58.048749999999998</v>
      </c>
      <c r="AJ17">
        <f t="shared" si="11"/>
        <v>17.435148562665873</v>
      </c>
      <c r="AK17">
        <f t="shared" si="11"/>
        <v>1.71875</v>
      </c>
      <c r="AL17">
        <f t="shared" si="11"/>
        <v>9.8061664742637493</v>
      </c>
      <c r="AM17">
        <f t="shared" si="11"/>
        <v>35.407499999999999</v>
      </c>
      <c r="AN17">
        <f t="shared" si="11"/>
        <v>6.7912499999999998</v>
      </c>
      <c r="AO17">
        <f t="shared" si="11"/>
        <v>6.1324999999999994</v>
      </c>
      <c r="AP17">
        <f t="shared" si="11"/>
        <v>170.13124999999999</v>
      </c>
      <c r="CE17" s="49" t="s">
        <v>47</v>
      </c>
    </row>
    <row r="18" spans="1:83">
      <c r="CE18" s="49" t="s">
        <v>28</v>
      </c>
    </row>
    <row r="19" spans="1:83">
      <c r="CE19" s="49" t="s">
        <v>46</v>
      </c>
    </row>
    <row r="20" spans="1:83">
      <c r="E20" s="13" t="s">
        <v>114</v>
      </c>
      <c r="F20" t="s">
        <v>12</v>
      </c>
      <c r="G20" t="s">
        <v>13</v>
      </c>
      <c r="H20" t="s">
        <v>14</v>
      </c>
      <c r="I20" t="s">
        <v>15</v>
      </c>
      <c r="J20" t="s">
        <v>16</v>
      </c>
      <c r="K20" t="s">
        <v>17</v>
      </c>
      <c r="L20" t="s">
        <v>18</v>
      </c>
      <c r="M20" t="s">
        <v>19</v>
      </c>
      <c r="N20" t="s">
        <v>20</v>
      </c>
      <c r="O20" t="s">
        <v>21</v>
      </c>
      <c r="P20" t="s">
        <v>22</v>
      </c>
      <c r="Q20" t="s">
        <v>23</v>
      </c>
      <c r="R20" t="s">
        <v>24</v>
      </c>
      <c r="S20" t="s">
        <v>25</v>
      </c>
      <c r="T20" t="s">
        <v>26</v>
      </c>
      <c r="U20" t="s">
        <v>27</v>
      </c>
      <c r="V20" t="s">
        <v>28</v>
      </c>
      <c r="W20" t="s">
        <v>29</v>
      </c>
      <c r="X20" t="s">
        <v>30</v>
      </c>
      <c r="Y20" t="s">
        <v>31</v>
      </c>
      <c r="Z20" t="s">
        <v>32</v>
      </c>
      <c r="AA20" t="s">
        <v>33</v>
      </c>
      <c r="AB20" t="s">
        <v>34</v>
      </c>
      <c r="AC20" t="s">
        <v>35</v>
      </c>
      <c r="AD20" t="s">
        <v>36</v>
      </c>
      <c r="AE20" t="s">
        <v>37</v>
      </c>
      <c r="AF20" t="s">
        <v>38</v>
      </c>
      <c r="AG20" t="s">
        <v>39</v>
      </c>
      <c r="AH20" t="s">
        <v>40</v>
      </c>
      <c r="AI20" t="s">
        <v>41</v>
      </c>
      <c r="AJ20" t="s">
        <v>42</v>
      </c>
      <c r="AK20" t="s">
        <v>43</v>
      </c>
      <c r="AL20" t="s">
        <v>44</v>
      </c>
      <c r="AM20" t="s">
        <v>45</v>
      </c>
      <c r="AN20" t="s">
        <v>46</v>
      </c>
      <c r="AO20" t="s">
        <v>47</v>
      </c>
      <c r="AP20" t="s">
        <v>48</v>
      </c>
      <c r="CE20" s="49" t="s">
        <v>43</v>
      </c>
    </row>
    <row r="21" spans="1:83">
      <c r="B21" s="9" t="s">
        <v>260</v>
      </c>
      <c r="E21" t="s">
        <v>99</v>
      </c>
      <c r="F21" s="12">
        <v>0.25</v>
      </c>
      <c r="G21" s="12">
        <v>0.25</v>
      </c>
      <c r="H21" s="12">
        <v>0.25</v>
      </c>
      <c r="I21" s="12">
        <v>0.25</v>
      </c>
      <c r="J21" s="12">
        <v>0.25</v>
      </c>
      <c r="K21" s="12">
        <v>0.25</v>
      </c>
      <c r="L21" s="12">
        <v>0.25</v>
      </c>
      <c r="M21" s="12">
        <v>0.25</v>
      </c>
      <c r="N21" s="12">
        <v>0.25</v>
      </c>
      <c r="O21" s="12">
        <v>0.25</v>
      </c>
      <c r="P21" s="12">
        <v>0.25</v>
      </c>
      <c r="Q21" s="12">
        <v>0.25</v>
      </c>
      <c r="R21" s="12">
        <v>0.25</v>
      </c>
      <c r="S21" s="12">
        <v>0.25</v>
      </c>
      <c r="T21" s="12">
        <v>0.25</v>
      </c>
      <c r="U21" s="12">
        <v>0.25</v>
      </c>
      <c r="V21" s="12">
        <v>0.25</v>
      </c>
      <c r="W21" s="12">
        <v>0.25</v>
      </c>
      <c r="X21" s="12">
        <v>0.25</v>
      </c>
      <c r="Y21" s="12">
        <v>0.25</v>
      </c>
      <c r="Z21" s="12">
        <v>0.25</v>
      </c>
      <c r="AA21" s="12">
        <v>0.25</v>
      </c>
      <c r="AB21" s="12">
        <v>0.25</v>
      </c>
      <c r="AC21" s="12">
        <v>0.25</v>
      </c>
      <c r="AD21" s="12">
        <v>0.25</v>
      </c>
      <c r="AE21" s="12">
        <v>0.25</v>
      </c>
      <c r="AF21" s="12">
        <v>0.25</v>
      </c>
      <c r="AG21" s="12">
        <v>0.25</v>
      </c>
      <c r="AH21" s="12">
        <v>0.25</v>
      </c>
      <c r="AI21" s="12">
        <v>0.25</v>
      </c>
      <c r="AJ21" s="12">
        <v>0.25</v>
      </c>
      <c r="AK21" s="12">
        <v>0.25</v>
      </c>
      <c r="AL21" s="12">
        <v>0.25</v>
      </c>
      <c r="AM21" s="12">
        <v>0.25</v>
      </c>
      <c r="AN21" s="12">
        <v>0.25</v>
      </c>
      <c r="AO21" s="12">
        <v>0.25</v>
      </c>
      <c r="AP21" s="12">
        <v>0.25</v>
      </c>
      <c r="CE21" s="49" t="s">
        <v>16</v>
      </c>
    </row>
    <row r="22" spans="1:83">
      <c r="E22" t="s">
        <v>100</v>
      </c>
      <c r="F22" s="12">
        <v>0.25</v>
      </c>
      <c r="G22" s="12">
        <v>0.25</v>
      </c>
      <c r="H22" s="12">
        <v>0.25</v>
      </c>
      <c r="I22" s="12">
        <v>0.25</v>
      </c>
      <c r="J22" s="12">
        <v>0.25</v>
      </c>
      <c r="K22" s="12">
        <v>0.25</v>
      </c>
      <c r="L22" s="12">
        <v>0.25</v>
      </c>
      <c r="M22" s="12">
        <v>0.25</v>
      </c>
      <c r="N22" s="12">
        <v>0.25</v>
      </c>
      <c r="O22" s="12">
        <v>0.25</v>
      </c>
      <c r="P22" s="12">
        <v>0.25</v>
      </c>
      <c r="Q22" s="12">
        <v>0.25</v>
      </c>
      <c r="R22" s="12">
        <v>0.25</v>
      </c>
      <c r="S22" s="12">
        <v>0.25</v>
      </c>
      <c r="T22" s="12">
        <v>0.25</v>
      </c>
      <c r="U22" s="12">
        <v>0.25</v>
      </c>
      <c r="V22" s="12">
        <v>0.25</v>
      </c>
      <c r="W22" s="12">
        <v>0.25</v>
      </c>
      <c r="X22" s="12">
        <v>0.25</v>
      </c>
      <c r="Y22" s="12">
        <v>0.25</v>
      </c>
      <c r="Z22" s="12">
        <v>0.25</v>
      </c>
      <c r="AA22" s="12">
        <v>0.25</v>
      </c>
      <c r="AB22" s="12">
        <v>0.25</v>
      </c>
      <c r="AC22" s="12">
        <v>0.25</v>
      </c>
      <c r="AD22" s="12">
        <v>0.25</v>
      </c>
      <c r="AE22" s="12">
        <v>0.25</v>
      </c>
      <c r="AF22" s="12">
        <v>0.25</v>
      </c>
      <c r="AG22" s="12">
        <v>0.25</v>
      </c>
      <c r="AH22" s="12">
        <v>0.25</v>
      </c>
      <c r="AI22" s="12">
        <v>0.25</v>
      </c>
      <c r="AJ22" s="12">
        <v>0.25</v>
      </c>
      <c r="AK22" s="12">
        <v>0.25</v>
      </c>
      <c r="AL22" s="12">
        <v>0.25</v>
      </c>
      <c r="AM22" s="12">
        <v>0.25</v>
      </c>
      <c r="AN22" s="12">
        <v>0.25</v>
      </c>
      <c r="AO22" s="12">
        <v>0.25</v>
      </c>
      <c r="AP22" s="12">
        <v>0.25</v>
      </c>
      <c r="CE22" s="49" t="s">
        <v>33</v>
      </c>
    </row>
    <row r="23" spans="1:83">
      <c r="E23" t="s">
        <v>101</v>
      </c>
      <c r="F23" s="12">
        <v>0.25</v>
      </c>
      <c r="G23" s="12">
        <v>0.25</v>
      </c>
      <c r="H23" s="12">
        <v>0.25</v>
      </c>
      <c r="I23" s="12">
        <v>0.25</v>
      </c>
      <c r="J23" s="12">
        <v>0.25</v>
      </c>
      <c r="K23" s="12">
        <v>0.25</v>
      </c>
      <c r="L23" s="12">
        <v>0.25</v>
      </c>
      <c r="M23" s="12">
        <v>0.25</v>
      </c>
      <c r="N23" s="12">
        <v>0.25</v>
      </c>
      <c r="O23" s="12">
        <v>0.25</v>
      </c>
      <c r="P23" s="12">
        <v>0.25</v>
      </c>
      <c r="Q23" s="12">
        <v>0.25</v>
      </c>
      <c r="R23" s="12">
        <v>0.25</v>
      </c>
      <c r="S23" s="12">
        <v>0.25</v>
      </c>
      <c r="T23" s="12">
        <v>0.25</v>
      </c>
      <c r="U23" s="12">
        <v>0.25</v>
      </c>
      <c r="V23" s="12">
        <v>0.25</v>
      </c>
      <c r="W23" s="12">
        <v>0.25</v>
      </c>
      <c r="X23" s="12">
        <v>0.25</v>
      </c>
      <c r="Y23" s="12">
        <v>0.25</v>
      </c>
      <c r="Z23" s="12">
        <v>0.25</v>
      </c>
      <c r="AA23" s="12">
        <v>0.25</v>
      </c>
      <c r="AB23" s="12">
        <v>0.25</v>
      </c>
      <c r="AC23" s="12">
        <v>0.25</v>
      </c>
      <c r="AD23" s="12">
        <v>0.25</v>
      </c>
      <c r="AE23" s="12">
        <v>0.25</v>
      </c>
      <c r="AF23" s="12">
        <v>0.25</v>
      </c>
      <c r="AG23" s="12">
        <v>0.25</v>
      </c>
      <c r="AH23" s="12">
        <v>0.25</v>
      </c>
      <c r="AI23" s="12">
        <v>0.25</v>
      </c>
      <c r="AJ23" s="12">
        <v>0.25</v>
      </c>
      <c r="AK23" s="12">
        <v>0.25</v>
      </c>
      <c r="AL23" s="12">
        <v>0.25</v>
      </c>
      <c r="AM23" s="12">
        <v>0.25</v>
      </c>
      <c r="AN23" s="12">
        <v>0.25</v>
      </c>
      <c r="AO23" s="12">
        <v>0.25</v>
      </c>
      <c r="AP23" s="12">
        <v>0.25</v>
      </c>
      <c r="CE23" s="49" t="s">
        <v>35</v>
      </c>
    </row>
    <row r="24" spans="1:83">
      <c r="E24" t="s">
        <v>102</v>
      </c>
      <c r="F24" s="12">
        <v>0.25</v>
      </c>
      <c r="G24" s="12">
        <v>0.25</v>
      </c>
      <c r="H24" s="12">
        <v>0.25</v>
      </c>
      <c r="I24" s="12">
        <v>0.25</v>
      </c>
      <c r="J24" s="12">
        <v>0.25</v>
      </c>
      <c r="K24" s="12">
        <v>0.25</v>
      </c>
      <c r="L24" s="12">
        <v>0.25</v>
      </c>
      <c r="M24" s="12">
        <v>0.25</v>
      </c>
      <c r="N24" s="12">
        <v>0.25</v>
      </c>
      <c r="O24" s="12">
        <v>0.25</v>
      </c>
      <c r="P24" s="12">
        <v>0.25</v>
      </c>
      <c r="Q24" s="12">
        <v>0.25</v>
      </c>
      <c r="R24" s="12">
        <v>0.25</v>
      </c>
      <c r="S24" s="12">
        <v>0.25</v>
      </c>
      <c r="T24" s="12">
        <v>0.25</v>
      </c>
      <c r="U24" s="12">
        <v>0.25</v>
      </c>
      <c r="V24" s="12">
        <v>0.25</v>
      </c>
      <c r="W24" s="12">
        <v>0.25</v>
      </c>
      <c r="X24" s="12">
        <v>0.25</v>
      </c>
      <c r="Y24" s="12">
        <v>0.25</v>
      </c>
      <c r="Z24" s="12">
        <v>0.25</v>
      </c>
      <c r="AA24" s="12">
        <v>0.25</v>
      </c>
      <c r="AB24" s="12">
        <v>0.25</v>
      </c>
      <c r="AC24" s="12">
        <v>0.25</v>
      </c>
      <c r="AD24" s="12">
        <v>0.25</v>
      </c>
      <c r="AE24" s="12">
        <v>0.25</v>
      </c>
      <c r="AF24" s="12">
        <v>0.25</v>
      </c>
      <c r="AG24" s="12">
        <v>0.25</v>
      </c>
      <c r="AH24" s="12">
        <v>0.25</v>
      </c>
      <c r="AI24" s="12">
        <v>0.25</v>
      </c>
      <c r="AJ24" s="12">
        <v>0.25</v>
      </c>
      <c r="AK24" s="12">
        <v>0.25</v>
      </c>
      <c r="AL24" s="12">
        <v>0.25</v>
      </c>
      <c r="AM24" s="12">
        <v>0.25</v>
      </c>
      <c r="AN24" s="12">
        <v>0.25</v>
      </c>
      <c r="AO24" s="12">
        <v>0.25</v>
      </c>
      <c r="AP24" s="12">
        <v>0.25</v>
      </c>
      <c r="CE24" s="49" t="s">
        <v>22</v>
      </c>
    </row>
    <row r="25" spans="1:83">
      <c r="E25" t="s">
        <v>103</v>
      </c>
      <c r="F25" s="12">
        <v>0.25</v>
      </c>
      <c r="G25" s="12">
        <v>0.25</v>
      </c>
      <c r="H25" s="12">
        <v>0.25</v>
      </c>
      <c r="I25" s="12">
        <v>0.25</v>
      </c>
      <c r="J25" s="12">
        <v>0.25</v>
      </c>
      <c r="K25" s="12">
        <v>0.25</v>
      </c>
      <c r="L25" s="12">
        <v>0.25</v>
      </c>
      <c r="M25" s="12">
        <v>0.25</v>
      </c>
      <c r="N25" s="12">
        <v>0.25</v>
      </c>
      <c r="O25" s="12">
        <v>0.25</v>
      </c>
      <c r="P25" s="12">
        <v>0.25</v>
      </c>
      <c r="Q25" s="12">
        <v>0.25</v>
      </c>
      <c r="R25" s="12">
        <v>0.25</v>
      </c>
      <c r="S25" s="12">
        <v>0.25</v>
      </c>
      <c r="T25" s="12">
        <v>0.25</v>
      </c>
      <c r="U25" s="12">
        <v>0.25</v>
      </c>
      <c r="V25" s="12">
        <v>0.25</v>
      </c>
      <c r="W25" s="12">
        <v>0.25</v>
      </c>
      <c r="X25" s="12">
        <v>0.25</v>
      </c>
      <c r="Y25" s="12">
        <v>0.25</v>
      </c>
      <c r="Z25" s="12">
        <v>0.25</v>
      </c>
      <c r="AA25" s="12">
        <v>0.25</v>
      </c>
      <c r="AB25" s="12">
        <v>0.25</v>
      </c>
      <c r="AC25" s="12">
        <v>0.25</v>
      </c>
      <c r="AD25" s="12">
        <v>0.25</v>
      </c>
      <c r="AE25" s="12">
        <v>0.25</v>
      </c>
      <c r="AF25" s="12">
        <v>0.25</v>
      </c>
      <c r="AG25" s="12">
        <v>0.25</v>
      </c>
      <c r="AH25" s="12">
        <v>0.25</v>
      </c>
      <c r="AI25" s="12">
        <v>0.25</v>
      </c>
      <c r="AJ25" s="12">
        <v>0.25</v>
      </c>
      <c r="AK25" s="12">
        <v>0.25</v>
      </c>
      <c r="AL25" s="12">
        <v>0.25</v>
      </c>
      <c r="AM25" s="12">
        <v>0.25</v>
      </c>
      <c r="AN25" s="12">
        <v>0.25</v>
      </c>
      <c r="AO25" s="12">
        <v>0.25</v>
      </c>
      <c r="AP25" s="12">
        <v>0.25</v>
      </c>
      <c r="CE25" s="49" t="s">
        <v>18</v>
      </c>
    </row>
    <row r="26" spans="1:83">
      <c r="E26" t="s">
        <v>104</v>
      </c>
      <c r="F26" s="12">
        <v>0.25</v>
      </c>
      <c r="G26" s="12">
        <v>0.25</v>
      </c>
      <c r="H26" s="12">
        <v>0.25</v>
      </c>
      <c r="I26" s="12">
        <v>0.25</v>
      </c>
      <c r="J26" s="12">
        <v>0.25</v>
      </c>
      <c r="K26" s="12">
        <v>0.25</v>
      </c>
      <c r="L26" s="12">
        <v>0.25</v>
      </c>
      <c r="M26" s="12">
        <v>0.25</v>
      </c>
      <c r="N26" s="12">
        <v>0.25</v>
      </c>
      <c r="O26" s="12">
        <v>0.25</v>
      </c>
      <c r="P26" s="12">
        <v>0.25</v>
      </c>
      <c r="Q26" s="12">
        <v>0.25</v>
      </c>
      <c r="R26" s="12">
        <v>0.25</v>
      </c>
      <c r="S26" s="12">
        <v>0.25</v>
      </c>
      <c r="T26" s="12">
        <v>0.25</v>
      </c>
      <c r="U26" s="12">
        <v>0.25</v>
      </c>
      <c r="V26" s="12">
        <v>0.25</v>
      </c>
      <c r="W26" s="12">
        <v>0.25</v>
      </c>
      <c r="X26" s="12">
        <v>0.25</v>
      </c>
      <c r="Y26" s="12">
        <v>0.25</v>
      </c>
      <c r="Z26" s="12">
        <v>0.25</v>
      </c>
      <c r="AA26" s="12">
        <v>0.25</v>
      </c>
      <c r="AB26" s="12">
        <v>0.25</v>
      </c>
      <c r="AC26" s="12">
        <v>0.25</v>
      </c>
      <c r="AD26" s="12">
        <v>0.25</v>
      </c>
      <c r="AE26" s="12">
        <v>0.25</v>
      </c>
      <c r="AF26" s="12">
        <v>0.25</v>
      </c>
      <c r="AG26" s="12">
        <v>0.25</v>
      </c>
      <c r="AH26" s="12">
        <v>0.25</v>
      </c>
      <c r="AI26" s="12">
        <v>0.25</v>
      </c>
      <c r="AJ26" s="12">
        <v>0.25</v>
      </c>
      <c r="AK26" s="12">
        <v>0.25</v>
      </c>
      <c r="AL26" s="12">
        <v>0.25</v>
      </c>
      <c r="AM26" s="12">
        <v>0.25</v>
      </c>
      <c r="AN26" s="12">
        <v>0.25</v>
      </c>
      <c r="AO26" s="12">
        <v>0.25</v>
      </c>
      <c r="AP26" s="12">
        <v>0.25</v>
      </c>
      <c r="CE26" s="49" t="s">
        <v>38</v>
      </c>
    </row>
    <row r="27" spans="1:83">
      <c r="CE27" s="49" t="s">
        <v>27</v>
      </c>
    </row>
    <row r="30" spans="1:83" ht="15.75">
      <c r="A30" s="42" t="s">
        <v>286</v>
      </c>
      <c r="C30" t="s">
        <v>113</v>
      </c>
    </row>
    <row r="31" spans="1:83">
      <c r="C31" t="s">
        <v>0</v>
      </c>
      <c r="D31" t="s">
        <v>2</v>
      </c>
      <c r="E31" t="s">
        <v>76</v>
      </c>
      <c r="F31" s="49" t="s">
        <v>13</v>
      </c>
      <c r="G31" s="49" t="s">
        <v>20</v>
      </c>
      <c r="H31" s="49" t="s">
        <v>26</v>
      </c>
      <c r="I31" s="49" t="s">
        <v>31</v>
      </c>
      <c r="J31" s="49" t="s">
        <v>15</v>
      </c>
      <c r="K31" s="49" t="s">
        <v>39</v>
      </c>
      <c r="L31" s="49" t="s">
        <v>34</v>
      </c>
      <c r="M31" s="49" t="s">
        <v>24</v>
      </c>
      <c r="N31" s="49" t="s">
        <v>42</v>
      </c>
      <c r="O31" s="49" t="s">
        <v>25</v>
      </c>
      <c r="P31" s="49" t="s">
        <v>45</v>
      </c>
      <c r="Q31" s="49" t="s">
        <v>29</v>
      </c>
      <c r="R31" s="49" t="s">
        <v>23</v>
      </c>
      <c r="S31" s="49" t="s">
        <v>21</v>
      </c>
      <c r="T31" s="49" t="s">
        <v>41</v>
      </c>
      <c r="U31" s="49" t="s">
        <v>19</v>
      </c>
      <c r="V31" s="49" t="s">
        <v>47</v>
      </c>
      <c r="W31" s="49" t="s">
        <v>28</v>
      </c>
      <c r="X31" s="49" t="s">
        <v>46</v>
      </c>
      <c r="Y31" s="49" t="s">
        <v>43</v>
      </c>
      <c r="Z31" s="49" t="s">
        <v>16</v>
      </c>
      <c r="AA31" s="49" t="s">
        <v>33</v>
      </c>
      <c r="AB31" s="49" t="s">
        <v>35</v>
      </c>
      <c r="AC31" s="49" t="s">
        <v>22</v>
      </c>
      <c r="AD31" s="49" t="s">
        <v>18</v>
      </c>
      <c r="AE31" s="49" t="s">
        <v>38</v>
      </c>
      <c r="AF31" s="49" t="s">
        <v>27</v>
      </c>
      <c r="AG31" s="50" t="s">
        <v>40</v>
      </c>
      <c r="AH31" s="50" t="s">
        <v>48</v>
      </c>
      <c r="AI31" s="50" t="s">
        <v>30</v>
      </c>
      <c r="AJ31" s="50" t="s">
        <v>17</v>
      </c>
    </row>
    <row r="32" spans="1:83">
      <c r="A32" t="s">
        <v>107</v>
      </c>
      <c r="C32" t="s">
        <v>75</v>
      </c>
      <c r="D32">
        <v>2010</v>
      </c>
      <c r="E32" t="s">
        <v>99</v>
      </c>
      <c r="F32" s="4" cm="1">
        <f t="array" ref="F32">SUMPRODUCT((ServBldg!$C$2:$C$7=$A32)*(ServBldg!$L$1:$AV$1=F$31)*(ServBldg!$L$2:$AV$7))</f>
        <v>36.346693561999999</v>
      </c>
      <c r="G32" s="4" cm="1">
        <f t="array" ref="G32">SUMPRODUCT((ServBldg!$C$2:$C$7=$A32)*(ServBldg!$L$1:$AV$1=G$31)*(ServBldg!$L$2:$AV$7))</f>
        <v>284.60000000000002</v>
      </c>
      <c r="H32" s="4" cm="1">
        <f t="array" ref="H32">SUMPRODUCT((ServBldg!$C$2:$C$7=$A32)*(ServBldg!$L$1:$AV$1=H$31)*(ServBldg!$L$2:$AV$7))</f>
        <v>64.119</v>
      </c>
      <c r="I32" s="4" cm="1">
        <f t="array" ref="I32">SUMPRODUCT((ServBldg!$C$2:$C$7=$A32)*(ServBldg!$L$1:$AV$1=I$31)*(ServBldg!$L$2:$AV$7))</f>
        <v>41.389000000000003</v>
      </c>
      <c r="J32" s="4" cm="1">
        <f t="array" ref="J32">SUMPRODUCT((ServBldg!$C$2:$C$7=$A32)*(ServBldg!$L$1:$AV$1=J$31)*(ServBldg!$L$2:$AV$7))</f>
        <v>12.595735535132</v>
      </c>
      <c r="K32" s="4" cm="1">
        <f t="array" ref="K32">SUMPRODUCT((ServBldg!$C$2:$C$7=$A32)*(ServBldg!$L$1:$AV$1=K$31)*(ServBldg!$L$2:$AV$7))</f>
        <v>13.352</v>
      </c>
      <c r="L32" s="4" cm="1">
        <f t="array" ref="L32">SUMPRODUCT((ServBldg!$C$2:$C$7=$A32)*(ServBldg!$L$1:$AV$1=L$31)*(ServBldg!$L$2:$AV$7))</f>
        <v>1.33725175289155</v>
      </c>
      <c r="M32" s="4" cm="1">
        <f t="array" ref="M32">SUMPRODUCT((ServBldg!$C$2:$C$7=$A32)*(ServBldg!$L$1:$AV$1=M$31)*(ServBldg!$L$2:$AV$7))</f>
        <v>36.218000000000004</v>
      </c>
      <c r="N32" s="4" cm="1">
        <f t="array" ref="N32">SUMPRODUCT((ServBldg!$C$2:$C$7=$A32)*(ServBldg!$L$1:$AV$1=N$31)*(ServBldg!$L$2:$AV$7))</f>
        <v>6.4496276002986201</v>
      </c>
      <c r="O32" s="4" cm="1">
        <f t="array" ref="O32">SUMPRODUCT((ServBldg!$C$2:$C$7=$A32)*(ServBldg!$L$1:$AV$1=O$31)*(ServBldg!$L$2:$AV$7))</f>
        <v>5.9859999999999998</v>
      </c>
      <c r="P32" s="4" cm="1">
        <f t="array" ref="P32">SUMPRODUCT((ServBldg!$C$2:$C$7=$A32)*(ServBldg!$L$1:$AV$1=P$31)*(ServBldg!$L$2:$AV$7))</f>
        <v>6.4580000000000002</v>
      </c>
      <c r="Q32" s="4" cm="1">
        <f t="array" ref="Q32">SUMPRODUCT((ServBldg!$C$2:$C$7=$A32)*(ServBldg!$L$1:$AV$1=Q$31)*(ServBldg!$L$2:$AV$7))</f>
        <v>6.5120185421563903</v>
      </c>
      <c r="R32" s="4" cm="1">
        <f t="array" ref="R32">SUMPRODUCT((ServBldg!$C$2:$C$7=$A32)*(ServBldg!$L$1:$AV$1=R$31)*(ServBldg!$L$2:$AV$7))</f>
        <v>26.056999999999999</v>
      </c>
      <c r="S32" s="4" cm="1">
        <f t="array" ref="S32">SUMPRODUCT((ServBldg!$C$2:$C$7=$A32)*(ServBldg!$L$1:$AV$1=S$31)*(ServBldg!$L$2:$AV$7))</f>
        <v>5.3209999999999997</v>
      </c>
      <c r="T32" s="4" cm="1">
        <f t="array" ref="T32">SUMPRODUCT((ServBldg!$C$2:$C$7=$A32)*(ServBldg!$L$1:$AV$1=T$31)*(ServBldg!$L$2:$AV$7))</f>
        <v>42.692999999999998</v>
      </c>
      <c r="U32" s="4" cm="1">
        <f t="array" ref="U32">SUMPRODUCT((ServBldg!$C$2:$C$7=$A32)*(ServBldg!$L$1:$AV$1=U$31)*(ServBldg!$L$2:$AV$7))</f>
        <v>1.4790000000000001</v>
      </c>
      <c r="V32" s="4" cm="1">
        <f t="array" ref="V32">SUMPRODUCT((ServBldg!$C$2:$C$7=$A32)*(ServBldg!$L$1:$AV$1=V$31)*(ServBldg!$L$2:$AV$7))</f>
        <v>5.6050000000000004</v>
      </c>
      <c r="W32" s="4" cm="1">
        <f t="array" ref="W32">SUMPRODUCT((ServBldg!$C$2:$C$7=$A32)*(ServBldg!$L$1:$AV$1=W$31)*(ServBldg!$L$2:$AV$7))</f>
        <v>28.463000000000001</v>
      </c>
      <c r="X32" s="4" cm="1">
        <f t="array" ref="X32">SUMPRODUCT((ServBldg!$C$2:$C$7=$A32)*(ServBldg!$L$1:$AV$1=X$31)*(ServBldg!$L$2:$AV$7))</f>
        <v>3.0049999999999999</v>
      </c>
      <c r="Y32" s="4" cm="1">
        <f t="array" ref="Y32">SUMPRODUCT((ServBldg!$C$2:$C$7=$A32)*(ServBldg!$L$1:$AV$1=Y$31)*(ServBldg!$L$2:$AV$7))</f>
        <v>5.17</v>
      </c>
      <c r="Z32" s="4" cm="1">
        <f t="array" ref="Z32">SUMPRODUCT((ServBldg!$C$2:$C$7=$A32)*(ServBldg!$L$1:$AV$1=Z$31)*(ServBldg!$L$2:$AV$7))</f>
        <v>1.2</v>
      </c>
      <c r="AA32" s="4" cm="1">
        <f t="array" ref="AA32">SUMPRODUCT((ServBldg!$C$2:$C$7=$A32)*(ServBldg!$L$1:$AV$1=AA$31)*(ServBldg!$L$2:$AV$7))</f>
        <v>2.2448778741442599</v>
      </c>
      <c r="AB32" s="4" cm="1">
        <f t="array" ref="AB32">SUMPRODUCT((ServBldg!$C$2:$C$7=$A32)*(ServBldg!$L$1:$AV$1=AB$31)*(ServBldg!$L$2:$AV$7))</f>
        <v>1.431</v>
      </c>
      <c r="AC32" s="4" cm="1">
        <f t="array" ref="AC32">SUMPRODUCT((ServBldg!$C$2:$C$7=$A32)*(ServBldg!$L$1:$AV$1=AC$31)*(ServBldg!$L$2:$AV$7))</f>
        <v>0.57199999999999995</v>
      </c>
      <c r="AD32" s="4" cm="1">
        <f t="array" ref="AD32">SUMPRODUCT((ServBldg!$C$2:$C$7=$A32)*(ServBldg!$L$1:$AV$1=AD$31)*(ServBldg!$L$2:$AV$7))</f>
        <v>3.16710232112084</v>
      </c>
      <c r="AE32" s="4" cm="1">
        <f t="array" ref="AE32">SUMPRODUCT((ServBldg!$C$2:$C$7=$A32)*(ServBldg!$L$1:$AV$1=AE$31)*(ServBldg!$L$2:$AV$7))</f>
        <v>0.72452379154769397</v>
      </c>
      <c r="AF32" s="4" cm="1">
        <f t="array" ref="AF32">SUMPRODUCT((ServBldg!$C$2:$C$7=$A32)*(ServBldg!$L$1:$AV$1=AF$31)*(ServBldg!$L$2:$AV$7))</f>
        <v>8.7780000000000005</v>
      </c>
      <c r="AG32" s="4" cm="1">
        <f t="array" ref="AG32">SUMPRODUCT((ServBldg!$C$2:$C$7=$A32)*(ServBldg!$L$1:$AV$1=AG$31)*(ServBldg!$L$2:$AV$7))</f>
        <v>4.5773725610572402</v>
      </c>
      <c r="AH32" s="4" cm="1">
        <f t="array" ref="AH32">SUMPRODUCT((ServBldg!$C$2:$C$7=$A32)*(ServBldg!$L$1:$AV$1=AH$31)*(ServBldg!$L$2:$AV$7))</f>
        <v>67.399000000000001</v>
      </c>
      <c r="AI32" s="4" cm="1">
        <f t="array" ref="AI32">SUMPRODUCT((ServBldg!$C$2:$C$7=$A32)*(ServBldg!$L$1:$AV$1=AI$31)*(ServBldg!$L$2:$AV$7))</f>
        <v>0.32715699906268397</v>
      </c>
      <c r="AJ32" s="4" cm="1">
        <f t="array" ref="AJ32">SUMPRODUCT((ServBldg!$C$2:$C$7=$A32)*(ServBldg!$L$1:$AV$1=AJ$31)*(ServBldg!$L$2:$AV$7))</f>
        <v>42.3730166339557</v>
      </c>
      <c r="AK32" s="4"/>
      <c r="AL32" s="4"/>
      <c r="AM32" s="4"/>
      <c r="AN32" s="4"/>
      <c r="AO32" s="4"/>
      <c r="AP32" s="4"/>
    </row>
    <row r="33" spans="1:42">
      <c r="A33" t="s">
        <v>108</v>
      </c>
      <c r="C33" t="s">
        <v>75</v>
      </c>
      <c r="D33">
        <v>2010</v>
      </c>
      <c r="E33" t="s">
        <v>100</v>
      </c>
      <c r="F33" s="4" cm="1">
        <f t="array" ref="F33">SUMPRODUCT((ServBldg!$C$2:$C$7=$A33)*(ServBldg!$L$1:$AV$1=F$31)*(ServBldg!$L$2:$AV$7))</f>
        <v>4.5699690520000003</v>
      </c>
      <c r="G33" s="4" cm="1">
        <f t="array" ref="G33">SUMPRODUCT((ServBldg!$C$2:$C$7=$A33)*(ServBldg!$L$1:$AV$1=G$31)*(ServBldg!$L$2:$AV$7))</f>
        <v>64.373999999999995</v>
      </c>
      <c r="H33" s="4" cm="1">
        <f t="array" ref="H33">SUMPRODUCT((ServBldg!$C$2:$C$7=$A33)*(ServBldg!$L$1:$AV$1=H$31)*(ServBldg!$L$2:$AV$7))</f>
        <v>116.864</v>
      </c>
      <c r="I33" s="4" cm="1">
        <f t="array" ref="I33">SUMPRODUCT((ServBldg!$C$2:$C$7=$A33)*(ServBldg!$L$1:$AV$1=I$31)*(ServBldg!$L$2:$AV$7))</f>
        <v>31.038419999999999</v>
      </c>
      <c r="J33" s="4" cm="1">
        <f t="array" ref="J33">SUMPRODUCT((ServBldg!$C$2:$C$7=$A33)*(ServBldg!$L$1:$AV$1=J$31)*(ServBldg!$L$2:$AV$7))</f>
        <v>25.700716050977402</v>
      </c>
      <c r="K33" s="4" cm="1">
        <f t="array" ref="K33">SUMPRODUCT((ServBldg!$C$2:$C$7=$A33)*(ServBldg!$L$1:$AV$1=K$31)*(ServBldg!$L$2:$AV$7))</f>
        <v>5.4160000000000004</v>
      </c>
      <c r="L33" s="4" cm="1">
        <f t="array" ref="L33">SUMPRODUCT((ServBldg!$C$2:$C$7=$A33)*(ServBldg!$L$1:$AV$1=L$31)*(ServBldg!$L$2:$AV$7))</f>
        <v>1.1946464798554399</v>
      </c>
      <c r="M33" s="4" cm="1">
        <f t="array" ref="M33">SUMPRODUCT((ServBldg!$C$2:$C$7=$A33)*(ServBldg!$L$1:$AV$1=M$31)*(ServBldg!$L$2:$AV$7))</f>
        <v>19.056000000000001</v>
      </c>
      <c r="N33" s="4" cm="1">
        <f t="array" ref="N33">SUMPRODUCT((ServBldg!$C$2:$C$7=$A33)*(ServBldg!$L$1:$AV$1=N$31)*(ServBldg!$L$2:$AV$7))</f>
        <v>3.42007133570758</v>
      </c>
      <c r="O33" s="4" cm="1">
        <f t="array" ref="O33">SUMPRODUCT((ServBldg!$C$2:$C$7=$A33)*(ServBldg!$L$1:$AV$1=O$31)*(ServBldg!$L$2:$AV$7))</f>
        <v>8.4260000000000002</v>
      </c>
      <c r="P33" s="4" cm="1">
        <f t="array" ref="P33">SUMPRODUCT((ServBldg!$C$2:$C$7=$A33)*(ServBldg!$L$1:$AV$1=P$31)*(ServBldg!$L$2:$AV$7))</f>
        <v>19.146999999999998</v>
      </c>
      <c r="Q33" s="4" cm="1">
        <f t="array" ref="Q33">SUMPRODUCT((ServBldg!$C$2:$C$7=$A33)*(ServBldg!$L$1:$AV$1=Q$31)*(ServBldg!$L$2:$AV$7))</f>
        <v>2.7957309775145802</v>
      </c>
      <c r="R33" s="4" cm="1">
        <f t="array" ref="R33">SUMPRODUCT((ServBldg!$C$2:$C$7=$A33)*(ServBldg!$L$1:$AV$1=R$31)*(ServBldg!$L$2:$AV$7))</f>
        <v>1.96</v>
      </c>
      <c r="S33" s="4" cm="1">
        <f t="array" ref="S33">SUMPRODUCT((ServBldg!$C$2:$C$7=$A33)*(ServBldg!$L$1:$AV$1=S$31)*(ServBldg!$L$2:$AV$7))</f>
        <v>3.6669999999999998</v>
      </c>
      <c r="T33" s="4" cm="1">
        <f t="array" ref="T33">SUMPRODUCT((ServBldg!$C$2:$C$7=$A33)*(ServBldg!$L$1:$AV$1=T$31)*(ServBldg!$L$2:$AV$7))</f>
        <v>10.247999999999999</v>
      </c>
      <c r="U33" s="4" cm="1">
        <f t="array" ref="U33">SUMPRODUCT((ServBldg!$C$2:$C$7=$A33)*(ServBldg!$L$1:$AV$1=U$31)*(ServBldg!$L$2:$AV$7))</f>
        <v>5.1420000000000003</v>
      </c>
      <c r="V33" s="4" cm="1">
        <f t="array" ref="V33">SUMPRODUCT((ServBldg!$C$2:$C$7=$A33)*(ServBldg!$L$1:$AV$1=V$31)*(ServBldg!$L$2:$AV$7))</f>
        <v>6.73</v>
      </c>
      <c r="W33" s="4" cm="1">
        <f t="array" ref="W33">SUMPRODUCT((ServBldg!$C$2:$C$7=$A33)*(ServBldg!$L$1:$AV$1=W$31)*(ServBldg!$L$2:$AV$7))</f>
        <v>11.236000000000001</v>
      </c>
      <c r="X33" s="4" cm="1">
        <f t="array" ref="X33">SUMPRODUCT((ServBldg!$C$2:$C$7=$A33)*(ServBldg!$L$1:$AV$1=X$31)*(ServBldg!$L$2:$AV$7))</f>
        <v>1.2430000000000001</v>
      </c>
      <c r="Y33" s="4" cm="1">
        <f t="array" ref="Y33">SUMPRODUCT((ServBldg!$C$2:$C$7=$A33)*(ServBldg!$L$1:$AV$1=Y$31)*(ServBldg!$L$2:$AV$7))</f>
        <v>9.25</v>
      </c>
      <c r="Z33" s="4" cm="1">
        <f t="array" ref="Z33">SUMPRODUCT((ServBldg!$C$2:$C$7=$A33)*(ServBldg!$L$1:$AV$1=Z$31)*(ServBldg!$L$2:$AV$7))</f>
        <v>4.04</v>
      </c>
      <c r="AA33" s="4" cm="1">
        <f t="array" ref="AA33">SUMPRODUCT((ServBldg!$C$2:$C$7=$A33)*(ServBldg!$L$1:$AV$1=AA$31)*(ServBldg!$L$2:$AV$7))</f>
        <v>2.7927300000000002</v>
      </c>
      <c r="AB33" s="4" cm="1">
        <f t="array" ref="AB33">SUMPRODUCT((ServBldg!$C$2:$C$7=$A33)*(ServBldg!$L$1:$AV$1=AB$31)*(ServBldg!$L$2:$AV$7))</f>
        <v>1.3280000000000001</v>
      </c>
      <c r="AC33" s="4" cm="1">
        <f t="array" ref="AC33">SUMPRODUCT((ServBldg!$C$2:$C$7=$A33)*(ServBldg!$L$1:$AV$1=AC$31)*(ServBldg!$L$2:$AV$7))</f>
        <v>0.53800000000000003</v>
      </c>
      <c r="AD33" s="4" cm="1">
        <f t="array" ref="AD33">SUMPRODUCT((ServBldg!$C$2:$C$7=$A33)*(ServBldg!$L$1:$AV$1=AD$31)*(ServBldg!$L$2:$AV$7))</f>
        <v>0.25635961929860701</v>
      </c>
      <c r="AE33" s="4" cm="1">
        <f t="array" ref="AE33">SUMPRODUCT((ServBldg!$C$2:$C$7=$A33)*(ServBldg!$L$1:$AV$1=AE$31)*(ServBldg!$L$2:$AV$7))</f>
        <v>4.7529948008047697E-2</v>
      </c>
      <c r="AF33" s="4" cm="1">
        <f t="array" ref="AF33">SUMPRODUCT((ServBldg!$C$2:$C$7=$A33)*(ServBldg!$L$1:$AV$1=AF$31)*(ServBldg!$L$2:$AV$7))</f>
        <v>3.15</v>
      </c>
      <c r="AG33" s="4" cm="1">
        <f t="array" ref="AG33">SUMPRODUCT((ServBldg!$C$2:$C$7=$A33)*(ServBldg!$L$1:$AV$1=AG$31)*(ServBldg!$L$2:$AV$7))</f>
        <v>11.7506514777929</v>
      </c>
      <c r="AH33" s="4" cm="1">
        <f t="array" ref="AH33">SUMPRODUCT((ServBldg!$C$2:$C$7=$A33)*(ServBldg!$L$1:$AV$1=AH$31)*(ServBldg!$L$2:$AV$7))</f>
        <v>23.268000000000001</v>
      </c>
      <c r="AI33" s="4" cm="1">
        <f t="array" ref="AI33">SUMPRODUCT((ServBldg!$C$2:$C$7=$A33)*(ServBldg!$L$1:$AV$1=AI$31)*(ServBldg!$L$2:$AV$7))</f>
        <v>1.07449424174065</v>
      </c>
      <c r="AJ33" s="4" cm="1">
        <f t="array" ref="AJ33">SUMPRODUCT((ServBldg!$C$2:$C$7=$A33)*(ServBldg!$L$1:$AV$1=AJ$31)*(ServBldg!$L$2:$AV$7))</f>
        <v>5.6389075288589501</v>
      </c>
      <c r="AK33" s="4"/>
      <c r="AL33" s="4"/>
      <c r="AM33" s="4"/>
      <c r="AN33" s="4"/>
      <c r="AO33" s="4"/>
      <c r="AP33" s="4"/>
    </row>
    <row r="34" spans="1:42">
      <c r="A34" t="s">
        <v>109</v>
      </c>
      <c r="C34" t="s">
        <v>75</v>
      </c>
      <c r="D34">
        <v>2010</v>
      </c>
      <c r="E34" t="s">
        <v>101</v>
      </c>
      <c r="F34" s="4" cm="1">
        <f t="array" ref="F34">SUMPRODUCT((ServBldg!$C$2:$C$7=$A34)*(ServBldg!$L$1:$AV$1=F$31)*(ServBldg!$L$2:$AV$7))</f>
        <v>50.124227542</v>
      </c>
      <c r="G34" s="4" cm="1">
        <f t="array" ref="G34">SUMPRODUCT((ServBldg!$C$2:$C$7=$A34)*(ServBldg!$L$1:$AV$1=G$31)*(ServBldg!$L$2:$AV$7))</f>
        <v>554.86356255199996</v>
      </c>
      <c r="H34" s="4" cm="1">
        <f t="array" ref="H34">SUMPRODUCT((ServBldg!$C$2:$C$7=$A34)*(ServBldg!$L$1:$AV$1=H$31)*(ServBldg!$L$2:$AV$7))</f>
        <v>394.47199999999998</v>
      </c>
      <c r="I34" s="4" cm="1">
        <f t="array" ref="I34">SUMPRODUCT((ServBldg!$C$2:$C$7=$A34)*(ServBldg!$L$1:$AV$1=I$31)*(ServBldg!$L$2:$AV$7))</f>
        <v>129.92919599999999</v>
      </c>
      <c r="J34" s="4" cm="1">
        <f t="array" ref="J34">SUMPRODUCT((ServBldg!$C$2:$C$7=$A34)*(ServBldg!$L$1:$AV$1=J$31)*(ServBldg!$L$2:$AV$7))</f>
        <v>86.946263185174104</v>
      </c>
      <c r="K34" s="4" cm="1">
        <f t="array" ref="K34">SUMPRODUCT((ServBldg!$C$2:$C$7=$A34)*(ServBldg!$L$1:$AV$1=K$31)*(ServBldg!$L$2:$AV$7))</f>
        <v>51.41</v>
      </c>
      <c r="L34" s="4" cm="1">
        <f t="array" ref="L34">SUMPRODUCT((ServBldg!$C$2:$C$7=$A34)*(ServBldg!$L$1:$AV$1=L$31)*(ServBldg!$L$2:$AV$7))</f>
        <v>6.9747372210001704</v>
      </c>
      <c r="M34" s="4" cm="1">
        <f t="array" ref="M34">SUMPRODUCT((ServBldg!$C$2:$C$7=$A34)*(ServBldg!$L$1:$AV$1=M$31)*(ServBldg!$L$2:$AV$7))</f>
        <v>138.11199999999999</v>
      </c>
      <c r="N34" s="4" cm="1">
        <f t="array" ref="N34">SUMPRODUCT((ServBldg!$C$2:$C$7=$A34)*(ServBldg!$L$1:$AV$1=N$31)*(ServBldg!$L$2:$AV$7))</f>
        <v>24.921273905849901</v>
      </c>
      <c r="O34" s="4" cm="1">
        <f t="array" ref="O34">SUMPRODUCT((ServBldg!$C$2:$C$7=$A34)*(ServBldg!$L$1:$AV$1=O$31)*(ServBldg!$L$2:$AV$7))</f>
        <v>28.1</v>
      </c>
      <c r="P34" s="4" cm="1">
        <f t="array" ref="P34">SUMPRODUCT((ServBldg!$C$2:$C$7=$A34)*(ServBldg!$L$1:$AV$1=P$31)*(ServBldg!$L$2:$AV$7))</f>
        <v>83.274000000000001</v>
      </c>
      <c r="Q34" s="4" cm="1">
        <f t="array" ref="Q34">SUMPRODUCT((ServBldg!$C$2:$C$7=$A34)*(ServBldg!$L$1:$AV$1=Q$31)*(ServBldg!$L$2:$AV$7))</f>
        <v>27.684686877083799</v>
      </c>
      <c r="R34" s="4" cm="1">
        <f t="array" ref="R34">SUMPRODUCT((ServBldg!$C$2:$C$7=$A34)*(ServBldg!$L$1:$AV$1=R$31)*(ServBldg!$L$2:$AV$7))</f>
        <v>69.816000000000003</v>
      </c>
      <c r="S34" s="4" cm="1">
        <f t="array" ref="S34">SUMPRODUCT((ServBldg!$C$2:$C$7=$A34)*(ServBldg!$L$1:$AV$1=S$31)*(ServBldg!$L$2:$AV$7))</f>
        <v>73.372</v>
      </c>
      <c r="T34" s="4" cm="1">
        <f t="array" ref="T34">SUMPRODUCT((ServBldg!$C$2:$C$7=$A34)*(ServBldg!$L$1:$AV$1=T$31)*(ServBldg!$L$2:$AV$7))</f>
        <v>190.14699999999999</v>
      </c>
      <c r="U34" s="4" cm="1">
        <f t="array" ref="U34">SUMPRODUCT((ServBldg!$C$2:$C$7=$A34)*(ServBldg!$L$1:$AV$1=U$31)*(ServBldg!$L$2:$AV$7))</f>
        <v>48.024999999999999</v>
      </c>
      <c r="V34" s="4" cm="1">
        <f t="array" ref="V34">SUMPRODUCT((ServBldg!$C$2:$C$7=$A34)*(ServBldg!$L$1:$AV$1=V$31)*(ServBldg!$L$2:$AV$7))</f>
        <v>20.61</v>
      </c>
      <c r="W34" s="4" cm="1">
        <f t="array" ref="W34">SUMPRODUCT((ServBldg!$C$2:$C$7=$A34)*(ServBldg!$L$1:$AV$1=W$31)*(ServBldg!$L$2:$AV$7))</f>
        <v>21.007999999999999</v>
      </c>
      <c r="X34" s="4" cm="1">
        <f t="array" ref="X34">SUMPRODUCT((ServBldg!$C$2:$C$7=$A34)*(ServBldg!$L$1:$AV$1=X$31)*(ServBldg!$L$2:$AV$7))</f>
        <v>10.907999999999999</v>
      </c>
      <c r="Y34" s="4" cm="1">
        <f t="array" ref="Y34">SUMPRODUCT((ServBldg!$C$2:$C$7=$A34)*(ServBldg!$L$1:$AV$1=Y$31)*(ServBldg!$L$2:$AV$7))</f>
        <v>25.244</v>
      </c>
      <c r="Z34" s="4" cm="1">
        <f t="array" ref="Z34">SUMPRODUCT((ServBldg!$C$2:$C$7=$A34)*(ServBldg!$L$1:$AV$1=Z$31)*(ServBldg!$L$2:$AV$7))</f>
        <v>37.700000000000003</v>
      </c>
      <c r="AA34" s="4" cm="1">
        <f t="array" ref="AA34">SUMPRODUCT((ServBldg!$C$2:$C$7=$A34)*(ServBldg!$L$1:$AV$1=AA$31)*(ServBldg!$L$2:$AV$7))</f>
        <v>19.599046999999999</v>
      </c>
      <c r="AB34" s="4" cm="1">
        <f t="array" ref="AB34">SUMPRODUCT((ServBldg!$C$2:$C$7=$A34)*(ServBldg!$L$1:$AV$1=AB$31)*(ServBldg!$L$2:$AV$7))</f>
        <v>8.5570000000000004</v>
      </c>
      <c r="AC34" s="4" cm="1">
        <f t="array" ref="AC34">SUMPRODUCT((ServBldg!$C$2:$C$7=$A34)*(ServBldg!$L$1:$AV$1=AC$31)*(ServBldg!$L$2:$AV$7))</f>
        <v>3.9140000000000001</v>
      </c>
      <c r="AD34" s="4" cm="1">
        <f t="array" ref="AD34">SUMPRODUCT((ServBldg!$C$2:$C$7=$A34)*(ServBldg!$L$1:$AV$1=AD$31)*(ServBldg!$L$2:$AV$7))</f>
        <v>9.1045149099354603</v>
      </c>
      <c r="AE34" s="4" cm="1">
        <f t="array" ref="AE34">SUMPRODUCT((ServBldg!$C$2:$C$7=$A34)*(ServBldg!$L$1:$AV$1=AE$31)*(ServBldg!$L$2:$AV$7))</f>
        <v>1.4940635229466901</v>
      </c>
      <c r="AF34" s="4" cm="1">
        <f t="array" ref="AF34">SUMPRODUCT((ServBldg!$C$2:$C$7=$A34)*(ServBldg!$L$1:$AV$1=AF$31)*(ServBldg!$L$2:$AV$7))</f>
        <v>11.62</v>
      </c>
      <c r="AG34" s="4" cm="1">
        <f t="array" ref="AG34">SUMPRODUCT((ServBldg!$C$2:$C$7=$A34)*(ServBldg!$L$1:$AV$1=AG$31)*(ServBldg!$L$2:$AV$7))</f>
        <v>43.4501236561415</v>
      </c>
      <c r="AH34" s="4" cm="1">
        <f t="array" ref="AH34">SUMPRODUCT((ServBldg!$C$2:$C$7=$A34)*(ServBldg!$L$1:$AV$1=AH$31)*(ServBldg!$L$2:$AV$7))</f>
        <v>229.84</v>
      </c>
      <c r="AI34" s="4" cm="1">
        <f t="array" ref="AI34">SUMPRODUCT((ServBldg!$C$2:$C$7=$A34)*(ServBldg!$L$1:$AV$1=AI$31)*(ServBldg!$L$2:$AV$7))</f>
        <v>5.05297667614576</v>
      </c>
      <c r="AJ34" s="4" cm="1">
        <f t="array" ref="AJ34">SUMPRODUCT((ServBldg!$C$2:$C$7=$A34)*(ServBldg!$L$1:$AV$1=AJ$31)*(ServBldg!$L$2:$AV$7))</f>
        <v>61.966292641333197</v>
      </c>
      <c r="AK34" s="4"/>
      <c r="AL34" s="4"/>
      <c r="AM34" s="4"/>
      <c r="AN34" s="4"/>
      <c r="AO34" s="4"/>
      <c r="AP34" s="4"/>
    </row>
    <row r="35" spans="1:42">
      <c r="A35" t="s">
        <v>110</v>
      </c>
      <c r="C35" t="s">
        <v>75</v>
      </c>
      <c r="D35">
        <v>2010</v>
      </c>
      <c r="E35" t="s">
        <v>102</v>
      </c>
      <c r="F35" s="4" cm="1">
        <f t="array" ref="F35">SUMPRODUCT((ServBldg!$C$2:$C$7=$A35)*(ServBldg!$L$1:$AV$1=F$31)*(ServBldg!$L$2:$AV$7))</f>
        <v>8.4983246621501305</v>
      </c>
      <c r="G35" s="4" cm="1">
        <f t="array" ref="G35">SUMPRODUCT((ServBldg!$C$2:$C$7=$A35)*(ServBldg!$L$1:$AV$1=G$31)*(ServBldg!$L$2:$AV$7))</f>
        <v>307.79177845416302</v>
      </c>
      <c r="H35" s="4" cm="1">
        <f t="array" ref="H35">SUMPRODUCT((ServBldg!$C$2:$C$7=$A35)*(ServBldg!$L$1:$AV$1=H$31)*(ServBldg!$L$2:$AV$7))</f>
        <v>103.59699999999999</v>
      </c>
      <c r="I35" s="4" cm="1">
        <f t="array" ref="I35">SUMPRODUCT((ServBldg!$C$2:$C$7=$A35)*(ServBldg!$L$1:$AV$1=I$31)*(ServBldg!$L$2:$AV$7))</f>
        <v>69.018754232100804</v>
      </c>
      <c r="J35" s="4" cm="1">
        <f t="array" ref="J35">SUMPRODUCT((ServBldg!$C$2:$C$7=$A35)*(ServBldg!$L$1:$AV$1=J$31)*(ServBldg!$L$2:$AV$7))</f>
        <v>23.285750394380798</v>
      </c>
      <c r="K35" s="4" cm="1">
        <f t="array" ref="K35">SUMPRODUCT((ServBldg!$C$2:$C$7=$A35)*(ServBldg!$L$1:$AV$1=K$31)*(ServBldg!$L$2:$AV$7))</f>
        <v>44.438499999999998</v>
      </c>
      <c r="L35" s="4" cm="1">
        <f t="array" ref="L35">SUMPRODUCT((ServBldg!$C$2:$C$7=$A35)*(ServBldg!$L$1:$AV$1=L$31)*(ServBldg!$L$2:$AV$7))</f>
        <v>2.4194108433281798</v>
      </c>
      <c r="M35" s="4" cm="1">
        <f t="array" ref="M35">SUMPRODUCT((ServBldg!$C$2:$C$7=$A35)*(ServBldg!$L$1:$AV$1=M$31)*(ServBldg!$L$2:$AV$7))</f>
        <v>35.896456455453901</v>
      </c>
      <c r="N35" s="4" cm="1">
        <f t="array" ref="N35">SUMPRODUCT((ServBldg!$C$2:$C$7=$A35)*(ServBldg!$L$1:$AV$1=N$31)*(ServBldg!$L$2:$AV$7))</f>
        <v>6.4727724417919603</v>
      </c>
      <c r="O35" s="4" cm="1">
        <f t="array" ref="O35">SUMPRODUCT((ServBldg!$C$2:$C$7=$A35)*(ServBldg!$L$1:$AV$1=O$31)*(ServBldg!$L$2:$AV$7))</f>
        <v>19.2442468830805</v>
      </c>
      <c r="P35" s="4" cm="1">
        <f t="array" ref="P35">SUMPRODUCT((ServBldg!$C$2:$C$7=$A35)*(ServBldg!$L$1:$AV$1=P$31)*(ServBldg!$L$2:$AV$7))</f>
        <v>8.2929241280454207</v>
      </c>
      <c r="Q35" s="4" cm="1">
        <f t="array" ref="Q35">SUMPRODUCT((ServBldg!$C$2:$C$7=$A35)*(ServBldg!$L$1:$AV$1=Q$31)*(ServBldg!$L$2:$AV$7))</f>
        <v>24.2387282958424</v>
      </c>
      <c r="R35" s="4" cm="1">
        <f t="array" ref="R35">SUMPRODUCT((ServBldg!$C$2:$C$7=$A35)*(ServBldg!$L$1:$AV$1=R$31)*(ServBldg!$L$2:$AV$7))</f>
        <v>12.9307402807434</v>
      </c>
      <c r="S35" s="4" cm="1">
        <f t="array" ref="S35">SUMPRODUCT((ServBldg!$C$2:$C$7=$A35)*(ServBldg!$L$1:$AV$1=S$31)*(ServBldg!$L$2:$AV$7))</f>
        <v>7.5360151981499399</v>
      </c>
      <c r="T35" s="4" cm="1">
        <f t="array" ref="T35">SUMPRODUCT((ServBldg!$C$2:$C$7=$A35)*(ServBldg!$L$1:$AV$1=T$31)*(ServBldg!$L$2:$AV$7))</f>
        <v>57.973600589834803</v>
      </c>
      <c r="U35" s="4" cm="1">
        <f t="array" ref="U35">SUMPRODUCT((ServBldg!$C$2:$C$7=$A35)*(ServBldg!$L$1:$AV$1=U$31)*(ServBldg!$L$2:$AV$7))</f>
        <v>9.5258803510573191</v>
      </c>
      <c r="V35" s="4" cm="1">
        <f t="array" ref="V35">SUMPRODUCT((ServBldg!$C$2:$C$7=$A35)*(ServBldg!$L$1:$AV$1=V$31)*(ServBldg!$L$2:$AV$7))</f>
        <v>0.18084052222007199</v>
      </c>
      <c r="W35" s="4" cm="1">
        <f t="array" ref="W35">SUMPRODUCT((ServBldg!$C$2:$C$7=$A35)*(ServBldg!$L$1:$AV$1=W$31)*(ServBldg!$L$2:$AV$7))</f>
        <v>15.6411931275361</v>
      </c>
      <c r="X35" s="4" cm="1">
        <f t="array" ref="X35">SUMPRODUCT((ServBldg!$C$2:$C$7=$A35)*(ServBldg!$L$1:$AV$1=X$31)*(ServBldg!$L$2:$AV$7))</f>
        <v>3.1581047904855302</v>
      </c>
      <c r="Y35" s="4" cm="1">
        <f t="array" ref="Y35">SUMPRODUCT((ServBldg!$C$2:$C$7=$A35)*(ServBldg!$L$1:$AV$1=Y$31)*(ServBldg!$L$2:$AV$7))</f>
        <v>11.068165741228499</v>
      </c>
      <c r="Z35" s="4" cm="1">
        <f t="array" ref="Z35">SUMPRODUCT((ServBldg!$C$2:$C$7=$A35)*(ServBldg!$L$1:$AV$1=Z$31)*(ServBldg!$L$2:$AV$7))</f>
        <v>7.0763682607854399</v>
      </c>
      <c r="AA35" s="4" cm="1">
        <f t="array" ref="AA35">SUMPRODUCT((ServBldg!$C$2:$C$7=$A35)*(ServBldg!$L$1:$AV$1=AA$31)*(ServBldg!$L$2:$AV$7))</f>
        <v>5.2975676602624002</v>
      </c>
      <c r="AB35" s="4" cm="1">
        <f t="array" ref="AB35">SUMPRODUCT((ServBldg!$C$2:$C$7=$A35)*(ServBldg!$L$1:$AV$1=AB$31)*(ServBldg!$L$2:$AV$7))</f>
        <v>1.319</v>
      </c>
      <c r="AC35" s="4" cm="1">
        <f t="array" ref="AC35">SUMPRODUCT((ServBldg!$C$2:$C$7=$A35)*(ServBldg!$L$1:$AV$1=AC$31)*(ServBldg!$L$2:$AV$7))</f>
        <v>1.11747084850615</v>
      </c>
      <c r="AD35" s="4" cm="1">
        <f t="array" ref="AD35">SUMPRODUCT((ServBldg!$C$2:$C$7=$A35)*(ServBldg!$L$1:$AV$1=AD$31)*(ServBldg!$L$2:$AV$7))</f>
        <v>1.72027454550543</v>
      </c>
      <c r="AE35" s="4" cm="1">
        <f t="array" ref="AE35">SUMPRODUCT((ServBldg!$C$2:$C$7=$A35)*(ServBldg!$L$1:$AV$1=AE$31)*(ServBldg!$L$2:$AV$7))</f>
        <v>0.26461103010710801</v>
      </c>
      <c r="AF35" s="4" cm="1">
        <f t="array" ref="AF35">SUMPRODUCT((ServBldg!$C$2:$C$7=$A35)*(ServBldg!$L$1:$AV$1=AF$31)*(ServBldg!$L$2:$AV$7))</f>
        <v>1.4346740827847499</v>
      </c>
      <c r="AG35" s="4" cm="1">
        <f t="array" ref="AG35">SUMPRODUCT((ServBldg!$C$2:$C$7=$A35)*(ServBldg!$L$1:$AV$1=AG$31)*(ServBldg!$L$2:$AV$7))</f>
        <v>4.4465438908792203</v>
      </c>
      <c r="AH35" s="4" cm="1">
        <f t="array" ref="AH35">SUMPRODUCT((ServBldg!$C$2:$C$7=$A35)*(ServBldg!$L$1:$AV$1=AH$31)*(ServBldg!$L$2:$AV$7))</f>
        <v>197.75986737297501</v>
      </c>
      <c r="AI35" s="4" cm="1">
        <f t="array" ref="AI35">SUMPRODUCT((ServBldg!$C$2:$C$7=$A35)*(ServBldg!$L$1:$AV$1=AI$31)*(ServBldg!$L$2:$AV$7))</f>
        <v>0.50228381294402402</v>
      </c>
      <c r="AJ35" s="4" cm="1">
        <f t="array" ref="AJ35">SUMPRODUCT((ServBldg!$C$2:$C$7=$A35)*(ServBldg!$L$1:$AV$1=AJ$31)*(ServBldg!$L$2:$AV$7))</f>
        <v>10.524958381880399</v>
      </c>
      <c r="AK35" s="4"/>
      <c r="AL35" s="4"/>
      <c r="AM35" s="4"/>
      <c r="AN35" s="4"/>
      <c r="AO35" s="4"/>
      <c r="AP35" s="4"/>
    </row>
    <row r="36" spans="1:42">
      <c r="A36" t="s">
        <v>111</v>
      </c>
      <c r="C36" t="s">
        <v>75</v>
      </c>
      <c r="D36">
        <v>2010</v>
      </c>
      <c r="E36" t="s">
        <v>103</v>
      </c>
      <c r="F36" s="4" cm="1">
        <f t="array" ref="F36">SUMPRODUCT((ServBldg!$C$2:$C$7=$A36)*(ServBldg!$L$1:$AV$1=F$31)*(ServBldg!$L$2:$AV$7))</f>
        <v>5.5527245318498704</v>
      </c>
      <c r="G36" s="4" cm="1">
        <f t="array" ref="G36">SUMPRODUCT((ServBldg!$C$2:$C$7=$A36)*(ServBldg!$L$1:$AV$1=G$31)*(ServBldg!$L$2:$AV$7))</f>
        <v>201.10822154583701</v>
      </c>
      <c r="H36" s="4" cm="1">
        <f t="array" ref="H36">SUMPRODUCT((ServBldg!$C$2:$C$7=$A36)*(ServBldg!$L$1:$AV$1=H$31)*(ServBldg!$L$2:$AV$7))</f>
        <v>103.59699999999999</v>
      </c>
      <c r="I36" s="4" cm="1">
        <f t="array" ref="I36">SUMPRODUCT((ServBldg!$C$2:$C$7=$A36)*(ServBldg!$L$1:$AV$1=I$31)*(ServBldg!$L$2:$AV$7))</f>
        <v>82.520245767899198</v>
      </c>
      <c r="J36" s="4" cm="1">
        <f t="array" ref="J36">SUMPRODUCT((ServBldg!$C$2:$C$7=$A36)*(ServBldg!$L$1:$AV$1=J$31)*(ServBldg!$L$2:$AV$7))</f>
        <v>23.285750394380798</v>
      </c>
      <c r="K36" s="4" cm="1">
        <f t="array" ref="K36">SUMPRODUCT((ServBldg!$C$2:$C$7=$A36)*(ServBldg!$L$1:$AV$1=K$31)*(ServBldg!$L$2:$AV$7))</f>
        <v>44.438499999999998</v>
      </c>
      <c r="L36" s="4" cm="1">
        <f t="array" ref="L36">SUMPRODUCT((ServBldg!$C$2:$C$7=$A36)*(ServBldg!$L$1:$AV$1=L$31)*(ServBldg!$L$2:$AV$7))</f>
        <v>1.5808200411789199</v>
      </c>
      <c r="M36" s="4" cm="1">
        <f t="array" ref="M36">SUMPRODUCT((ServBldg!$C$2:$C$7=$A36)*(ServBldg!$L$1:$AV$1=M$31)*(ServBldg!$L$2:$AV$7))</f>
        <v>42.918543544546097</v>
      </c>
      <c r="N36" s="4" cm="1">
        <f t="array" ref="N36">SUMPRODUCT((ServBldg!$C$2:$C$7=$A36)*(ServBldg!$L$1:$AV$1=N$31)*(ServBldg!$L$2:$AV$7))</f>
        <v>7.7389802038462499</v>
      </c>
      <c r="O36" s="4" cm="1">
        <f t="array" ref="O36">SUMPRODUCT((ServBldg!$C$2:$C$7=$A36)*(ServBldg!$L$1:$AV$1=O$31)*(ServBldg!$L$2:$AV$7))</f>
        <v>16.248753116919499</v>
      </c>
      <c r="P36" s="4" cm="1">
        <f t="array" ref="P36">SUMPRODUCT((ServBldg!$C$2:$C$7=$A36)*(ServBldg!$L$1:$AV$1=P$31)*(ServBldg!$L$2:$AV$7))</f>
        <v>7.0020758719545801</v>
      </c>
      <c r="Q36" s="4" cm="1">
        <f t="array" ref="Q36">SUMPRODUCT((ServBldg!$C$2:$C$7=$A36)*(ServBldg!$L$1:$AV$1=Q$31)*(ServBldg!$L$2:$AV$7))</f>
        <v>10.016883353185101</v>
      </c>
      <c r="R36" s="4" cm="1">
        <f t="array" ref="R36">SUMPRODUCT((ServBldg!$C$2:$C$7=$A36)*(ServBldg!$L$1:$AV$1=R$31)*(ServBldg!$L$2:$AV$7))</f>
        <v>15.4602597192566</v>
      </c>
      <c r="S36" s="4" cm="1">
        <f t="array" ref="S36">SUMPRODUCT((ServBldg!$C$2:$C$7=$A36)*(ServBldg!$L$1:$AV$1=S$31)*(ServBldg!$L$2:$AV$7))</f>
        <v>6.3629848018500601</v>
      </c>
      <c r="T36" s="4" cm="1">
        <f t="array" ref="T36">SUMPRODUCT((ServBldg!$C$2:$C$7=$A36)*(ServBldg!$L$1:$AV$1=T$31)*(ServBldg!$L$2:$AV$7))</f>
        <v>37.879399410165199</v>
      </c>
      <c r="U36" s="4" cm="1">
        <f t="array" ref="U36">SUMPRODUCT((ServBldg!$C$2:$C$7=$A36)*(ServBldg!$L$1:$AV$1=U$31)*(ServBldg!$L$2:$AV$7))</f>
        <v>6.2241196489426702</v>
      </c>
      <c r="V36" s="4" cm="1">
        <f t="array" ref="V36">SUMPRODUCT((ServBldg!$C$2:$C$7=$A36)*(ServBldg!$L$1:$AV$1=V$31)*(ServBldg!$L$2:$AV$7))</f>
        <v>0.118159477779928</v>
      </c>
      <c r="W36" s="4" cm="1">
        <f t="array" ref="W36">SUMPRODUCT((ServBldg!$C$2:$C$7=$A36)*(ServBldg!$L$1:$AV$1=W$31)*(ServBldg!$L$2:$AV$7))</f>
        <v>10.2198068724639</v>
      </c>
      <c r="X36" s="4" cm="1">
        <f t="array" ref="X36">SUMPRODUCT((ServBldg!$C$2:$C$7=$A36)*(ServBldg!$L$1:$AV$1=X$31)*(ServBldg!$L$2:$AV$7))</f>
        <v>3.77589520951447</v>
      </c>
      <c r="Y36" s="4" cm="1">
        <f t="array" ref="Y36">SUMPRODUCT((ServBldg!$C$2:$C$7=$A36)*(ServBldg!$L$1:$AV$1=Y$31)*(ServBldg!$L$2:$AV$7))</f>
        <v>7.2318342587714897</v>
      </c>
      <c r="Z36" s="4" cm="1">
        <f t="array" ref="Z36">SUMPRODUCT((ServBldg!$C$2:$C$7=$A36)*(ServBldg!$L$1:$AV$1=Z$31)*(ServBldg!$L$2:$AV$7))</f>
        <v>4.6236317392145603</v>
      </c>
      <c r="AA36" s="4" cm="1">
        <f t="array" ref="AA36">SUMPRODUCT((ServBldg!$C$2:$C$7=$A36)*(ServBldg!$L$1:$AV$1=AA$31)*(ServBldg!$L$2:$AV$7))</f>
        <v>3.4613803397376</v>
      </c>
      <c r="AB36" s="4" cm="1">
        <f t="array" ref="AB36">SUMPRODUCT((ServBldg!$C$2:$C$7=$A36)*(ServBldg!$L$1:$AV$1=AB$31)*(ServBldg!$L$2:$AV$7))</f>
        <v>1.319</v>
      </c>
      <c r="AC36" s="4" cm="1">
        <f t="array" ref="AC36">SUMPRODUCT((ServBldg!$C$2:$C$7=$A36)*(ServBldg!$L$1:$AV$1=AC$31)*(ServBldg!$L$2:$AV$7))</f>
        <v>0.94352915149384697</v>
      </c>
      <c r="AD36" s="4" cm="1">
        <f t="array" ref="AD36">SUMPRODUCT((ServBldg!$C$2:$C$7=$A36)*(ServBldg!$L$1:$AV$1=AD$31)*(ServBldg!$L$2:$AV$7))</f>
        <v>2.0567957196964999</v>
      </c>
      <c r="AE36" s="4" cm="1">
        <f t="array" ref="AE36">SUMPRODUCT((ServBldg!$C$2:$C$7=$A36)*(ServBldg!$L$1:$AV$1=AE$31)*(ServBldg!$L$2:$AV$7))</f>
        <v>0.31637440403379102</v>
      </c>
      <c r="AF36" s="4" cm="1">
        <f t="array" ref="AF36">SUMPRODUCT((ServBldg!$C$2:$C$7=$A36)*(ServBldg!$L$1:$AV$1=AF$31)*(ServBldg!$L$2:$AV$7))</f>
        <v>1.71532591721526</v>
      </c>
      <c r="AG36" s="4" cm="1">
        <f t="array" ref="AG36">SUMPRODUCT((ServBldg!$C$2:$C$7=$A36)*(ServBldg!$L$1:$AV$1=AG$31)*(ServBldg!$L$2:$AV$7))</f>
        <v>3.7544100502039299</v>
      </c>
      <c r="AH36" s="4" cm="1">
        <f t="array" ref="AH36">SUMPRODUCT((ServBldg!$C$2:$C$7=$A36)*(ServBldg!$L$1:$AV$1=AH$31)*(ServBldg!$L$2:$AV$7))</f>
        <v>81.726132627025294</v>
      </c>
      <c r="AI36" s="4" cm="1">
        <f t="array" ref="AI36">SUMPRODUCT((ServBldg!$C$2:$C$7=$A36)*(ServBldg!$L$1:$AV$1=AI$31)*(ServBldg!$L$2:$AV$7))</f>
        <v>0.42410002951728798</v>
      </c>
      <c r="AJ36" s="4" cm="1">
        <f t="array" ref="AJ36">SUMPRODUCT((ServBldg!$C$2:$C$7=$A36)*(ServBldg!$L$1:$AV$1=AJ$31)*(ServBldg!$L$2:$AV$7))</f>
        <v>6.8769077350099899</v>
      </c>
      <c r="AK36" s="4"/>
      <c r="AL36" s="4"/>
      <c r="AM36" s="4"/>
      <c r="AN36" s="4"/>
      <c r="AO36" s="4"/>
      <c r="AP36" s="4"/>
    </row>
    <row r="37" spans="1:42">
      <c r="A37" t="s">
        <v>112</v>
      </c>
      <c r="C37" t="s">
        <v>75</v>
      </c>
      <c r="D37">
        <v>2010</v>
      </c>
      <c r="E37" t="s">
        <v>104</v>
      </c>
      <c r="F37" s="4" cm="1">
        <f t="array" ref="F37">SUMPRODUCT((ServBldg!$C$2:$C$7=$A37)*(ServBldg!$L$1:$AV$1=F$31)*(ServBldg!$L$2:$AV$7))</f>
        <v>9.2284821099999998</v>
      </c>
      <c r="G37" s="4" cm="1">
        <f t="array" ref="G37">SUMPRODUCT((ServBldg!$C$2:$C$7=$A37)*(ServBldg!$L$1:$AV$1=G$31)*(ServBldg!$L$2:$AV$7))</f>
        <v>42.835000000000001</v>
      </c>
      <c r="H37" s="4" cm="1">
        <f t="array" ref="H37">SUMPRODUCT((ServBldg!$C$2:$C$7=$A37)*(ServBldg!$L$1:$AV$1=H$31)*(ServBldg!$L$2:$AV$7))</f>
        <v>124.723</v>
      </c>
      <c r="I37" s="4" cm="1">
        <f t="array" ref="I37">SUMPRODUCT((ServBldg!$C$2:$C$7=$A37)*(ServBldg!$L$1:$AV$1=I$31)*(ServBldg!$L$2:$AV$7))</f>
        <v>73.418000000000006</v>
      </c>
      <c r="J37" s="4" cm="1">
        <f t="array" ref="J37">SUMPRODUCT((ServBldg!$C$2:$C$7=$A37)*(ServBldg!$L$1:$AV$1=J$31)*(ServBldg!$L$2:$AV$7))</f>
        <v>26.5243492472393</v>
      </c>
      <c r="K37" s="4" cm="1">
        <f t="array" ref="K37">SUMPRODUCT((ServBldg!$C$2:$C$7=$A37)*(ServBldg!$L$1:$AV$1=K$31)*(ServBldg!$L$2:$AV$7))</f>
        <v>135.76400000000001</v>
      </c>
      <c r="L37" s="4" cm="1">
        <f t="array" ref="L37">SUMPRODUCT((ServBldg!$C$2:$C$7=$A37)*(ServBldg!$L$1:$AV$1=L$31)*(ServBldg!$L$2:$AV$7))</f>
        <v>1.43921228491168</v>
      </c>
      <c r="M37" s="4" cm="1">
        <f t="array" ref="M37">SUMPRODUCT((ServBldg!$C$2:$C$7=$A37)*(ServBldg!$L$1:$AV$1=M$31)*(ServBldg!$L$2:$AV$7))</f>
        <v>77.796000000000006</v>
      </c>
      <c r="N37" s="4" cm="1">
        <f t="array" ref="N37">SUMPRODUCT((ServBldg!$C$2:$C$7=$A37)*(ServBldg!$L$1:$AV$1=N$31)*(ServBldg!$L$2:$AV$7))</f>
        <v>13.948118850132699</v>
      </c>
      <c r="O37" s="4" cm="1">
        <f t="array" ref="O37">SUMPRODUCT((ServBldg!$C$2:$C$7=$A37)*(ServBldg!$L$1:$AV$1=O$31)*(ServBldg!$L$2:$AV$7))</f>
        <v>29.114000000000001</v>
      </c>
      <c r="P37" s="4" cm="1">
        <f t="array" ref="P37">SUMPRODUCT((ServBldg!$C$2:$C$7=$A37)*(ServBldg!$L$1:$AV$1=P$31)*(ServBldg!$L$2:$AV$7))</f>
        <v>28.326000000000001</v>
      </c>
      <c r="Q37" s="4" cm="1">
        <f t="array" ref="Q37">SUMPRODUCT((ServBldg!$C$2:$C$7=$A37)*(ServBldg!$L$1:$AV$1=Q$31)*(ServBldg!$L$2:$AV$7))</f>
        <v>14.780185549913799</v>
      </c>
      <c r="R37" s="4" cm="1">
        <f t="array" ref="R37">SUMPRODUCT((ServBldg!$C$2:$C$7=$A37)*(ServBldg!$L$1:$AV$1=R$31)*(ServBldg!$L$2:$AV$7))</f>
        <v>13.755000000000001</v>
      </c>
      <c r="S37" s="4" cm="1">
        <f t="array" ref="S37">SUMPRODUCT((ServBldg!$C$2:$C$7=$A37)*(ServBldg!$L$1:$AV$1=S$31)*(ServBldg!$L$2:$AV$7))</f>
        <v>26.236000000000001</v>
      </c>
      <c r="T37" s="4" cm="1">
        <f t="array" ref="T37">SUMPRODUCT((ServBldg!$C$2:$C$7=$A37)*(ServBldg!$L$1:$AV$1=T$31)*(ServBldg!$L$2:$AV$7))</f>
        <v>46.439</v>
      </c>
      <c r="U37" s="4" cm="1">
        <f t="array" ref="U37">SUMPRODUCT((ServBldg!$C$2:$C$7=$A37)*(ServBldg!$L$1:$AV$1=U$31)*(ServBldg!$L$2:$AV$7))</f>
        <v>18.341999999999999</v>
      </c>
      <c r="V37" s="4" cm="1">
        <f t="array" ref="V37">SUMPRODUCT((ServBldg!$C$2:$C$7=$A37)*(ServBldg!$L$1:$AV$1=V$31)*(ServBldg!$L$2:$AV$7))</f>
        <v>4.9059999999999997</v>
      </c>
      <c r="W37" s="4" cm="1">
        <f t="array" ref="W37">SUMPRODUCT((ServBldg!$C$2:$C$7=$A37)*(ServBldg!$L$1:$AV$1=W$31)*(ServBldg!$L$2:$AV$7))</f>
        <v>12.183999999999999</v>
      </c>
      <c r="X37" s="4" cm="1">
        <f t="array" ref="X37">SUMPRODUCT((ServBldg!$C$2:$C$7=$A37)*(ServBldg!$L$1:$AV$1=X$31)*(ServBldg!$L$2:$AV$7))</f>
        <v>5.4329999999999998</v>
      </c>
      <c r="Y37" s="4" cm="1">
        <f t="array" ref="Y37">SUMPRODUCT((ServBldg!$C$2:$C$7=$A37)*(ServBldg!$L$1:$AV$1=Y$31)*(ServBldg!$L$2:$AV$7))</f>
        <v>1.375</v>
      </c>
      <c r="Z37" s="4" cm="1">
        <f t="array" ref="Z37">SUMPRODUCT((ServBldg!$C$2:$C$7=$A37)*(ServBldg!$L$1:$AV$1=Z$31)*(ServBldg!$L$2:$AV$7))</f>
        <v>9.2029999999999994</v>
      </c>
      <c r="AA37" s="4" cm="1">
        <f t="array" ref="AA37">SUMPRODUCT((ServBldg!$C$2:$C$7=$A37)*(ServBldg!$L$1:$AV$1=AA$31)*(ServBldg!$L$2:$AV$7))</f>
        <v>1.8338121166732799</v>
      </c>
      <c r="AB37" s="4" cm="1">
        <f t="array" ref="AB37">SUMPRODUCT((ServBldg!$C$2:$C$7=$A37)*(ServBldg!$L$1:$AV$1=AB$31)*(ServBldg!$L$2:$AV$7))</f>
        <v>2.6219999999999999</v>
      </c>
      <c r="AC37" s="4" cm="1">
        <f t="array" ref="AC37">SUMPRODUCT((ServBldg!$C$2:$C$7=$A37)*(ServBldg!$L$1:$AV$1=AC$31)*(ServBldg!$L$2:$AV$7))</f>
        <v>4.93</v>
      </c>
      <c r="AD37" s="4" cm="1">
        <f t="array" ref="AD37">SUMPRODUCT((ServBldg!$C$2:$C$7=$A37)*(ServBldg!$L$1:$AV$1=AD$31)*(ServBldg!$L$2:$AV$7))</f>
        <v>1.7546385522768799</v>
      </c>
      <c r="AE37" s="4" cm="1">
        <f t="array" ref="AE37">SUMPRODUCT((ServBldg!$C$2:$C$7=$A37)*(ServBldg!$L$1:$AV$1=AE$31)*(ServBldg!$L$2:$AV$7))</f>
        <v>0.34474723568420101</v>
      </c>
      <c r="AF37" s="4" cm="1">
        <f t="array" ref="AF37">SUMPRODUCT((ServBldg!$C$2:$C$7=$A37)*(ServBldg!$L$1:$AV$1=AF$31)*(ServBldg!$L$2:$AV$7))</f>
        <v>5.5019999999999998</v>
      </c>
      <c r="AG37" s="4" cm="1">
        <f t="array" ref="AG37">SUMPRODUCT((ServBldg!$C$2:$C$7=$A37)*(ServBldg!$L$1:$AV$1=AG$31)*(ServBldg!$L$2:$AV$7))</f>
        <v>16.555727709034301</v>
      </c>
      <c r="AH37" s="4" cm="1">
        <f t="array" ref="AH37">SUMPRODUCT((ServBldg!$C$2:$C$7=$A37)*(ServBldg!$L$1:$AV$1=AH$31)*(ServBldg!$L$2:$AV$7))</f>
        <v>136.10499999999999</v>
      </c>
      <c r="AI37" s="4" cm="1">
        <f t="array" ref="AI37">SUMPRODUCT((ServBldg!$C$2:$C$7=$A37)*(ServBldg!$L$1:$AV$1=AI$31)*(ServBldg!$L$2:$AV$7))</f>
        <v>1.6069015407379601</v>
      </c>
      <c r="AJ37" s="4" cm="1">
        <f t="array" ref="AJ37">SUMPRODUCT((ServBldg!$C$2:$C$7=$A37)*(ServBldg!$L$1:$AV$1=AJ$31)*(ServBldg!$L$2:$AV$7))</f>
        <v>11.1272300791607</v>
      </c>
      <c r="AK37" s="4"/>
      <c r="AL37" s="4"/>
      <c r="AM37" s="4"/>
      <c r="AN37" s="4"/>
      <c r="AO37" s="4"/>
      <c r="AP37" s="4"/>
    </row>
    <row r="38" spans="1:42">
      <c r="C38" t="str">
        <f>C32</f>
        <v>COM_PROJ</v>
      </c>
      <c r="D38" s="2">
        <v>2020</v>
      </c>
      <c r="E38" t="str">
        <f t="shared" ref="E38" si="12">E32</f>
        <v>NR_HoRest</v>
      </c>
      <c r="F38" s="39">
        <f t="shared" ref="F38:AF38" si="13">F32*(1+F64)</f>
        <v>38.773489779709486</v>
      </c>
      <c r="G38" s="39">
        <f t="shared" si="13"/>
        <v>314.28015357454609</v>
      </c>
      <c r="H38" s="39">
        <f t="shared" si="13"/>
        <v>68.455940976454997</v>
      </c>
      <c r="I38" s="39">
        <f t="shared" si="13"/>
        <v>41.389000000000003</v>
      </c>
      <c r="J38" s="39">
        <f t="shared" si="13"/>
        <v>15.614698122848591</v>
      </c>
      <c r="K38" s="39">
        <f t="shared" si="13"/>
        <v>16.117535224914587</v>
      </c>
      <c r="L38" s="39">
        <f t="shared" si="13"/>
        <v>1.6780110029821653</v>
      </c>
      <c r="M38" s="39">
        <f t="shared" si="13"/>
        <v>36.218000000000004</v>
      </c>
      <c r="N38" s="39">
        <f t="shared" si="13"/>
        <v>6.4496276002986201</v>
      </c>
      <c r="O38" s="39">
        <f t="shared" si="13"/>
        <v>6.4953173839214999</v>
      </c>
      <c r="P38" s="39">
        <f t="shared" si="13"/>
        <v>8.3595460564668933</v>
      </c>
      <c r="Q38" s="39">
        <f t="shared" si="13"/>
        <v>10.327031176716645</v>
      </c>
      <c r="R38" s="39">
        <f t="shared" si="13"/>
        <v>26.056999999999999</v>
      </c>
      <c r="S38" s="39">
        <f>S32*(1+S64)</f>
        <v>6.6144728999357909</v>
      </c>
      <c r="T38" s="39">
        <f t="shared" si="13"/>
        <v>65.142440163740901</v>
      </c>
      <c r="U38" s="39">
        <f t="shared" si="13"/>
        <v>1.6761005084195155</v>
      </c>
      <c r="V38" s="39">
        <f t="shared" si="13"/>
        <v>5.9969618800437088</v>
      </c>
      <c r="W38" s="39">
        <f t="shared" si="13"/>
        <v>42.453538768062387</v>
      </c>
      <c r="X38" s="39">
        <f t="shared" si="13"/>
        <v>3.217122300622012</v>
      </c>
      <c r="Y38" s="39">
        <f t="shared" si="13"/>
        <v>6.8756856381714337</v>
      </c>
      <c r="Z38" s="39">
        <f t="shared" si="13"/>
        <v>1.3255702773060971</v>
      </c>
      <c r="AA38" s="39">
        <f t="shared" si="13"/>
        <v>3.4645631049389509</v>
      </c>
      <c r="AB38" s="39">
        <f t="shared" si="13"/>
        <v>2.1207227957495758</v>
      </c>
      <c r="AC38" s="39">
        <f t="shared" si="13"/>
        <v>0.92639810875389006</v>
      </c>
      <c r="AD38" s="39">
        <f t="shared" si="13"/>
        <v>3.6064247844381354</v>
      </c>
      <c r="AE38" s="39">
        <f t="shared" si="13"/>
        <v>1.4265521353261308</v>
      </c>
      <c r="AF38" s="39">
        <f t="shared" si="13"/>
        <v>9.6558264520207295</v>
      </c>
      <c r="AG38" s="39">
        <f t="shared" ref="AG38:AJ38" si="14">AG32*(1+AG64)</f>
        <v>5.2755060781876217</v>
      </c>
      <c r="AH38" s="39">
        <f t="shared" si="14"/>
        <v>70.456772283460097</v>
      </c>
      <c r="AI38" s="39">
        <f t="shared" si="14"/>
        <v>0.44246825892428954</v>
      </c>
      <c r="AJ38" s="39">
        <f t="shared" si="14"/>
        <v>49.834338119659996</v>
      </c>
    </row>
    <row r="39" spans="1:42">
      <c r="C39" t="str">
        <f t="shared" ref="C39" si="15">C33</f>
        <v>COM_PROJ</v>
      </c>
      <c r="D39" s="2">
        <v>2020</v>
      </c>
      <c r="E39" t="str">
        <f t="shared" ref="E39" si="16">E33</f>
        <v>NR_Hosp</v>
      </c>
      <c r="F39" s="39">
        <f t="shared" ref="F39:AF39" si="17">F33*(1+F65)</f>
        <v>4.847468646424578</v>
      </c>
      <c r="G39" s="39">
        <f t="shared" si="17"/>
        <v>65.331679267260313</v>
      </c>
      <c r="H39" s="39">
        <f t="shared" si="17"/>
        <v>121.41642675373038</v>
      </c>
      <c r="I39" s="39">
        <f t="shared" si="17"/>
        <v>31.36696290084415</v>
      </c>
      <c r="J39" s="39">
        <f t="shared" si="17"/>
        <v>27.160297164557861</v>
      </c>
      <c r="K39" s="39">
        <f t="shared" si="17"/>
        <v>5.6470743243328849</v>
      </c>
      <c r="L39" s="39">
        <f t="shared" si="17"/>
        <v>1.4607368475546549</v>
      </c>
      <c r="M39" s="39">
        <f t="shared" si="17"/>
        <v>19.240646762458677</v>
      </c>
      <c r="N39" s="39">
        <f t="shared" si="17"/>
        <v>3.42007133570758</v>
      </c>
      <c r="O39" s="39">
        <f t="shared" si="17"/>
        <v>8.6881471977474423</v>
      </c>
      <c r="P39" s="39">
        <f t="shared" si="17"/>
        <v>20.970348010455762</v>
      </c>
      <c r="Q39" s="39">
        <f t="shared" si="17"/>
        <v>3.0137713332678535</v>
      </c>
      <c r="R39" s="39">
        <f t="shared" si="17"/>
        <v>1.96</v>
      </c>
      <c r="S39" s="39">
        <f t="shared" si="17"/>
        <v>3.8467763111822095</v>
      </c>
      <c r="T39" s="39">
        <f t="shared" si="17"/>
        <v>10.247999999999999</v>
      </c>
      <c r="U39" s="39">
        <f t="shared" si="17"/>
        <v>5.234258362193092</v>
      </c>
      <c r="V39" s="39">
        <f t="shared" si="17"/>
        <v>6.8049245474834015</v>
      </c>
      <c r="W39" s="39">
        <f t="shared" si="17"/>
        <v>11.236000000000001</v>
      </c>
      <c r="X39" s="39">
        <f t="shared" si="17"/>
        <v>1.2636047730896698</v>
      </c>
      <c r="Y39" s="39">
        <f t="shared" si="17"/>
        <v>9.25</v>
      </c>
      <c r="Z39" s="39">
        <f t="shared" si="17"/>
        <v>4.04</v>
      </c>
      <c r="AA39" s="39">
        <f t="shared" si="17"/>
        <v>2.7927300000000002</v>
      </c>
      <c r="AB39" s="39">
        <f t="shared" si="17"/>
        <v>1.3280000000000001</v>
      </c>
      <c r="AC39" s="39">
        <f t="shared" si="17"/>
        <v>0.53800000000000003</v>
      </c>
      <c r="AD39" s="39">
        <f t="shared" si="17"/>
        <v>0.27412302437193958</v>
      </c>
      <c r="AE39" s="39">
        <f t="shared" si="17"/>
        <v>5.6660154069430292E-2</v>
      </c>
      <c r="AF39" s="39">
        <f t="shared" si="17"/>
        <v>3.15</v>
      </c>
      <c r="AG39" s="39">
        <f t="shared" ref="AG39:AJ39" si="18">AG33*(1+AG65)</f>
        <v>12.82664516579991</v>
      </c>
      <c r="AH39" s="39">
        <f t="shared" si="18"/>
        <v>23.762292573511502</v>
      </c>
      <c r="AI39" s="39">
        <f t="shared" si="18"/>
        <v>1.2236007417313659</v>
      </c>
      <c r="AJ39" s="39">
        <f t="shared" si="18"/>
        <v>6.2143528983039911</v>
      </c>
    </row>
    <row r="40" spans="1:42">
      <c r="C40" t="str">
        <f t="shared" ref="C40" si="19">C34</f>
        <v>COM_PROJ</v>
      </c>
      <c r="D40" s="2">
        <v>2020</v>
      </c>
      <c r="E40" t="str">
        <f t="shared" ref="E40" si="20">E34</f>
        <v>NR_Offic</v>
      </c>
      <c r="F40" s="39">
        <f t="shared" ref="F40:AF40" si="21">F34*(1+F66)</f>
        <v>53.319407156434877</v>
      </c>
      <c r="G40" s="39">
        <f t="shared" si="21"/>
        <v>587.9234599969335</v>
      </c>
      <c r="H40" s="39">
        <f t="shared" si="21"/>
        <v>415.49614418551829</v>
      </c>
      <c r="I40" s="39">
        <f t="shared" si="21"/>
        <v>129.92919599999999</v>
      </c>
      <c r="J40" s="39">
        <f t="shared" si="21"/>
        <v>99.834863474243022</v>
      </c>
      <c r="K40" s="39">
        <f t="shared" si="21"/>
        <v>57.830859481288257</v>
      </c>
      <c r="L40" s="39">
        <f t="shared" si="21"/>
        <v>8.6401518042888803</v>
      </c>
      <c r="M40" s="39">
        <f t="shared" si="21"/>
        <v>138.40067181409373</v>
      </c>
      <c r="N40" s="39">
        <f t="shared" si="21"/>
        <v>24.921273905849901</v>
      </c>
      <c r="O40" s="39">
        <f t="shared" si="21"/>
        <v>29.732560310379146</v>
      </c>
      <c r="P40" s="39">
        <f t="shared" si="21"/>
        <v>99.498983280484296</v>
      </c>
      <c r="Q40" s="39">
        <f t="shared" si="21"/>
        <v>36.873680995598917</v>
      </c>
      <c r="R40" s="39">
        <f t="shared" si="21"/>
        <v>69.816000000000003</v>
      </c>
      <c r="S40" s="39">
        <f t="shared" si="21"/>
        <v>84.088485276345935</v>
      </c>
      <c r="T40" s="39">
        <f t="shared" si="21"/>
        <v>240.0147352953478</v>
      </c>
      <c r="U40" s="39">
        <f t="shared" si="21"/>
        <v>51.655886426447807</v>
      </c>
      <c r="V40" s="39">
        <f t="shared" si="21"/>
        <v>21.445361161388604</v>
      </c>
      <c r="W40" s="39">
        <f t="shared" si="21"/>
        <v>25.917695458815945</v>
      </c>
      <c r="X40" s="39">
        <f t="shared" si="21"/>
        <v>11.383405717944683</v>
      </c>
      <c r="Y40" s="39">
        <f t="shared" si="21"/>
        <v>28.860804502781988</v>
      </c>
      <c r="Z40" s="39">
        <f t="shared" si="21"/>
        <v>38.601386246603369</v>
      </c>
      <c r="AA40" s="39">
        <f t="shared" si="21"/>
        <v>23.838586101837102</v>
      </c>
      <c r="AB40" s="39">
        <f t="shared" si="21"/>
        <v>10.214561964519897</v>
      </c>
      <c r="AC40" s="39">
        <f t="shared" si="21"/>
        <v>5.114080163996328</v>
      </c>
      <c r="AD40" s="39">
        <f t="shared" si="21"/>
        <v>10.051408539854185</v>
      </c>
      <c r="AE40" s="39">
        <f t="shared" si="21"/>
        <v>2.3614011299246691</v>
      </c>
      <c r="AF40" s="39">
        <f t="shared" si="21"/>
        <v>11.895045250677869</v>
      </c>
      <c r="AG40" s="39">
        <f t="shared" ref="AG40:AJ40" si="22">AG34*(1+AG66)</f>
        <v>48.752934233012603</v>
      </c>
      <c r="AH40" s="39">
        <f t="shared" si="22"/>
        <v>237.4950123705928</v>
      </c>
      <c r="AI40" s="39">
        <f t="shared" si="22"/>
        <v>6.2940726506012554</v>
      </c>
      <c r="AJ40" s="39">
        <f t="shared" si="22"/>
        <v>70.583812124424284</v>
      </c>
    </row>
    <row r="41" spans="1:42">
      <c r="C41" t="str">
        <f t="shared" ref="C41" si="23">C35</f>
        <v>COM_PROJ</v>
      </c>
      <c r="D41" s="2">
        <v>2020</v>
      </c>
      <c r="E41" t="str">
        <f t="shared" ref="E41" si="24">E35</f>
        <v>NR_ShopL</v>
      </c>
      <c r="F41" s="39">
        <f t="shared" ref="F41:AF41" si="25">F35*(1+F67)</f>
        <v>9.0400521869204358</v>
      </c>
      <c r="G41" s="39">
        <f t="shared" si="25"/>
        <v>326.13063744012265</v>
      </c>
      <c r="H41" s="39">
        <f t="shared" si="25"/>
        <v>109.11840143074069</v>
      </c>
      <c r="I41" s="39">
        <f t="shared" si="25"/>
        <v>69.018754232100804</v>
      </c>
      <c r="J41" s="39">
        <f t="shared" si="25"/>
        <v>26.7375460008811</v>
      </c>
      <c r="K41" s="39">
        <f t="shared" si="25"/>
        <v>49.988652967501039</v>
      </c>
      <c r="L41" s="39">
        <f t="shared" si="25"/>
        <v>2.9971131959435211</v>
      </c>
      <c r="M41" s="39">
        <f t="shared" si="25"/>
        <v>35.971484658684119</v>
      </c>
      <c r="N41" s="39">
        <f t="shared" si="25"/>
        <v>6.4727724417919603</v>
      </c>
      <c r="O41" s="39">
        <f t="shared" si="25"/>
        <v>20.362303597118036</v>
      </c>
      <c r="P41" s="39">
        <f t="shared" si="25"/>
        <v>9.9087052280749823</v>
      </c>
      <c r="Q41" s="39">
        <f t="shared" si="25"/>
        <v>32.283953179174844</v>
      </c>
      <c r="R41" s="39">
        <f t="shared" si="25"/>
        <v>12.9307402807434</v>
      </c>
      <c r="S41" s="39">
        <f t="shared" si="25"/>
        <v>8.6367020529895662</v>
      </c>
      <c r="T41" s="39">
        <f t="shared" si="25"/>
        <v>73.177690942730734</v>
      </c>
      <c r="U41" s="39">
        <f t="shared" si="25"/>
        <v>10.246075867280535</v>
      </c>
      <c r="V41" s="39">
        <f t="shared" si="25"/>
        <v>0.1881703207968736</v>
      </c>
      <c r="W41" s="39">
        <f t="shared" si="25"/>
        <v>19.296633667745887</v>
      </c>
      <c r="X41" s="39">
        <f t="shared" si="25"/>
        <v>3.2957451530877777</v>
      </c>
      <c r="Y41" s="39">
        <f t="shared" si="25"/>
        <v>12.653944210980224</v>
      </c>
      <c r="Z41" s="39">
        <f t="shared" si="25"/>
        <v>7.2455603304451897</v>
      </c>
      <c r="AA41" s="39">
        <f t="shared" si="25"/>
        <v>6.443503237656043</v>
      </c>
      <c r="AB41" s="39">
        <f t="shared" si="25"/>
        <v>1.5745012540845789</v>
      </c>
      <c r="AC41" s="39">
        <f t="shared" si="25"/>
        <v>1.4601010475701195</v>
      </c>
      <c r="AD41" s="39">
        <f t="shared" si="25"/>
        <v>1.8991876479567025</v>
      </c>
      <c r="AE41" s="39">
        <f t="shared" si="25"/>
        <v>0.41822370728460051</v>
      </c>
      <c r="AF41" s="39">
        <f t="shared" si="25"/>
        <v>1.4686327998880695</v>
      </c>
      <c r="AG41" s="39">
        <f t="shared" ref="AG41:AJ41" si="26">AG35*(1+AG67)</f>
        <v>4.989216223912802</v>
      </c>
      <c r="AH41" s="39">
        <f t="shared" si="26"/>
        <v>204.34642424361073</v>
      </c>
      <c r="AI41" s="39">
        <f t="shared" si="26"/>
        <v>0.62565315704210134</v>
      </c>
      <c r="AJ41" s="39">
        <f t="shared" si="26"/>
        <v>11.988641782137243</v>
      </c>
    </row>
    <row r="42" spans="1:42">
      <c r="C42" t="str">
        <f t="shared" ref="C42" si="27">C36</f>
        <v>COM_PROJ</v>
      </c>
      <c r="D42" s="2">
        <v>2020</v>
      </c>
      <c r="E42" t="str">
        <f t="shared" ref="E42" si="28">E36</f>
        <v>NR_ShopS</v>
      </c>
      <c r="F42" s="39">
        <f t="shared" ref="F42:AF42" si="29">F36*(1+F68)</f>
        <v>5.9066841457685655</v>
      </c>
      <c r="G42" s="39">
        <f t="shared" si="29"/>
        <v>213.09065764068376</v>
      </c>
      <c r="H42" s="39">
        <f t="shared" si="29"/>
        <v>109.11840143074069</v>
      </c>
      <c r="I42" s="39">
        <f t="shared" si="29"/>
        <v>82.520245767899198</v>
      </c>
      <c r="J42" s="39">
        <f t="shared" si="29"/>
        <v>26.7375460008811</v>
      </c>
      <c r="K42" s="39">
        <f t="shared" si="29"/>
        <v>49.988652967501039</v>
      </c>
      <c r="L42" s="39">
        <f t="shared" si="29"/>
        <v>1.9582852655615099</v>
      </c>
      <c r="M42" s="39">
        <f t="shared" si="29"/>
        <v>43.008248811454578</v>
      </c>
      <c r="N42" s="39">
        <f t="shared" si="29"/>
        <v>7.7389802038462499</v>
      </c>
      <c r="O42" s="39">
        <f t="shared" si="29"/>
        <v>17.192776940116374</v>
      </c>
      <c r="P42" s="39">
        <f t="shared" si="29"/>
        <v>8.3663500025493107</v>
      </c>
      <c r="Q42" s="39">
        <f t="shared" si="29"/>
        <v>13.341648506821743</v>
      </c>
      <c r="R42" s="39">
        <f t="shared" si="29"/>
        <v>15.4602597192566</v>
      </c>
      <c r="S42" s="39">
        <f t="shared" si="29"/>
        <v>7.292342498827642</v>
      </c>
      <c r="T42" s="39">
        <f t="shared" si="29"/>
        <v>47.813607485669273</v>
      </c>
      <c r="U42" s="39">
        <f t="shared" si="29"/>
        <v>6.6946885515961432</v>
      </c>
      <c r="V42" s="39">
        <f t="shared" si="29"/>
        <v>0.1229486984780023</v>
      </c>
      <c r="W42" s="39">
        <f t="shared" si="29"/>
        <v>12.608236965367176</v>
      </c>
      <c r="X42" s="39">
        <f t="shared" si="29"/>
        <v>3.9404608652683311</v>
      </c>
      <c r="Y42" s="39">
        <f t="shared" si="29"/>
        <v>8.2679668332643494</v>
      </c>
      <c r="Z42" s="39">
        <f t="shared" si="29"/>
        <v>4.7341802288455099</v>
      </c>
      <c r="AA42" s="39">
        <f t="shared" si="29"/>
        <v>4.2101237504068916</v>
      </c>
      <c r="AB42" s="39">
        <f t="shared" si="29"/>
        <v>1.5745012540845789</v>
      </c>
      <c r="AC42" s="39">
        <f t="shared" si="29"/>
        <v>1.232826703578684</v>
      </c>
      <c r="AD42" s="39">
        <f t="shared" si="29"/>
        <v>2.2707079142824407</v>
      </c>
      <c r="AE42" s="39">
        <f t="shared" si="29"/>
        <v>0.5000368884524965</v>
      </c>
      <c r="AF42" s="39">
        <f t="shared" si="29"/>
        <v>1.7559276596330498</v>
      </c>
      <c r="AG42" s="39">
        <f t="shared" ref="AG42:AJ42" si="30">AG36*(1+AG68)</f>
        <v>4.2126118606680194</v>
      </c>
      <c r="AH42" s="39">
        <f t="shared" si="30"/>
        <v>84.448089450296209</v>
      </c>
      <c r="AI42" s="39">
        <f t="shared" si="30"/>
        <v>0.52826612272036289</v>
      </c>
      <c r="AJ42" s="39">
        <f t="shared" si="30"/>
        <v>7.8332645519795294</v>
      </c>
    </row>
    <row r="43" spans="1:42">
      <c r="C43" t="str">
        <f t="shared" ref="C43:C61" si="31">C37</f>
        <v>COM_PROJ</v>
      </c>
      <c r="D43" s="2">
        <v>2020</v>
      </c>
      <c r="E43" t="str">
        <f t="shared" ref="E43:E61" si="32">E37</f>
        <v>NR_SpoRecr</v>
      </c>
      <c r="F43" s="39">
        <f t="shared" ref="F43:AF43" si="33">F37*(1+F69)</f>
        <v>9.8167536775835913</v>
      </c>
      <c r="G43" s="39">
        <f t="shared" si="33"/>
        <v>45.387196256212114</v>
      </c>
      <c r="H43" s="39">
        <f t="shared" si="33"/>
        <v>131.37035224616804</v>
      </c>
      <c r="I43" s="39">
        <f t="shared" si="33"/>
        <v>73.418000000000006</v>
      </c>
      <c r="J43" s="39">
        <f t="shared" si="33"/>
        <v>30.456223060461753</v>
      </c>
      <c r="K43" s="39">
        <f t="shared" si="33"/>
        <v>152.72026466869519</v>
      </c>
      <c r="L43" s="39">
        <f t="shared" si="33"/>
        <v>1.7828646766495964</v>
      </c>
      <c r="M43" s="39">
        <f t="shared" si="33"/>
        <v>77.958603629295325</v>
      </c>
      <c r="N43" s="39">
        <f t="shared" si="33"/>
        <v>13.948118850132699</v>
      </c>
      <c r="O43" s="39">
        <f t="shared" si="33"/>
        <v>30.805471917308839</v>
      </c>
      <c r="P43" s="39">
        <f t="shared" si="33"/>
        <v>33.844996042017897</v>
      </c>
      <c r="Q43" s="39">
        <f t="shared" si="33"/>
        <v>19.685967532990585</v>
      </c>
      <c r="R43" s="39">
        <f t="shared" si="33"/>
        <v>13.755000000000001</v>
      </c>
      <c r="S43" s="39">
        <f t="shared" si="33"/>
        <v>30.067948259693235</v>
      </c>
      <c r="T43" s="39">
        <f t="shared" si="33"/>
        <v>58.618039161178757</v>
      </c>
      <c r="U43" s="39">
        <f t="shared" si="33"/>
        <v>19.728730220383252</v>
      </c>
      <c r="V43" s="39">
        <f t="shared" si="33"/>
        <v>5.10484919251686</v>
      </c>
      <c r="W43" s="39">
        <f t="shared" si="33"/>
        <v>15.031473794279012</v>
      </c>
      <c r="X43" s="39">
        <f t="shared" si="33"/>
        <v>5.6697876114405448</v>
      </c>
      <c r="Y43" s="39">
        <f t="shared" si="33"/>
        <v>1.57200151288723</v>
      </c>
      <c r="Z43" s="39">
        <f t="shared" si="33"/>
        <v>9.4230386638591703</v>
      </c>
      <c r="AA43" s="39">
        <f t="shared" si="33"/>
        <v>2.2304904946606907</v>
      </c>
      <c r="AB43" s="39">
        <f t="shared" si="33"/>
        <v>3.1299031752917106</v>
      </c>
      <c r="AC43" s="39">
        <f t="shared" si="33"/>
        <v>6.4415981626218439</v>
      </c>
      <c r="AD43" s="39">
        <f t="shared" si="33"/>
        <v>1.9371256023170416</v>
      </c>
      <c r="AE43" s="39">
        <f t="shared" si="33"/>
        <v>0.5448807894576555</v>
      </c>
      <c r="AF43" s="39">
        <f t="shared" si="33"/>
        <v>5.6322322692968703</v>
      </c>
      <c r="AG43" s="39">
        <f t="shared" ref="AG43:AJ43" si="34">AG37*(1+AG69)</f>
        <v>18.57624872522377</v>
      </c>
      <c r="AH43" s="39">
        <f t="shared" si="34"/>
        <v>140.63809023102826</v>
      </c>
      <c r="AI43" s="39">
        <f t="shared" si="34"/>
        <v>2.0015835591551547</v>
      </c>
      <c r="AJ43" s="39">
        <f t="shared" si="34"/>
        <v>12.674670113293772</v>
      </c>
    </row>
    <row r="44" spans="1:42">
      <c r="C44" t="str">
        <f t="shared" si="31"/>
        <v>COM_PROJ</v>
      </c>
      <c r="D44" s="2">
        <v>2030</v>
      </c>
      <c r="E44" t="str">
        <f t="shared" si="32"/>
        <v>NR_HoRest</v>
      </c>
      <c r="F44" s="39">
        <f>F38*(1+F70)</f>
        <v>42.709570491078317</v>
      </c>
      <c r="G44" s="39">
        <f t="shared" ref="G44:AF44" si="35">G38*(1+G70)</f>
        <v>326.92446704301506</v>
      </c>
      <c r="H44" s="39">
        <f t="shared" si="35"/>
        <v>79.080443594911117</v>
      </c>
      <c r="I44" s="39">
        <f t="shared" si="35"/>
        <v>55.239741987910044</v>
      </c>
      <c r="J44" s="39">
        <f t="shared" si="35"/>
        <v>18.710082434714593</v>
      </c>
      <c r="K44" s="39">
        <f t="shared" si="35"/>
        <v>19.16205340992154</v>
      </c>
      <c r="L44" s="39">
        <f t="shared" si="35"/>
        <v>1.9023454402358626</v>
      </c>
      <c r="M44" s="39">
        <f t="shared" si="35"/>
        <v>44.875253967513792</v>
      </c>
      <c r="N44" s="39">
        <f t="shared" si="35"/>
        <v>7.9623274529757895</v>
      </c>
      <c r="O44" s="39">
        <f t="shared" si="35"/>
        <v>7.092202328632359</v>
      </c>
      <c r="P44" s="39">
        <f t="shared" si="35"/>
        <v>9.8553009857802767</v>
      </c>
      <c r="Q44" s="39">
        <f t="shared" si="35"/>
        <v>16.1479275109632</v>
      </c>
      <c r="R44" s="39">
        <f t="shared" si="35"/>
        <v>38.71275878752256</v>
      </c>
      <c r="S44" s="39">
        <f t="shared" si="35"/>
        <v>7.6139878242799179</v>
      </c>
      <c r="T44" s="39">
        <f t="shared" si="35"/>
        <v>93.500194072233029</v>
      </c>
      <c r="U44" s="39">
        <f t="shared" si="35"/>
        <v>1.8140942645404303</v>
      </c>
      <c r="V44" s="39">
        <f t="shared" si="35"/>
        <v>7.9066841034118704</v>
      </c>
      <c r="W44" s="39">
        <f t="shared" si="35"/>
        <v>59.439274461491067</v>
      </c>
      <c r="X44" s="39">
        <f t="shared" si="35"/>
        <v>4.7525729118243332</v>
      </c>
      <c r="Y44" s="39">
        <f t="shared" si="35"/>
        <v>10.027090458865894</v>
      </c>
      <c r="Z44" s="39">
        <f t="shared" si="35"/>
        <v>1.5885461461985302</v>
      </c>
      <c r="AA44" s="39">
        <f t="shared" si="35"/>
        <v>4.6681868277123542</v>
      </c>
      <c r="AB44" s="39">
        <f t="shared" si="35"/>
        <v>2.488728090594523</v>
      </c>
      <c r="AC44" s="39">
        <f t="shared" si="35"/>
        <v>1.0345932574536905</v>
      </c>
      <c r="AD44" s="39">
        <f t="shared" si="35"/>
        <v>4.7390814448489129</v>
      </c>
      <c r="AE44" s="39">
        <f t="shared" si="35"/>
        <v>2.0531746973251734</v>
      </c>
      <c r="AF44" s="39">
        <f t="shared" si="35"/>
        <v>14.169423521433993</v>
      </c>
      <c r="AG44" s="39">
        <f t="shared" ref="AG44:AJ44" si="36">AG38*(1+AG70)</f>
        <v>6.4122166051201228</v>
      </c>
      <c r="AH44" s="39">
        <f t="shared" si="36"/>
        <v>74.922584453787451</v>
      </c>
      <c r="AI44" s="39">
        <f t="shared" si="36"/>
        <v>0.55524244813436474</v>
      </c>
      <c r="AJ44" s="39">
        <f t="shared" si="36"/>
        <v>58.804482155774416</v>
      </c>
    </row>
    <row r="45" spans="1:42">
      <c r="C45" t="str">
        <f t="shared" si="31"/>
        <v>COM_PROJ</v>
      </c>
      <c r="D45" s="2">
        <v>2030</v>
      </c>
      <c r="E45" t="str">
        <f t="shared" si="32"/>
        <v>NR_Hosp</v>
      </c>
      <c r="F45" s="39">
        <f t="shared" ref="F45:AF45" si="37">F39*(1+F71)</f>
        <v>5.0241546401182982</v>
      </c>
      <c r="G45" s="39">
        <f t="shared" si="37"/>
        <v>66.986904790553794</v>
      </c>
      <c r="H45" s="39">
        <f t="shared" si="37"/>
        <v>125.26250157009017</v>
      </c>
      <c r="I45" s="39">
        <f t="shared" si="37"/>
        <v>31.36696290084415</v>
      </c>
      <c r="J45" s="39">
        <f t="shared" si="37"/>
        <v>28.347978534938971</v>
      </c>
      <c r="K45" s="39">
        <f t="shared" si="37"/>
        <v>5.9579222290646809</v>
      </c>
      <c r="L45" s="39">
        <f t="shared" si="37"/>
        <v>1.7390502056629846</v>
      </c>
      <c r="M45" s="39">
        <f t="shared" si="37"/>
        <v>20.046646723321775</v>
      </c>
      <c r="N45" s="39">
        <f t="shared" si="37"/>
        <v>3.42007133570758</v>
      </c>
      <c r="O45" s="39">
        <f t="shared" si="37"/>
        <v>8.8509065125754081</v>
      </c>
      <c r="P45" s="39">
        <f t="shared" si="37"/>
        <v>22.436403828263497</v>
      </c>
      <c r="Q45" s="39">
        <f t="shared" si="37"/>
        <v>3.2981601704343135</v>
      </c>
      <c r="R45" s="39">
        <f t="shared" si="37"/>
        <v>1.96</v>
      </c>
      <c r="S45" s="39">
        <f t="shared" si="37"/>
        <v>4.0076016246743205</v>
      </c>
      <c r="T45" s="39">
        <f t="shared" si="37"/>
        <v>10.247999999999999</v>
      </c>
      <c r="U45" s="39">
        <f t="shared" si="37"/>
        <v>5.3038405248581055</v>
      </c>
      <c r="V45" s="39">
        <f t="shared" si="37"/>
        <v>6.8049245474834015</v>
      </c>
      <c r="W45" s="39">
        <f t="shared" si="37"/>
        <v>11.236000000000001</v>
      </c>
      <c r="X45" s="39">
        <f t="shared" si="37"/>
        <v>1.2771936456249513</v>
      </c>
      <c r="Y45" s="39">
        <f t="shared" si="37"/>
        <v>9.25</v>
      </c>
      <c r="Z45" s="39">
        <f t="shared" si="37"/>
        <v>4.04</v>
      </c>
      <c r="AA45" s="39">
        <f t="shared" si="37"/>
        <v>2.7927300000000002</v>
      </c>
      <c r="AB45" s="39">
        <f t="shared" si="37"/>
        <v>1.3280000000000001</v>
      </c>
      <c r="AC45" s="39">
        <f t="shared" si="37"/>
        <v>0.54926379407905024</v>
      </c>
      <c r="AD45" s="39">
        <f t="shared" si="37"/>
        <v>0.29597711248001496</v>
      </c>
      <c r="AE45" s="39">
        <f t="shared" si="37"/>
        <v>6.7113835995751284E-2</v>
      </c>
      <c r="AF45" s="39">
        <f t="shared" si="37"/>
        <v>3.15</v>
      </c>
      <c r="AG45" s="39">
        <f t="shared" ref="AG45:AJ45" si="38">AG39*(1+AG71)</f>
        <v>13.778520870085107</v>
      </c>
      <c r="AH45" s="39">
        <f t="shared" si="38"/>
        <v>24.321731205620988</v>
      </c>
      <c r="AI45" s="39">
        <f t="shared" si="38"/>
        <v>1.4451288445663217</v>
      </c>
      <c r="AJ45" s="39">
        <f t="shared" si="38"/>
        <v>6.7837541008664202</v>
      </c>
    </row>
    <row r="46" spans="1:42">
      <c r="C46" t="str">
        <f t="shared" si="31"/>
        <v>COM_PROJ</v>
      </c>
      <c r="D46" s="2">
        <v>2030</v>
      </c>
      <c r="E46" t="str">
        <f t="shared" si="32"/>
        <v>NR_Offic</v>
      </c>
      <c r="F46" s="39">
        <f t="shared" ref="F46:AF46" si="39">F40*(1+F72)</f>
        <v>56.997482903227535</v>
      </c>
      <c r="G46" s="39">
        <f t="shared" si="39"/>
        <v>607.19804392242372</v>
      </c>
      <c r="H46" s="39">
        <f t="shared" si="39"/>
        <v>454.31985024314315</v>
      </c>
      <c r="I46" s="39">
        <f t="shared" si="39"/>
        <v>150.71082494525771</v>
      </c>
      <c r="J46" s="39">
        <f t="shared" si="39"/>
        <v>111.91307902421393</v>
      </c>
      <c r="K46" s="39">
        <f t="shared" si="39"/>
        <v>64.884506956108979</v>
      </c>
      <c r="L46" s="39">
        <f t="shared" si="39"/>
        <v>10.040807299449948</v>
      </c>
      <c r="M46" s="39">
        <f t="shared" si="39"/>
        <v>157.8405885198824</v>
      </c>
      <c r="N46" s="39">
        <f t="shared" si="39"/>
        <v>27.771657934075648</v>
      </c>
      <c r="O46" s="39">
        <f t="shared" si="39"/>
        <v>31.377189288102826</v>
      </c>
      <c r="P46" s="39">
        <f t="shared" si="39"/>
        <v>111.87858038350289</v>
      </c>
      <c r="Q46" s="39">
        <f t="shared" si="39"/>
        <v>49.00548018029032</v>
      </c>
      <c r="R46" s="39">
        <f t="shared" si="39"/>
        <v>84.443466190513789</v>
      </c>
      <c r="S46" s="39">
        <f t="shared" si="39"/>
        <v>92.199580944238505</v>
      </c>
      <c r="T46" s="39">
        <f t="shared" si="39"/>
        <v>290.25295282899054</v>
      </c>
      <c r="U46" s="39">
        <f t="shared" si="39"/>
        <v>54.125653647188223</v>
      </c>
      <c r="V46" s="39">
        <f t="shared" si="39"/>
        <v>24.829188811106711</v>
      </c>
      <c r="W46" s="39">
        <f t="shared" si="39"/>
        <v>30.765466285191753</v>
      </c>
      <c r="X46" s="39">
        <f t="shared" si="39"/>
        <v>14.161119534937855</v>
      </c>
      <c r="Y46" s="39">
        <f t="shared" si="39"/>
        <v>34.600649979838927</v>
      </c>
      <c r="Z46" s="39">
        <f t="shared" si="39"/>
        <v>41.308741839674511</v>
      </c>
      <c r="AA46" s="39">
        <f t="shared" si="39"/>
        <v>27.702653308549969</v>
      </c>
      <c r="AB46" s="39">
        <f t="shared" si="39"/>
        <v>10.667710881366954</v>
      </c>
      <c r="AC46" s="39">
        <f t="shared" si="39"/>
        <v>5.4662552145466821</v>
      </c>
      <c r="AD46" s="39">
        <f t="shared" si="39"/>
        <v>12.030480613928129</v>
      </c>
      <c r="AE46" s="39">
        <f t="shared" si="39"/>
        <v>3.0978685726997521</v>
      </c>
      <c r="AF46" s="39">
        <f t="shared" si="39"/>
        <v>14.125665748558726</v>
      </c>
      <c r="AG46" s="39">
        <f t="shared" ref="AG46:AJ46" si="40">AG40*(1+AG72)</f>
        <v>55.81431613961464</v>
      </c>
      <c r="AH46" s="39">
        <f t="shared" si="40"/>
        <v>247.81735821045746</v>
      </c>
      <c r="AI46" s="39">
        <f t="shared" si="40"/>
        <v>7.6659327382304925</v>
      </c>
      <c r="AJ46" s="39">
        <f t="shared" si="40"/>
        <v>80.170013171015952</v>
      </c>
    </row>
    <row r="47" spans="1:42">
      <c r="C47" t="str">
        <f t="shared" si="31"/>
        <v>COM_PROJ</v>
      </c>
      <c r="D47" s="2">
        <v>2030</v>
      </c>
      <c r="E47" t="str">
        <f t="shared" si="32"/>
        <v>NR_ShopL</v>
      </c>
      <c r="F47" s="39">
        <f t="shared" ref="F47:AF47" si="41">F41*(1+F73)</f>
        <v>9.6636524569102935</v>
      </c>
      <c r="G47" s="39">
        <f t="shared" si="41"/>
        <v>336.82256040241788</v>
      </c>
      <c r="H47" s="39">
        <f t="shared" si="41"/>
        <v>119.31435824504376</v>
      </c>
      <c r="I47" s="39">
        <f t="shared" si="41"/>
        <v>80.058013958724956</v>
      </c>
      <c r="J47" s="39">
        <f t="shared" si="41"/>
        <v>29.972306210266492</v>
      </c>
      <c r="K47" s="39">
        <f t="shared" si="41"/>
        <v>56.085784134780184</v>
      </c>
      <c r="L47" s="39">
        <f t="shared" si="41"/>
        <v>3.4829753847807865</v>
      </c>
      <c r="M47" s="39">
        <f t="shared" si="41"/>
        <v>41.024080548447458</v>
      </c>
      <c r="N47" s="39">
        <f t="shared" si="41"/>
        <v>7.2130992507715259</v>
      </c>
      <c r="O47" s="39">
        <f t="shared" si="41"/>
        <v>21.488625521615646</v>
      </c>
      <c r="P47" s="39">
        <f t="shared" si="41"/>
        <v>11.141539720366744</v>
      </c>
      <c r="Q47" s="39">
        <f t="shared" si="41"/>
        <v>42.905687334343028</v>
      </c>
      <c r="R47" s="39">
        <f t="shared" si="41"/>
        <v>15.639918209511716</v>
      </c>
      <c r="S47" s="39">
        <f t="shared" si="41"/>
        <v>9.469790155084187</v>
      </c>
      <c r="T47" s="39">
        <f t="shared" si="41"/>
        <v>88.494737005201571</v>
      </c>
      <c r="U47" s="39">
        <f t="shared" si="41"/>
        <v>10.735960449055373</v>
      </c>
      <c r="V47" s="39">
        <f t="shared" si="41"/>
        <v>0.21786140082005367</v>
      </c>
      <c r="W47" s="39">
        <f t="shared" si="41"/>
        <v>22.905969146295927</v>
      </c>
      <c r="X47" s="39">
        <f t="shared" si="41"/>
        <v>4.0999541109209261</v>
      </c>
      <c r="Y47" s="39">
        <f t="shared" si="41"/>
        <v>15.170564440306281</v>
      </c>
      <c r="Z47" s="39">
        <f t="shared" si="41"/>
        <v>7.7537365954178306</v>
      </c>
      <c r="AA47" s="39">
        <f t="shared" si="41"/>
        <v>7.4879498105614788</v>
      </c>
      <c r="AB47" s="39">
        <f t="shared" si="41"/>
        <v>1.6443509001429253</v>
      </c>
      <c r="AC47" s="39">
        <f t="shared" si="41"/>
        <v>1.5606491703501912</v>
      </c>
      <c r="AD47" s="39">
        <f t="shared" si="41"/>
        <v>2.2731281979397413</v>
      </c>
      <c r="AE47" s="39">
        <f t="shared" si="41"/>
        <v>0.54865819395804016</v>
      </c>
      <c r="AF47" s="39">
        <f t="shared" si="41"/>
        <v>1.7440384295643243</v>
      </c>
      <c r="AG47" s="39">
        <f t="shared" ref="AG47:AJ47" si="42">AG41*(1+AG73)</f>
        <v>5.7118550091657934</v>
      </c>
      <c r="AH47" s="39">
        <f t="shared" si="42"/>
        <v>213.22801902376045</v>
      </c>
      <c r="AI47" s="39">
        <f t="shared" si="42"/>
        <v>0.76202091802803373</v>
      </c>
      <c r="AJ47" s="39">
        <f t="shared" si="42"/>
        <v>13.61685548921993</v>
      </c>
    </row>
    <row r="48" spans="1:42">
      <c r="C48" t="str">
        <f t="shared" si="31"/>
        <v>COM_PROJ</v>
      </c>
      <c r="D48" s="2">
        <v>2030</v>
      </c>
      <c r="E48" t="str">
        <f t="shared" si="32"/>
        <v>NR_ShopS</v>
      </c>
      <c r="F48" s="39">
        <f t="shared" ref="F48:AF48" si="43">F42*(1+F74)</f>
        <v>6.3141386329644931</v>
      </c>
      <c r="G48" s="39">
        <f t="shared" si="43"/>
        <v>220.07665844503111</v>
      </c>
      <c r="H48" s="39">
        <f t="shared" si="43"/>
        <v>119.31435824504376</v>
      </c>
      <c r="I48" s="39">
        <f t="shared" si="43"/>
        <v>95.719012333190307</v>
      </c>
      <c r="J48" s="39">
        <f t="shared" si="43"/>
        <v>29.972306210266492</v>
      </c>
      <c r="K48" s="39">
        <f t="shared" si="43"/>
        <v>56.085784134780184</v>
      </c>
      <c r="L48" s="39">
        <f t="shared" si="43"/>
        <v>2.2757430001513281</v>
      </c>
      <c r="M48" s="39">
        <f t="shared" si="43"/>
        <v>49.04923664480534</v>
      </c>
      <c r="N48" s="39">
        <f t="shared" si="43"/>
        <v>8.6241302026438866</v>
      </c>
      <c r="O48" s="39">
        <f t="shared" si="43"/>
        <v>18.143779439332167</v>
      </c>
      <c r="P48" s="39">
        <f t="shared" si="43"/>
        <v>9.4072856869113615</v>
      </c>
      <c r="Q48" s="39">
        <f t="shared" si="43"/>
        <v>17.731180446874543</v>
      </c>
      <c r="R48" s="39">
        <f t="shared" si="43"/>
        <v>18.699408715761528</v>
      </c>
      <c r="S48" s="39">
        <f t="shared" si="43"/>
        <v>7.9957549512775179</v>
      </c>
      <c r="T48" s="39">
        <f t="shared" si="43"/>
        <v>57.821619747822339</v>
      </c>
      <c r="U48" s="39">
        <f t="shared" si="43"/>
        <v>7.0147744794863032</v>
      </c>
      <c r="V48" s="39">
        <f t="shared" si="43"/>
        <v>0.142348567861213</v>
      </c>
      <c r="W48" s="39">
        <f t="shared" si="43"/>
        <v>14.966542449350682</v>
      </c>
      <c r="X48" s="39">
        <f t="shared" si="43"/>
        <v>4.9019896785234343</v>
      </c>
      <c r="Y48" s="39">
        <f t="shared" si="43"/>
        <v>9.9123025629836867</v>
      </c>
      <c r="Z48" s="39">
        <f t="shared" si="43"/>
        <v>5.0662177686190857</v>
      </c>
      <c r="AA48" s="39">
        <f t="shared" si="43"/>
        <v>4.8925552105049626</v>
      </c>
      <c r="AB48" s="39">
        <f t="shared" si="43"/>
        <v>1.6443509001429253</v>
      </c>
      <c r="AC48" s="39">
        <f t="shared" si="43"/>
        <v>1.3177238488579579</v>
      </c>
      <c r="AD48" s="39">
        <f t="shared" si="43"/>
        <v>2.7177989467199959</v>
      </c>
      <c r="AE48" s="39">
        <f t="shared" si="43"/>
        <v>0.65598705035640281</v>
      </c>
      <c r="AF48" s="39">
        <f t="shared" si="43"/>
        <v>2.0852083095028124</v>
      </c>
      <c r="AG48" s="39">
        <f t="shared" ref="AG48:AJ48" si="44">AG42*(1+AG74)</f>
        <v>4.8227671598400539</v>
      </c>
      <c r="AH48" s="39">
        <f t="shared" si="44"/>
        <v>88.118492361585808</v>
      </c>
      <c r="AI48" s="39">
        <f t="shared" si="44"/>
        <v>0.64340734361769159</v>
      </c>
      <c r="AJ48" s="39">
        <f t="shared" si="44"/>
        <v>8.8971239070685648</v>
      </c>
    </row>
    <row r="49" spans="2:42">
      <c r="C49" t="str">
        <f t="shared" si="31"/>
        <v>COM_PROJ</v>
      </c>
      <c r="D49" s="2">
        <v>2030</v>
      </c>
      <c r="E49" t="str">
        <f t="shared" si="32"/>
        <v>NR_SpoRecr</v>
      </c>
      <c r="F49" s="39">
        <f t="shared" ref="F49:AF49" si="45">F43*(1+F75)</f>
        <v>10.493932317395236</v>
      </c>
      <c r="G49" s="39">
        <f t="shared" si="45"/>
        <v>46.875177911830377</v>
      </c>
      <c r="H49" s="39">
        <f t="shared" si="45"/>
        <v>143.64551776013391</v>
      </c>
      <c r="I49" s="39">
        <f t="shared" si="45"/>
        <v>85.160900601824181</v>
      </c>
      <c r="J49" s="39">
        <f t="shared" si="45"/>
        <v>34.140876037997572</v>
      </c>
      <c r="K49" s="39">
        <f t="shared" si="45"/>
        <v>171.34760168039645</v>
      </c>
      <c r="L49" s="39">
        <f t="shared" si="45"/>
        <v>2.071884969700263</v>
      </c>
      <c r="M49" s="39">
        <f t="shared" si="45"/>
        <v>88.908758286700447</v>
      </c>
      <c r="N49" s="39">
        <f t="shared" si="45"/>
        <v>15.543442401585672</v>
      </c>
      <c r="O49" s="39">
        <f t="shared" si="45"/>
        <v>32.509448004762476</v>
      </c>
      <c r="P49" s="39">
        <f t="shared" si="45"/>
        <v>38.055967864436717</v>
      </c>
      <c r="Q49" s="39">
        <f t="shared" si="45"/>
        <v>26.162842052111742</v>
      </c>
      <c r="R49" s="39">
        <f t="shared" si="45"/>
        <v>16.636872313660437</v>
      </c>
      <c r="S49" s="39">
        <f t="shared" si="45"/>
        <v>32.968274078027605</v>
      </c>
      <c r="T49" s="39">
        <f t="shared" si="45"/>
        <v>70.887560026850238</v>
      </c>
      <c r="U49" s="39">
        <f t="shared" si="45"/>
        <v>20.671998733924546</v>
      </c>
      <c r="V49" s="39">
        <f t="shared" si="45"/>
        <v>5.9103348038471379</v>
      </c>
      <c r="W49" s="39">
        <f t="shared" si="45"/>
        <v>17.843033188250967</v>
      </c>
      <c r="X49" s="39">
        <f t="shared" si="45"/>
        <v>7.0532968860760326</v>
      </c>
      <c r="Y49" s="39">
        <f t="shared" si="45"/>
        <v>1.8846416464220617</v>
      </c>
      <c r="Z49" s="39">
        <f t="shared" si="45"/>
        <v>10.083935043780489</v>
      </c>
      <c r="AA49" s="39">
        <f t="shared" si="45"/>
        <v>2.5920373220809187</v>
      </c>
      <c r="AB49" s="39">
        <f t="shared" si="45"/>
        <v>3.2687551631347613</v>
      </c>
      <c r="AC49" s="39">
        <f t="shared" si="45"/>
        <v>6.885191161909848</v>
      </c>
      <c r="AD49" s="39">
        <f t="shared" si="45"/>
        <v>2.3185359457846784</v>
      </c>
      <c r="AE49" s="39">
        <f t="shared" si="45"/>
        <v>0.71481674677717677</v>
      </c>
      <c r="AF49" s="39">
        <f t="shared" si="45"/>
        <v>6.6884176375705771</v>
      </c>
      <c r="AG49" s="39">
        <f t="shared" ref="AG49:AJ49" si="46">AG43*(1+AG75)</f>
        <v>21.266835224364392</v>
      </c>
      <c r="AH49" s="39">
        <f t="shared" si="46"/>
        <v>146.75070283342461</v>
      </c>
      <c r="AI49" s="39">
        <f t="shared" si="46"/>
        <v>2.4378499877921871</v>
      </c>
      <c r="AJ49" s="39">
        <f t="shared" si="46"/>
        <v>14.396055403324279</v>
      </c>
    </row>
    <row r="50" spans="2:42">
      <c r="C50" t="str">
        <f t="shared" si="31"/>
        <v>COM_PROJ</v>
      </c>
      <c r="D50" s="2">
        <v>2050</v>
      </c>
      <c r="E50" t="str">
        <f t="shared" si="32"/>
        <v>NR_HoRest</v>
      </c>
      <c r="F50" s="39">
        <f t="shared" ref="F50:AF50" si="47">F44*(1+F76)</f>
        <v>54.080637365367465</v>
      </c>
      <c r="G50" s="39">
        <f t="shared" si="47"/>
        <v>409.46258354039088</v>
      </c>
      <c r="H50" s="39">
        <f t="shared" si="47"/>
        <v>99.479977439214366</v>
      </c>
      <c r="I50" s="39">
        <f t="shared" si="47"/>
        <v>67.608275566836468</v>
      </c>
      <c r="J50" s="39">
        <f t="shared" si="47"/>
        <v>24.262536894779135</v>
      </c>
      <c r="K50" s="39">
        <f t="shared" si="47"/>
        <v>24.501232575393409</v>
      </c>
      <c r="L50" s="39">
        <f t="shared" si="47"/>
        <v>2.5735361580536877</v>
      </c>
      <c r="M50" s="39">
        <f t="shared" si="47"/>
        <v>57.473434104386783</v>
      </c>
      <c r="N50" s="39">
        <f t="shared" si="47"/>
        <v>9.7465497980759146</v>
      </c>
      <c r="O50" s="39">
        <f t="shared" si="47"/>
        <v>9.1246804843153573</v>
      </c>
      <c r="P50" s="39">
        <f t="shared" si="47"/>
        <v>13.784838496392865</v>
      </c>
      <c r="Q50" s="39">
        <f t="shared" si="47"/>
        <v>22.444730916534326</v>
      </c>
      <c r="R50" s="39">
        <f t="shared" si="47"/>
        <v>46.823407371366386</v>
      </c>
      <c r="S50" s="39">
        <f t="shared" si="47"/>
        <v>9.9311438884861847</v>
      </c>
      <c r="T50" s="39">
        <f t="shared" si="47"/>
        <v>125.18170508856217</v>
      </c>
      <c r="U50" s="39">
        <f t="shared" si="47"/>
        <v>2.3977820361999473</v>
      </c>
      <c r="V50" s="39">
        <f t="shared" si="47"/>
        <v>10.636688370830401</v>
      </c>
      <c r="W50" s="39">
        <f t="shared" si="47"/>
        <v>86.199299907515055</v>
      </c>
      <c r="X50" s="39">
        <f t="shared" si="47"/>
        <v>6.5718567941114046</v>
      </c>
      <c r="Y50" s="39">
        <f t="shared" si="47"/>
        <v>14.06573062488407</v>
      </c>
      <c r="Z50" s="39">
        <f t="shared" si="47"/>
        <v>2.0468944827061772</v>
      </c>
      <c r="AA50" s="39">
        <f t="shared" si="47"/>
        <v>5.7372617008612874</v>
      </c>
      <c r="AB50" s="39">
        <f t="shared" si="47"/>
        <v>3.1253804488879751</v>
      </c>
      <c r="AC50" s="39">
        <f t="shared" si="47"/>
        <v>1.4737641934615759</v>
      </c>
      <c r="AD50" s="39">
        <f t="shared" si="47"/>
        <v>6.561284345220689</v>
      </c>
      <c r="AE50" s="39">
        <f t="shared" si="47"/>
        <v>3.2436973567463383</v>
      </c>
      <c r="AF50" s="39">
        <f t="shared" si="47"/>
        <v>19.219181035607669</v>
      </c>
      <c r="AG50" s="39">
        <f t="shared" ref="AG50:AJ50" si="48">AG44*(1+AG76)</f>
        <v>8.8362812806269702</v>
      </c>
      <c r="AH50" s="39">
        <f t="shared" si="48"/>
        <v>96.803964203882515</v>
      </c>
      <c r="AI50" s="39">
        <f t="shared" si="48"/>
        <v>0.72816807581352927</v>
      </c>
      <c r="AJ50" s="39">
        <f t="shared" si="48"/>
        <v>77.183351730222782</v>
      </c>
    </row>
    <row r="51" spans="2:42">
      <c r="C51" t="str">
        <f t="shared" si="31"/>
        <v>COM_PROJ</v>
      </c>
      <c r="D51" s="2">
        <v>2050</v>
      </c>
      <c r="E51" t="str">
        <f t="shared" si="32"/>
        <v>NR_Hosp</v>
      </c>
      <c r="F51" s="39">
        <f t="shared" ref="F51:AF51" si="49">F45*(1+F77)</f>
        <v>5.1898202237207034</v>
      </c>
      <c r="G51" s="39">
        <f t="shared" si="49"/>
        <v>66.986904790553794</v>
      </c>
      <c r="H51" s="39">
        <f t="shared" si="49"/>
        <v>127.37249298276167</v>
      </c>
      <c r="I51" s="39">
        <f t="shared" si="49"/>
        <v>31.36696290084415</v>
      </c>
      <c r="J51" s="39">
        <f t="shared" si="49"/>
        <v>29.617783548681487</v>
      </c>
      <c r="K51" s="39">
        <f t="shared" si="49"/>
        <v>6.0794111854283983</v>
      </c>
      <c r="L51" s="39">
        <f t="shared" si="49"/>
        <v>2.099272035223442</v>
      </c>
      <c r="M51" s="39">
        <f t="shared" si="49"/>
        <v>20.49944564181596</v>
      </c>
      <c r="N51" s="39">
        <f t="shared" si="49"/>
        <v>3.42007133570758</v>
      </c>
      <c r="O51" s="39">
        <f t="shared" si="49"/>
        <v>8.8509065125754081</v>
      </c>
      <c r="P51" s="39">
        <f t="shared" si="49"/>
        <v>24.681546793883157</v>
      </c>
      <c r="Q51" s="39">
        <f t="shared" si="49"/>
        <v>3.6528722003970899</v>
      </c>
      <c r="R51" s="39">
        <f t="shared" si="49"/>
        <v>1.96</v>
      </c>
      <c r="S51" s="39">
        <f t="shared" si="49"/>
        <v>4.0630296976541391</v>
      </c>
      <c r="T51" s="39">
        <f t="shared" si="49"/>
        <v>10.247999999999999</v>
      </c>
      <c r="U51" s="39">
        <f t="shared" si="49"/>
        <v>5.3038405248581055</v>
      </c>
      <c r="V51" s="39">
        <f t="shared" si="49"/>
        <v>6.8049245474834015</v>
      </c>
      <c r="W51" s="39">
        <f t="shared" si="49"/>
        <v>11.236000000000001</v>
      </c>
      <c r="X51" s="39">
        <f t="shared" si="49"/>
        <v>1.2771936456249513</v>
      </c>
      <c r="Y51" s="39">
        <f t="shared" si="49"/>
        <v>9.25</v>
      </c>
      <c r="Z51" s="39">
        <f t="shared" si="49"/>
        <v>4.04</v>
      </c>
      <c r="AA51" s="39">
        <f t="shared" si="49"/>
        <v>2.7927300000000002</v>
      </c>
      <c r="AB51" s="39">
        <f t="shared" si="49"/>
        <v>1.3280000000000001</v>
      </c>
      <c r="AC51" s="39">
        <f t="shared" si="49"/>
        <v>0.54926379407905024</v>
      </c>
      <c r="AD51" s="39">
        <f t="shared" si="49"/>
        <v>0.30341667068899325</v>
      </c>
      <c r="AE51" s="39">
        <f t="shared" si="49"/>
        <v>8.2232342447296242E-2</v>
      </c>
      <c r="AF51" s="39">
        <f t="shared" si="49"/>
        <v>3.15</v>
      </c>
      <c r="AG51" s="39">
        <f t="shared" ref="AG51:AJ51" si="50">AG45*(1+AG77)</f>
        <v>14.728928956954988</v>
      </c>
      <c r="AH51" s="39">
        <f t="shared" si="50"/>
        <v>25.585041084587921</v>
      </c>
      <c r="AI51" s="39">
        <f t="shared" si="50"/>
        <v>1.8728062379525634</v>
      </c>
      <c r="AJ51" s="39">
        <f t="shared" si="50"/>
        <v>7.3997682084734455</v>
      </c>
    </row>
    <row r="52" spans="2:42">
      <c r="C52" t="str">
        <f t="shared" si="31"/>
        <v>COM_PROJ</v>
      </c>
      <c r="D52" s="2">
        <v>2050</v>
      </c>
      <c r="E52" t="str">
        <f t="shared" si="32"/>
        <v>NR_Offic</v>
      </c>
      <c r="F52" s="39">
        <f t="shared" ref="F52:AF52" si="51">F46*(1+F78)</f>
        <v>65.524747531469373</v>
      </c>
      <c r="G52" s="39">
        <f t="shared" si="51"/>
        <v>682.11870292197682</v>
      </c>
      <c r="H52" s="39">
        <f t="shared" si="51"/>
        <v>516.74426811156957</v>
      </c>
      <c r="I52" s="39">
        <f t="shared" si="51"/>
        <v>165.87856866694491</v>
      </c>
      <c r="J52" s="39">
        <f t="shared" si="51"/>
        <v>131.02538134350669</v>
      </c>
      <c r="K52" s="39">
        <f t="shared" si="51"/>
        <v>74.585522473246996</v>
      </c>
      <c r="L52" s="39">
        <f t="shared" si="51"/>
        <v>12.852031728140226</v>
      </c>
      <c r="M52" s="39">
        <f t="shared" si="51"/>
        <v>181.77909200452245</v>
      </c>
      <c r="N52" s="39">
        <f t="shared" si="51"/>
        <v>30.061587267572367</v>
      </c>
      <c r="O52" s="39">
        <f t="shared" si="51"/>
        <v>35.384061563235356</v>
      </c>
      <c r="P52" s="39">
        <f t="shared" si="51"/>
        <v>139.78055055937133</v>
      </c>
      <c r="Q52" s="39">
        <f t="shared" si="51"/>
        <v>61.195432714627621</v>
      </c>
      <c r="R52" s="39">
        <f t="shared" si="51"/>
        <v>88.778841963336944</v>
      </c>
      <c r="S52" s="39">
        <f t="shared" si="51"/>
        <v>106.86667054327032</v>
      </c>
      <c r="T52" s="39">
        <f t="shared" si="51"/>
        <v>328.69670645391039</v>
      </c>
      <c r="U52" s="39">
        <f t="shared" si="51"/>
        <v>62.613884264911519</v>
      </c>
      <c r="V52" s="39">
        <f t="shared" si="51"/>
        <v>28.502496401316407</v>
      </c>
      <c r="W52" s="39">
        <f t="shared" si="51"/>
        <v>37.223852934849589</v>
      </c>
      <c r="X52" s="39">
        <f t="shared" si="51"/>
        <v>16.784653641186498</v>
      </c>
      <c r="Y52" s="39">
        <f t="shared" si="51"/>
        <v>39.895018565057256</v>
      </c>
      <c r="Z52" s="39">
        <f t="shared" si="51"/>
        <v>45.047731126853463</v>
      </c>
      <c r="AA52" s="39">
        <f t="shared" si="51"/>
        <v>28.841139435424676</v>
      </c>
      <c r="AB52" s="39">
        <f t="shared" si="51"/>
        <v>11.160269238083135</v>
      </c>
      <c r="AC52" s="39">
        <f t="shared" si="51"/>
        <v>6.5925893666193609</v>
      </c>
      <c r="AD52" s="39">
        <f t="shared" si="51"/>
        <v>14.49457021195489</v>
      </c>
      <c r="AE52" s="39">
        <f t="shared" si="51"/>
        <v>4.3449332337524273</v>
      </c>
      <c r="AF52" s="39">
        <f t="shared" si="51"/>
        <v>15.91042318597759</v>
      </c>
      <c r="AG52" s="39">
        <f t="shared" ref="AG52:AJ52" si="52">AG46*(1+AG78)</f>
        <v>68.289262331134125</v>
      </c>
      <c r="AH52" s="39">
        <f t="shared" si="52"/>
        <v>290.44129943794593</v>
      </c>
      <c r="AI52" s="39">
        <f t="shared" si="52"/>
        <v>9.9940220161445552</v>
      </c>
      <c r="AJ52" s="39">
        <f t="shared" si="52"/>
        <v>96.338270221919075</v>
      </c>
    </row>
    <row r="53" spans="2:42">
      <c r="C53" t="str">
        <f t="shared" si="31"/>
        <v>COM_PROJ</v>
      </c>
      <c r="D53" s="2">
        <v>2050</v>
      </c>
      <c r="E53" t="str">
        <f t="shared" si="32"/>
        <v>NR_ShopL</v>
      </c>
      <c r="F53" s="39">
        <f t="shared" ref="F53:AF53" si="53">F47*(1+F79)</f>
        <v>11.109409665440765</v>
      </c>
      <c r="G53" s="39">
        <f t="shared" si="53"/>
        <v>378.38225981819858</v>
      </c>
      <c r="H53" s="39">
        <f t="shared" si="53"/>
        <v>135.70837966586799</v>
      </c>
      <c r="I53" s="39">
        <f t="shared" si="53"/>
        <v>88.115162070244253</v>
      </c>
      <c r="J53" s="39">
        <f t="shared" si="53"/>
        <v>35.090919534926137</v>
      </c>
      <c r="K53" s="39">
        <f t="shared" si="53"/>
        <v>64.471284583298711</v>
      </c>
      <c r="L53" s="39">
        <f t="shared" si="53"/>
        <v>4.458138555849616</v>
      </c>
      <c r="M53" s="39">
        <f t="shared" si="53"/>
        <v>47.245896523490273</v>
      </c>
      <c r="N53" s="39">
        <f t="shared" si="53"/>
        <v>7.8078598372289179</v>
      </c>
      <c r="O53" s="39">
        <f t="shared" si="53"/>
        <v>24.232726564022084</v>
      </c>
      <c r="P53" s="39">
        <f t="shared" si="53"/>
        <v>13.920185176228875</v>
      </c>
      <c r="Q53" s="39">
        <f t="shared" si="53"/>
        <v>53.57833639592927</v>
      </c>
      <c r="R53" s="39">
        <f t="shared" si="53"/>
        <v>16.442880541037489</v>
      </c>
      <c r="S53" s="39">
        <f t="shared" si="53"/>
        <v>10.976242345714544</v>
      </c>
      <c r="T53" s="39">
        <f t="shared" si="53"/>
        <v>100.21578870638602</v>
      </c>
      <c r="U53" s="39">
        <f t="shared" si="53"/>
        <v>12.419622484591311</v>
      </c>
      <c r="V53" s="39">
        <f t="shared" si="53"/>
        <v>0.25009249557446783</v>
      </c>
      <c r="W53" s="39">
        <f t="shared" si="53"/>
        <v>27.714464618477908</v>
      </c>
      <c r="X53" s="39">
        <f t="shared" si="53"/>
        <v>4.8595246672966148</v>
      </c>
      <c r="Y53" s="39">
        <f t="shared" si="53"/>
        <v>17.491866492134434</v>
      </c>
      <c r="Z53" s="39">
        <f t="shared" si="53"/>
        <v>8.4555526463252555</v>
      </c>
      <c r="AA53" s="39">
        <f t="shared" si="53"/>
        <v>7.79567943064907</v>
      </c>
      <c r="AB53" s="39">
        <f t="shared" si="53"/>
        <v>1.7202752278873035</v>
      </c>
      <c r="AC53" s="39">
        <f t="shared" si="53"/>
        <v>1.8822244336660092</v>
      </c>
      <c r="AD53" s="39">
        <f t="shared" si="53"/>
        <v>2.738711554687761</v>
      </c>
      <c r="AE53" s="39">
        <f t="shared" si="53"/>
        <v>0.76952367892784779</v>
      </c>
      <c r="AF53" s="39">
        <f t="shared" si="53"/>
        <v>1.9643951627417917</v>
      </c>
      <c r="AG53" s="39">
        <f t="shared" ref="AG53:AJ53" si="54">AG47*(1+AG79)</f>
        <v>6.9885003005793074</v>
      </c>
      <c r="AH53" s="39">
        <f t="shared" si="54"/>
        <v>249.90268385173471</v>
      </c>
      <c r="AI53" s="39">
        <f t="shared" si="54"/>
        <v>0.99344125386792215</v>
      </c>
      <c r="AJ53" s="39">
        <f t="shared" si="54"/>
        <v>16.363029664158251</v>
      </c>
    </row>
    <row r="54" spans="2:42">
      <c r="C54" t="str">
        <f t="shared" si="31"/>
        <v>COM_PROJ</v>
      </c>
      <c r="D54" s="2">
        <v>2050</v>
      </c>
      <c r="E54" t="str">
        <f t="shared" si="32"/>
        <v>NR_ShopS</v>
      </c>
      <c r="F54" s="39">
        <f t="shared" ref="F54:AF54" si="55">F48*(1+F80)</f>
        <v>7.258782646702941</v>
      </c>
      <c r="G54" s="39">
        <f t="shared" si="55"/>
        <v>247.2313708920756</v>
      </c>
      <c r="H54" s="39">
        <f t="shared" si="55"/>
        <v>135.70837966586799</v>
      </c>
      <c r="I54" s="39">
        <f t="shared" si="55"/>
        <v>105.35230475853663</v>
      </c>
      <c r="J54" s="39">
        <f t="shared" si="55"/>
        <v>35.090919534926137</v>
      </c>
      <c r="K54" s="39">
        <f t="shared" si="55"/>
        <v>64.471284583298711</v>
      </c>
      <c r="L54" s="39">
        <f t="shared" si="55"/>
        <v>2.9129053442386192</v>
      </c>
      <c r="M54" s="39">
        <f t="shared" si="55"/>
        <v>56.488168122133828</v>
      </c>
      <c r="N54" s="39">
        <f t="shared" si="55"/>
        <v>9.3352382241314249</v>
      </c>
      <c r="O54" s="39">
        <f t="shared" si="55"/>
        <v>20.460743082380496</v>
      </c>
      <c r="P54" s="39">
        <f t="shared" si="55"/>
        <v>11.753416677958324</v>
      </c>
      <c r="Q54" s="39">
        <f t="shared" si="55"/>
        <v>22.141753452791161</v>
      </c>
      <c r="R54" s="39">
        <f t="shared" si="55"/>
        <v>19.659447036897355</v>
      </c>
      <c r="S54" s="39">
        <f t="shared" si="55"/>
        <v>9.2677179372396346</v>
      </c>
      <c r="T54" s="39">
        <f t="shared" si="55"/>
        <v>65.480043485164117</v>
      </c>
      <c r="U54" s="39">
        <f t="shared" si="55"/>
        <v>8.1148632451818443</v>
      </c>
      <c r="V54" s="39">
        <f t="shared" si="55"/>
        <v>0.16340805871925393</v>
      </c>
      <c r="W54" s="39">
        <f t="shared" si="55"/>
        <v>18.108367671513776</v>
      </c>
      <c r="X54" s="39">
        <f t="shared" si="55"/>
        <v>5.8101478985254582</v>
      </c>
      <c r="Y54" s="39">
        <f t="shared" si="55"/>
        <v>11.429019252618668</v>
      </c>
      <c r="Z54" s="39">
        <f t="shared" si="55"/>
        <v>5.5247777033878878</v>
      </c>
      <c r="AA54" s="39">
        <f t="shared" si="55"/>
        <v>5.0936228183650858</v>
      </c>
      <c r="AB54" s="39">
        <f t="shared" si="55"/>
        <v>1.7202752278873035</v>
      </c>
      <c r="AC54" s="39">
        <f t="shared" si="55"/>
        <v>1.5892438046074919</v>
      </c>
      <c r="AD54" s="39">
        <f t="shared" si="55"/>
        <v>3.2744600086552591</v>
      </c>
      <c r="AE54" s="39">
        <f t="shared" si="55"/>
        <v>0.92005837856472783</v>
      </c>
      <c r="AF54" s="39">
        <f t="shared" si="55"/>
        <v>2.3486713635774485</v>
      </c>
      <c r="AG54" s="39">
        <f t="shared" ref="AG54:AJ54" si="56">AG48*(1+AG80)</f>
        <v>5.900694203911284</v>
      </c>
      <c r="AH54" s="39">
        <f t="shared" si="56"/>
        <v>103.27464391851348</v>
      </c>
      <c r="AI54" s="39">
        <f t="shared" si="56"/>
        <v>0.83880558009547146</v>
      </c>
      <c r="AJ54" s="39">
        <f t="shared" si="56"/>
        <v>10.691448002243177</v>
      </c>
    </row>
    <row r="55" spans="2:42">
      <c r="C55" t="str">
        <f t="shared" si="31"/>
        <v>COM_PROJ</v>
      </c>
      <c r="D55" s="2">
        <v>2050</v>
      </c>
      <c r="E55" t="str">
        <f t="shared" si="32"/>
        <v>NR_SpoRecr</v>
      </c>
      <c r="F55" s="39">
        <f t="shared" ref="F55:AF55" si="57">F49*(1+F81)</f>
        <v>12.063905819790396</v>
      </c>
      <c r="G55" s="39">
        <f t="shared" si="57"/>
        <v>52.658989725829429</v>
      </c>
      <c r="H55" s="39">
        <f t="shared" si="57"/>
        <v>163.38268711512933</v>
      </c>
      <c r="I55" s="39">
        <f t="shared" si="57"/>
        <v>93.731610210146798</v>
      </c>
      <c r="J55" s="39">
        <f t="shared" si="57"/>
        <v>39.971389772165573</v>
      </c>
      <c r="K55" s="39">
        <f t="shared" si="57"/>
        <v>196.96613252398186</v>
      </c>
      <c r="L55" s="39">
        <f t="shared" si="57"/>
        <v>2.6519711586441215</v>
      </c>
      <c r="M55" s="39">
        <f t="shared" si="57"/>
        <v>102.39288578533241</v>
      </c>
      <c r="N55" s="39">
        <f t="shared" si="57"/>
        <v>16.825086615388077</v>
      </c>
      <c r="O55" s="39">
        <f t="shared" si="57"/>
        <v>36.660909905766339</v>
      </c>
      <c r="P55" s="39">
        <f t="shared" si="57"/>
        <v>47.546939922962181</v>
      </c>
      <c r="Q55" s="39">
        <f t="shared" si="57"/>
        <v>32.670763239809339</v>
      </c>
      <c r="R55" s="39">
        <f t="shared" si="57"/>
        <v>17.491018838170326</v>
      </c>
      <c r="S55" s="39">
        <f t="shared" si="57"/>
        <v>38.212860060693998</v>
      </c>
      <c r="T55" s="39">
        <f t="shared" si="57"/>
        <v>80.276556301246643</v>
      </c>
      <c r="U55" s="39">
        <f t="shared" si="57"/>
        <v>23.913875381301551</v>
      </c>
      <c r="V55" s="39">
        <f t="shared" si="57"/>
        <v>6.784728158411367</v>
      </c>
      <c r="W55" s="39">
        <f t="shared" si="57"/>
        <v>21.588700692983977</v>
      </c>
      <c r="X55" s="39">
        <f t="shared" si="57"/>
        <v>8.360013130965001</v>
      </c>
      <c r="Y55" s="39">
        <f t="shared" si="57"/>
        <v>2.1730173715319969</v>
      </c>
      <c r="Z55" s="39">
        <f t="shared" si="57"/>
        <v>10.996664975077781</v>
      </c>
      <c r="AA55" s="39">
        <f t="shared" si="57"/>
        <v>2.6985613614450403</v>
      </c>
      <c r="AB55" s="39">
        <f t="shared" si="57"/>
        <v>3.4196828260200984</v>
      </c>
      <c r="AC55" s="39">
        <f t="shared" si="57"/>
        <v>8.303900249727505</v>
      </c>
      <c r="AD55" s="39">
        <f t="shared" si="57"/>
        <v>2.7934197422013338</v>
      </c>
      <c r="AE55" s="39">
        <f t="shared" si="57"/>
        <v>1.0025703047848338</v>
      </c>
      <c r="AF55" s="39">
        <f t="shared" si="57"/>
        <v>7.5334895326375815</v>
      </c>
      <c r="AG55" s="39">
        <f t="shared" ref="AG55:AJ55" si="58">AG49*(1+AG81)</f>
        <v>26.020143039230845</v>
      </c>
      <c r="AH55" s="39">
        <f t="shared" si="58"/>
        <v>171.99144213366529</v>
      </c>
      <c r="AI55" s="39">
        <f t="shared" si="58"/>
        <v>3.1782076991816544</v>
      </c>
      <c r="AJ55" s="39">
        <f t="shared" si="58"/>
        <v>17.299374425905402</v>
      </c>
    </row>
    <row r="56" spans="2:42">
      <c r="C56" t="str">
        <f t="shared" si="31"/>
        <v>COM_PROJ</v>
      </c>
      <c r="D56" s="2">
        <v>2070</v>
      </c>
      <c r="E56" t="str">
        <f t="shared" si="32"/>
        <v>NR_HoRest</v>
      </c>
      <c r="F56" s="39">
        <f>F50*(1+F82)</f>
        <v>68.47915594129725</v>
      </c>
      <c r="G56" s="39">
        <f t="shared" ref="G56:AF56" si="59">G50*(1+G82)</f>
        <v>512.83897114226022</v>
      </c>
      <c r="H56" s="39">
        <f t="shared" si="59"/>
        <v>125.14176023088761</v>
      </c>
      <c r="I56" s="39">
        <f t="shared" si="59"/>
        <v>82.746203378750309</v>
      </c>
      <c r="J56" s="39">
        <f t="shared" si="59"/>
        <v>31.462752696284333</v>
      </c>
      <c r="K56" s="39">
        <f t="shared" si="59"/>
        <v>31.328082897561295</v>
      </c>
      <c r="L56" s="39">
        <f t="shared" si="59"/>
        <v>3.4815382194668971</v>
      </c>
      <c r="M56" s="39">
        <f t="shared" si="59"/>
        <v>73.608399634741843</v>
      </c>
      <c r="N56" s="39">
        <f t="shared" si="59"/>
        <v>11.930586066373186</v>
      </c>
      <c r="O56" s="39">
        <f t="shared" si="59"/>
        <v>11.739624743179196</v>
      </c>
      <c r="P56" s="39">
        <f t="shared" si="59"/>
        <v>19.281173923131082</v>
      </c>
      <c r="Q56" s="39">
        <f t="shared" si="59"/>
        <v>31.196941252901556</v>
      </c>
      <c r="R56" s="39">
        <f t="shared" si="59"/>
        <v>56.633305053205525</v>
      </c>
      <c r="S56" s="39">
        <f t="shared" si="59"/>
        <v>12.953477364293533</v>
      </c>
      <c r="T56" s="39">
        <f t="shared" si="59"/>
        <v>167.59814719500613</v>
      </c>
      <c r="U56" s="39">
        <f t="shared" si="59"/>
        <v>3.1692722949982248</v>
      </c>
      <c r="V56" s="39">
        <f t="shared" si="59"/>
        <v>14.309303118526918</v>
      </c>
      <c r="W56" s="39">
        <f t="shared" si="59"/>
        <v>125.00689774333647</v>
      </c>
      <c r="X56" s="39">
        <f t="shared" si="59"/>
        <v>9.0875621528822563</v>
      </c>
      <c r="Y56" s="39">
        <f t="shared" si="59"/>
        <v>19.731025547582291</v>
      </c>
      <c r="Z56" s="39">
        <f t="shared" si="59"/>
        <v>2.6374915411549948</v>
      </c>
      <c r="AA56" s="39">
        <f t="shared" si="59"/>
        <v>7.0511684812538507</v>
      </c>
      <c r="AB56" s="39">
        <f t="shared" si="59"/>
        <v>3.9248976162589777</v>
      </c>
      <c r="AC56" s="39">
        <f t="shared" si="59"/>
        <v>2.0993572906854845</v>
      </c>
      <c r="AD56" s="39">
        <f t="shared" si="59"/>
        <v>9.0841342905451121</v>
      </c>
      <c r="AE56" s="39">
        <f t="shared" si="59"/>
        <v>5.12453838237459</v>
      </c>
      <c r="AF56" s="39">
        <f t="shared" si="59"/>
        <v>26.068591931118966</v>
      </c>
      <c r="AG56" s="39">
        <f t="shared" ref="AG56:AJ56" si="60">AG50*(1+AG82)</f>
        <v>12.176735702910008</v>
      </c>
      <c r="AH56" s="39">
        <f t="shared" si="60"/>
        <v>125.07587069913001</v>
      </c>
      <c r="AI56" s="39">
        <f t="shared" si="60"/>
        <v>0.95494994738886774</v>
      </c>
      <c r="AJ56" s="39">
        <f t="shared" si="60"/>
        <v>101.3063896818331</v>
      </c>
    </row>
    <row r="57" spans="2:42">
      <c r="C57" t="str">
        <f t="shared" si="31"/>
        <v>COM_PROJ</v>
      </c>
      <c r="D57" s="2">
        <v>2070</v>
      </c>
      <c r="E57" t="str">
        <f t="shared" si="32"/>
        <v>NR_Hosp</v>
      </c>
      <c r="F57" s="39">
        <f t="shared" ref="F57:AF57" si="61">F51*(1+F83)</f>
        <v>5.3609484348806236</v>
      </c>
      <c r="G57" s="39">
        <f t="shared" si="61"/>
        <v>66.986904790553794</v>
      </c>
      <c r="H57" s="39">
        <f t="shared" si="61"/>
        <v>129.51802626714851</v>
      </c>
      <c r="I57" s="39">
        <f t="shared" si="61"/>
        <v>31.36696290084415</v>
      </c>
      <c r="J57" s="39">
        <f t="shared" si="61"/>
        <v>30.944467566016389</v>
      </c>
      <c r="K57" s="39">
        <f t="shared" si="61"/>
        <v>6.2033774427623003</v>
      </c>
      <c r="L57" s="39">
        <f t="shared" si="61"/>
        <v>2.534109172650997</v>
      </c>
      <c r="M57" s="39">
        <f t="shared" si="61"/>
        <v>20.962472049396936</v>
      </c>
      <c r="N57" s="39">
        <f t="shared" si="61"/>
        <v>3.42007133570758</v>
      </c>
      <c r="O57" s="39">
        <f t="shared" si="61"/>
        <v>8.8509065125754081</v>
      </c>
      <c r="P57" s="39">
        <f t="shared" si="61"/>
        <v>27.151354414973209</v>
      </c>
      <c r="Q57" s="39">
        <f t="shared" si="61"/>
        <v>4.0457329610759203</v>
      </c>
      <c r="R57" s="39">
        <f t="shared" si="61"/>
        <v>1.96</v>
      </c>
      <c r="S57" s="39">
        <f t="shared" si="61"/>
        <v>4.1192243815803504</v>
      </c>
      <c r="T57" s="39">
        <f t="shared" si="61"/>
        <v>10.247999999999999</v>
      </c>
      <c r="U57" s="39">
        <f t="shared" si="61"/>
        <v>5.3038405248581055</v>
      </c>
      <c r="V57" s="39">
        <f t="shared" si="61"/>
        <v>6.8049245474834015</v>
      </c>
      <c r="W57" s="39">
        <f t="shared" si="61"/>
        <v>11.236000000000001</v>
      </c>
      <c r="X57" s="39">
        <f t="shared" si="61"/>
        <v>1.2771936456249513</v>
      </c>
      <c r="Y57" s="39">
        <f t="shared" si="61"/>
        <v>9.25</v>
      </c>
      <c r="Z57" s="39">
        <f t="shared" si="61"/>
        <v>4.04</v>
      </c>
      <c r="AA57" s="39">
        <f t="shared" si="61"/>
        <v>2.7927300000000002</v>
      </c>
      <c r="AB57" s="39">
        <f t="shared" si="61"/>
        <v>1.3280000000000001</v>
      </c>
      <c r="AC57" s="39">
        <f t="shared" si="61"/>
        <v>0.54926379407905024</v>
      </c>
      <c r="AD57" s="39">
        <f t="shared" si="61"/>
        <v>0.31104322655424643</v>
      </c>
      <c r="AE57" s="39">
        <f t="shared" si="61"/>
        <v>0.10075654362533361</v>
      </c>
      <c r="AF57" s="39">
        <f t="shared" si="61"/>
        <v>3.15</v>
      </c>
      <c r="AG57" s="39">
        <f t="shared" ref="AG57:AJ57" si="62">AG51*(1+AG83)</f>
        <v>15.744893828918455</v>
      </c>
      <c r="AH57" s="39">
        <f t="shared" si="62"/>
        <v>26.913969312709479</v>
      </c>
      <c r="AI57" s="39">
        <f t="shared" si="62"/>
        <v>2.4270522438894324</v>
      </c>
      <c r="AJ57" s="39">
        <f t="shared" si="62"/>
        <v>8.0717208679690806</v>
      </c>
    </row>
    <row r="58" spans="2:42">
      <c r="C58" t="str">
        <f t="shared" si="31"/>
        <v>COM_PROJ</v>
      </c>
      <c r="D58" s="2">
        <v>2070</v>
      </c>
      <c r="E58" t="str">
        <f t="shared" si="32"/>
        <v>NR_Offic</v>
      </c>
      <c r="F58" s="39">
        <f t="shared" ref="F58:AF58" si="63">F52*(1+F84)</f>
        <v>75.327756952924645</v>
      </c>
      <c r="G58" s="39">
        <f t="shared" si="63"/>
        <v>766.28363601152432</v>
      </c>
      <c r="H58" s="39">
        <f t="shared" si="63"/>
        <v>587.74592059593101</v>
      </c>
      <c r="I58" s="39">
        <f t="shared" si="63"/>
        <v>182.57281487901625</v>
      </c>
      <c r="J58" s="39">
        <f t="shared" si="63"/>
        <v>153.40164622310942</v>
      </c>
      <c r="K58" s="39">
        <f t="shared" si="63"/>
        <v>85.736956687831736</v>
      </c>
      <c r="L58" s="39">
        <f t="shared" si="63"/>
        <v>16.45034254866853</v>
      </c>
      <c r="M58" s="39">
        <f t="shared" si="63"/>
        <v>209.34816956683036</v>
      </c>
      <c r="N58" s="39">
        <f t="shared" si="63"/>
        <v>32.540334148975532</v>
      </c>
      <c r="O58" s="39">
        <f t="shared" si="63"/>
        <v>39.902612092331609</v>
      </c>
      <c r="P58" s="39">
        <f t="shared" si="63"/>
        <v>174.64113548550208</v>
      </c>
      <c r="Q58" s="39">
        <f t="shared" si="63"/>
        <v>76.417595978106192</v>
      </c>
      <c r="R58" s="39">
        <f t="shared" si="63"/>
        <v>93.336798403907409</v>
      </c>
      <c r="S58" s="39">
        <f t="shared" si="63"/>
        <v>123.86699761586647</v>
      </c>
      <c r="T58" s="39">
        <f t="shared" si="63"/>
        <v>372.23230213717545</v>
      </c>
      <c r="U58" s="39">
        <f t="shared" si="63"/>
        <v>72.433277726215522</v>
      </c>
      <c r="V58" s="39">
        <f t="shared" si="63"/>
        <v>32.719244566848339</v>
      </c>
      <c r="W58" s="39">
        <f t="shared" si="63"/>
        <v>45.038005095415841</v>
      </c>
      <c r="X58" s="39">
        <f t="shared" si="63"/>
        <v>19.894232031551841</v>
      </c>
      <c r="Y58" s="39">
        <f t="shared" si="63"/>
        <v>45.999497328335231</v>
      </c>
      <c r="Z58" s="39">
        <f t="shared" si="63"/>
        <v>49.125148559433157</v>
      </c>
      <c r="AA58" s="39">
        <f t="shared" si="63"/>
        <v>30.026413523244848</v>
      </c>
      <c r="AB58" s="39">
        <f t="shared" si="63"/>
        <v>11.675570406023674</v>
      </c>
      <c r="AC58" s="39">
        <f t="shared" si="63"/>
        <v>7.9510071979811503</v>
      </c>
      <c r="AD58" s="39">
        <f t="shared" si="63"/>
        <v>17.463355984802316</v>
      </c>
      <c r="AE58" s="39">
        <f t="shared" si="63"/>
        <v>6.0940108861087054</v>
      </c>
      <c r="AF58" s="39">
        <f t="shared" si="63"/>
        <v>17.920682144324555</v>
      </c>
      <c r="AG58" s="39">
        <f t="shared" ref="AG58:AJ58" si="64">AG52*(1+AG84)</f>
        <v>83.552458800450196</v>
      </c>
      <c r="AH58" s="39">
        <f t="shared" si="64"/>
        <v>340.3964477240678</v>
      </c>
      <c r="AI58" s="39">
        <f t="shared" si="64"/>
        <v>13.029135458112203</v>
      </c>
      <c r="AJ58" s="39">
        <f t="shared" si="64"/>
        <v>115.76725439165705</v>
      </c>
    </row>
    <row r="59" spans="2:42">
      <c r="C59" t="str">
        <f t="shared" si="31"/>
        <v>COM_PROJ</v>
      </c>
      <c r="D59" s="2">
        <v>2070</v>
      </c>
      <c r="E59" t="str">
        <f t="shared" si="32"/>
        <v>NR_ShopL</v>
      </c>
      <c r="F59" s="39">
        <f t="shared" ref="F59:AF59" si="65">F53*(1+F85)</f>
        <v>12.771463343172501</v>
      </c>
      <c r="G59" s="39">
        <f t="shared" si="65"/>
        <v>425.06990735439751</v>
      </c>
      <c r="H59" s="39">
        <f t="shared" si="65"/>
        <v>154.35497103971048</v>
      </c>
      <c r="I59" s="39">
        <f t="shared" si="65"/>
        <v>96.98319259666367</v>
      </c>
      <c r="J59" s="39">
        <f t="shared" si="65"/>
        <v>41.083679886630662</v>
      </c>
      <c r="K59" s="39">
        <f t="shared" si="65"/>
        <v>74.110518377206972</v>
      </c>
      <c r="L59" s="39">
        <f t="shared" si="65"/>
        <v>5.7063278339544752</v>
      </c>
      <c r="M59" s="39">
        <f t="shared" si="65"/>
        <v>54.41132886993676</v>
      </c>
      <c r="N59" s="39">
        <f t="shared" si="65"/>
        <v>8.4516617778816379</v>
      </c>
      <c r="O59" s="39">
        <f t="shared" si="65"/>
        <v>27.327249764577328</v>
      </c>
      <c r="P59" s="39">
        <f t="shared" si="65"/>
        <v>17.39181120418101</v>
      </c>
      <c r="Q59" s="39">
        <f t="shared" si="65"/>
        <v>66.905771922166878</v>
      </c>
      <c r="R59" s="39">
        <f t="shared" si="65"/>
        <v>17.287067417168441</v>
      </c>
      <c r="S59" s="39">
        <f t="shared" si="65"/>
        <v>12.722340628337404</v>
      </c>
      <c r="T59" s="39">
        <f t="shared" si="65"/>
        <v>113.48928361076078</v>
      </c>
      <c r="U59" s="39">
        <f t="shared" si="65"/>
        <v>14.367324040704512</v>
      </c>
      <c r="V59" s="39">
        <f t="shared" si="65"/>
        <v>0.28709195895755008</v>
      </c>
      <c r="W59" s="39">
        <f t="shared" si="65"/>
        <v>33.53237508455608</v>
      </c>
      <c r="X59" s="39">
        <f t="shared" si="65"/>
        <v>5.7598156840735735</v>
      </c>
      <c r="Y59" s="39">
        <f t="shared" si="65"/>
        <v>20.16835923162779</v>
      </c>
      <c r="Z59" s="39">
        <f t="shared" si="65"/>
        <v>9.2208923626616013</v>
      </c>
      <c r="AA59" s="39">
        <f t="shared" si="65"/>
        <v>8.1160557058926148</v>
      </c>
      <c r="AB59" s="39">
        <f t="shared" si="65"/>
        <v>1.7997051963942066</v>
      </c>
      <c r="AC59" s="39">
        <f t="shared" si="65"/>
        <v>2.2700610015346201</v>
      </c>
      <c r="AD59" s="39">
        <f t="shared" si="65"/>
        <v>3.2996559483879517</v>
      </c>
      <c r="AE59" s="39">
        <f t="shared" si="65"/>
        <v>1.079299824465825</v>
      </c>
      <c r="AF59" s="39">
        <f t="shared" si="65"/>
        <v>2.2125936504548949</v>
      </c>
      <c r="AG59" s="39">
        <f t="shared" ref="AG59:AJ59" si="66">AG53*(1+AG85)</f>
        <v>8.5504860282386517</v>
      </c>
      <c r="AH59" s="39">
        <f t="shared" si="66"/>
        <v>292.88529566717489</v>
      </c>
      <c r="AI59" s="39">
        <f t="shared" si="66"/>
        <v>1.2951423006085532</v>
      </c>
      <c r="AJ59" s="39">
        <f t="shared" si="66"/>
        <v>19.663037476023138</v>
      </c>
    </row>
    <row r="60" spans="2:42">
      <c r="C60" t="str">
        <f t="shared" si="31"/>
        <v>COM_PROJ</v>
      </c>
      <c r="D60" s="2">
        <v>2070</v>
      </c>
      <c r="E60" t="str">
        <f t="shared" si="32"/>
        <v>NR_ShopS</v>
      </c>
      <c r="F60" s="39">
        <f t="shared" ref="F60:AF60" si="67">F54*(1+F86)</f>
        <v>8.344752716862315</v>
      </c>
      <c r="G60" s="39">
        <f t="shared" si="67"/>
        <v>277.73663588427263</v>
      </c>
      <c r="H60" s="39">
        <f t="shared" si="67"/>
        <v>154.35497103971048</v>
      </c>
      <c r="I60" s="39">
        <f t="shared" si="67"/>
        <v>115.95510492001803</v>
      </c>
      <c r="J60" s="39">
        <f t="shared" si="67"/>
        <v>41.083679886630662</v>
      </c>
      <c r="K60" s="39">
        <f t="shared" si="67"/>
        <v>74.110518377206972</v>
      </c>
      <c r="L60" s="39">
        <f t="shared" si="67"/>
        <v>3.7284603507204848</v>
      </c>
      <c r="M60" s="39">
        <f t="shared" si="67"/>
        <v>65.055306791046604</v>
      </c>
      <c r="N60" s="39">
        <f t="shared" si="67"/>
        <v>10.104981099956959</v>
      </c>
      <c r="O60" s="39">
        <f t="shared" si="67"/>
        <v>23.073583366850638</v>
      </c>
      <c r="P60" s="39">
        <f t="shared" si="67"/>
        <v>14.684661251216289</v>
      </c>
      <c r="Q60" s="39">
        <f t="shared" si="67"/>
        <v>27.649442034222059</v>
      </c>
      <c r="R60" s="39">
        <f t="shared" si="67"/>
        <v>20.668774273637897</v>
      </c>
      <c r="S60" s="39">
        <f t="shared" si="67"/>
        <v>10.742024522713786</v>
      </c>
      <c r="T60" s="39">
        <f t="shared" si="67"/>
        <v>74.15281885078052</v>
      </c>
      <c r="U60" s="39">
        <f t="shared" si="67"/>
        <v>9.3874729231246121</v>
      </c>
      <c r="V60" s="39">
        <f t="shared" si="67"/>
        <v>0.18758315630143355</v>
      </c>
      <c r="W60" s="39">
        <f t="shared" si="67"/>
        <v>21.909735053131904</v>
      </c>
      <c r="X60" s="39">
        <f t="shared" si="67"/>
        <v>6.8865544027233137</v>
      </c>
      <c r="Y60" s="39">
        <f t="shared" si="67"/>
        <v>13.177814160407317</v>
      </c>
      <c r="Z60" s="39">
        <f t="shared" si="67"/>
        <v>6.0248433971624831</v>
      </c>
      <c r="AA60" s="39">
        <f t="shared" si="67"/>
        <v>5.3029536304592231</v>
      </c>
      <c r="AB60" s="39">
        <f t="shared" si="67"/>
        <v>1.7997051963942066</v>
      </c>
      <c r="AC60" s="39">
        <f t="shared" si="67"/>
        <v>1.9167110564723107</v>
      </c>
      <c r="AD60" s="39">
        <f t="shared" si="67"/>
        <v>3.9451366927721656</v>
      </c>
      <c r="AE60" s="39">
        <f t="shared" si="67"/>
        <v>1.2904331259393642</v>
      </c>
      <c r="AF60" s="39">
        <f t="shared" si="67"/>
        <v>2.6454225934885245</v>
      </c>
      <c r="AG60" s="39">
        <f t="shared" ref="AG60:AJ60" si="68">AG54*(1+AG86)</f>
        <v>7.2195465661309175</v>
      </c>
      <c r="AH60" s="39">
        <f t="shared" si="68"/>
        <v>121.0376141335949</v>
      </c>
      <c r="AI60" s="39">
        <f t="shared" si="68"/>
        <v>1.0935448719674108</v>
      </c>
      <c r="AJ60" s="39">
        <f t="shared" si="68"/>
        <v>12.847641729914006</v>
      </c>
    </row>
    <row r="61" spans="2:42">
      <c r="C61" t="str">
        <f t="shared" si="31"/>
        <v>COM_PROJ</v>
      </c>
      <c r="D61" s="2">
        <v>2070</v>
      </c>
      <c r="E61" t="str">
        <f t="shared" si="32"/>
        <v>NR_SpoRecr</v>
      </c>
      <c r="F61" s="39">
        <f t="shared" ref="F61:AF61" si="69">F55*(1+F87)</f>
        <v>13.86875951043845</v>
      </c>
      <c r="G61" s="39">
        <f t="shared" si="69"/>
        <v>59.156451718664648</v>
      </c>
      <c r="H61" s="39">
        <f t="shared" si="69"/>
        <v>185.83178135453545</v>
      </c>
      <c r="I61" s="39">
        <f t="shared" si="69"/>
        <v>103.164887765392</v>
      </c>
      <c r="J61" s="39">
        <f t="shared" si="69"/>
        <v>46.797627528367642</v>
      </c>
      <c r="K61" s="39">
        <f t="shared" si="69"/>
        <v>226.41494238021377</v>
      </c>
      <c r="L61" s="39">
        <f t="shared" si="69"/>
        <v>3.3944698326074016</v>
      </c>
      <c r="M61" s="39">
        <f t="shared" si="69"/>
        <v>117.92205021736805</v>
      </c>
      <c r="N61" s="39">
        <f t="shared" si="69"/>
        <v>18.212409600233222</v>
      </c>
      <c r="O61" s="39">
        <f t="shared" si="69"/>
        <v>41.3425141799339</v>
      </c>
      <c r="P61" s="39">
        <f t="shared" si="69"/>
        <v>59.404913943876032</v>
      </c>
      <c r="Q61" s="39">
        <f t="shared" si="69"/>
        <v>40.797508487252571</v>
      </c>
      <c r="R61" s="39">
        <f t="shared" si="69"/>
        <v>18.389017732980211</v>
      </c>
      <c r="S61" s="39">
        <f t="shared" si="69"/>
        <v>44.291753658750928</v>
      </c>
      <c r="T61" s="39">
        <f t="shared" si="69"/>
        <v>90.909117046013307</v>
      </c>
      <c r="U61" s="39">
        <f t="shared" si="69"/>
        <v>27.664157835590732</v>
      </c>
      <c r="V61" s="39">
        <f t="shared" si="69"/>
        <v>7.7884819915069343</v>
      </c>
      <c r="W61" s="39">
        <f t="shared" si="69"/>
        <v>26.120670891210331</v>
      </c>
      <c r="X61" s="39">
        <f t="shared" si="69"/>
        <v>9.9088157890925128</v>
      </c>
      <c r="Y61" s="39">
        <f t="shared" si="69"/>
        <v>2.5055184925709457</v>
      </c>
      <c r="Z61" s="39">
        <f t="shared" si="69"/>
        <v>11.992009076723164</v>
      </c>
      <c r="AA61" s="39">
        <f t="shared" si="69"/>
        <v>2.809463181509225</v>
      </c>
      <c r="AB61" s="39">
        <f t="shared" si="69"/>
        <v>3.5775792455994009</v>
      </c>
      <c r="AC61" s="39">
        <f t="shared" si="69"/>
        <v>10.014937528371762</v>
      </c>
      <c r="AD61" s="39">
        <f t="shared" si="69"/>
        <v>3.3655694966934302</v>
      </c>
      <c r="AE61" s="39">
        <f t="shared" si="69"/>
        <v>1.4061606986240347</v>
      </c>
      <c r="AF61" s="39">
        <f t="shared" si="69"/>
        <v>8.4853350394211446</v>
      </c>
      <c r="AG61" s="39">
        <f t="shared" ref="AG61:AJ61" si="70">AG55*(1+AG87)</f>
        <v>31.835853178867545</v>
      </c>
      <c r="AH61" s="39">
        <f t="shared" si="70"/>
        <v>201.57352296155696</v>
      </c>
      <c r="AI61" s="39">
        <f t="shared" si="70"/>
        <v>4.1434067845517486</v>
      </c>
      <c r="AJ61" s="39">
        <f t="shared" si="70"/>
        <v>20.788219213060543</v>
      </c>
    </row>
    <row r="62" spans="2:42">
      <c r="D62" s="2"/>
    </row>
    <row r="63" spans="2:42">
      <c r="E63" s="13" t="s">
        <v>114</v>
      </c>
      <c r="F63" s="49" t="s">
        <v>13</v>
      </c>
      <c r="G63" s="49" t="s">
        <v>20</v>
      </c>
      <c r="H63" s="49" t="s">
        <v>288</v>
      </c>
      <c r="I63" s="49" t="s">
        <v>31</v>
      </c>
      <c r="J63" s="49" t="s">
        <v>15</v>
      </c>
      <c r="K63" s="49" t="s">
        <v>39</v>
      </c>
      <c r="L63" s="49" t="s">
        <v>34</v>
      </c>
      <c r="M63" s="49" t="s">
        <v>24</v>
      </c>
      <c r="N63" s="49" t="s">
        <v>42</v>
      </c>
      <c r="O63" s="49" t="s">
        <v>25</v>
      </c>
      <c r="P63" s="49" t="s">
        <v>45</v>
      </c>
      <c r="Q63" s="49" t="s">
        <v>29</v>
      </c>
      <c r="R63" s="49" t="s">
        <v>23</v>
      </c>
      <c r="S63" s="49" t="s">
        <v>21</v>
      </c>
      <c r="T63" s="49" t="s">
        <v>41</v>
      </c>
      <c r="U63" s="49" t="s">
        <v>19</v>
      </c>
      <c r="V63" s="49" t="s">
        <v>47</v>
      </c>
      <c r="W63" s="49" t="s">
        <v>28</v>
      </c>
      <c r="X63" s="49" t="s">
        <v>46</v>
      </c>
      <c r="Y63" s="49" t="s">
        <v>43</v>
      </c>
      <c r="Z63" s="49" t="s">
        <v>16</v>
      </c>
      <c r="AA63" s="49" t="s">
        <v>33</v>
      </c>
      <c r="AB63" s="49" t="s">
        <v>35</v>
      </c>
      <c r="AC63" s="49" t="s">
        <v>22</v>
      </c>
      <c r="AD63" s="49" t="s">
        <v>18</v>
      </c>
      <c r="AE63" s="49" t="s">
        <v>38</v>
      </c>
      <c r="AF63" s="49" t="s">
        <v>27</v>
      </c>
      <c r="AG63" s="50" t="s">
        <v>40</v>
      </c>
      <c r="AH63" s="50" t="s">
        <v>48</v>
      </c>
      <c r="AI63" s="50" t="s">
        <v>30</v>
      </c>
      <c r="AJ63" s="50" t="s">
        <v>17</v>
      </c>
    </row>
    <row r="64" spans="2:42" ht="45">
      <c r="B64" s="45" t="s">
        <v>260</v>
      </c>
      <c r="C64" t="s">
        <v>298</v>
      </c>
      <c r="D64" s="49" t="s">
        <v>289</v>
      </c>
      <c r="E64" t="s">
        <v>99</v>
      </c>
      <c r="F64" s="43" cm="1">
        <f t="array" ref="F64">SUMPRODUCT(($B$97:$CD$97=F$63)*($B$98:$CD$98=$D64)*($A$100:$A$105=$C64)*($B$100:$CD$105))</f>
        <v>6.676800500628402E-2</v>
      </c>
      <c r="G64" s="43" cm="1">
        <f t="array" ref="G64">SUMPRODUCT(($B$97:$CD$97=G$63)*($B$98:$CD$98=$D64)*($A$100:$A$105=$C64)*($B$100:$CD$105))</f>
        <v>0.10428725781639503</v>
      </c>
      <c r="H64" s="43" cm="1">
        <f t="array" ref="H64">SUMPRODUCT(($B$97:$CD$97=H$63)*($B$98:$CD$98=$D64)*($A$100:$A$105=$C64)*($B$100:$CD$105))</f>
        <v>6.7638936609351191E-2</v>
      </c>
      <c r="I64" s="43" cm="1">
        <f t="array" ref="I64">SUMPRODUCT(($B$97:$CD$97=I$63)*($B$98:$CD$98=$D64)*($A$100:$A$105=$C64)*($B$100:$CD$105))</f>
        <v>0</v>
      </c>
      <c r="J64" s="43" cm="1">
        <f t="array" ref="J64">SUMPRODUCT(($B$97:$CD$97=J$63)*($B$98:$CD$98=$D64)*($A$100:$A$105=$C64)*($B$100:$CD$105))</f>
        <v>0.23968132542129886</v>
      </c>
      <c r="K64" s="43" cm="1">
        <f t="array" ref="K64">SUMPRODUCT(($B$97:$CD$97=K$63)*($B$98:$CD$98=$D64)*($A$100:$A$105=$C64)*($B$100:$CD$105))</f>
        <v>0.20712516663530436</v>
      </c>
      <c r="L64" s="43" cm="1">
        <f t="array" ref="L64">SUMPRODUCT(($B$97:$CD$97=L$63)*($B$98:$CD$98=$D64)*($A$100:$A$105=$C64)*($B$100:$CD$105))</f>
        <v>0.25482056714735202</v>
      </c>
      <c r="M64" s="43" cm="1">
        <f t="array" ref="M64">SUMPRODUCT(($B$97:$CD$97=M$63)*($B$98:$CD$98=$D64)*($A$100:$A$105=$C64)*($B$100:$CD$105))</f>
        <v>0</v>
      </c>
      <c r="N64" s="43" cm="1">
        <f t="array" ref="N64">SUMPRODUCT(($B$97:$CD$97=N$63)*($B$98:$CD$98=$D64)*($A$100:$A$105=$C64)*($B$100:$CD$105))</f>
        <v>0</v>
      </c>
      <c r="O64" s="43" cm="1">
        <f t="array" ref="O64">SUMPRODUCT(($B$97:$CD$97=O$63)*($B$98:$CD$98=$D64)*($A$100:$A$105=$C64)*($B$100:$CD$105))</f>
        <v>8.5084761764366787E-2</v>
      </c>
      <c r="P64" s="43" cm="1">
        <f t="array" ref="P64">SUMPRODUCT(($B$97:$CD$97=P$63)*($B$98:$CD$98=$D64)*($A$100:$A$105=$C64)*($B$100:$CD$105))</f>
        <v>0.29444813509862067</v>
      </c>
      <c r="Q64" s="43" cm="1">
        <f t="array" ref="Q64">SUMPRODUCT(($B$97:$CD$97=Q$63)*($B$98:$CD$98=$D64)*($A$100:$A$105=$C64)*($B$100:$CD$105))</f>
        <v>0.58584179542230697</v>
      </c>
      <c r="R64" s="43" cm="1">
        <f t="array" ref="R64">SUMPRODUCT(($B$97:$CD$97=R$63)*($B$98:$CD$98=$D64)*($A$100:$A$105=$C64)*($B$100:$CD$105))</f>
        <v>0</v>
      </c>
      <c r="S64" s="43" cm="1">
        <f t="array" ref="S64">SUMPRODUCT(($B$97:$CD$97=S$63)*($B$98:$CD$98=$D64)*($A$100:$A$105=$C64)*($B$100:$CD$105))</f>
        <v>0.24308831045588997</v>
      </c>
      <c r="T64" s="43" cm="1">
        <f t="array" ref="T64">SUMPRODUCT(($B$97:$CD$97=T$63)*($B$98:$CD$98=$D64)*($A$100:$A$105=$C64)*($B$100:$CD$105))</f>
        <v>0.52583421553277854</v>
      </c>
      <c r="U64" s="43" cm="1">
        <f t="array" ref="U64">SUMPRODUCT(($B$97:$CD$97=U$63)*($B$98:$CD$98=$D64)*($A$100:$A$105=$C64)*($B$100:$CD$105))</f>
        <v>0.13326606384010509</v>
      </c>
      <c r="V64" s="43" cm="1">
        <f t="array" ref="V64">SUMPRODUCT(($B$97:$CD$97=V$63)*($B$98:$CD$98=$D64)*($A$100:$A$105=$C64)*($B$100:$CD$105))</f>
        <v>6.9930754691116495E-2</v>
      </c>
      <c r="W64" s="43" cm="1">
        <f t="array" ref="W64">SUMPRODUCT(($B$97:$CD$97=W$63)*($B$98:$CD$98=$D64)*($A$100:$A$105=$C64)*($B$100:$CD$105))</f>
        <v>0.49153422928231</v>
      </c>
      <c r="X64" s="43" cm="1">
        <f t="array" ref="X64">SUMPRODUCT(($B$97:$CD$97=X$63)*($B$98:$CD$98=$D64)*($A$100:$A$105=$C64)*($B$100:$CD$105))</f>
        <v>7.0589783900836062E-2</v>
      </c>
      <c r="Y64" s="43" cm="1">
        <f t="array" ref="Y64">SUMPRODUCT(($B$97:$CD$97=Y$63)*($B$98:$CD$98=$D64)*($A$100:$A$105=$C64)*($B$100:$CD$105))</f>
        <v>0.32991985264437779</v>
      </c>
      <c r="Z64" s="43" cm="1">
        <f t="array" ref="Z64">SUMPRODUCT(($B$97:$CD$97=Z$63)*($B$98:$CD$98=$D64)*($A$100:$A$105=$C64)*($B$100:$CD$105))</f>
        <v>0.10464189775508101</v>
      </c>
      <c r="AA64" s="43" cm="1">
        <f t="array" ref="AA64">SUMPRODUCT(($B$97:$CD$97=AA$63)*($B$98:$CD$98=$D64)*($A$100:$A$105=$C64)*($B$100:$CD$105))</f>
        <v>0.54331919114291738</v>
      </c>
      <c r="AB64" s="43" cm="1">
        <f t="array" ref="AB64">SUMPRODUCT(($B$97:$CD$97=AB$63)*($B$98:$CD$98=$D64)*($A$100:$A$105=$C64)*($B$100:$CD$105))</f>
        <v>0.48198657983897658</v>
      </c>
      <c r="AC64" s="43" cm="1">
        <f t="array" ref="AC64">SUMPRODUCT(($B$97:$CD$97=AC$63)*($B$98:$CD$98=$D64)*($A$100:$A$105=$C64)*($B$100:$CD$105))</f>
        <v>0.61957711320610165</v>
      </c>
      <c r="AD64" s="43" cm="1">
        <f t="array" ref="AD64">SUMPRODUCT(($B$97:$CD$97=AD$63)*($B$98:$CD$98=$D64)*($A$100:$A$105=$C64)*($B$100:$CD$105))</f>
        <v>0.13871432583264906</v>
      </c>
      <c r="AE64" s="43" cm="1">
        <f t="array" ref="AE64">SUMPRODUCT(($B$97:$CD$97=AE$63)*($B$98:$CD$98=$D64)*($A$100:$A$105=$C64)*($B$100:$CD$105))</f>
        <v>0.96895140224283971</v>
      </c>
      <c r="AF64" s="43" cm="1">
        <f t="array" ref="AF64">SUMPRODUCT(($B$97:$CD$97=AF$63)*($B$98:$CD$98=$D64)*($A$100:$A$105=$C64)*($B$100:$CD$105))</f>
        <v>0.10000301344505916</v>
      </c>
      <c r="AG64" s="43" cm="1">
        <f t="array" ref="AG64">SUMPRODUCT(($B$97:$CP$97=AG$63)*($B$98:$CP$98=$D64)*($A$100:$A$105=$C64)*($B$100:$CP$105))</f>
        <v>0.15251839517496768</v>
      </c>
      <c r="AH64" s="43" cm="1">
        <f t="array" ref="AH64">SUMPRODUCT(($B$97:$CP$97=AH$63)*($B$98:$CP$98=$D64)*($A$100:$A$105=$C64)*($B$100:$CP$105))</f>
        <v>4.5368214416535747E-2</v>
      </c>
      <c r="AI64" s="43" cm="1">
        <f t="array" ref="AI64">SUMPRODUCT(($B$97:$CP$97=AI$63)*($B$98:$CP$98=$D64)*($A$100:$A$105=$C64)*($B$100:$CP$105))</f>
        <v>0.3524645970955117</v>
      </c>
      <c r="AJ64" s="43" cm="1">
        <f t="array" ref="AJ64">SUMPRODUCT(($B$97:$CP$97=AJ$63)*($B$98:$CP$98=$D64)*($A$100:$A$105=$C64)*($B$100:$CP$105))</f>
        <v>0.17608662489526777</v>
      </c>
      <c r="AK64" s="43"/>
      <c r="AL64" s="43"/>
      <c r="AM64" s="43"/>
      <c r="AN64" s="43"/>
      <c r="AO64" s="43"/>
      <c r="AP64" s="43"/>
    </row>
    <row r="65" spans="3:42">
      <c r="C65" t="s">
        <v>294</v>
      </c>
      <c r="D65" t="s">
        <v>289</v>
      </c>
      <c r="E65" t="s">
        <v>100</v>
      </c>
      <c r="F65" s="43" cm="1">
        <f t="array" ref="F65">SUMPRODUCT(($B$97:$CD$97=F$63)*($B$98:$CD$98=$D65)*($A$100:$A$105=$C65)*($B$100:$CD$105))</f>
        <v>6.072242312081582E-2</v>
      </c>
      <c r="G65" s="43" cm="1">
        <f t="array" ref="G65">SUMPRODUCT(($B$97:$CD$97=G$63)*($B$98:$CD$98=$D65)*($A$100:$A$105=$C65)*($B$100:$CD$105))</f>
        <v>1.4876802237864972E-2</v>
      </c>
      <c r="H65" s="43" cm="1">
        <f t="array" ref="H65">SUMPRODUCT(($B$97:$CD$97=H$63)*($B$98:$CD$98=$D65)*($A$100:$A$105=$C65)*($B$100:$CD$105))</f>
        <v>3.895491129629635E-2</v>
      </c>
      <c r="I65" s="43" cm="1">
        <f t="array" ref="I65">SUMPRODUCT(($B$97:$CD$97=I$63)*($B$98:$CD$98=$D65)*($A$100:$A$105=$C65)*($B$100:$CD$105))</f>
        <v>1.0585039471859464E-2</v>
      </c>
      <c r="J65" s="43" cm="1">
        <f t="array" ref="J65">SUMPRODUCT(($B$97:$CD$97=J$63)*($B$98:$CD$98=$D65)*($A$100:$A$105=$C65)*($B$100:$CD$105))</f>
        <v>5.6791457120703506E-2</v>
      </c>
      <c r="K65" s="43" cm="1">
        <f t="array" ref="K65">SUMPRODUCT(($B$97:$CD$97=K$63)*($B$98:$CD$98=$D65)*($A$100:$A$105=$C65)*($B$100:$CD$105))</f>
        <v>4.2665126353929946E-2</v>
      </c>
      <c r="L65" s="43" cm="1">
        <f t="array" ref="L65">SUMPRODUCT(($B$97:$CD$97=L$63)*($B$98:$CD$98=$D65)*($A$100:$A$105=$C65)*($B$100:$CD$105))</f>
        <v>0.22273565626829947</v>
      </c>
      <c r="M65" s="43" cm="1">
        <f t="array" ref="M65">SUMPRODUCT(($B$97:$CD$97=M$63)*($B$98:$CD$98=$D65)*($A$100:$A$105=$C65)*($B$100:$CD$105))</f>
        <v>9.689691564791986E-3</v>
      </c>
      <c r="N65" s="43" cm="1">
        <f t="array" ref="N65">SUMPRODUCT(($B$97:$CD$97=N$63)*($B$98:$CD$98=$D65)*($A$100:$A$105=$C65)*($B$100:$CD$105))</f>
        <v>0</v>
      </c>
      <c r="O65" s="43" cm="1">
        <f t="array" ref="O65">SUMPRODUCT(($B$97:$CD$97=O$63)*($B$98:$CD$98=$D65)*($A$100:$A$105=$C65)*($B$100:$CD$105))</f>
        <v>3.1111701607814176E-2</v>
      </c>
      <c r="P65" s="43" cm="1">
        <f t="array" ref="P65">SUMPRODUCT(($B$97:$CD$97=P$63)*($B$98:$CD$98=$D65)*($A$100:$A$105=$C65)*($B$100:$CD$105))</f>
        <v>9.5228913691740996E-2</v>
      </c>
      <c r="Q65" s="43" cm="1">
        <f t="array" ref="Q65">SUMPRODUCT(($B$97:$CD$97=Q$63)*($B$98:$CD$98=$D65)*($A$100:$A$105=$C65)*($B$100:$CD$105))</f>
        <v>7.7990463856115522E-2</v>
      </c>
      <c r="R65" s="43" cm="1">
        <f t="array" ref="R65">SUMPRODUCT(($B$97:$CD$97=R$63)*($B$98:$CD$98=$D65)*($A$100:$A$105=$C65)*($B$100:$CD$105))</f>
        <v>0</v>
      </c>
      <c r="S65" s="43" cm="1">
        <f t="array" ref="S65">SUMPRODUCT(($B$97:$CD$97=S$63)*($B$98:$CD$98=$D65)*($A$100:$A$105=$C65)*($B$100:$CD$105))</f>
        <v>4.9025446190948847E-2</v>
      </c>
      <c r="T65" s="43" cm="1">
        <f t="array" ref="T65">SUMPRODUCT(($B$97:$CD$97=T$63)*($B$98:$CD$98=$D65)*($A$100:$A$105=$C65)*($B$100:$CD$105))</f>
        <v>0</v>
      </c>
      <c r="U65" s="43" cm="1">
        <f t="array" ref="U65">SUMPRODUCT(($B$97:$CD$97=U$63)*($B$98:$CD$98=$D65)*($A$100:$A$105=$C65)*($B$100:$CD$105))</f>
        <v>1.7942116334712491E-2</v>
      </c>
      <c r="V65" s="43" cm="1">
        <f t="array" ref="V65">SUMPRODUCT(($B$97:$CD$97=V$63)*($B$98:$CD$98=$D65)*($A$100:$A$105=$C65)*($B$100:$CD$105))</f>
        <v>1.1132919388321189E-2</v>
      </c>
      <c r="W65" s="43" cm="1">
        <f t="array" ref="W65">SUMPRODUCT(($B$97:$CD$97=W$63)*($B$98:$CD$98=$D65)*($A$100:$A$105=$C65)*($B$100:$CD$105))</f>
        <v>0</v>
      </c>
      <c r="X65" s="43" cm="1">
        <f t="array" ref="X65">SUMPRODUCT(($B$97:$CD$97=X$63)*($B$98:$CD$98=$D65)*($A$100:$A$105=$C65)*($B$100:$CD$105))</f>
        <v>1.6576647698849322E-2</v>
      </c>
      <c r="Y65" s="43" cm="1">
        <f t="array" ref="Y65">SUMPRODUCT(($B$97:$CD$97=Y$63)*($B$98:$CD$98=$D65)*($A$100:$A$105=$C65)*($B$100:$CD$105))</f>
        <v>0</v>
      </c>
      <c r="Z65" s="43" cm="1">
        <f t="array" ref="Z65">SUMPRODUCT(($B$97:$CD$97=Z$63)*($B$98:$CD$98=$D65)*($A$100:$A$105=$C65)*($B$100:$CD$105))</f>
        <v>0</v>
      </c>
      <c r="AA65" s="43" cm="1">
        <f t="array" ref="AA65">SUMPRODUCT(($B$97:$CD$97=AA$63)*($B$98:$CD$98=$D65)*($A$100:$A$105=$C65)*($B$100:$CD$105))</f>
        <v>0</v>
      </c>
      <c r="AB65" s="43" cm="1">
        <f t="array" ref="AB65">SUMPRODUCT(($B$97:$CD$97=AB$63)*($B$98:$CD$98=$D65)*($A$100:$A$105=$C65)*($B$100:$CD$105))</f>
        <v>0</v>
      </c>
      <c r="AC65" s="43" cm="1">
        <f t="array" ref="AC65">SUMPRODUCT(($B$97:$CD$97=AC$63)*($B$98:$CD$98=$D65)*($A$100:$A$105=$C65)*($B$100:$CD$105))</f>
        <v>0</v>
      </c>
      <c r="AD65" s="43" cm="1">
        <f t="array" ref="AD65">SUMPRODUCT(($B$97:$CD$97=AD$63)*($B$98:$CD$98=$D65)*($A$100:$A$105=$C65)*($B$100:$CD$105))</f>
        <v>6.9290963693629928E-2</v>
      </c>
      <c r="AE65" s="43" cm="1">
        <f t="array" ref="AE65">SUMPRODUCT(($B$97:$CD$97=AE$63)*($B$98:$CD$98=$D65)*($A$100:$A$105=$C65)*($B$100:$CD$105))</f>
        <v>0.19209375233982334</v>
      </c>
      <c r="AF65" s="43" cm="1">
        <f t="array" ref="AF65">SUMPRODUCT(($B$97:$CD$97=AF$63)*($B$98:$CD$98=$D65)*($A$100:$A$105=$C65)*($B$100:$CD$105))</f>
        <v>0</v>
      </c>
      <c r="AG65" s="43" cm="1">
        <f t="array" ref="AG65">SUMPRODUCT(($B$97:$CP$97=AG$63)*($B$98:$CP$98=$D65)*($A$100:$A$105=$C65)*($B$100:$CP$105))</f>
        <v>9.1568853866569794E-2</v>
      </c>
      <c r="AH65" s="43" cm="1">
        <f t="array" ref="AH65">SUMPRODUCT(($B$97:$CP$97=AH$63)*($B$98:$CP$98=$D65)*($A$100:$A$105=$C65)*($B$100:$CP$105))</f>
        <v>2.1243449093669573E-2</v>
      </c>
      <c r="AI65" s="43" cm="1">
        <f t="array" ref="AI65">SUMPRODUCT(($B$97:$CP$97=AI$63)*($B$98:$CP$98=$D65)*($A$100:$A$105=$C65)*($B$100:$CP$105))</f>
        <v>0.1387690079652428</v>
      </c>
      <c r="AJ65" s="43" cm="1">
        <f t="array" ref="AJ65">SUMPRODUCT(($B$97:$CP$97=AJ$63)*($B$98:$CP$98=$D65)*($A$100:$A$105=$C65)*($B$100:$CP$105))</f>
        <v>0.1020490877887269</v>
      </c>
      <c r="AK65" s="43"/>
      <c r="AL65" s="43"/>
      <c r="AM65" s="43"/>
      <c r="AN65" s="43"/>
      <c r="AO65" s="43"/>
      <c r="AP65" s="43"/>
    </row>
    <row r="66" spans="3:42">
      <c r="C66" t="s">
        <v>293</v>
      </c>
      <c r="D66" t="s">
        <v>289</v>
      </c>
      <c r="E66" t="s">
        <v>101</v>
      </c>
      <c r="F66" s="43" cm="1">
        <f t="array" ref="F66">SUMPRODUCT(($B$97:$CD$97=F$63)*($B$98:$CD$98=$D66)*($A$100:$A$105=$C66)*($B$100:$CD$105))</f>
        <v>6.3745214063549924E-2</v>
      </c>
      <c r="G66" s="43" cm="1">
        <f t="array" ref="G66">SUMPRODUCT(($B$97:$CD$97=G$63)*($B$98:$CD$98=$D66)*($A$100:$A$105=$C66)*($B$100:$CD$105))</f>
        <v>5.9582030027130001E-2</v>
      </c>
      <c r="H66" s="43" cm="1">
        <f t="array" ref="H66">SUMPRODUCT(($B$97:$CD$97=H$63)*($B$98:$CD$98=$D66)*($A$100:$A$105=$C66)*($B$100:$CD$105))</f>
        <v>5.3296923952823774E-2</v>
      </c>
      <c r="I66" s="43" cm="1">
        <f t="array" ref="I66">SUMPRODUCT(($B$97:$CD$97=I$63)*($B$98:$CD$98=$D66)*($A$100:$A$105=$C66)*($B$100:$CD$105))</f>
        <v>0</v>
      </c>
      <c r="J66" s="43" cm="1">
        <f t="array" ref="J66">SUMPRODUCT(($B$97:$CD$97=J$63)*($B$98:$CD$98=$D66)*($A$100:$A$105=$C66)*($B$100:$CD$105))</f>
        <v>0.14823639127100119</v>
      </c>
      <c r="K66" s="43" cm="1">
        <f t="array" ref="K66">SUMPRODUCT(($B$97:$CD$97=K$63)*($B$98:$CD$98=$D66)*($A$100:$A$105=$C66)*($B$100:$CD$105))</f>
        <v>0.12489514649461715</v>
      </c>
      <c r="L66" s="43" cm="1">
        <f t="array" ref="L66">SUMPRODUCT(($B$97:$CD$97=L$63)*($B$98:$CD$98=$D66)*($A$100:$A$105=$C66)*($B$100:$CD$105))</f>
        <v>0.23877811170782576</v>
      </c>
      <c r="M66" s="43" cm="1">
        <f t="array" ref="M66">SUMPRODUCT(($B$97:$CD$97=M$63)*($B$98:$CD$98=$D66)*($A$100:$A$105=$C66)*($B$100:$CD$105))</f>
        <v>2.0901284037137813E-3</v>
      </c>
      <c r="N66" s="43" cm="1">
        <f t="array" ref="N66">SUMPRODUCT(($B$97:$CD$97=N$63)*($B$98:$CD$98=$D66)*($A$100:$A$105=$C66)*($B$100:$CD$105))</f>
        <v>0</v>
      </c>
      <c r="O66" s="43" cm="1">
        <f t="array" ref="O66">SUMPRODUCT(($B$97:$CD$97=O$63)*($B$98:$CD$98=$D66)*($A$100:$A$105=$C66)*($B$100:$CD$105))</f>
        <v>5.8098231686090476E-2</v>
      </c>
      <c r="P66" s="43" cm="1">
        <f t="array" ref="P66">SUMPRODUCT(($B$97:$CD$97=P$63)*($B$98:$CD$98=$D66)*($A$100:$A$105=$C66)*($B$100:$CD$105))</f>
        <v>0.19483852439518082</v>
      </c>
      <c r="Q66" s="43" cm="1">
        <f t="array" ref="Q66">SUMPRODUCT(($B$97:$CD$97=Q$63)*($B$98:$CD$98=$D66)*($A$100:$A$105=$C66)*($B$100:$CD$105))</f>
        <v>0.33191612963921124</v>
      </c>
      <c r="R66" s="43" cm="1">
        <f t="array" ref="R66">SUMPRODUCT(($B$97:$CD$97=R$63)*($B$98:$CD$98=$D66)*($A$100:$A$105=$C66)*($B$100:$CD$105))</f>
        <v>0</v>
      </c>
      <c r="S66" s="43" cm="1">
        <f t="array" ref="S66">SUMPRODUCT(($B$97:$CD$97=S$63)*($B$98:$CD$98=$D66)*($A$100:$A$105=$C66)*($B$100:$CD$105))</f>
        <v>0.1460568783234194</v>
      </c>
      <c r="T66" s="43" cm="1">
        <f t="array" ref="T66">SUMPRODUCT(($B$97:$CD$97=T$63)*($B$98:$CD$98=$D66)*($A$100:$A$105=$C66)*($B$100:$CD$105))</f>
        <v>0.26225885917394348</v>
      </c>
      <c r="U66" s="43" cm="1">
        <f t="array" ref="U66">SUMPRODUCT(($B$97:$CD$97=U$63)*($B$98:$CD$98=$D66)*($A$100:$A$105=$C66)*($B$100:$CD$105))</f>
        <v>7.5604090087408787E-2</v>
      </c>
      <c r="V66" s="43" cm="1">
        <f t="array" ref="V66">SUMPRODUCT(($B$97:$CD$97=V$63)*($B$98:$CD$98=$D66)*($A$100:$A$105=$C66)*($B$100:$CD$105))</f>
        <v>4.0531837039718847E-2</v>
      </c>
      <c r="W66" s="43" cm="1">
        <f t="array" ref="W66">SUMPRODUCT(($B$97:$CD$97=W$63)*($B$98:$CD$98=$D66)*($A$100:$A$105=$C66)*($B$100:$CD$105))</f>
        <v>0.23370599099466616</v>
      </c>
      <c r="X66" s="43" cm="1">
        <f t="array" ref="X66">SUMPRODUCT(($B$97:$CD$97=X$63)*($B$98:$CD$98=$D66)*($A$100:$A$105=$C66)*($B$100:$CD$105))</f>
        <v>4.3583215799842694E-2</v>
      </c>
      <c r="Y66" s="43" cm="1">
        <f t="array" ref="Y66">SUMPRODUCT(($B$97:$CD$97=Y$63)*($B$98:$CD$98=$D66)*($A$100:$A$105=$C66)*($B$100:$CD$105))</f>
        <v>0.143273827554349</v>
      </c>
      <c r="Z66" s="43" cm="1">
        <f t="array" ref="Z66">SUMPRODUCT(($B$97:$CD$97=Z$63)*($B$98:$CD$98=$D66)*($A$100:$A$105=$C66)*($B$100:$CD$105))</f>
        <v>2.3909449512025619E-2</v>
      </c>
      <c r="AA66" s="43" cm="1">
        <f t="array" ref="AA66">SUMPRODUCT(($B$97:$CD$97=AA$63)*($B$98:$CD$98=$D66)*($A$100:$A$105=$C66)*($B$100:$CD$105))</f>
        <v>0.21631353309357856</v>
      </c>
      <c r="AB66" s="43" cm="1">
        <f t="array" ref="AB66">SUMPRODUCT(($B$97:$CD$97=AB$63)*($B$98:$CD$98=$D66)*($A$100:$A$105=$C66)*($B$100:$CD$105))</f>
        <v>0.19370830484046936</v>
      </c>
      <c r="AC66" s="43" cm="1">
        <f t="array" ref="AC66">SUMPRODUCT(($B$97:$CD$97=AC$63)*($B$98:$CD$98=$D66)*($A$100:$A$105=$C66)*($B$100:$CD$105))</f>
        <v>0.3066122033715708</v>
      </c>
      <c r="AD66" s="43" cm="1">
        <f t="array" ref="AD66">SUMPRODUCT(($B$97:$CD$97=AD$63)*($B$98:$CD$98=$D66)*($A$100:$A$105=$C66)*($B$100:$CD$105))</f>
        <v>0.1040026447631395</v>
      </c>
      <c r="AE66" s="43" cm="1">
        <f t="array" ref="AE66">SUMPRODUCT(($B$97:$CD$97=AE$63)*($B$98:$CD$98=$D66)*($A$100:$A$105=$C66)*($B$100:$CD$105))</f>
        <v>0.58052257729133161</v>
      </c>
      <c r="AF66" s="43" cm="1">
        <f t="array" ref="AF66">SUMPRODUCT(($B$97:$CD$97=AF$63)*($B$98:$CD$98=$D66)*($A$100:$A$105=$C66)*($B$100:$CD$105))</f>
        <v>2.3669987149558515E-2</v>
      </c>
      <c r="AG66" s="43" cm="1">
        <f t="array" ref="AG66">SUMPRODUCT(($B$97:$CP$97=AG$63)*($B$98:$CP$98=$D66)*($A$100:$A$105=$C66)*($B$100:$CP$105))</f>
        <v>0.12204362452076874</v>
      </c>
      <c r="AH66" s="43" cm="1">
        <f t="array" ref="AH66">SUMPRODUCT(($B$97:$CP$97=AH$63)*($B$98:$CP$98=$D66)*($A$100:$A$105=$C66)*($B$100:$CP$105))</f>
        <v>3.3305831755102662E-2</v>
      </c>
      <c r="AI66" s="43" cm="1">
        <f t="array" ref="AI66">SUMPRODUCT(($B$97:$CP$97=AI$63)*($B$98:$CP$98=$D66)*($A$100:$A$105=$C66)*($B$100:$CP$105))</f>
        <v>0.24561680253037727</v>
      </c>
      <c r="AJ66" s="43" cm="1">
        <f t="array" ref="AJ66">SUMPRODUCT(($B$97:$CP$97=AJ$63)*($B$98:$CP$98=$D66)*($A$100:$A$105=$C66)*($B$100:$CP$105))</f>
        <v>0.13906785634199734</v>
      </c>
      <c r="AK66" s="43"/>
      <c r="AL66" s="43"/>
      <c r="AM66" s="43"/>
      <c r="AN66" s="43"/>
      <c r="AO66" s="43"/>
      <c r="AP66" s="43"/>
    </row>
    <row r="67" spans="3:42">
      <c r="C67" t="s">
        <v>296</v>
      </c>
      <c r="D67" t="s">
        <v>289</v>
      </c>
      <c r="E67" t="s">
        <v>102</v>
      </c>
      <c r="F67" s="43" cm="1">
        <f t="array" ref="F67">SUMPRODUCT(($B$97:$CD$97=F$63)*($B$98:$CD$98=$D67)*($A$100:$A$105=$C67)*($B$100:$CD$105))</f>
        <v>6.3745214063549924E-2</v>
      </c>
      <c r="G67" s="43" cm="1">
        <f t="array" ref="G67">SUMPRODUCT(($B$97:$CD$97=G$63)*($B$98:$CD$98=$D67)*($A$100:$A$105=$C67)*($B$100:$CD$105))</f>
        <v>5.9582030027130001E-2</v>
      </c>
      <c r="H67" s="43" cm="1">
        <f t="array" ref="H67">SUMPRODUCT(($B$97:$CD$97=H$63)*($B$98:$CD$98=$D67)*($A$100:$A$105=$C67)*($B$100:$CD$105))</f>
        <v>5.3296923952823774E-2</v>
      </c>
      <c r="I67" s="43" cm="1">
        <f t="array" ref="I67">SUMPRODUCT(($B$97:$CD$97=I$63)*($B$98:$CD$98=$D67)*($A$100:$A$105=$C67)*($B$100:$CD$105))</f>
        <v>0</v>
      </c>
      <c r="J67" s="43" cm="1">
        <f t="array" ref="J67">SUMPRODUCT(($B$97:$CD$97=J$63)*($B$98:$CD$98=$D67)*($A$100:$A$105=$C67)*($B$100:$CD$105))</f>
        <v>0.14823639127100119</v>
      </c>
      <c r="K67" s="43" cm="1">
        <f t="array" ref="K67">SUMPRODUCT(($B$97:$CD$97=K$63)*($B$98:$CD$98=$D67)*($A$100:$A$105=$C67)*($B$100:$CD$105))</f>
        <v>0.12489514649461715</v>
      </c>
      <c r="L67" s="43" cm="1">
        <f t="array" ref="L67">SUMPRODUCT(($B$97:$CD$97=L$63)*($B$98:$CD$98=$D67)*($A$100:$A$105=$C67)*($B$100:$CD$105))</f>
        <v>0.23877811170782576</v>
      </c>
      <c r="M67" s="43" cm="1">
        <f t="array" ref="M67">SUMPRODUCT(($B$97:$CD$97=M$63)*($B$98:$CD$98=$D67)*($A$100:$A$105=$C67)*($B$100:$CD$105))</f>
        <v>2.0901284037137813E-3</v>
      </c>
      <c r="N67" s="43" cm="1">
        <f t="array" ref="N67">SUMPRODUCT(($B$97:$CD$97=N$63)*($B$98:$CD$98=$D67)*($A$100:$A$105=$C67)*($B$100:$CD$105))</f>
        <v>0</v>
      </c>
      <c r="O67" s="43" cm="1">
        <f t="array" ref="O67">SUMPRODUCT(($B$97:$CD$97=O$63)*($B$98:$CD$98=$D67)*($A$100:$A$105=$C67)*($B$100:$CD$105))</f>
        <v>5.8098231686090476E-2</v>
      </c>
      <c r="P67" s="43" cm="1">
        <f t="array" ref="P67">SUMPRODUCT(($B$97:$CD$97=P$63)*($B$98:$CD$98=$D67)*($A$100:$A$105=$C67)*($B$100:$CD$105))</f>
        <v>0.19483852439518082</v>
      </c>
      <c r="Q67" s="43" cm="1">
        <f t="array" ref="Q67">SUMPRODUCT(($B$97:$CD$97=Q$63)*($B$98:$CD$98=$D67)*($A$100:$A$105=$C67)*($B$100:$CD$105))</f>
        <v>0.33191612963921124</v>
      </c>
      <c r="R67" s="43" cm="1">
        <f t="array" ref="R67">SUMPRODUCT(($B$97:$CD$97=R$63)*($B$98:$CD$98=$D67)*($A$100:$A$105=$C67)*($B$100:$CD$105))</f>
        <v>0</v>
      </c>
      <c r="S67" s="43" cm="1">
        <f t="array" ref="S67">SUMPRODUCT(($B$97:$CD$97=S$63)*($B$98:$CD$98=$D67)*($A$100:$A$105=$C67)*($B$100:$CD$105))</f>
        <v>0.1460568783234194</v>
      </c>
      <c r="T67" s="43" cm="1">
        <f t="array" ref="T67">SUMPRODUCT(($B$97:$CD$97=T$63)*($B$98:$CD$98=$D67)*($A$100:$A$105=$C67)*($B$100:$CD$105))</f>
        <v>0.26225885917394348</v>
      </c>
      <c r="U67" s="43" cm="1">
        <f t="array" ref="U67">SUMPRODUCT(($B$97:$CD$97=U$63)*($B$98:$CD$98=$D67)*($A$100:$A$105=$C67)*($B$100:$CD$105))</f>
        <v>7.5604090087408787E-2</v>
      </c>
      <c r="V67" s="43" cm="1">
        <f t="array" ref="V67">SUMPRODUCT(($B$97:$CD$97=V$63)*($B$98:$CD$98=$D67)*($A$100:$A$105=$C67)*($B$100:$CD$105))</f>
        <v>4.0531837039718847E-2</v>
      </c>
      <c r="W67" s="43" cm="1">
        <f t="array" ref="W67">SUMPRODUCT(($B$97:$CD$97=W$63)*($B$98:$CD$98=$D67)*($A$100:$A$105=$C67)*($B$100:$CD$105))</f>
        <v>0.23370599099466616</v>
      </c>
      <c r="X67" s="43" cm="1">
        <f t="array" ref="X67">SUMPRODUCT(($B$97:$CD$97=X$63)*($B$98:$CD$98=$D67)*($A$100:$A$105=$C67)*($B$100:$CD$105))</f>
        <v>4.3583215799842694E-2</v>
      </c>
      <c r="Y67" s="43" cm="1">
        <f t="array" ref="Y67">SUMPRODUCT(($B$97:$CD$97=Y$63)*($B$98:$CD$98=$D67)*($A$100:$A$105=$C67)*($B$100:$CD$105))</f>
        <v>0.143273827554349</v>
      </c>
      <c r="Z67" s="43" cm="1">
        <f t="array" ref="Z67">SUMPRODUCT(($B$97:$CD$97=Z$63)*($B$98:$CD$98=$D67)*($A$100:$A$105=$C67)*($B$100:$CD$105))</f>
        <v>2.3909449512025619E-2</v>
      </c>
      <c r="AA67" s="43" cm="1">
        <f t="array" ref="AA67">SUMPRODUCT(($B$97:$CD$97=AA$63)*($B$98:$CD$98=$D67)*($A$100:$A$105=$C67)*($B$100:$CD$105))</f>
        <v>0.21631353309357856</v>
      </c>
      <c r="AB67" s="43" cm="1">
        <f t="array" ref="AB67">SUMPRODUCT(($B$97:$CD$97=AB$63)*($B$98:$CD$98=$D67)*($A$100:$A$105=$C67)*($B$100:$CD$105))</f>
        <v>0.19370830484046936</v>
      </c>
      <c r="AC67" s="43" cm="1">
        <f t="array" ref="AC67">SUMPRODUCT(($B$97:$CD$97=AC$63)*($B$98:$CD$98=$D67)*($A$100:$A$105=$C67)*($B$100:$CD$105))</f>
        <v>0.3066122033715708</v>
      </c>
      <c r="AD67" s="43" cm="1">
        <f t="array" ref="AD67">SUMPRODUCT(($B$97:$CD$97=AD$63)*($B$98:$CD$98=$D67)*($A$100:$A$105=$C67)*($B$100:$CD$105))</f>
        <v>0.1040026447631395</v>
      </c>
      <c r="AE67" s="43" cm="1">
        <f t="array" ref="AE67">SUMPRODUCT(($B$97:$CD$97=AE$63)*($B$98:$CD$98=$D67)*($A$100:$A$105=$C67)*($B$100:$CD$105))</f>
        <v>0.58052257729133161</v>
      </c>
      <c r="AF67" s="43" cm="1">
        <f t="array" ref="AF67">SUMPRODUCT(($B$97:$CD$97=AF$63)*($B$98:$CD$98=$D67)*($A$100:$A$105=$C67)*($B$100:$CD$105))</f>
        <v>2.3669987149558515E-2</v>
      </c>
      <c r="AG67" s="43" cm="1">
        <f t="array" ref="AG67">SUMPRODUCT(($B$97:$CP$97=AG$63)*($B$98:$CP$98=$D67)*($A$100:$A$105=$C67)*($B$100:$CP$105))</f>
        <v>0.12204362452076874</v>
      </c>
      <c r="AH67" s="43" cm="1">
        <f t="array" ref="AH67">SUMPRODUCT(($B$97:$CP$97=AH$63)*($B$98:$CP$98=$D67)*($A$100:$A$105=$C67)*($B$100:$CP$105))</f>
        <v>3.3305831755102662E-2</v>
      </c>
      <c r="AI67" s="43" cm="1">
        <f t="array" ref="AI67">SUMPRODUCT(($B$97:$CP$97=AI$63)*($B$98:$CP$98=$D67)*($A$100:$A$105=$C67)*($B$100:$CP$105))</f>
        <v>0.24561680253037727</v>
      </c>
      <c r="AJ67" s="43" cm="1">
        <f t="array" ref="AJ67">SUMPRODUCT(($B$97:$CP$97=AJ$63)*($B$98:$CP$98=$D67)*($A$100:$A$105=$C67)*($B$100:$CP$105))</f>
        <v>0.13906785634199734</v>
      </c>
      <c r="AK67" s="43"/>
      <c r="AL67" s="43"/>
      <c r="AM67" s="43"/>
      <c r="AN67" s="43"/>
      <c r="AO67" s="43"/>
      <c r="AP67" s="43"/>
    </row>
    <row r="68" spans="3:42">
      <c r="C68" t="s">
        <v>295</v>
      </c>
      <c r="D68" t="s">
        <v>289</v>
      </c>
      <c r="E68" t="s">
        <v>103</v>
      </c>
      <c r="F68" s="43" cm="1">
        <f t="array" ref="F68">SUMPRODUCT(($B$97:$CD$97=F$63)*($B$98:$CD$98=$D68)*($A$100:$A$105=$C68)*($B$100:$CD$105))</f>
        <v>6.3745214063549924E-2</v>
      </c>
      <c r="G68" s="43" cm="1">
        <f t="array" ref="G68">SUMPRODUCT(($B$97:$CD$97=G$63)*($B$98:$CD$98=$D68)*($A$100:$A$105=$C68)*($B$100:$CD$105))</f>
        <v>5.9582030027130001E-2</v>
      </c>
      <c r="H68" s="43" cm="1">
        <f t="array" ref="H68">SUMPRODUCT(($B$97:$CD$97=H$63)*($B$98:$CD$98=$D68)*($A$100:$A$105=$C68)*($B$100:$CD$105))</f>
        <v>5.3296923952823774E-2</v>
      </c>
      <c r="I68" s="43" cm="1">
        <f t="array" ref="I68">SUMPRODUCT(($B$97:$CD$97=I$63)*($B$98:$CD$98=$D68)*($A$100:$A$105=$C68)*($B$100:$CD$105))</f>
        <v>0</v>
      </c>
      <c r="J68" s="43" cm="1">
        <f t="array" ref="J68">SUMPRODUCT(($B$97:$CD$97=J$63)*($B$98:$CD$98=$D68)*($A$100:$A$105=$C68)*($B$100:$CD$105))</f>
        <v>0.14823639127100119</v>
      </c>
      <c r="K68" s="43" cm="1">
        <f t="array" ref="K68">SUMPRODUCT(($B$97:$CD$97=K$63)*($B$98:$CD$98=$D68)*($A$100:$A$105=$C68)*($B$100:$CD$105))</f>
        <v>0.12489514649461715</v>
      </c>
      <c r="L68" s="43" cm="1">
        <f t="array" ref="L68">SUMPRODUCT(($B$97:$CD$97=L$63)*($B$98:$CD$98=$D68)*($A$100:$A$105=$C68)*($B$100:$CD$105))</f>
        <v>0.23877811170782576</v>
      </c>
      <c r="M68" s="43" cm="1">
        <f t="array" ref="M68">SUMPRODUCT(($B$97:$CD$97=M$63)*($B$98:$CD$98=$D68)*($A$100:$A$105=$C68)*($B$100:$CD$105))</f>
        <v>2.0901284037137813E-3</v>
      </c>
      <c r="N68" s="43" cm="1">
        <f t="array" ref="N68">SUMPRODUCT(($B$97:$CD$97=N$63)*($B$98:$CD$98=$D68)*($A$100:$A$105=$C68)*($B$100:$CD$105))</f>
        <v>0</v>
      </c>
      <c r="O68" s="43" cm="1">
        <f t="array" ref="O68">SUMPRODUCT(($B$97:$CD$97=O$63)*($B$98:$CD$98=$D68)*($A$100:$A$105=$C68)*($B$100:$CD$105))</f>
        <v>5.8098231686090476E-2</v>
      </c>
      <c r="P68" s="43" cm="1">
        <f t="array" ref="P68">SUMPRODUCT(($B$97:$CD$97=P$63)*($B$98:$CD$98=$D68)*($A$100:$A$105=$C68)*($B$100:$CD$105))</f>
        <v>0.19483852439518082</v>
      </c>
      <c r="Q68" s="43" cm="1">
        <f t="array" ref="Q68">SUMPRODUCT(($B$97:$CD$97=Q$63)*($B$98:$CD$98=$D68)*($A$100:$A$105=$C68)*($B$100:$CD$105))</f>
        <v>0.33191612963921124</v>
      </c>
      <c r="R68" s="43" cm="1">
        <f t="array" ref="R68">SUMPRODUCT(($B$97:$CD$97=R$63)*($B$98:$CD$98=$D68)*($A$100:$A$105=$C68)*($B$100:$CD$105))</f>
        <v>0</v>
      </c>
      <c r="S68" s="43" cm="1">
        <f t="array" ref="S68">SUMPRODUCT(($B$97:$CD$97=S$63)*($B$98:$CD$98=$D68)*($A$100:$A$105=$C68)*($B$100:$CD$105))</f>
        <v>0.1460568783234194</v>
      </c>
      <c r="T68" s="43" cm="1">
        <f t="array" ref="T68">SUMPRODUCT(($B$97:$CD$97=T$63)*($B$98:$CD$98=$D68)*($A$100:$A$105=$C68)*($B$100:$CD$105))</f>
        <v>0.26225885917394348</v>
      </c>
      <c r="U68" s="43" cm="1">
        <f t="array" ref="U68">SUMPRODUCT(($B$97:$CD$97=U$63)*($B$98:$CD$98=$D68)*($A$100:$A$105=$C68)*($B$100:$CD$105))</f>
        <v>7.5604090087408787E-2</v>
      </c>
      <c r="V68" s="43" cm="1">
        <f t="array" ref="V68">SUMPRODUCT(($B$97:$CD$97=V$63)*($B$98:$CD$98=$D68)*($A$100:$A$105=$C68)*($B$100:$CD$105))</f>
        <v>4.0531837039718847E-2</v>
      </c>
      <c r="W68" s="43" cm="1">
        <f t="array" ref="W68">SUMPRODUCT(($B$97:$CD$97=W$63)*($B$98:$CD$98=$D68)*($A$100:$A$105=$C68)*($B$100:$CD$105))</f>
        <v>0.23370599099466616</v>
      </c>
      <c r="X68" s="43" cm="1">
        <f t="array" ref="X68">SUMPRODUCT(($B$97:$CD$97=X$63)*($B$98:$CD$98=$D68)*($A$100:$A$105=$C68)*($B$100:$CD$105))</f>
        <v>4.3583215799842694E-2</v>
      </c>
      <c r="Y68" s="43" cm="1">
        <f t="array" ref="Y68">SUMPRODUCT(($B$97:$CD$97=Y$63)*($B$98:$CD$98=$D68)*($A$100:$A$105=$C68)*($B$100:$CD$105))</f>
        <v>0.143273827554349</v>
      </c>
      <c r="Z68" s="43" cm="1">
        <f t="array" ref="Z68">SUMPRODUCT(($B$97:$CD$97=Z$63)*($B$98:$CD$98=$D68)*($A$100:$A$105=$C68)*($B$100:$CD$105))</f>
        <v>2.3909449512025619E-2</v>
      </c>
      <c r="AA68" s="43" cm="1">
        <f t="array" ref="AA68">SUMPRODUCT(($B$97:$CD$97=AA$63)*($B$98:$CD$98=$D68)*($A$100:$A$105=$C68)*($B$100:$CD$105))</f>
        <v>0.21631353309357856</v>
      </c>
      <c r="AB68" s="43" cm="1">
        <f t="array" ref="AB68">SUMPRODUCT(($B$97:$CD$97=AB$63)*($B$98:$CD$98=$D68)*($A$100:$A$105=$C68)*($B$100:$CD$105))</f>
        <v>0.19370830484046936</v>
      </c>
      <c r="AC68" s="43" cm="1">
        <f t="array" ref="AC68">SUMPRODUCT(($B$97:$CD$97=AC$63)*($B$98:$CD$98=$D68)*($A$100:$A$105=$C68)*($B$100:$CD$105))</f>
        <v>0.3066122033715708</v>
      </c>
      <c r="AD68" s="43" cm="1">
        <f t="array" ref="AD68">SUMPRODUCT(($B$97:$CD$97=AD$63)*($B$98:$CD$98=$D68)*($A$100:$A$105=$C68)*($B$100:$CD$105))</f>
        <v>0.1040026447631395</v>
      </c>
      <c r="AE68" s="43" cm="1">
        <f t="array" ref="AE68">SUMPRODUCT(($B$97:$CD$97=AE$63)*($B$98:$CD$98=$D68)*($A$100:$A$105=$C68)*($B$100:$CD$105))</f>
        <v>0.58052257729133161</v>
      </c>
      <c r="AF68" s="43" cm="1">
        <f t="array" ref="AF68">SUMPRODUCT(($B$97:$CD$97=AF$63)*($B$98:$CD$98=$D68)*($A$100:$A$105=$C68)*($B$100:$CD$105))</f>
        <v>2.3669987149558515E-2</v>
      </c>
      <c r="AG68" s="43" cm="1">
        <f t="array" ref="AG68">SUMPRODUCT(($B$97:$CP$97=AG$63)*($B$98:$CP$98=$D68)*($A$100:$A$105=$C68)*($B$100:$CP$105))</f>
        <v>0.12204362452076874</v>
      </c>
      <c r="AH68" s="43" cm="1">
        <f t="array" ref="AH68">SUMPRODUCT(($B$97:$CP$97=AH$63)*($B$98:$CP$98=$D68)*($A$100:$A$105=$C68)*($B$100:$CP$105))</f>
        <v>3.3305831755102662E-2</v>
      </c>
      <c r="AI68" s="43" cm="1">
        <f t="array" ref="AI68">SUMPRODUCT(($B$97:$CP$97=AI$63)*($B$98:$CP$98=$D68)*($A$100:$A$105=$C68)*($B$100:$CP$105))</f>
        <v>0.24561680253037727</v>
      </c>
      <c r="AJ68" s="43" cm="1">
        <f t="array" ref="AJ68">SUMPRODUCT(($B$97:$CP$97=AJ$63)*($B$98:$CP$98=$D68)*($A$100:$A$105=$C68)*($B$100:$CP$105))</f>
        <v>0.13906785634199734</v>
      </c>
      <c r="AK68" s="43"/>
      <c r="AL68" s="43"/>
      <c r="AM68" s="43"/>
      <c r="AN68" s="43"/>
      <c r="AO68" s="43"/>
      <c r="AP68" s="43"/>
    </row>
    <row r="69" spans="3:42">
      <c r="C69" t="s">
        <v>297</v>
      </c>
      <c r="D69" t="s">
        <v>289</v>
      </c>
      <c r="E69" t="s">
        <v>104</v>
      </c>
      <c r="F69" s="43" cm="1">
        <f t="array" ref="F69">SUMPRODUCT(($B$97:$CD$97=F$63)*($B$98:$CD$98=$D69)*($A$100:$A$105=$C69)*($B$100:$CD$105))</f>
        <v>6.3745214063549924E-2</v>
      </c>
      <c r="G69" s="43" cm="1">
        <f t="array" ref="G69">SUMPRODUCT(($B$97:$CD$97=G$63)*($B$98:$CD$98=$D69)*($A$100:$A$105=$C69)*($B$100:$CD$105))</f>
        <v>5.9582030027130001E-2</v>
      </c>
      <c r="H69" s="43" cm="1">
        <f t="array" ref="H69">SUMPRODUCT(($B$97:$CD$97=H$63)*($B$98:$CD$98=$D69)*($A$100:$A$105=$C69)*($B$100:$CD$105))</f>
        <v>5.3296923952823774E-2</v>
      </c>
      <c r="I69" s="43" cm="1">
        <f t="array" ref="I69">SUMPRODUCT(($B$97:$CD$97=I$63)*($B$98:$CD$98=$D69)*($A$100:$A$105=$C69)*($B$100:$CD$105))</f>
        <v>0</v>
      </c>
      <c r="J69" s="43" cm="1">
        <f t="array" ref="J69">SUMPRODUCT(($B$97:$CD$97=J$63)*($B$98:$CD$98=$D69)*($A$100:$A$105=$C69)*($B$100:$CD$105))</f>
        <v>0.14823639127100119</v>
      </c>
      <c r="K69" s="43" cm="1">
        <f t="array" ref="K69">SUMPRODUCT(($B$97:$CD$97=K$63)*($B$98:$CD$98=$D69)*($A$100:$A$105=$C69)*($B$100:$CD$105))</f>
        <v>0.12489514649461715</v>
      </c>
      <c r="L69" s="43" cm="1">
        <f t="array" ref="L69">SUMPRODUCT(($B$97:$CD$97=L$63)*($B$98:$CD$98=$D69)*($A$100:$A$105=$C69)*($B$100:$CD$105))</f>
        <v>0.23877811170782576</v>
      </c>
      <c r="M69" s="43" cm="1">
        <f t="array" ref="M69">SUMPRODUCT(($B$97:$CD$97=M$63)*($B$98:$CD$98=$D69)*($A$100:$A$105=$C69)*($B$100:$CD$105))</f>
        <v>2.0901284037137813E-3</v>
      </c>
      <c r="N69" s="43" cm="1">
        <f t="array" ref="N69">SUMPRODUCT(($B$97:$CD$97=N$63)*($B$98:$CD$98=$D69)*($A$100:$A$105=$C69)*($B$100:$CD$105))</f>
        <v>0</v>
      </c>
      <c r="O69" s="43" cm="1">
        <f t="array" ref="O69">SUMPRODUCT(($B$97:$CD$97=O$63)*($B$98:$CD$98=$D69)*($A$100:$A$105=$C69)*($B$100:$CD$105))</f>
        <v>5.8098231686090476E-2</v>
      </c>
      <c r="P69" s="43" cm="1">
        <f t="array" ref="P69">SUMPRODUCT(($B$97:$CD$97=P$63)*($B$98:$CD$98=$D69)*($A$100:$A$105=$C69)*($B$100:$CD$105))</f>
        <v>0.19483852439518082</v>
      </c>
      <c r="Q69" s="43" cm="1">
        <f t="array" ref="Q69">SUMPRODUCT(($B$97:$CD$97=Q$63)*($B$98:$CD$98=$D69)*($A$100:$A$105=$C69)*($B$100:$CD$105))</f>
        <v>0.33191612963921124</v>
      </c>
      <c r="R69" s="43" cm="1">
        <f t="array" ref="R69">SUMPRODUCT(($B$97:$CD$97=R$63)*($B$98:$CD$98=$D69)*($A$100:$A$105=$C69)*($B$100:$CD$105))</f>
        <v>0</v>
      </c>
      <c r="S69" s="43" cm="1">
        <f t="array" ref="S69">SUMPRODUCT(($B$97:$CD$97=S$63)*($B$98:$CD$98=$D69)*($A$100:$A$105=$C69)*($B$100:$CD$105))</f>
        <v>0.1460568783234194</v>
      </c>
      <c r="T69" s="43" cm="1">
        <f t="array" ref="T69">SUMPRODUCT(($B$97:$CD$97=T$63)*($B$98:$CD$98=$D69)*($A$100:$A$105=$C69)*($B$100:$CD$105))</f>
        <v>0.26225885917394348</v>
      </c>
      <c r="U69" s="43" cm="1">
        <f t="array" ref="U69">SUMPRODUCT(($B$97:$CD$97=U$63)*($B$98:$CD$98=$D69)*($A$100:$A$105=$C69)*($B$100:$CD$105))</f>
        <v>7.5604090087408787E-2</v>
      </c>
      <c r="V69" s="43" cm="1">
        <f t="array" ref="V69">SUMPRODUCT(($B$97:$CD$97=V$63)*($B$98:$CD$98=$D69)*($A$100:$A$105=$C69)*($B$100:$CD$105))</f>
        <v>4.0531837039718847E-2</v>
      </c>
      <c r="W69" s="43" cm="1">
        <f t="array" ref="W69">SUMPRODUCT(($B$97:$CD$97=W$63)*($B$98:$CD$98=$D69)*($A$100:$A$105=$C69)*($B$100:$CD$105))</f>
        <v>0.23370599099466616</v>
      </c>
      <c r="X69" s="43" cm="1">
        <f t="array" ref="X69">SUMPRODUCT(($B$97:$CD$97=X$63)*($B$98:$CD$98=$D69)*($A$100:$A$105=$C69)*($B$100:$CD$105))</f>
        <v>4.3583215799842694E-2</v>
      </c>
      <c r="Y69" s="43" cm="1">
        <f t="array" ref="Y69">SUMPRODUCT(($B$97:$CD$97=Y$63)*($B$98:$CD$98=$D69)*($A$100:$A$105=$C69)*($B$100:$CD$105))</f>
        <v>0.143273827554349</v>
      </c>
      <c r="Z69" s="43" cm="1">
        <f t="array" ref="Z69">SUMPRODUCT(($B$97:$CD$97=Z$63)*($B$98:$CD$98=$D69)*($A$100:$A$105=$C69)*($B$100:$CD$105))</f>
        <v>2.3909449512025619E-2</v>
      </c>
      <c r="AA69" s="43" cm="1">
        <f t="array" ref="AA69">SUMPRODUCT(($B$97:$CD$97=AA$63)*($B$98:$CD$98=$D69)*($A$100:$A$105=$C69)*($B$100:$CD$105))</f>
        <v>0.21631353309357856</v>
      </c>
      <c r="AB69" s="43" cm="1">
        <f t="array" ref="AB69">SUMPRODUCT(($B$97:$CD$97=AB$63)*($B$98:$CD$98=$D69)*($A$100:$A$105=$C69)*($B$100:$CD$105))</f>
        <v>0.19370830484046936</v>
      </c>
      <c r="AC69" s="43" cm="1">
        <f t="array" ref="AC69">SUMPRODUCT(($B$97:$CD$97=AC$63)*($B$98:$CD$98=$D69)*($A$100:$A$105=$C69)*($B$100:$CD$105))</f>
        <v>0.3066122033715708</v>
      </c>
      <c r="AD69" s="43" cm="1">
        <f t="array" ref="AD69">SUMPRODUCT(($B$97:$CD$97=AD$63)*($B$98:$CD$98=$D69)*($A$100:$A$105=$C69)*($B$100:$CD$105))</f>
        <v>0.1040026447631395</v>
      </c>
      <c r="AE69" s="43" cm="1">
        <f t="array" ref="AE69">SUMPRODUCT(($B$97:$CD$97=AE$63)*($B$98:$CD$98=$D69)*($A$100:$A$105=$C69)*($B$100:$CD$105))</f>
        <v>0.58052257729133161</v>
      </c>
      <c r="AF69" s="43" cm="1">
        <f t="array" ref="AF69">SUMPRODUCT(($B$97:$CD$97=AF$63)*($B$98:$CD$98=$D69)*($A$100:$A$105=$C69)*($B$100:$CD$105))</f>
        <v>2.3669987149558515E-2</v>
      </c>
      <c r="AG69" s="43" cm="1">
        <f t="array" ref="AG69">SUMPRODUCT(($B$97:$CP$97=AG$63)*($B$98:$CP$98=$D69)*($A$100:$A$105=$C69)*($B$100:$CP$105))</f>
        <v>0.12204362452076874</v>
      </c>
      <c r="AH69" s="43" cm="1">
        <f t="array" ref="AH69">SUMPRODUCT(($B$97:$CP$97=AH$63)*($B$98:$CP$98=$D69)*($A$100:$A$105=$C69)*($B$100:$CP$105))</f>
        <v>3.3305831755102662E-2</v>
      </c>
      <c r="AI69" s="43" cm="1">
        <f t="array" ref="AI69">SUMPRODUCT(($B$97:$CP$97=AI$63)*($B$98:$CP$98=$D69)*($A$100:$A$105=$C69)*($B$100:$CP$105))</f>
        <v>0.24561680253037727</v>
      </c>
      <c r="AJ69" s="43" cm="1">
        <f t="array" ref="AJ69">SUMPRODUCT(($B$97:$CP$97=AJ$63)*($B$98:$CP$98=$D69)*($A$100:$A$105=$C69)*($B$100:$CP$105))</f>
        <v>0.13906785634199734</v>
      </c>
      <c r="AK69" s="43"/>
      <c r="AL69" s="43"/>
      <c r="AM69" s="43"/>
      <c r="AN69" s="43"/>
      <c r="AO69" s="43"/>
      <c r="AP69" s="43"/>
    </row>
    <row r="70" spans="3:42">
      <c r="C70" t="s">
        <v>298</v>
      </c>
      <c r="D70" t="s">
        <v>290</v>
      </c>
      <c r="E70" t="s">
        <v>99</v>
      </c>
      <c r="F70" s="43" cm="1">
        <f t="array" ref="F70">SUMPRODUCT(($B$97:$CD$97=F$63)*($B$98:$CD$98=$D70)*($A$100:$A$105=$C70)*($B$100:$CD$105))</f>
        <v>0.10151473941942203</v>
      </c>
      <c r="G70" s="43" cm="1">
        <f t="array" ref="G70">SUMPRODUCT(($B$97:$CD$97=G$63)*($B$98:$CD$98=$D70)*($A$100:$A$105=$C70)*($B$100:$CD$105))</f>
        <v>4.023261833321512E-2</v>
      </c>
      <c r="H70" s="43" cm="1">
        <f t="array" ref="H70">SUMPRODUCT(($B$97:$CD$97=H$63)*($B$98:$CD$98=$D70)*($A$100:$A$105=$C70)*($B$100:$CD$105))</f>
        <v>0.15520205356771527</v>
      </c>
      <c r="I70" s="43" cm="1">
        <f t="array" ref="I70">SUMPRODUCT(($B$97:$CD$97=I$63)*($B$98:$CD$98=$D70)*($A$100:$A$105=$C70)*($B$100:$CD$105))</f>
        <v>0.33464790132426581</v>
      </c>
      <c r="J70" s="43" cm="1">
        <f t="array" ref="J70">SUMPRODUCT(($B$97:$CD$97=J$63)*($B$98:$CD$98=$D70)*($A$100:$A$105=$C70)*($B$100:$CD$105))</f>
        <v>0.19823529648239602</v>
      </c>
      <c r="K70" s="43" cm="1">
        <f t="array" ref="K70">SUMPRODUCT(($B$97:$CD$97=K$63)*($B$98:$CD$98=$D70)*($A$100:$A$105=$C70)*($B$100:$CD$105))</f>
        <v>0.18889477469859792</v>
      </c>
      <c r="L70" s="43" cm="1">
        <f t="array" ref="L70">SUMPRODUCT(($B$97:$CD$97=L$63)*($B$98:$CD$98=$D70)*($A$100:$A$105=$C70)*($B$100:$CD$105))</f>
        <v>0.13369068310935353</v>
      </c>
      <c r="M70" s="43" cm="1">
        <f t="array" ref="M70">SUMPRODUCT(($B$97:$CD$97=M$63)*($B$98:$CD$98=$D70)*($A$100:$A$105=$C70)*($B$100:$CD$105))</f>
        <v>0.23903180649162817</v>
      </c>
      <c r="N70" s="43" cm="1">
        <f t="array" ref="N70">SUMPRODUCT(($B$97:$CD$97=N$63)*($B$98:$CD$98=$D70)*($A$100:$A$105=$C70)*($B$100:$CD$105))</f>
        <v>0.23454065047214989</v>
      </c>
      <c r="O70" s="43" cm="1">
        <f t="array" ref="O70">SUMPRODUCT(($B$97:$CD$97=O$63)*($B$98:$CD$98=$D70)*($A$100:$A$105=$C70)*($B$100:$CD$105))</f>
        <v>9.1894654168614961E-2</v>
      </c>
      <c r="P70" s="43" cm="1">
        <f t="array" ref="P70">SUMPRODUCT(($B$97:$CD$97=P$63)*($B$98:$CD$98=$D70)*($A$100:$A$105=$C70)*($B$100:$CD$105))</f>
        <v>0.17892776942789571</v>
      </c>
      <c r="Q70" s="43" cm="1">
        <f t="array" ref="Q70">SUMPRODUCT(($B$97:$CD$97=Q$63)*($B$98:$CD$98=$D70)*($A$100:$A$105=$C70)*($B$100:$CD$105))</f>
        <v>0.56365631464058763</v>
      </c>
      <c r="R70" s="43" cm="1">
        <f t="array" ref="R70">SUMPRODUCT(($B$97:$CD$97=R$63)*($B$98:$CD$98=$D70)*($A$100:$A$105=$C70)*($B$100:$CD$105))</f>
        <v>0.48569516013058134</v>
      </c>
      <c r="S70" s="43" cm="1">
        <f t="array" ref="S70">SUMPRODUCT(($B$97:$CD$97=S$63)*($B$98:$CD$98=$D70)*($A$100:$A$105=$C70)*($B$100:$CD$105))</f>
        <v>0.15111029094303638</v>
      </c>
      <c r="T70" s="43" cm="1">
        <f t="array" ref="T70">SUMPRODUCT(($B$97:$CD$97=T$63)*($B$98:$CD$98=$D70)*($A$100:$A$105=$C70)*($B$100:$CD$105))</f>
        <v>0.43531918419409188</v>
      </c>
      <c r="U70" s="43" cm="1">
        <f t="array" ref="U70">SUMPRODUCT(($B$97:$CD$97=U$63)*($B$98:$CD$98=$D70)*($A$100:$A$105=$C70)*($B$100:$CD$105))</f>
        <v>8.2330239402550298E-2</v>
      </c>
      <c r="V70" s="43" cm="1">
        <f t="array" ref="V70">SUMPRODUCT(($B$97:$CD$97=V$63)*($B$98:$CD$98=$D70)*($A$100:$A$105=$C70)*($B$100:$CD$105))</f>
        <v>0.31844828457609653</v>
      </c>
      <c r="W70" s="43" cm="1">
        <f t="array" ref="W70">SUMPRODUCT(($B$97:$CD$97=W$63)*($B$98:$CD$98=$D70)*($A$100:$A$105=$C70)*($B$100:$CD$105))</f>
        <v>0.40010176268761311</v>
      </c>
      <c r="X70" s="43" cm="1">
        <f t="array" ref="X70">SUMPRODUCT(($B$97:$CD$97=X$63)*($B$98:$CD$98=$D70)*($A$100:$A$105=$C70)*($B$100:$CD$105))</f>
        <v>0.47727455400295182</v>
      </c>
      <c r="Y70" s="43" cm="1">
        <f t="array" ref="Y70">SUMPRODUCT(($B$97:$CD$97=Y$63)*($B$98:$CD$98=$D70)*($A$100:$A$105=$C70)*($B$100:$CD$105))</f>
        <v>0.45834044581662492</v>
      </c>
      <c r="Z70" s="43" cm="1">
        <f t="array" ref="Z70">SUMPRODUCT(($B$97:$CD$97=Z$63)*($B$98:$CD$98=$D70)*($A$100:$A$105=$C70)*($B$100:$CD$105))</f>
        <v>0.19838696853317236</v>
      </c>
      <c r="AA70" s="43" cm="1">
        <f t="array" ref="AA70">SUMPRODUCT(($B$97:$CD$97=AA$63)*($B$98:$CD$98=$D70)*($A$100:$A$105=$C70)*($B$100:$CD$105))</f>
        <v>0.3474099579994841</v>
      </c>
      <c r="AB70" s="43" cm="1">
        <f t="array" ref="AB70">SUMPRODUCT(($B$97:$CD$97=AB$63)*($B$98:$CD$98=$D70)*($A$100:$A$105=$C70)*($B$100:$CD$105))</f>
        <v>0.17352824026907984</v>
      </c>
      <c r="AC70" s="43" cm="1">
        <f t="array" ref="AC70">SUMPRODUCT(($B$97:$CD$97=AC$63)*($B$98:$CD$98=$D70)*($A$100:$A$105=$C70)*($B$100:$CD$105))</f>
        <v>0.11679120205171298</v>
      </c>
      <c r="AD70" s="43" cm="1">
        <f t="array" ref="AD70">SUMPRODUCT(($B$97:$CD$97=AD$63)*($B$98:$CD$98=$D70)*($A$100:$A$105=$C70)*($B$100:$CD$105))</f>
        <v>0.31406634772981701</v>
      </c>
      <c r="AE70" s="43" cm="1">
        <f t="array" ref="AE70">SUMPRODUCT(($B$97:$CD$97=AE$63)*($B$98:$CD$98=$D70)*($A$100:$A$105=$C70)*($B$100:$CD$105))</f>
        <v>0.43925668503926607</v>
      </c>
      <c r="AF70" s="43" cm="1">
        <f t="array" ref="AF70">SUMPRODUCT(($B$97:$CD$97=AF$63)*($B$98:$CD$98=$D70)*($A$100:$A$105=$C70)*($B$100:$CD$105))</f>
        <v>0.46744803169786442</v>
      </c>
      <c r="AG70" s="43" cm="1">
        <f t="array" ref="AG70">SUMPRODUCT(($B$97:$CP$97=AG$63)*($B$98:$CP$98=$D70)*($A$100:$A$105=$C70)*($B$100:$CP$105))</f>
        <v>0.21546947536131222</v>
      </c>
      <c r="AH70" s="43" cm="1">
        <f t="array" ref="AH70">SUMPRODUCT(($B$97:$CP$97=AH$63)*($B$98:$CP$98=$D70)*($A$100:$A$105=$C70)*($B$100:$CP$105))</f>
        <v>6.3383717783162263E-2</v>
      </c>
      <c r="AI70" s="43" cm="1">
        <f t="array" ref="AI70">SUMPRODUCT(($B$97:$CP$97=AI$63)*($B$98:$CP$98=$D70)*($A$100:$A$105=$C70)*($B$100:$CP$105))</f>
        <v>0.25487520728435314</v>
      </c>
      <c r="AJ70" s="43" cm="1">
        <f t="array" ref="AJ70">SUMPRODUCT(($B$97:$CP$97=AJ$63)*($B$98:$CP$98=$D70)*($A$100:$A$105=$C70)*($B$100:$CP$105))</f>
        <v>0.17999926104317296</v>
      </c>
      <c r="AK70" s="43"/>
      <c r="AL70" s="43"/>
      <c r="AM70" s="43"/>
      <c r="AN70" s="43"/>
      <c r="AO70" s="43"/>
      <c r="AP70" s="43"/>
    </row>
    <row r="71" spans="3:42">
      <c r="C71" t="s">
        <v>294</v>
      </c>
      <c r="D71" t="s">
        <v>290</v>
      </c>
      <c r="E71" t="s">
        <v>100</v>
      </c>
      <c r="F71" s="43" cm="1">
        <f t="array" ref="F71">SUMPRODUCT(($B$97:$CD$97=F$63)*($B$98:$CD$98=$D71)*($A$100:$A$105=$C71)*($B$100:$CD$105))</f>
        <v>3.6449125632620961E-2</v>
      </c>
      <c r="G71" s="43" cm="1">
        <f t="array" ref="G71">SUMPRODUCT(($B$97:$CD$97=G$63)*($B$98:$CD$98=$D71)*($A$100:$A$105=$C71)*($B$100:$CD$105))</f>
        <v>2.5335725973340377E-2</v>
      </c>
      <c r="H71" s="43" cm="1">
        <f t="array" ref="H71">SUMPRODUCT(($B$97:$CD$97=H$63)*($B$98:$CD$98=$D71)*($A$100:$A$105=$C71)*($B$100:$CD$105))</f>
        <v>3.1676725457921835E-2</v>
      </c>
      <c r="I71" s="43" cm="1">
        <f t="array" ref="I71">SUMPRODUCT(($B$97:$CD$97=I$63)*($B$98:$CD$98=$D71)*($A$100:$A$105=$C71)*($B$100:$CD$105))</f>
        <v>0</v>
      </c>
      <c r="J71" s="43" cm="1">
        <f t="array" ref="J71">SUMPRODUCT(($B$97:$CD$97=J$63)*($B$98:$CD$98=$D71)*($A$100:$A$105=$C71)*($B$100:$CD$105))</f>
        <v>4.3728585264926574E-2</v>
      </c>
      <c r="K71" s="43" cm="1">
        <f t="array" ref="K71">SUMPRODUCT(($B$97:$CD$97=K$63)*($B$98:$CD$98=$D71)*($A$100:$A$105=$C71)*($B$100:$CD$105))</f>
        <v>5.5045832032415767E-2</v>
      </c>
      <c r="L71" s="43" cm="1">
        <f t="array" ref="L71">SUMPRODUCT(($B$97:$CD$97=L$63)*($B$98:$CD$98=$D71)*($A$100:$A$105=$C71)*($B$100:$CD$105))</f>
        <v>0.19052942942751097</v>
      </c>
      <c r="M71" s="43" cm="1">
        <f t="array" ref="M71">SUMPRODUCT(($B$97:$CD$97=M$63)*($B$98:$CD$98=$D71)*($A$100:$A$105=$C71)*($B$100:$CD$105))</f>
        <v>4.1890481687742676E-2</v>
      </c>
      <c r="N71" s="43" cm="1">
        <f t="array" ref="N71">SUMPRODUCT(($B$97:$CD$97=N$63)*($B$98:$CD$98=$D71)*($A$100:$A$105=$C71)*($B$100:$CD$105))</f>
        <v>0</v>
      </c>
      <c r="O71" s="43" cm="1">
        <f t="array" ref="O71">SUMPRODUCT(($B$97:$CD$97=O$63)*($B$98:$CD$98=$D71)*($A$100:$A$105=$C71)*($B$100:$CD$105))</f>
        <v>1.8733489560370711E-2</v>
      </c>
      <c r="P71" s="43" cm="1">
        <f t="array" ref="P71">SUMPRODUCT(($B$97:$CD$97=P$63)*($B$98:$CD$98=$D71)*($A$100:$A$105=$C71)*($B$100:$CD$105))</f>
        <v>6.9910895950642538E-2</v>
      </c>
      <c r="Q71" s="43" cm="1">
        <f t="array" ref="Q71">SUMPRODUCT(($B$97:$CD$97=Q$63)*($B$98:$CD$98=$D71)*($A$100:$A$105=$C71)*($B$100:$CD$105))</f>
        <v>9.4363110441459674E-2</v>
      </c>
      <c r="R71" s="43" cm="1">
        <f t="array" ref="R71">SUMPRODUCT(($B$97:$CD$97=R$63)*($B$98:$CD$98=$D71)*($A$100:$A$105=$C71)*($B$100:$CD$105))</f>
        <v>0</v>
      </c>
      <c r="S71" s="43" cm="1">
        <f t="array" ref="S71">SUMPRODUCT(($B$97:$CD$97=S$63)*($B$98:$CD$98=$D71)*($A$100:$A$105=$C71)*($B$100:$CD$105))</f>
        <v>4.1807815293186397E-2</v>
      </c>
      <c r="T71" s="43" cm="1">
        <f t="array" ref="T71">SUMPRODUCT(($B$97:$CD$97=T$63)*($B$98:$CD$98=$D71)*($A$100:$A$105=$C71)*($B$100:$CD$105))</f>
        <v>0</v>
      </c>
      <c r="U71" s="43" cm="1">
        <f t="array" ref="U71">SUMPRODUCT(($B$97:$CD$97=U$63)*($B$98:$CD$98=$D71)*($A$100:$A$105=$C71)*($B$100:$CD$105))</f>
        <v>1.3293604910220644E-2</v>
      </c>
      <c r="V71" s="43" cm="1">
        <f t="array" ref="V71">SUMPRODUCT(($B$97:$CD$97=V$63)*($B$98:$CD$98=$D71)*($A$100:$A$105=$C71)*($B$100:$CD$105))</f>
        <v>0</v>
      </c>
      <c r="W71" s="43" cm="1">
        <f t="array" ref="W71">SUMPRODUCT(($B$97:$CD$97=W$63)*($B$98:$CD$98=$D71)*($A$100:$A$105=$C71)*($B$100:$CD$105))</f>
        <v>0</v>
      </c>
      <c r="X71" s="43" cm="1">
        <f t="array" ref="X71">SUMPRODUCT(($B$97:$CD$97=X$63)*($B$98:$CD$98=$D71)*($A$100:$A$105=$C71)*($B$100:$CD$105))</f>
        <v>1.0754052868964002E-2</v>
      </c>
      <c r="Y71" s="43" cm="1">
        <f t="array" ref="Y71">SUMPRODUCT(($B$97:$CD$97=Y$63)*($B$98:$CD$98=$D71)*($A$100:$A$105=$C71)*($B$100:$CD$105))</f>
        <v>0</v>
      </c>
      <c r="Z71" s="43" cm="1">
        <f t="array" ref="Z71">SUMPRODUCT(($B$97:$CD$97=Z$63)*($B$98:$CD$98=$D71)*($A$100:$A$105=$C71)*($B$100:$CD$105))</f>
        <v>0</v>
      </c>
      <c r="AA71" s="43" cm="1">
        <f t="array" ref="AA71">SUMPRODUCT(($B$97:$CD$97=AA$63)*($B$98:$CD$98=$D71)*($A$100:$A$105=$C71)*($B$100:$CD$105))</f>
        <v>0</v>
      </c>
      <c r="AB71" s="43" cm="1">
        <f t="array" ref="AB71">SUMPRODUCT(($B$97:$CD$97=AB$63)*($B$98:$CD$98=$D71)*($A$100:$A$105=$C71)*($B$100:$CD$105))</f>
        <v>0</v>
      </c>
      <c r="AC71" s="43" cm="1">
        <f t="array" ref="AC71">SUMPRODUCT(($B$97:$CD$97=AC$63)*($B$98:$CD$98=$D71)*($A$100:$A$105=$C71)*($B$100:$CD$105))</f>
        <v>2.0936420221283031E-2</v>
      </c>
      <c r="AD71" s="43" cm="1">
        <f t="array" ref="AD71">SUMPRODUCT(($B$97:$CD$97=AD$63)*($B$98:$CD$98=$D71)*($A$100:$A$105=$C71)*($B$100:$CD$105))</f>
        <v>7.9723650204672231E-2</v>
      </c>
      <c r="AE71" s="43" cm="1">
        <f t="array" ref="AE71">SUMPRODUCT(($B$97:$CD$97=AE$63)*($B$98:$CD$98=$D71)*($A$100:$A$105=$C71)*($B$100:$CD$105))</f>
        <v>0.18449794389036164</v>
      </c>
      <c r="AF71" s="43" cm="1">
        <f t="array" ref="AF71">SUMPRODUCT(($B$97:$CD$97=AF$63)*($B$98:$CD$98=$D71)*($A$100:$A$105=$C71)*($B$100:$CD$105))</f>
        <v>0</v>
      </c>
      <c r="AG71" s="43" cm="1">
        <f t="array" ref="AG71">SUMPRODUCT(($B$97:$CP$97=AG$63)*($B$98:$CP$98=$D71)*($A$100:$A$105=$C71)*($B$100:$CP$105))</f>
        <v>7.4210808202850573E-2</v>
      </c>
      <c r="AH71" s="43" cm="1">
        <f t="array" ref="AH71">SUMPRODUCT(($B$97:$CP$97=AH$63)*($B$98:$CP$98=$D71)*($A$100:$A$105=$C71)*($B$100:$CP$105))</f>
        <v>2.3543125326767157E-2</v>
      </c>
      <c r="AI71" s="43" cm="1">
        <f t="array" ref="AI71">SUMPRODUCT(($B$97:$CP$97=AI$63)*($B$98:$CP$98=$D71)*($A$100:$A$105=$C71)*($B$100:$CP$105))</f>
        <v>0.18104606778964419</v>
      </c>
      <c r="AJ71" s="43" cm="1">
        <f t="array" ref="AJ71">SUMPRODUCT(($B$97:$CP$97=AJ$63)*($B$98:$CP$98=$D71)*($A$100:$A$105=$C71)*($B$100:$CP$105))</f>
        <v>9.1626789125192454E-2</v>
      </c>
      <c r="AK71" s="43"/>
      <c r="AL71" s="43"/>
      <c r="AM71" s="43"/>
      <c r="AN71" s="43"/>
      <c r="AO71" s="43"/>
      <c r="AP71" s="43"/>
    </row>
    <row r="72" spans="3:42">
      <c r="C72" t="s">
        <v>293</v>
      </c>
      <c r="D72" t="s">
        <v>290</v>
      </c>
      <c r="E72" t="s">
        <v>101</v>
      </c>
      <c r="F72" s="43" cm="1">
        <f t="array" ref="F72">SUMPRODUCT(($B$97:$CD$97=F$63)*($B$98:$CD$98=$D72)*($A$100:$A$105=$C72)*($B$100:$CD$105))</f>
        <v>6.8981932526021486E-2</v>
      </c>
      <c r="G72" s="43" cm="1">
        <f t="array" ref="G72">SUMPRODUCT(($B$97:$CD$97=G$63)*($B$98:$CD$98=$D72)*($A$100:$A$105=$C72)*($B$100:$CD$105))</f>
        <v>3.2784172153277745E-2</v>
      </c>
      <c r="H72" s="43" cm="1">
        <f t="array" ref="H72">SUMPRODUCT(($B$97:$CD$97=H$63)*($B$98:$CD$98=$D72)*($A$100:$A$105=$C72)*($B$100:$CD$105))</f>
        <v>9.3439389512818549E-2</v>
      </c>
      <c r="I72" s="43" cm="1">
        <f t="array" ref="I72">SUMPRODUCT(($B$97:$CD$97=I$63)*($B$98:$CD$98=$D72)*($A$100:$A$105=$C72)*($B$100:$CD$105))</f>
        <v>0.15994579805802622</v>
      </c>
      <c r="J72" s="43" cm="1">
        <f t="array" ref="J72">SUMPRODUCT(($B$97:$CD$97=J$63)*($B$98:$CD$98=$D72)*($A$100:$A$105=$C72)*($B$100:$CD$105))</f>
        <v>0.12098194087366129</v>
      </c>
      <c r="K72" s="43" cm="1">
        <f t="array" ref="K72">SUMPRODUCT(($B$97:$CD$97=K$63)*($B$98:$CD$98=$D72)*($A$100:$A$105=$C72)*($B$100:$CD$105))</f>
        <v>0.12197030336550684</v>
      </c>
      <c r="L72" s="43" cm="1">
        <f t="array" ref="L72">SUMPRODUCT(($B$97:$CD$97=L$63)*($B$98:$CD$98=$D72)*($A$100:$A$105=$C72)*($B$100:$CD$105))</f>
        <v>0.16211005626843225</v>
      </c>
      <c r="M72" s="43" cm="1">
        <f t="array" ref="M72">SUMPRODUCT(($B$97:$CD$97=M$63)*($B$98:$CD$98=$D72)*($A$100:$A$105=$C72)*($B$100:$CD$105))</f>
        <v>0.14046114408968541</v>
      </c>
      <c r="N72" s="43" cm="1">
        <f t="array" ref="N72">SUMPRODUCT(($B$97:$CD$97=N$63)*($B$98:$CD$98=$D72)*($A$100:$A$105=$C72)*($B$100:$CD$105))</f>
        <v>0.11437553469354003</v>
      </c>
      <c r="O72" s="43" cm="1">
        <f t="array" ref="O72">SUMPRODUCT(($B$97:$CD$97=O$63)*($B$98:$CD$98=$D72)*($A$100:$A$105=$C72)*($B$100:$CD$105))</f>
        <v>5.5314071864492838E-2</v>
      </c>
      <c r="P72" s="43" cm="1">
        <f t="array" ref="P72">SUMPRODUCT(($B$97:$CD$97=P$63)*($B$98:$CD$98=$D72)*($A$100:$A$105=$C72)*($B$100:$CD$105))</f>
        <v>0.12441933268926912</v>
      </c>
      <c r="Q72" s="43" cm="1">
        <f t="array" ref="Q72">SUMPRODUCT(($B$97:$CD$97=Q$63)*($B$98:$CD$98=$D72)*($A$100:$A$105=$C72)*($B$100:$CD$105))</f>
        <v>0.32900971254102362</v>
      </c>
      <c r="R72" s="43" cm="1">
        <f t="array" ref="R72">SUMPRODUCT(($B$97:$CD$97=R$63)*($B$98:$CD$98=$D72)*($A$100:$A$105=$C72)*($B$100:$CD$105))</f>
        <v>0.20951452662016995</v>
      </c>
      <c r="S72" s="43" cm="1">
        <f t="array" ref="S72">SUMPRODUCT(($B$97:$CD$97=S$63)*($B$98:$CD$98=$D72)*($A$100:$A$105=$C72)*($B$100:$CD$105))</f>
        <v>9.6459053118111385E-2</v>
      </c>
      <c r="T72" s="43" cm="1">
        <f t="array" ref="T72">SUMPRODUCT(($B$97:$CD$97=T$63)*($B$98:$CD$98=$D72)*($A$100:$A$105=$C72)*($B$100:$CD$105))</f>
        <v>0.20931305518314358</v>
      </c>
      <c r="U72" s="43" cm="1">
        <f t="array" ref="U72">SUMPRODUCT(($B$97:$CD$97=U$63)*($B$98:$CD$98=$D72)*($A$100:$A$105=$C72)*($B$100:$CD$105))</f>
        <v>4.7811922156385481E-2</v>
      </c>
      <c r="V72" s="43" cm="1">
        <f t="array" ref="V72">SUMPRODUCT(($B$97:$CD$97=V$63)*($B$98:$CD$98=$D72)*($A$100:$A$105=$C72)*($B$100:$CD$105))</f>
        <v>0.15778832654077823</v>
      </c>
      <c r="W72" s="43" cm="1">
        <f t="array" ref="W72">SUMPRODUCT(($B$97:$CD$97=W$63)*($B$98:$CD$98=$D72)*($A$100:$A$105=$C72)*($B$100:$CD$105))</f>
        <v>0.18704482557405883</v>
      </c>
      <c r="X72" s="43" cm="1">
        <f t="array" ref="X72">SUMPRODUCT(($B$97:$CD$97=X$63)*($B$98:$CD$98=$D72)*($A$100:$A$105=$C72)*($B$100:$CD$105))</f>
        <v>0.24401430343595792</v>
      </c>
      <c r="Y72" s="43" cm="1">
        <f t="array" ref="Y72">SUMPRODUCT(($B$97:$CD$97=Y$63)*($B$98:$CD$98=$D72)*($A$100:$A$105=$C72)*($B$100:$CD$105))</f>
        <v>0.19888030066880696</v>
      </c>
      <c r="Z72" s="43" cm="1">
        <f t="array" ref="Z72">SUMPRODUCT(($B$97:$CD$97=Z$63)*($B$98:$CD$98=$D72)*($A$100:$A$105=$C72)*($B$100:$CD$105))</f>
        <v>7.0136227123433106E-2</v>
      </c>
      <c r="AA72" s="43" cm="1">
        <f t="array" ref="AA72">SUMPRODUCT(($B$97:$CD$97=AA$63)*($B$98:$CD$98=$D72)*($A$100:$A$105=$C72)*($B$100:$CD$105))</f>
        <v>0.16209296936512041</v>
      </c>
      <c r="AB72" s="43" cm="1">
        <f t="array" ref="AB72">SUMPRODUCT(($B$97:$CD$97=AB$63)*($B$98:$CD$98=$D72)*($A$100:$A$105=$C72)*($B$100:$CD$105))</f>
        <v>4.4363029802067182E-2</v>
      </c>
      <c r="AC72" s="43" cm="1">
        <f t="array" ref="AC72">SUMPRODUCT(($B$97:$CD$97=AC$63)*($B$98:$CD$98=$D72)*($A$100:$A$105=$C72)*($B$100:$CD$105))</f>
        <v>6.8863811136498018E-2</v>
      </c>
      <c r="AD72" s="43" cm="1">
        <f t="array" ref="AD72">SUMPRODUCT(($B$97:$CD$97=AD$63)*($B$98:$CD$98=$D72)*($A$100:$A$105=$C72)*($B$100:$CD$105))</f>
        <v>0.19689499896724461</v>
      </c>
      <c r="AE72" s="43" cm="1">
        <f t="array" ref="AE72">SUMPRODUCT(($B$97:$CD$97=AE$63)*($B$98:$CD$98=$D72)*($A$100:$A$105=$C72)*($B$100:$CD$105))</f>
        <v>0.31187731446481387</v>
      </c>
      <c r="AF72" s="43" cm="1">
        <f t="array" ref="AF72">SUMPRODUCT(($B$97:$CD$97=AF$63)*($B$98:$CD$98=$D72)*($A$100:$A$105=$C72)*($B$100:$CD$105))</f>
        <v>0.18752517967543997</v>
      </c>
      <c r="AG72" s="43" cm="1">
        <f t="array" ref="AG72">SUMPRODUCT(($B$97:$CP$97=AG$63)*($B$98:$CP$98=$D72)*($A$100:$A$105=$C72)*($B$100:$CP$105))</f>
        <v>0.14484014178208141</v>
      </c>
      <c r="AH72" s="43" cm="1">
        <f t="array" ref="AH72">SUMPRODUCT(($B$97:$CP$97=AH$63)*($B$98:$CP$98=$D72)*($A$100:$A$105=$C72)*($B$100:$CP$105))</f>
        <v>4.3463421554964715E-2</v>
      </c>
      <c r="AI72" s="43" cm="1">
        <f t="array" ref="AI72">SUMPRODUCT(($B$97:$CP$97=AI$63)*($B$98:$CP$98=$D72)*($A$100:$A$105=$C72)*($B$100:$CP$105))</f>
        <v>0.21796063753699868</v>
      </c>
      <c r="AJ72" s="43" cm="1">
        <f t="array" ref="AJ72">SUMPRODUCT(($B$97:$CP$97=AJ$63)*($B$98:$CP$98=$D72)*($A$100:$A$105=$C72)*($B$100:$CP$105))</f>
        <v>0.13581302508418269</v>
      </c>
      <c r="AK72" s="43"/>
      <c r="AL72" s="43"/>
      <c r="AM72" s="43"/>
      <c r="AN72" s="43"/>
      <c r="AO72" s="43"/>
      <c r="AP72" s="43"/>
    </row>
    <row r="73" spans="3:42">
      <c r="C73" t="s">
        <v>296</v>
      </c>
      <c r="D73" t="s">
        <v>290</v>
      </c>
      <c r="E73" t="s">
        <v>102</v>
      </c>
      <c r="F73" s="43" cm="1">
        <f t="array" ref="F73">SUMPRODUCT(($B$97:$CD$97=F$63)*($B$98:$CD$98=$D73)*($A$100:$A$105=$C73)*($B$100:$CD$105))</f>
        <v>6.8981932526021486E-2</v>
      </c>
      <c r="G73" s="43" cm="1">
        <f t="array" ref="G73">SUMPRODUCT(($B$97:$CD$97=G$63)*($B$98:$CD$98=$D73)*($A$100:$A$105=$C73)*($B$100:$CD$105))</f>
        <v>3.2784172153277745E-2</v>
      </c>
      <c r="H73" s="43" cm="1">
        <f t="array" ref="H73">SUMPRODUCT(($B$97:$CD$97=H$63)*($B$98:$CD$98=$D73)*($A$100:$A$105=$C73)*($B$100:$CD$105))</f>
        <v>9.3439389512818549E-2</v>
      </c>
      <c r="I73" s="43" cm="1">
        <f t="array" ref="I73">SUMPRODUCT(($B$97:$CD$97=I$63)*($B$98:$CD$98=$D73)*($A$100:$A$105=$C73)*($B$100:$CD$105))</f>
        <v>0.15994579805802622</v>
      </c>
      <c r="J73" s="43" cm="1">
        <f t="array" ref="J73">SUMPRODUCT(($B$97:$CD$97=J$63)*($B$98:$CD$98=$D73)*($A$100:$A$105=$C73)*($B$100:$CD$105))</f>
        <v>0.12098194087366129</v>
      </c>
      <c r="K73" s="43" cm="1">
        <f t="array" ref="K73">SUMPRODUCT(($B$97:$CD$97=K$63)*($B$98:$CD$98=$D73)*($A$100:$A$105=$C73)*($B$100:$CD$105))</f>
        <v>0.12197030336550684</v>
      </c>
      <c r="L73" s="43" cm="1">
        <f t="array" ref="L73">SUMPRODUCT(($B$97:$CD$97=L$63)*($B$98:$CD$98=$D73)*($A$100:$A$105=$C73)*($B$100:$CD$105))</f>
        <v>0.16211005626843225</v>
      </c>
      <c r="M73" s="43" cm="1">
        <f t="array" ref="M73">SUMPRODUCT(($B$97:$CD$97=M$63)*($B$98:$CD$98=$D73)*($A$100:$A$105=$C73)*($B$100:$CD$105))</f>
        <v>0.14046114408968541</v>
      </c>
      <c r="N73" s="43" cm="1">
        <f t="array" ref="N73">SUMPRODUCT(($B$97:$CD$97=N$63)*($B$98:$CD$98=$D73)*($A$100:$A$105=$C73)*($B$100:$CD$105))</f>
        <v>0.11437553469354003</v>
      </c>
      <c r="O73" s="43" cm="1">
        <f t="array" ref="O73">SUMPRODUCT(($B$97:$CD$97=O$63)*($B$98:$CD$98=$D73)*($A$100:$A$105=$C73)*($B$100:$CD$105))</f>
        <v>5.5314071864492838E-2</v>
      </c>
      <c r="P73" s="43" cm="1">
        <f t="array" ref="P73">SUMPRODUCT(($B$97:$CD$97=P$63)*($B$98:$CD$98=$D73)*($A$100:$A$105=$C73)*($B$100:$CD$105))</f>
        <v>0.12441933268926912</v>
      </c>
      <c r="Q73" s="43" cm="1">
        <f t="array" ref="Q73">SUMPRODUCT(($B$97:$CD$97=Q$63)*($B$98:$CD$98=$D73)*($A$100:$A$105=$C73)*($B$100:$CD$105))</f>
        <v>0.32900971254102362</v>
      </c>
      <c r="R73" s="43" cm="1">
        <f t="array" ref="R73">SUMPRODUCT(($B$97:$CD$97=R$63)*($B$98:$CD$98=$D73)*($A$100:$A$105=$C73)*($B$100:$CD$105))</f>
        <v>0.20951452662016995</v>
      </c>
      <c r="S73" s="43" cm="1">
        <f t="array" ref="S73">SUMPRODUCT(($B$97:$CD$97=S$63)*($B$98:$CD$98=$D73)*($A$100:$A$105=$C73)*($B$100:$CD$105))</f>
        <v>9.6459053118111385E-2</v>
      </c>
      <c r="T73" s="43" cm="1">
        <f t="array" ref="T73">SUMPRODUCT(($B$97:$CD$97=T$63)*($B$98:$CD$98=$D73)*($A$100:$A$105=$C73)*($B$100:$CD$105))</f>
        <v>0.20931305518314358</v>
      </c>
      <c r="U73" s="43" cm="1">
        <f t="array" ref="U73">SUMPRODUCT(($B$97:$CD$97=U$63)*($B$98:$CD$98=$D73)*($A$100:$A$105=$C73)*($B$100:$CD$105))</f>
        <v>4.7811922156385481E-2</v>
      </c>
      <c r="V73" s="43" cm="1">
        <f t="array" ref="V73">SUMPRODUCT(($B$97:$CD$97=V$63)*($B$98:$CD$98=$D73)*($A$100:$A$105=$C73)*($B$100:$CD$105))</f>
        <v>0.15778832654077823</v>
      </c>
      <c r="W73" s="43" cm="1">
        <f t="array" ref="W73">SUMPRODUCT(($B$97:$CD$97=W$63)*($B$98:$CD$98=$D73)*($A$100:$A$105=$C73)*($B$100:$CD$105))</f>
        <v>0.18704482557405883</v>
      </c>
      <c r="X73" s="43" cm="1">
        <f t="array" ref="X73">SUMPRODUCT(($B$97:$CD$97=X$63)*($B$98:$CD$98=$D73)*($A$100:$A$105=$C73)*($B$100:$CD$105))</f>
        <v>0.24401430343595792</v>
      </c>
      <c r="Y73" s="43" cm="1">
        <f t="array" ref="Y73">SUMPRODUCT(($B$97:$CD$97=Y$63)*($B$98:$CD$98=$D73)*($A$100:$A$105=$C73)*($B$100:$CD$105))</f>
        <v>0.19888030066880696</v>
      </c>
      <c r="Z73" s="43" cm="1">
        <f t="array" ref="Z73">SUMPRODUCT(($B$97:$CD$97=Z$63)*($B$98:$CD$98=$D73)*($A$100:$A$105=$C73)*($B$100:$CD$105))</f>
        <v>7.0136227123433106E-2</v>
      </c>
      <c r="AA73" s="43" cm="1">
        <f t="array" ref="AA73">SUMPRODUCT(($B$97:$CD$97=AA$63)*($B$98:$CD$98=$D73)*($A$100:$A$105=$C73)*($B$100:$CD$105))</f>
        <v>0.16209296936512041</v>
      </c>
      <c r="AB73" s="43" cm="1">
        <f t="array" ref="AB73">SUMPRODUCT(($B$97:$CD$97=AB$63)*($B$98:$CD$98=$D73)*($A$100:$A$105=$C73)*($B$100:$CD$105))</f>
        <v>4.4363029802067182E-2</v>
      </c>
      <c r="AC73" s="43" cm="1">
        <f t="array" ref="AC73">SUMPRODUCT(($B$97:$CD$97=AC$63)*($B$98:$CD$98=$D73)*($A$100:$A$105=$C73)*($B$100:$CD$105))</f>
        <v>6.8863811136498018E-2</v>
      </c>
      <c r="AD73" s="43" cm="1">
        <f t="array" ref="AD73">SUMPRODUCT(($B$97:$CD$97=AD$63)*($B$98:$CD$98=$D73)*($A$100:$A$105=$C73)*($B$100:$CD$105))</f>
        <v>0.19689499896724461</v>
      </c>
      <c r="AE73" s="43" cm="1">
        <f t="array" ref="AE73">SUMPRODUCT(($B$97:$CD$97=AE$63)*($B$98:$CD$98=$D73)*($A$100:$A$105=$C73)*($B$100:$CD$105))</f>
        <v>0.31187731446481387</v>
      </c>
      <c r="AF73" s="43" cm="1">
        <f t="array" ref="AF73">SUMPRODUCT(($B$97:$CD$97=AF$63)*($B$98:$CD$98=$D73)*($A$100:$A$105=$C73)*($B$100:$CD$105))</f>
        <v>0.18752517967543997</v>
      </c>
      <c r="AG73" s="43" cm="1">
        <f t="array" ref="AG73">SUMPRODUCT(($B$97:$CP$97=AG$63)*($B$98:$CP$98=$D73)*($A$100:$A$105=$C73)*($B$100:$CP$105))</f>
        <v>0.14484014178208141</v>
      </c>
      <c r="AH73" s="43" cm="1">
        <f t="array" ref="AH73">SUMPRODUCT(($B$97:$CP$97=AH$63)*($B$98:$CP$98=$D73)*($A$100:$A$105=$C73)*($B$100:$CP$105))</f>
        <v>4.3463421554964715E-2</v>
      </c>
      <c r="AI73" s="43" cm="1">
        <f t="array" ref="AI73">SUMPRODUCT(($B$97:$CP$97=AI$63)*($B$98:$CP$98=$D73)*($A$100:$A$105=$C73)*($B$100:$CP$105))</f>
        <v>0.21796063753699868</v>
      </c>
      <c r="AJ73" s="43" cm="1">
        <f t="array" ref="AJ73">SUMPRODUCT(($B$97:$CP$97=AJ$63)*($B$98:$CP$98=$D73)*($A$100:$A$105=$C73)*($B$100:$CP$105))</f>
        <v>0.13581302508418269</v>
      </c>
      <c r="AK73" s="43"/>
      <c r="AL73" s="43"/>
      <c r="AM73" s="43"/>
      <c r="AN73" s="43"/>
      <c r="AO73" s="43"/>
      <c r="AP73" s="43"/>
    </row>
    <row r="74" spans="3:42">
      <c r="C74" t="s">
        <v>295</v>
      </c>
      <c r="D74" t="s">
        <v>290</v>
      </c>
      <c r="E74" t="s">
        <v>103</v>
      </c>
      <c r="F74" s="43" cm="1">
        <f t="array" ref="F74">SUMPRODUCT(($B$97:$CD$97=F$63)*($B$98:$CD$98=$D74)*($A$100:$A$105=$C74)*($B$100:$CD$105))</f>
        <v>6.8981932526021486E-2</v>
      </c>
      <c r="G74" s="43" cm="1">
        <f t="array" ref="G74">SUMPRODUCT(($B$97:$CD$97=G$63)*($B$98:$CD$98=$D74)*($A$100:$A$105=$C74)*($B$100:$CD$105))</f>
        <v>3.2784172153277745E-2</v>
      </c>
      <c r="H74" s="43" cm="1">
        <f t="array" ref="H74">SUMPRODUCT(($B$97:$CD$97=H$63)*($B$98:$CD$98=$D74)*($A$100:$A$105=$C74)*($B$100:$CD$105))</f>
        <v>9.3439389512818549E-2</v>
      </c>
      <c r="I74" s="43" cm="1">
        <f t="array" ref="I74">SUMPRODUCT(($B$97:$CD$97=I$63)*($B$98:$CD$98=$D74)*($A$100:$A$105=$C74)*($B$100:$CD$105))</f>
        <v>0.15994579805802622</v>
      </c>
      <c r="J74" s="43" cm="1">
        <f t="array" ref="J74">SUMPRODUCT(($B$97:$CD$97=J$63)*($B$98:$CD$98=$D74)*($A$100:$A$105=$C74)*($B$100:$CD$105))</f>
        <v>0.12098194087366129</v>
      </c>
      <c r="K74" s="43" cm="1">
        <f t="array" ref="K74">SUMPRODUCT(($B$97:$CD$97=K$63)*($B$98:$CD$98=$D74)*($A$100:$A$105=$C74)*($B$100:$CD$105))</f>
        <v>0.12197030336550684</v>
      </c>
      <c r="L74" s="43" cm="1">
        <f t="array" ref="L74">SUMPRODUCT(($B$97:$CD$97=L$63)*($B$98:$CD$98=$D74)*($A$100:$A$105=$C74)*($B$100:$CD$105))</f>
        <v>0.16211005626843225</v>
      </c>
      <c r="M74" s="43" cm="1">
        <f t="array" ref="M74">SUMPRODUCT(($B$97:$CD$97=M$63)*($B$98:$CD$98=$D74)*($A$100:$A$105=$C74)*($B$100:$CD$105))</f>
        <v>0.14046114408968541</v>
      </c>
      <c r="N74" s="43" cm="1">
        <f t="array" ref="N74">SUMPRODUCT(($B$97:$CD$97=N$63)*($B$98:$CD$98=$D74)*($A$100:$A$105=$C74)*($B$100:$CD$105))</f>
        <v>0.11437553469354003</v>
      </c>
      <c r="O74" s="43" cm="1">
        <f t="array" ref="O74">SUMPRODUCT(($B$97:$CD$97=O$63)*($B$98:$CD$98=$D74)*($A$100:$A$105=$C74)*($B$100:$CD$105))</f>
        <v>5.5314071864492838E-2</v>
      </c>
      <c r="P74" s="43" cm="1">
        <f t="array" ref="P74">SUMPRODUCT(($B$97:$CD$97=P$63)*($B$98:$CD$98=$D74)*($A$100:$A$105=$C74)*($B$100:$CD$105))</f>
        <v>0.12441933268926912</v>
      </c>
      <c r="Q74" s="43" cm="1">
        <f t="array" ref="Q74">SUMPRODUCT(($B$97:$CD$97=Q$63)*($B$98:$CD$98=$D74)*($A$100:$A$105=$C74)*($B$100:$CD$105))</f>
        <v>0.32900971254102362</v>
      </c>
      <c r="R74" s="43" cm="1">
        <f t="array" ref="R74">SUMPRODUCT(($B$97:$CD$97=R$63)*($B$98:$CD$98=$D74)*($A$100:$A$105=$C74)*($B$100:$CD$105))</f>
        <v>0.20951452662016995</v>
      </c>
      <c r="S74" s="43" cm="1">
        <f t="array" ref="S74">SUMPRODUCT(($B$97:$CD$97=S$63)*($B$98:$CD$98=$D74)*($A$100:$A$105=$C74)*($B$100:$CD$105))</f>
        <v>9.6459053118111385E-2</v>
      </c>
      <c r="T74" s="43" cm="1">
        <f t="array" ref="T74">SUMPRODUCT(($B$97:$CD$97=T$63)*($B$98:$CD$98=$D74)*($A$100:$A$105=$C74)*($B$100:$CD$105))</f>
        <v>0.20931305518314358</v>
      </c>
      <c r="U74" s="43" cm="1">
        <f t="array" ref="U74">SUMPRODUCT(($B$97:$CD$97=U$63)*($B$98:$CD$98=$D74)*($A$100:$A$105=$C74)*($B$100:$CD$105))</f>
        <v>4.7811922156385481E-2</v>
      </c>
      <c r="V74" s="43" cm="1">
        <f t="array" ref="V74">SUMPRODUCT(($B$97:$CD$97=V$63)*($B$98:$CD$98=$D74)*($A$100:$A$105=$C74)*($B$100:$CD$105))</f>
        <v>0.15778832654077823</v>
      </c>
      <c r="W74" s="43" cm="1">
        <f t="array" ref="W74">SUMPRODUCT(($B$97:$CD$97=W$63)*($B$98:$CD$98=$D74)*($A$100:$A$105=$C74)*($B$100:$CD$105))</f>
        <v>0.18704482557405883</v>
      </c>
      <c r="X74" s="43" cm="1">
        <f t="array" ref="X74">SUMPRODUCT(($B$97:$CD$97=X$63)*($B$98:$CD$98=$D74)*($A$100:$A$105=$C74)*($B$100:$CD$105))</f>
        <v>0.24401430343595792</v>
      </c>
      <c r="Y74" s="43" cm="1">
        <f t="array" ref="Y74">SUMPRODUCT(($B$97:$CD$97=Y$63)*($B$98:$CD$98=$D74)*($A$100:$A$105=$C74)*($B$100:$CD$105))</f>
        <v>0.19888030066880696</v>
      </c>
      <c r="Z74" s="43" cm="1">
        <f t="array" ref="Z74">SUMPRODUCT(($B$97:$CD$97=Z$63)*($B$98:$CD$98=$D74)*($A$100:$A$105=$C74)*($B$100:$CD$105))</f>
        <v>7.0136227123433106E-2</v>
      </c>
      <c r="AA74" s="43" cm="1">
        <f t="array" ref="AA74">SUMPRODUCT(($B$97:$CD$97=AA$63)*($B$98:$CD$98=$D74)*($A$100:$A$105=$C74)*($B$100:$CD$105))</f>
        <v>0.16209296936512041</v>
      </c>
      <c r="AB74" s="43" cm="1">
        <f t="array" ref="AB74">SUMPRODUCT(($B$97:$CD$97=AB$63)*($B$98:$CD$98=$D74)*($A$100:$A$105=$C74)*($B$100:$CD$105))</f>
        <v>4.4363029802067182E-2</v>
      </c>
      <c r="AC74" s="43" cm="1">
        <f t="array" ref="AC74">SUMPRODUCT(($B$97:$CD$97=AC$63)*($B$98:$CD$98=$D74)*($A$100:$A$105=$C74)*($B$100:$CD$105))</f>
        <v>6.8863811136498018E-2</v>
      </c>
      <c r="AD74" s="43" cm="1">
        <f t="array" ref="AD74">SUMPRODUCT(($B$97:$CD$97=AD$63)*($B$98:$CD$98=$D74)*($A$100:$A$105=$C74)*($B$100:$CD$105))</f>
        <v>0.19689499896724461</v>
      </c>
      <c r="AE74" s="43" cm="1">
        <f t="array" ref="AE74">SUMPRODUCT(($B$97:$CD$97=AE$63)*($B$98:$CD$98=$D74)*($A$100:$A$105=$C74)*($B$100:$CD$105))</f>
        <v>0.31187731446481387</v>
      </c>
      <c r="AF74" s="43" cm="1">
        <f t="array" ref="AF74">SUMPRODUCT(($B$97:$CD$97=AF$63)*($B$98:$CD$98=$D74)*($A$100:$A$105=$C74)*($B$100:$CD$105))</f>
        <v>0.18752517967543997</v>
      </c>
      <c r="AG74" s="43" cm="1">
        <f t="array" ref="AG74">SUMPRODUCT(($B$97:$CP$97=AG$63)*($B$98:$CP$98=$D74)*($A$100:$A$105=$C74)*($B$100:$CP$105))</f>
        <v>0.14484014178208141</v>
      </c>
      <c r="AH74" s="43" cm="1">
        <f t="array" ref="AH74">SUMPRODUCT(($B$97:$CP$97=AH$63)*($B$98:$CP$98=$D74)*($A$100:$A$105=$C74)*($B$100:$CP$105))</f>
        <v>4.3463421554964715E-2</v>
      </c>
      <c r="AI74" s="43" cm="1">
        <f t="array" ref="AI74">SUMPRODUCT(($B$97:$CP$97=AI$63)*($B$98:$CP$98=$D74)*($A$100:$A$105=$C74)*($B$100:$CP$105))</f>
        <v>0.21796063753699868</v>
      </c>
      <c r="AJ74" s="43" cm="1">
        <f t="array" ref="AJ74">SUMPRODUCT(($B$97:$CP$97=AJ$63)*($B$98:$CP$98=$D74)*($A$100:$A$105=$C74)*($B$100:$CP$105))</f>
        <v>0.13581302508418269</v>
      </c>
      <c r="AK74" s="43"/>
      <c r="AL74" s="43"/>
      <c r="AM74" s="43"/>
      <c r="AN74" s="43"/>
      <c r="AO74" s="43"/>
      <c r="AP74" s="43"/>
    </row>
    <row r="75" spans="3:42">
      <c r="C75" t="s">
        <v>297</v>
      </c>
      <c r="D75" t="s">
        <v>290</v>
      </c>
      <c r="E75" t="s">
        <v>104</v>
      </c>
      <c r="F75" s="43" cm="1">
        <f t="array" ref="F75">SUMPRODUCT(($B$97:$CD$97=F$63)*($B$98:$CD$98=$D75)*($A$100:$A$105=$C75)*($B$100:$CD$105))</f>
        <v>6.8981932526021486E-2</v>
      </c>
      <c r="G75" s="43" cm="1">
        <f t="array" ref="G75">SUMPRODUCT(($B$97:$CD$97=G$63)*($B$98:$CD$98=$D75)*($A$100:$A$105=$C75)*($B$100:$CD$105))</f>
        <v>3.2784172153277745E-2</v>
      </c>
      <c r="H75" s="43" cm="1">
        <f t="array" ref="H75">SUMPRODUCT(($B$97:$CD$97=H$63)*($B$98:$CD$98=$D75)*($A$100:$A$105=$C75)*($B$100:$CD$105))</f>
        <v>9.3439389512818549E-2</v>
      </c>
      <c r="I75" s="43" cm="1">
        <f t="array" ref="I75">SUMPRODUCT(($B$97:$CD$97=I$63)*($B$98:$CD$98=$D75)*($A$100:$A$105=$C75)*($B$100:$CD$105))</f>
        <v>0.15994579805802622</v>
      </c>
      <c r="J75" s="43" cm="1">
        <f t="array" ref="J75">SUMPRODUCT(($B$97:$CD$97=J$63)*($B$98:$CD$98=$D75)*($A$100:$A$105=$C75)*($B$100:$CD$105))</f>
        <v>0.12098194087366129</v>
      </c>
      <c r="K75" s="43" cm="1">
        <f t="array" ref="K75">SUMPRODUCT(($B$97:$CD$97=K$63)*($B$98:$CD$98=$D75)*($A$100:$A$105=$C75)*($B$100:$CD$105))</f>
        <v>0.12197030336550684</v>
      </c>
      <c r="L75" s="43" cm="1">
        <f t="array" ref="L75">SUMPRODUCT(($B$97:$CD$97=L$63)*($B$98:$CD$98=$D75)*($A$100:$A$105=$C75)*($B$100:$CD$105))</f>
        <v>0.16211005626843225</v>
      </c>
      <c r="M75" s="43" cm="1">
        <f t="array" ref="M75">SUMPRODUCT(($B$97:$CD$97=M$63)*($B$98:$CD$98=$D75)*($A$100:$A$105=$C75)*($B$100:$CD$105))</f>
        <v>0.14046114408968541</v>
      </c>
      <c r="N75" s="43" cm="1">
        <f t="array" ref="N75">SUMPRODUCT(($B$97:$CD$97=N$63)*($B$98:$CD$98=$D75)*($A$100:$A$105=$C75)*($B$100:$CD$105))</f>
        <v>0.11437553469354003</v>
      </c>
      <c r="O75" s="43" cm="1">
        <f t="array" ref="O75">SUMPRODUCT(($B$97:$CD$97=O$63)*($B$98:$CD$98=$D75)*($A$100:$A$105=$C75)*($B$100:$CD$105))</f>
        <v>5.5314071864492838E-2</v>
      </c>
      <c r="P75" s="43" cm="1">
        <f t="array" ref="P75">SUMPRODUCT(($B$97:$CD$97=P$63)*($B$98:$CD$98=$D75)*($A$100:$A$105=$C75)*($B$100:$CD$105))</f>
        <v>0.12441933268926912</v>
      </c>
      <c r="Q75" s="43" cm="1">
        <f t="array" ref="Q75">SUMPRODUCT(($B$97:$CD$97=Q$63)*($B$98:$CD$98=$D75)*($A$100:$A$105=$C75)*($B$100:$CD$105))</f>
        <v>0.32900971254102362</v>
      </c>
      <c r="R75" s="43" cm="1">
        <f t="array" ref="R75">SUMPRODUCT(($B$97:$CD$97=R$63)*($B$98:$CD$98=$D75)*($A$100:$A$105=$C75)*($B$100:$CD$105))</f>
        <v>0.20951452662016995</v>
      </c>
      <c r="S75" s="43" cm="1">
        <f t="array" ref="S75">SUMPRODUCT(($B$97:$CD$97=S$63)*($B$98:$CD$98=$D75)*($A$100:$A$105=$C75)*($B$100:$CD$105))</f>
        <v>9.6459053118111385E-2</v>
      </c>
      <c r="T75" s="43" cm="1">
        <f t="array" ref="T75">SUMPRODUCT(($B$97:$CD$97=T$63)*($B$98:$CD$98=$D75)*($A$100:$A$105=$C75)*($B$100:$CD$105))</f>
        <v>0.20931305518314358</v>
      </c>
      <c r="U75" s="43" cm="1">
        <f t="array" ref="U75">SUMPRODUCT(($B$97:$CD$97=U$63)*($B$98:$CD$98=$D75)*($A$100:$A$105=$C75)*($B$100:$CD$105))</f>
        <v>4.7811922156385481E-2</v>
      </c>
      <c r="V75" s="43" cm="1">
        <f t="array" ref="V75">SUMPRODUCT(($B$97:$CD$97=V$63)*($B$98:$CD$98=$D75)*($A$100:$A$105=$C75)*($B$100:$CD$105))</f>
        <v>0.15778832654077823</v>
      </c>
      <c r="W75" s="43" cm="1">
        <f t="array" ref="W75">SUMPRODUCT(($B$97:$CD$97=W$63)*($B$98:$CD$98=$D75)*($A$100:$A$105=$C75)*($B$100:$CD$105))</f>
        <v>0.18704482557405883</v>
      </c>
      <c r="X75" s="43" cm="1">
        <f t="array" ref="X75">SUMPRODUCT(($B$97:$CD$97=X$63)*($B$98:$CD$98=$D75)*($A$100:$A$105=$C75)*($B$100:$CD$105))</f>
        <v>0.24401430343595792</v>
      </c>
      <c r="Y75" s="43" cm="1">
        <f t="array" ref="Y75">SUMPRODUCT(($B$97:$CD$97=Y$63)*($B$98:$CD$98=$D75)*($A$100:$A$105=$C75)*($B$100:$CD$105))</f>
        <v>0.19888030066880696</v>
      </c>
      <c r="Z75" s="43" cm="1">
        <f t="array" ref="Z75">SUMPRODUCT(($B$97:$CD$97=Z$63)*($B$98:$CD$98=$D75)*($A$100:$A$105=$C75)*($B$100:$CD$105))</f>
        <v>7.0136227123433106E-2</v>
      </c>
      <c r="AA75" s="43" cm="1">
        <f t="array" ref="AA75">SUMPRODUCT(($B$97:$CD$97=AA$63)*($B$98:$CD$98=$D75)*($A$100:$A$105=$C75)*($B$100:$CD$105))</f>
        <v>0.16209296936512041</v>
      </c>
      <c r="AB75" s="43" cm="1">
        <f t="array" ref="AB75">SUMPRODUCT(($B$97:$CD$97=AB$63)*($B$98:$CD$98=$D75)*($A$100:$A$105=$C75)*($B$100:$CD$105))</f>
        <v>4.4363029802067182E-2</v>
      </c>
      <c r="AC75" s="43" cm="1">
        <f t="array" ref="AC75">SUMPRODUCT(($B$97:$CD$97=AC$63)*($B$98:$CD$98=$D75)*($A$100:$A$105=$C75)*($B$100:$CD$105))</f>
        <v>6.8863811136498018E-2</v>
      </c>
      <c r="AD75" s="43" cm="1">
        <f t="array" ref="AD75">SUMPRODUCT(($B$97:$CD$97=AD$63)*($B$98:$CD$98=$D75)*($A$100:$A$105=$C75)*($B$100:$CD$105))</f>
        <v>0.19689499896724461</v>
      </c>
      <c r="AE75" s="43" cm="1">
        <f t="array" ref="AE75">SUMPRODUCT(($B$97:$CD$97=AE$63)*($B$98:$CD$98=$D75)*($A$100:$A$105=$C75)*($B$100:$CD$105))</f>
        <v>0.31187731446481387</v>
      </c>
      <c r="AF75" s="43" cm="1">
        <f t="array" ref="AF75">SUMPRODUCT(($B$97:$CD$97=AF$63)*($B$98:$CD$98=$D75)*($A$100:$A$105=$C75)*($B$100:$CD$105))</f>
        <v>0.18752517967543997</v>
      </c>
      <c r="AG75" s="43" cm="1">
        <f t="array" ref="AG75">SUMPRODUCT(($B$97:$CP$97=AG$63)*($B$98:$CP$98=$D75)*($A$100:$A$105=$C75)*($B$100:$CP$105))</f>
        <v>0.14484014178208141</v>
      </c>
      <c r="AH75" s="43" cm="1">
        <f t="array" ref="AH75">SUMPRODUCT(($B$97:$CP$97=AH$63)*($B$98:$CP$98=$D75)*($A$100:$A$105=$C75)*($B$100:$CP$105))</f>
        <v>4.3463421554964715E-2</v>
      </c>
      <c r="AI75" s="43" cm="1">
        <f t="array" ref="AI75">SUMPRODUCT(($B$97:$CP$97=AI$63)*($B$98:$CP$98=$D75)*($A$100:$A$105=$C75)*($B$100:$CP$105))</f>
        <v>0.21796063753699868</v>
      </c>
      <c r="AJ75" s="43" cm="1">
        <f t="array" ref="AJ75">SUMPRODUCT(($B$97:$CP$97=AJ$63)*($B$98:$CP$98=$D75)*($A$100:$A$105=$C75)*($B$100:$CP$105))</f>
        <v>0.13581302508418269</v>
      </c>
      <c r="AK75" s="43"/>
      <c r="AL75" s="43"/>
      <c r="AM75" s="43"/>
      <c r="AN75" s="43"/>
      <c r="AO75" s="43"/>
      <c r="AP75" s="43"/>
    </row>
    <row r="76" spans="3:42">
      <c r="C76" t="s">
        <v>298</v>
      </c>
      <c r="D76" t="s">
        <v>291</v>
      </c>
      <c r="E76" t="s">
        <v>99</v>
      </c>
      <c r="F76" s="43" cm="1">
        <f t="array" ref="F76">SUMPRODUCT(($B$97:$CD$97=F$63)*($B$98:$CD$98=$D76)*($A$100:$A$105=$C76)*($B$100:$CD$105))</f>
        <v>0.26624165833427121</v>
      </c>
      <c r="G76" s="43" cm="1">
        <f t="array" ref="G76">SUMPRODUCT(($B$97:$CD$97=G$63)*($B$98:$CD$98=$D76)*($A$100:$A$105=$C76)*($B$100:$CD$105))</f>
        <v>0.252468459286395</v>
      </c>
      <c r="H76" s="43" cm="1">
        <f t="array" ref="H76">SUMPRODUCT(($B$97:$CD$97=H$63)*($B$98:$CD$98=$D76)*($A$100:$A$105=$C76)*($B$100:$CD$105))</f>
        <v>0.25795927434094412</v>
      </c>
      <c r="I76" s="43" cm="1">
        <f t="array" ref="I76">SUMPRODUCT(($B$97:$CD$97=I$63)*($B$98:$CD$98=$D76)*($A$100:$A$105=$C76)*($B$100:$CD$105))</f>
        <v>0.2239064328293468</v>
      </c>
      <c r="J76" s="43" cm="1">
        <f t="array" ref="J76">SUMPRODUCT(($B$97:$CD$97=J$63)*($B$98:$CD$98=$D76)*($A$100:$A$105=$C76)*($B$100:$CD$105))</f>
        <v>0.29676269356048068</v>
      </c>
      <c r="K76" s="43" cm="1">
        <f t="array" ref="K76">SUMPRODUCT(($B$97:$CD$97=K$63)*($B$98:$CD$98=$D76)*($A$100:$A$105=$C76)*($B$100:$CD$105))</f>
        <v>0.27863293412528534</v>
      </c>
      <c r="L76" s="43" cm="1">
        <f t="array" ref="L76">SUMPRODUCT(($B$97:$CD$97=L$63)*($B$98:$CD$98=$D76)*($A$100:$A$105=$C76)*($B$100:$CD$105))</f>
        <v>0.35282273325427554</v>
      </c>
      <c r="M76" s="43" cm="1">
        <f t="array" ref="M76">SUMPRODUCT(($B$97:$CD$97=M$63)*($B$98:$CD$98=$D76)*($A$100:$A$105=$C76)*($B$100:$CD$105))</f>
        <v>0.28073780141708166</v>
      </c>
      <c r="N76" s="43" cm="1">
        <f t="array" ref="N76">SUMPRODUCT(($B$97:$CD$97=N$63)*($B$98:$CD$98=$D76)*($A$100:$A$105=$C76)*($B$100:$CD$105))</f>
        <v>0.22408301537929098</v>
      </c>
      <c r="O76" s="43" cm="1">
        <f t="array" ref="O76">SUMPRODUCT(($B$97:$CD$97=O$63)*($B$98:$CD$98=$D76)*($A$100:$A$105=$C76)*($B$100:$CD$105))</f>
        <v>0.28657926854082538</v>
      </c>
      <c r="P76" s="43" cm="1">
        <f t="array" ref="P76">SUMPRODUCT(($B$97:$CD$97=P$63)*($B$98:$CD$98=$D76)*($A$100:$A$105=$C76)*($B$100:$CD$105))</f>
        <v>0.39872323699522949</v>
      </c>
      <c r="Q76" s="43" cm="1">
        <f t="array" ref="Q76">SUMPRODUCT(($B$97:$CD$97=Q$63)*($B$98:$CD$98=$D76)*($A$100:$A$105=$C76)*($B$100:$CD$105))</f>
        <v>0.38994498837674868</v>
      </c>
      <c r="R76" s="43" cm="1">
        <f t="array" ref="R76">SUMPRODUCT(($B$97:$CD$97=R$63)*($B$98:$CD$98=$D76)*($A$100:$A$105=$C76)*($B$100:$CD$105))</f>
        <v>0.20950841112511859</v>
      </c>
      <c r="S76" s="43" cm="1">
        <f t="array" ref="S76">SUMPRODUCT(($B$97:$CD$97=S$63)*($B$98:$CD$98=$D76)*($A$100:$A$105=$C76)*($B$100:$CD$105))</f>
        <v>0.30432883761872953</v>
      </c>
      <c r="T76" s="43" cm="1">
        <f t="array" ref="T76">SUMPRODUCT(($B$97:$CD$97=T$63)*($B$98:$CD$98=$D76)*($A$100:$A$105=$C76)*($B$100:$CD$105))</f>
        <v>0.33883898670684853</v>
      </c>
      <c r="U76" s="43" cm="1">
        <f t="array" ref="U76">SUMPRODUCT(($B$97:$CD$97=U$63)*($B$98:$CD$98=$D76)*($A$100:$A$105=$C76)*($B$100:$CD$105))</f>
        <v>0.32175162176998806</v>
      </c>
      <c r="V76" s="43" cm="1">
        <f t="array" ref="V76">SUMPRODUCT(($B$97:$CD$97=V$63)*($B$98:$CD$98=$D76)*($A$100:$A$105=$C76)*($B$100:$CD$105))</f>
        <v>0.34527802448063993</v>
      </c>
      <c r="W76" s="43" cm="1">
        <f t="array" ref="W76">SUMPRODUCT(($B$97:$CD$97=W$63)*($B$98:$CD$98=$D76)*($A$100:$A$105=$C76)*($B$100:$CD$105))</f>
        <v>0.45020780769053659</v>
      </c>
      <c r="X76" s="43" cm="1">
        <f t="array" ref="X76">SUMPRODUCT(($B$97:$CD$97=X$63)*($B$98:$CD$98=$D76)*($A$100:$A$105=$C76)*($B$100:$CD$105))</f>
        <v>0.38279978362051409</v>
      </c>
      <c r="Y76" s="43" cm="1">
        <f t="array" ref="Y76">SUMPRODUCT(($B$97:$CD$97=Y$63)*($B$98:$CD$98=$D76)*($A$100:$A$105=$C76)*($B$100:$CD$105))</f>
        <v>0.40277288637076519</v>
      </c>
      <c r="Z76" s="43" cm="1">
        <f t="array" ref="Z76">SUMPRODUCT(($B$97:$CD$97=Z$63)*($B$98:$CD$98=$D76)*($A$100:$A$105=$C76)*($B$100:$CD$105))</f>
        <v>0.28853322114972724</v>
      </c>
      <c r="AA76" s="43" cm="1">
        <f t="array" ref="AA76">SUMPRODUCT(($B$97:$CD$97=AA$63)*($B$98:$CD$98=$D76)*($A$100:$A$105=$C76)*($B$100:$CD$105))</f>
        <v>0.22901287215037053</v>
      </c>
      <c r="AB76" s="43" cm="1">
        <f t="array" ref="AB76">SUMPRODUCT(($B$97:$CD$97=AB$63)*($B$98:$CD$98=$D76)*($A$100:$A$105=$C76)*($B$100:$CD$105))</f>
        <v>0.25581434978755124</v>
      </c>
      <c r="AC76" s="43" cm="1">
        <f t="array" ref="AC76">SUMPRODUCT(($B$97:$CD$97=AC$63)*($B$98:$CD$98=$D76)*($A$100:$A$105=$C76)*($B$100:$CD$105))</f>
        <v>0.42448656304677612</v>
      </c>
      <c r="AD76" s="43" cm="1">
        <f t="array" ref="AD76">SUMPRODUCT(($B$97:$CD$97=AD$63)*($B$98:$CD$98=$D76)*($A$100:$A$105=$C76)*($B$100:$CD$105))</f>
        <v>0.38450550419478374</v>
      </c>
      <c r="AE76" s="43" cm="1">
        <f t="array" ref="AE76">SUMPRODUCT(($B$97:$CD$97=AE$63)*($B$98:$CD$98=$D76)*($A$100:$A$105=$C76)*($B$100:$CD$105))</f>
        <v>0.57984479400225852</v>
      </c>
      <c r="AF76" s="43" cm="1">
        <f t="array" ref="AF76">SUMPRODUCT(($B$97:$CD$97=AF$63)*($B$98:$CD$98=$D76)*($A$100:$A$105=$C76)*($B$100:$CD$105))</f>
        <v>0.35638411870002623</v>
      </c>
      <c r="AG76" s="43" cm="1">
        <f t="array" ref="AG76">SUMPRODUCT(($B$97:$CP$97=AG$63)*($B$98:$CP$98=$D76)*($A$100:$A$105=$C76)*($B$100:$CP$105))</f>
        <v>0.37803848883882718</v>
      </c>
      <c r="AH76" s="43" cm="1">
        <f t="array" ref="AH76">SUMPRODUCT(($B$97:$CP$97=AH$63)*($B$98:$CP$98=$D76)*($A$100:$A$105=$C76)*($B$100:$CP$105))</f>
        <v>0.29205318943037228</v>
      </c>
      <c r="AI76" s="43" cm="1">
        <f t="array" ref="AI76">SUMPRODUCT(($B$97:$CP$97=AI$63)*($B$98:$CP$98=$D76)*($A$100:$A$105=$C76)*($B$100:$CP$105))</f>
        <v>0.31144165627141995</v>
      </c>
      <c r="AJ76" s="43" cm="1">
        <f t="array" ref="AJ76">SUMPRODUCT(($B$97:$CP$97=AJ$63)*($B$98:$CP$98=$D76)*($A$100:$A$105=$C76)*($B$100:$CP$105))</f>
        <v>0.3125419849079244</v>
      </c>
      <c r="AK76" s="43"/>
      <c r="AL76" s="43"/>
      <c r="AM76" s="43"/>
      <c r="AN76" s="43"/>
      <c r="AO76" s="43"/>
      <c r="AP76" s="43"/>
    </row>
    <row r="77" spans="3:42">
      <c r="C77" t="s">
        <v>294</v>
      </c>
      <c r="D77" t="s">
        <v>291</v>
      </c>
      <c r="E77" t="s">
        <v>100</v>
      </c>
      <c r="F77" s="43" cm="1">
        <f t="array" ref="F77">SUMPRODUCT(($B$97:$CD$97=F$63)*($B$98:$CD$98=$D77)*($A$100:$A$105=$C77)*($B$100:$CD$105))</f>
        <v>3.2973822557043057E-2</v>
      </c>
      <c r="G77" s="43" cm="1">
        <f t="array" ref="G77">SUMPRODUCT(($B$97:$CD$97=G$63)*($B$98:$CD$98=$D77)*($A$100:$A$105=$C77)*($B$100:$CD$105))</f>
        <v>0</v>
      </c>
      <c r="H77" s="43" cm="1">
        <f t="array" ref="H77">SUMPRODUCT(($B$97:$CD$97=H$63)*($B$98:$CD$98=$D77)*($A$100:$A$105=$C77)*($B$100:$CD$105))</f>
        <v>1.6844557519002268E-2</v>
      </c>
      <c r="I77" s="43" cm="1">
        <f t="array" ref="I77">SUMPRODUCT(($B$97:$CD$97=I$63)*($B$98:$CD$98=$D77)*($A$100:$A$105=$C77)*($B$100:$CD$105))</f>
        <v>0</v>
      </c>
      <c r="J77" s="43" cm="1">
        <f t="array" ref="J77">SUMPRODUCT(($B$97:$CD$97=J$63)*($B$98:$CD$98=$D77)*($A$100:$A$105=$C77)*($B$100:$CD$105))</f>
        <v>4.4793494258416874E-2</v>
      </c>
      <c r="K77" s="43" cm="1">
        <f t="array" ref="K77">SUMPRODUCT(($B$97:$CD$97=K$63)*($B$98:$CD$98=$D77)*($A$100:$A$105=$C77)*($B$100:$CD$105))</f>
        <v>2.0391161833407945E-2</v>
      </c>
      <c r="L77" s="43" cm="1">
        <f t="array" ref="L77">SUMPRODUCT(($B$97:$CD$97=L$63)*($B$98:$CD$98=$D77)*($A$100:$A$105=$C77)*($B$100:$CD$105))</f>
        <v>0.20713710759323867</v>
      </c>
      <c r="M77" s="43" cm="1">
        <f t="array" ref="M77">SUMPRODUCT(($B$97:$CD$97=M$63)*($B$98:$CD$98=$D77)*($A$100:$A$105=$C77)*($B$100:$CD$105))</f>
        <v>2.2587264830053119E-2</v>
      </c>
      <c r="N77" s="43" cm="1">
        <f t="array" ref="N77">SUMPRODUCT(($B$97:$CD$97=N$63)*($B$98:$CD$98=$D77)*($A$100:$A$105=$C77)*($B$100:$CD$105))</f>
        <v>0</v>
      </c>
      <c r="O77" s="43" cm="1">
        <f t="array" ref="O77">SUMPRODUCT(($B$97:$CD$97=O$63)*($B$98:$CD$98=$D77)*($A$100:$A$105=$C77)*($B$100:$CD$105))</f>
        <v>0</v>
      </c>
      <c r="P77" s="43" cm="1">
        <f t="array" ref="P77">SUMPRODUCT(($B$97:$CD$97=P$63)*($B$98:$CD$98=$D77)*($A$100:$A$105=$C77)*($B$100:$CD$105))</f>
        <v>0.10006697075007247</v>
      </c>
      <c r="Q77" s="43" cm="1">
        <f t="array" ref="Q77">SUMPRODUCT(($B$97:$CD$97=Q$63)*($B$98:$CD$98=$D77)*($A$100:$A$105=$C77)*($B$100:$CD$105))</f>
        <v>0.10754845478473747</v>
      </c>
      <c r="R77" s="43" cm="1">
        <f t="array" ref="R77">SUMPRODUCT(($B$97:$CD$97=R$63)*($B$98:$CD$98=$D77)*($A$100:$A$105=$C77)*($B$100:$CD$105))</f>
        <v>0</v>
      </c>
      <c r="S77" s="43" cm="1">
        <f t="array" ref="S77">SUMPRODUCT(($B$97:$CD$97=S$63)*($B$98:$CD$98=$D77)*($A$100:$A$105=$C77)*($B$100:$CD$105))</f>
        <v>1.3830734232303674E-2</v>
      </c>
      <c r="T77" s="43" cm="1">
        <f t="array" ref="T77">SUMPRODUCT(($B$97:$CD$97=T$63)*($B$98:$CD$98=$D77)*($A$100:$A$105=$C77)*($B$100:$CD$105))</f>
        <v>0</v>
      </c>
      <c r="U77" s="43" cm="1">
        <f t="array" ref="U77">SUMPRODUCT(($B$97:$CD$97=U$63)*($B$98:$CD$98=$D77)*($A$100:$A$105=$C77)*($B$100:$CD$105))</f>
        <v>0</v>
      </c>
      <c r="V77" s="43" cm="1">
        <f t="array" ref="V77">SUMPRODUCT(($B$97:$CD$97=V$63)*($B$98:$CD$98=$D77)*($A$100:$A$105=$C77)*($B$100:$CD$105))</f>
        <v>0</v>
      </c>
      <c r="W77" s="43" cm="1">
        <f t="array" ref="W77">SUMPRODUCT(($B$97:$CD$97=W$63)*($B$98:$CD$98=$D77)*($A$100:$A$105=$C77)*($B$100:$CD$105))</f>
        <v>0</v>
      </c>
      <c r="X77" s="43" cm="1">
        <f t="array" ref="X77">SUMPRODUCT(($B$97:$CD$97=X$63)*($B$98:$CD$98=$D77)*($A$100:$A$105=$C77)*($B$100:$CD$105))</f>
        <v>0</v>
      </c>
      <c r="Y77" s="43" cm="1">
        <f t="array" ref="Y77">SUMPRODUCT(($B$97:$CD$97=Y$63)*($B$98:$CD$98=$D77)*($A$100:$A$105=$C77)*($B$100:$CD$105))</f>
        <v>0</v>
      </c>
      <c r="Z77" s="43" cm="1">
        <f t="array" ref="Z77">SUMPRODUCT(($B$97:$CD$97=Z$63)*($B$98:$CD$98=$D77)*($A$100:$A$105=$C77)*($B$100:$CD$105))</f>
        <v>0</v>
      </c>
      <c r="AA77" s="43" cm="1">
        <f t="array" ref="AA77">SUMPRODUCT(($B$97:$CD$97=AA$63)*($B$98:$CD$98=$D77)*($A$100:$A$105=$C77)*($B$100:$CD$105))</f>
        <v>0</v>
      </c>
      <c r="AB77" s="43" cm="1">
        <f t="array" ref="AB77">SUMPRODUCT(($B$97:$CD$97=AB$63)*($B$98:$CD$98=$D77)*($A$100:$A$105=$C77)*($B$100:$CD$105))</f>
        <v>0</v>
      </c>
      <c r="AC77" s="43" cm="1">
        <f t="array" ref="AC77">SUMPRODUCT(($B$97:$CD$97=AC$63)*($B$98:$CD$98=$D77)*($A$100:$A$105=$C77)*($B$100:$CD$105))</f>
        <v>0</v>
      </c>
      <c r="AD77" s="43" cm="1">
        <f t="array" ref="AD77">SUMPRODUCT(($B$97:$CD$97=AD$63)*($B$98:$CD$98=$D77)*($A$100:$A$105=$C77)*($B$100:$CD$105))</f>
        <v>2.5135586149353382E-2</v>
      </c>
      <c r="AE77" s="43" cm="1">
        <f t="array" ref="AE77">SUMPRODUCT(($B$97:$CD$97=AE$63)*($B$98:$CD$98=$D77)*($A$100:$A$105=$C77)*($B$100:$CD$105))</f>
        <v>0.22526661197703046</v>
      </c>
      <c r="AF77" s="43" cm="1">
        <f t="array" ref="AF77">SUMPRODUCT(($B$97:$CD$97=AF$63)*($B$98:$CD$98=$D77)*($A$100:$A$105=$C77)*($B$100:$CD$105))</f>
        <v>0</v>
      </c>
      <c r="AG77" s="43" cm="1">
        <f t="array" ref="AG77">SUMPRODUCT(($B$97:$CP$97=AG$63)*($B$98:$CP$98=$D77)*($A$100:$A$105=$C77)*($B$100:$CP$105))</f>
        <v>6.8977511870184527E-2</v>
      </c>
      <c r="AH77" s="43" cm="1">
        <f t="array" ref="AH77">SUMPRODUCT(($B$97:$CP$97=AH$63)*($B$98:$CP$98=$D77)*($A$100:$A$105=$C77)*($B$100:$CP$105))</f>
        <v>5.1941610088798669E-2</v>
      </c>
      <c r="AI77" s="43" cm="1">
        <f t="array" ref="AI77">SUMPRODUCT(($B$97:$CP$97=AI$63)*($B$98:$CP$98=$D77)*($A$100:$A$105=$C77)*($B$100:$CP$105))</f>
        <v>0.29594412636237027</v>
      </c>
      <c r="AJ77" s="43" cm="1">
        <f t="array" ref="AJ77">SUMPRODUCT(($B$97:$CP$97=AJ$63)*($B$98:$CP$98=$D77)*($A$100:$A$105=$C77)*($B$100:$CP$105))</f>
        <v>9.0807257817370993E-2</v>
      </c>
      <c r="AK77" s="43"/>
      <c r="AL77" s="43"/>
      <c r="AM77" s="43"/>
      <c r="AN77" s="43"/>
      <c r="AO77" s="43"/>
      <c r="AP77" s="43"/>
    </row>
    <row r="78" spans="3:42">
      <c r="C78" t="s">
        <v>293</v>
      </c>
      <c r="D78" t="s">
        <v>291</v>
      </c>
      <c r="E78" t="s">
        <v>101</v>
      </c>
      <c r="F78" s="43" cm="1">
        <f t="array" ref="F78">SUMPRODUCT(($B$97:$CD$97=F$63)*($B$98:$CD$98=$D78)*($A$100:$A$105=$C78)*($B$100:$CD$105))</f>
        <v>0.14960774044565714</v>
      </c>
      <c r="G78" s="43" cm="1">
        <f t="array" ref="G78">SUMPRODUCT(($B$97:$CD$97=G$63)*($B$98:$CD$98=$D78)*($A$100:$A$105=$C78)*($B$100:$CD$105))</f>
        <v>0.12338751705386769</v>
      </c>
      <c r="H78" s="43" cm="1">
        <f t="array" ref="H78">SUMPRODUCT(($B$97:$CD$97=H$63)*($B$98:$CD$98=$D78)*($A$100:$A$105=$C78)*($B$100:$CD$105))</f>
        <v>0.1374019159299732</v>
      </c>
      <c r="I78" s="43" cm="1">
        <f t="array" ref="I78">SUMPRODUCT(($B$97:$CD$97=I$63)*($B$98:$CD$98=$D78)*($A$100:$A$105=$C78)*($B$100:$CD$105))</f>
        <v>0.10064136884126634</v>
      </c>
      <c r="J78" s="43" cm="1">
        <f t="array" ref="J78">SUMPRODUCT(($B$97:$CD$97=J$63)*($B$98:$CD$98=$D78)*($A$100:$A$105=$C78)*($B$100:$CD$105))</f>
        <v>0.17077809390944881</v>
      </c>
      <c r="K78" s="43" cm="1">
        <f t="array" ref="K78">SUMPRODUCT(($B$97:$CD$97=K$63)*($B$98:$CD$98=$D78)*($A$100:$A$105=$C78)*($B$100:$CD$105))</f>
        <v>0.14951204797934664</v>
      </c>
      <c r="L78" s="43" cm="1">
        <f t="array" ref="L78">SUMPRODUCT(($B$97:$CD$97=L$63)*($B$98:$CD$98=$D78)*($A$100:$A$105=$C78)*($B$100:$CD$105))</f>
        <v>0.27997992042375708</v>
      </c>
      <c r="M78" s="43" cm="1">
        <f t="array" ref="M78">SUMPRODUCT(($B$97:$CD$97=M$63)*($B$98:$CD$98=$D78)*($A$100:$A$105=$C78)*($B$100:$CD$105))</f>
        <v>0.15166253312356739</v>
      </c>
      <c r="N78" s="43" cm="1">
        <f t="array" ref="N78">SUMPRODUCT(($B$97:$CD$97=N$63)*($B$98:$CD$98=$D78)*($A$100:$A$105=$C78)*($B$100:$CD$105))</f>
        <v>8.2455622164602227E-2</v>
      </c>
      <c r="O78" s="43" cm="1">
        <f t="array" ref="O78">SUMPRODUCT(($B$97:$CD$97=O$63)*($B$98:$CD$98=$D78)*($A$100:$A$105=$C78)*($B$100:$CD$105))</f>
        <v>0.12770016582243082</v>
      </c>
      <c r="P78" s="43" cm="1">
        <f t="array" ref="P78">SUMPRODUCT(($B$97:$CD$97=P$63)*($B$98:$CD$98=$D78)*($A$100:$A$105=$C78)*($B$100:$CD$105))</f>
        <v>0.24939510387265099</v>
      </c>
      <c r="Q78" s="43" cm="1">
        <f t="array" ref="Q78">SUMPRODUCT(($B$97:$CD$97=Q$63)*($B$98:$CD$98=$D78)*($A$100:$A$105=$C78)*($B$100:$CD$105))</f>
        <v>0.24874672158074307</v>
      </c>
      <c r="R78" s="43" cm="1">
        <f t="array" ref="R78">SUMPRODUCT(($B$97:$CD$97=R$63)*($B$98:$CD$98=$D78)*($A$100:$A$105=$C78)*($B$100:$CD$105))</f>
        <v>5.134057101637772E-2</v>
      </c>
      <c r="S78" s="43" cm="1">
        <f t="array" ref="S78">SUMPRODUCT(($B$97:$CD$97=S$63)*($B$98:$CD$98=$D78)*($A$100:$A$105=$C78)*($B$100:$CD$105))</f>
        <v>0.15907978592551661</v>
      </c>
      <c r="T78" s="43" cm="1">
        <f t="array" ref="T78">SUMPRODUCT(($B$97:$CD$97=T$63)*($B$98:$CD$98=$D78)*($A$100:$A$105=$C78)*($B$100:$CD$105))</f>
        <v>0.13244913876059655</v>
      </c>
      <c r="U78" s="43" cm="1">
        <f t="array" ref="U78">SUMPRODUCT(($B$97:$CD$97=U$63)*($B$98:$CD$98=$D78)*($A$100:$A$105=$C78)*($B$100:$CD$105))</f>
        <v>0.15682453782549849</v>
      </c>
      <c r="V78" s="43" cm="1">
        <f t="array" ref="V78">SUMPRODUCT(($B$97:$CD$97=V$63)*($B$98:$CD$98=$D78)*($A$100:$A$105=$C78)*($B$100:$CD$105))</f>
        <v>0.1479431171978739</v>
      </c>
      <c r="W78" s="43" cm="1">
        <f t="array" ref="W78">SUMPRODUCT(($B$97:$CD$97=W$63)*($B$98:$CD$98=$D78)*($A$100:$A$105=$C78)*($B$100:$CD$105))</f>
        <v>0.20992324932732898</v>
      </c>
      <c r="X78" s="43" cm="1">
        <f t="array" ref="X78">SUMPRODUCT(($B$97:$CD$97=X$63)*($B$98:$CD$98=$D78)*($A$100:$A$105=$C78)*($B$100:$CD$105))</f>
        <v>0.18526318486161666</v>
      </c>
      <c r="Y78" s="43" cm="1">
        <f t="array" ref="Y78">SUMPRODUCT(($B$97:$CD$97=Y$63)*($B$98:$CD$98=$D78)*($A$100:$A$105=$C78)*($B$100:$CD$105))</f>
        <v>0.15301355865578389</v>
      </c>
      <c r="Z78" s="43" cm="1">
        <f t="array" ref="Z78">SUMPRODUCT(($B$97:$CD$97=Z$63)*($B$98:$CD$98=$D78)*($A$100:$A$105=$C78)*($B$100:$CD$105))</f>
        <v>9.0513269605027841E-2</v>
      </c>
      <c r="AA78" s="43" cm="1">
        <f t="array" ref="AA78">SUMPRODUCT(($B$97:$CD$97=AA$63)*($B$98:$CD$98=$D78)*($A$100:$A$105=$C78)*($B$100:$CD$105))</f>
        <v>4.1096645660411664E-2</v>
      </c>
      <c r="AB78" s="43" cm="1">
        <f t="array" ref="AB78">SUMPRODUCT(($B$97:$CD$97=AB$63)*($B$98:$CD$98=$D78)*($A$100:$A$105=$C78)*($B$100:$CD$105))</f>
        <v>4.6172825847438474E-2</v>
      </c>
      <c r="AC78" s="43" cm="1">
        <f t="array" ref="AC78">SUMPRODUCT(($B$97:$CD$97=AC$63)*($B$98:$CD$98=$D78)*($A$100:$A$105=$C78)*($B$100:$CD$105))</f>
        <v>0.206052243787539</v>
      </c>
      <c r="AD78" s="43" cm="1">
        <f t="array" ref="AD78">SUMPRODUCT(($B$97:$CD$97=AD$63)*($B$98:$CD$98=$D78)*($A$100:$A$105=$C78)*($B$100:$CD$105))</f>
        <v>0.20482054517206855</v>
      </c>
      <c r="AE78" s="43" cm="1">
        <f t="array" ref="AE78">SUMPRODUCT(($B$97:$CD$97=AE$63)*($B$98:$CD$98=$D78)*($A$100:$A$105=$C78)*($B$100:$CD$105))</f>
        <v>0.40255570298964449</v>
      </c>
      <c r="AF78" s="43" cm="1">
        <f t="array" ref="AF78">SUMPRODUCT(($B$97:$CD$97=AF$63)*($B$98:$CD$98=$D78)*($A$100:$A$105=$C78)*($B$100:$CD$105))</f>
        <v>0.12634855370274986</v>
      </c>
      <c r="AG78" s="43" cm="1">
        <f t="array" ref="AG78">SUMPRODUCT(($B$97:$CP$97=AG$63)*($B$98:$CP$98=$D78)*($A$100:$A$105=$C78)*($B$100:$CP$105))</f>
        <v>0.22350800035450585</v>
      </c>
      <c r="AH78" s="43" cm="1">
        <f t="array" ref="AH78">SUMPRODUCT(($B$97:$CP$97=AH$63)*($B$98:$CP$98=$D78)*($A$100:$A$105=$C78)*($B$100:$CP$105))</f>
        <v>0.1719973997595855</v>
      </c>
      <c r="AI78" s="43" cm="1">
        <f t="array" ref="AI78">SUMPRODUCT(($B$97:$CP$97=AI$63)*($B$98:$CP$98=$D78)*($A$100:$A$105=$C78)*($B$100:$CP$105))</f>
        <v>0.30369289131689514</v>
      </c>
      <c r="AJ78" s="43" cm="1">
        <f t="array" ref="AJ78">SUMPRODUCT(($B$97:$CP$97=AJ$63)*($B$98:$CP$98=$D78)*($A$100:$A$105=$C78)*($B$100:$CP$105))</f>
        <v>0.20167462136264769</v>
      </c>
      <c r="AK78" s="43"/>
      <c r="AL78" s="43"/>
      <c r="AM78" s="43"/>
      <c r="AN78" s="43"/>
      <c r="AO78" s="43"/>
      <c r="AP78" s="43"/>
    </row>
    <row r="79" spans="3:42">
      <c r="C79" t="s">
        <v>296</v>
      </c>
      <c r="D79" t="s">
        <v>291</v>
      </c>
      <c r="E79" t="s">
        <v>102</v>
      </c>
      <c r="F79" s="43" cm="1">
        <f t="array" ref="F79">SUMPRODUCT(($B$97:$CD$97=F$63)*($B$98:$CD$98=$D79)*($A$100:$A$105=$C79)*($B$100:$CD$105))</f>
        <v>0.14960774044565714</v>
      </c>
      <c r="G79" s="43" cm="1">
        <f t="array" ref="G79">SUMPRODUCT(($B$97:$CD$97=G$63)*($B$98:$CD$98=$D79)*($A$100:$A$105=$C79)*($B$100:$CD$105))</f>
        <v>0.12338751705386769</v>
      </c>
      <c r="H79" s="43" cm="1">
        <f t="array" ref="H79">SUMPRODUCT(($B$97:$CD$97=H$63)*($B$98:$CD$98=$D79)*($A$100:$A$105=$C79)*($B$100:$CD$105))</f>
        <v>0.1374019159299732</v>
      </c>
      <c r="I79" s="43" cm="1">
        <f t="array" ref="I79">SUMPRODUCT(($B$97:$CD$97=I$63)*($B$98:$CD$98=$D79)*($A$100:$A$105=$C79)*($B$100:$CD$105))</f>
        <v>0.10064136884126634</v>
      </c>
      <c r="J79" s="43" cm="1">
        <f t="array" ref="J79">SUMPRODUCT(($B$97:$CD$97=J$63)*($B$98:$CD$98=$D79)*($A$100:$A$105=$C79)*($B$100:$CD$105))</f>
        <v>0.17077809390944881</v>
      </c>
      <c r="K79" s="43" cm="1">
        <f t="array" ref="K79">SUMPRODUCT(($B$97:$CD$97=K$63)*($B$98:$CD$98=$D79)*($A$100:$A$105=$C79)*($B$100:$CD$105))</f>
        <v>0.14951204797934664</v>
      </c>
      <c r="L79" s="43" cm="1">
        <f t="array" ref="L79">SUMPRODUCT(($B$97:$CD$97=L$63)*($B$98:$CD$98=$D79)*($A$100:$A$105=$C79)*($B$100:$CD$105))</f>
        <v>0.27997992042375708</v>
      </c>
      <c r="M79" s="43" cm="1">
        <f t="array" ref="M79">SUMPRODUCT(($B$97:$CD$97=M$63)*($B$98:$CD$98=$D79)*($A$100:$A$105=$C79)*($B$100:$CD$105))</f>
        <v>0.15166253312356739</v>
      </c>
      <c r="N79" s="43" cm="1">
        <f t="array" ref="N79">SUMPRODUCT(($B$97:$CD$97=N$63)*($B$98:$CD$98=$D79)*($A$100:$A$105=$C79)*($B$100:$CD$105))</f>
        <v>8.2455622164602227E-2</v>
      </c>
      <c r="O79" s="43" cm="1">
        <f t="array" ref="O79">SUMPRODUCT(($B$97:$CD$97=O$63)*($B$98:$CD$98=$D79)*($A$100:$A$105=$C79)*($B$100:$CD$105))</f>
        <v>0.12770016582243082</v>
      </c>
      <c r="P79" s="43" cm="1">
        <f t="array" ref="P79">SUMPRODUCT(($B$97:$CD$97=P$63)*($B$98:$CD$98=$D79)*($A$100:$A$105=$C79)*($B$100:$CD$105))</f>
        <v>0.24939510387265099</v>
      </c>
      <c r="Q79" s="43" cm="1">
        <f t="array" ref="Q79">SUMPRODUCT(($B$97:$CD$97=Q$63)*($B$98:$CD$98=$D79)*($A$100:$A$105=$C79)*($B$100:$CD$105))</f>
        <v>0.24874672158074307</v>
      </c>
      <c r="R79" s="43" cm="1">
        <f t="array" ref="R79">SUMPRODUCT(($B$97:$CD$97=R$63)*($B$98:$CD$98=$D79)*($A$100:$A$105=$C79)*($B$100:$CD$105))</f>
        <v>5.134057101637772E-2</v>
      </c>
      <c r="S79" s="43" cm="1">
        <f t="array" ref="S79">SUMPRODUCT(($B$97:$CD$97=S$63)*($B$98:$CD$98=$D79)*($A$100:$A$105=$C79)*($B$100:$CD$105))</f>
        <v>0.15907978592551661</v>
      </c>
      <c r="T79" s="43" cm="1">
        <f t="array" ref="T79">SUMPRODUCT(($B$97:$CD$97=T$63)*($B$98:$CD$98=$D79)*($A$100:$A$105=$C79)*($B$100:$CD$105))</f>
        <v>0.13244913876059655</v>
      </c>
      <c r="U79" s="43" cm="1">
        <f t="array" ref="U79">SUMPRODUCT(($B$97:$CD$97=U$63)*($B$98:$CD$98=$D79)*($A$100:$A$105=$C79)*($B$100:$CD$105))</f>
        <v>0.15682453782549849</v>
      </c>
      <c r="V79" s="43" cm="1">
        <f t="array" ref="V79">SUMPRODUCT(($B$97:$CD$97=V$63)*($B$98:$CD$98=$D79)*($A$100:$A$105=$C79)*($B$100:$CD$105))</f>
        <v>0.1479431171978739</v>
      </c>
      <c r="W79" s="43" cm="1">
        <f t="array" ref="W79">SUMPRODUCT(($B$97:$CD$97=W$63)*($B$98:$CD$98=$D79)*($A$100:$A$105=$C79)*($B$100:$CD$105))</f>
        <v>0.20992324932732898</v>
      </c>
      <c r="X79" s="43" cm="1">
        <f t="array" ref="X79">SUMPRODUCT(($B$97:$CD$97=X$63)*($B$98:$CD$98=$D79)*($A$100:$A$105=$C79)*($B$100:$CD$105))</f>
        <v>0.18526318486161666</v>
      </c>
      <c r="Y79" s="43" cm="1">
        <f t="array" ref="Y79">SUMPRODUCT(($B$97:$CD$97=Y$63)*($B$98:$CD$98=$D79)*($A$100:$A$105=$C79)*($B$100:$CD$105))</f>
        <v>0.15301355865578389</v>
      </c>
      <c r="Z79" s="43" cm="1">
        <f t="array" ref="Z79">SUMPRODUCT(($B$97:$CD$97=Z$63)*($B$98:$CD$98=$D79)*($A$100:$A$105=$C79)*($B$100:$CD$105))</f>
        <v>9.0513269605027841E-2</v>
      </c>
      <c r="AA79" s="43" cm="1">
        <f t="array" ref="AA79">SUMPRODUCT(($B$97:$CD$97=AA$63)*($B$98:$CD$98=$D79)*($A$100:$A$105=$C79)*($B$100:$CD$105))</f>
        <v>4.1096645660411664E-2</v>
      </c>
      <c r="AB79" s="43" cm="1">
        <f t="array" ref="AB79">SUMPRODUCT(($B$97:$CD$97=AB$63)*($B$98:$CD$98=$D79)*($A$100:$A$105=$C79)*($B$100:$CD$105))</f>
        <v>4.6172825847438474E-2</v>
      </c>
      <c r="AC79" s="43" cm="1">
        <f t="array" ref="AC79">SUMPRODUCT(($B$97:$CD$97=AC$63)*($B$98:$CD$98=$D79)*($A$100:$A$105=$C79)*($B$100:$CD$105))</f>
        <v>0.206052243787539</v>
      </c>
      <c r="AD79" s="43" cm="1">
        <f t="array" ref="AD79">SUMPRODUCT(($B$97:$CD$97=AD$63)*($B$98:$CD$98=$D79)*($A$100:$A$105=$C79)*($B$100:$CD$105))</f>
        <v>0.20482054517206855</v>
      </c>
      <c r="AE79" s="43" cm="1">
        <f t="array" ref="AE79">SUMPRODUCT(($B$97:$CD$97=AE$63)*($B$98:$CD$98=$D79)*($A$100:$A$105=$C79)*($B$100:$CD$105))</f>
        <v>0.40255570298964449</v>
      </c>
      <c r="AF79" s="43" cm="1">
        <f t="array" ref="AF79">SUMPRODUCT(($B$97:$CD$97=AF$63)*($B$98:$CD$98=$D79)*($A$100:$A$105=$C79)*($B$100:$CD$105))</f>
        <v>0.12634855370274986</v>
      </c>
      <c r="AG79" s="43" cm="1">
        <f t="array" ref="AG79">SUMPRODUCT(($B$97:$CP$97=AG$63)*($B$98:$CP$98=$D79)*($A$100:$A$105=$C79)*($B$100:$CP$105))</f>
        <v>0.22350800035450585</v>
      </c>
      <c r="AH79" s="43" cm="1">
        <f t="array" ref="AH79">SUMPRODUCT(($B$97:$CP$97=AH$63)*($B$98:$CP$98=$D79)*($A$100:$A$105=$C79)*($B$100:$CP$105))</f>
        <v>0.1719973997595855</v>
      </c>
      <c r="AI79" s="43" cm="1">
        <f t="array" ref="AI79">SUMPRODUCT(($B$97:$CP$97=AI$63)*($B$98:$CP$98=$D79)*($A$100:$A$105=$C79)*($B$100:$CP$105))</f>
        <v>0.30369289131689514</v>
      </c>
      <c r="AJ79" s="43" cm="1">
        <f t="array" ref="AJ79">SUMPRODUCT(($B$97:$CP$97=AJ$63)*($B$98:$CP$98=$D79)*($A$100:$A$105=$C79)*($B$100:$CP$105))</f>
        <v>0.20167462136264769</v>
      </c>
      <c r="AK79" s="43"/>
      <c r="AL79" s="43"/>
      <c r="AM79" s="43"/>
      <c r="AN79" s="43"/>
      <c r="AO79" s="43"/>
      <c r="AP79" s="43"/>
    </row>
    <row r="80" spans="3:42">
      <c r="C80" t="s">
        <v>295</v>
      </c>
      <c r="D80" t="s">
        <v>291</v>
      </c>
      <c r="E80" t="s">
        <v>103</v>
      </c>
      <c r="F80" s="43" cm="1">
        <f t="array" ref="F80">SUMPRODUCT(($B$97:$CD$97=F$63)*($B$98:$CD$98=$D80)*($A$100:$A$105=$C80)*($B$100:$CD$105))</f>
        <v>0.14960774044565714</v>
      </c>
      <c r="G80" s="43" cm="1">
        <f t="array" ref="G80">SUMPRODUCT(($B$97:$CD$97=G$63)*($B$98:$CD$98=$D80)*($A$100:$A$105=$C80)*($B$100:$CD$105))</f>
        <v>0.12338751705386769</v>
      </c>
      <c r="H80" s="43" cm="1">
        <f t="array" ref="H80">SUMPRODUCT(($B$97:$CD$97=H$63)*($B$98:$CD$98=$D80)*($A$100:$A$105=$C80)*($B$100:$CD$105))</f>
        <v>0.1374019159299732</v>
      </c>
      <c r="I80" s="43" cm="1">
        <f t="array" ref="I80">SUMPRODUCT(($B$97:$CD$97=I$63)*($B$98:$CD$98=$D80)*($A$100:$A$105=$C80)*($B$100:$CD$105))</f>
        <v>0.10064136884126634</v>
      </c>
      <c r="J80" s="43" cm="1">
        <f t="array" ref="J80">SUMPRODUCT(($B$97:$CD$97=J$63)*($B$98:$CD$98=$D80)*($A$100:$A$105=$C80)*($B$100:$CD$105))</f>
        <v>0.17077809390944881</v>
      </c>
      <c r="K80" s="43" cm="1">
        <f t="array" ref="K80">SUMPRODUCT(($B$97:$CD$97=K$63)*($B$98:$CD$98=$D80)*($A$100:$A$105=$C80)*($B$100:$CD$105))</f>
        <v>0.14951204797934664</v>
      </c>
      <c r="L80" s="43" cm="1">
        <f t="array" ref="L80">SUMPRODUCT(($B$97:$CD$97=L$63)*($B$98:$CD$98=$D80)*($A$100:$A$105=$C80)*($B$100:$CD$105))</f>
        <v>0.27997992042375708</v>
      </c>
      <c r="M80" s="43" cm="1">
        <f t="array" ref="M80">SUMPRODUCT(($B$97:$CD$97=M$63)*($B$98:$CD$98=$D80)*($A$100:$A$105=$C80)*($B$100:$CD$105))</f>
        <v>0.15166253312356739</v>
      </c>
      <c r="N80" s="43" cm="1">
        <f t="array" ref="N80">SUMPRODUCT(($B$97:$CD$97=N$63)*($B$98:$CD$98=$D80)*($A$100:$A$105=$C80)*($B$100:$CD$105))</f>
        <v>8.2455622164602227E-2</v>
      </c>
      <c r="O80" s="43" cm="1">
        <f t="array" ref="O80">SUMPRODUCT(($B$97:$CD$97=O$63)*($B$98:$CD$98=$D80)*($A$100:$A$105=$C80)*($B$100:$CD$105))</f>
        <v>0.12770016582243082</v>
      </c>
      <c r="P80" s="43" cm="1">
        <f t="array" ref="P80">SUMPRODUCT(($B$97:$CD$97=P$63)*($B$98:$CD$98=$D80)*($A$100:$A$105=$C80)*($B$100:$CD$105))</f>
        <v>0.24939510387265099</v>
      </c>
      <c r="Q80" s="43" cm="1">
        <f t="array" ref="Q80">SUMPRODUCT(($B$97:$CD$97=Q$63)*($B$98:$CD$98=$D80)*($A$100:$A$105=$C80)*($B$100:$CD$105))</f>
        <v>0.24874672158074307</v>
      </c>
      <c r="R80" s="43" cm="1">
        <f t="array" ref="R80">SUMPRODUCT(($B$97:$CD$97=R$63)*($B$98:$CD$98=$D80)*($A$100:$A$105=$C80)*($B$100:$CD$105))</f>
        <v>5.134057101637772E-2</v>
      </c>
      <c r="S80" s="43" cm="1">
        <f t="array" ref="S80">SUMPRODUCT(($B$97:$CD$97=S$63)*($B$98:$CD$98=$D80)*($A$100:$A$105=$C80)*($B$100:$CD$105))</f>
        <v>0.15907978592551661</v>
      </c>
      <c r="T80" s="43" cm="1">
        <f t="array" ref="T80">SUMPRODUCT(($B$97:$CD$97=T$63)*($B$98:$CD$98=$D80)*($A$100:$A$105=$C80)*($B$100:$CD$105))</f>
        <v>0.13244913876059655</v>
      </c>
      <c r="U80" s="43" cm="1">
        <f t="array" ref="U80">SUMPRODUCT(($B$97:$CD$97=U$63)*($B$98:$CD$98=$D80)*($A$100:$A$105=$C80)*($B$100:$CD$105))</f>
        <v>0.15682453782549849</v>
      </c>
      <c r="V80" s="43" cm="1">
        <f t="array" ref="V80">SUMPRODUCT(($B$97:$CD$97=V$63)*($B$98:$CD$98=$D80)*($A$100:$A$105=$C80)*($B$100:$CD$105))</f>
        <v>0.1479431171978739</v>
      </c>
      <c r="W80" s="43" cm="1">
        <f t="array" ref="W80">SUMPRODUCT(($B$97:$CD$97=W$63)*($B$98:$CD$98=$D80)*($A$100:$A$105=$C80)*($B$100:$CD$105))</f>
        <v>0.20992324932732898</v>
      </c>
      <c r="X80" s="43" cm="1">
        <f t="array" ref="X80">SUMPRODUCT(($B$97:$CD$97=X$63)*($B$98:$CD$98=$D80)*($A$100:$A$105=$C80)*($B$100:$CD$105))</f>
        <v>0.18526318486161666</v>
      </c>
      <c r="Y80" s="43" cm="1">
        <f t="array" ref="Y80">SUMPRODUCT(($B$97:$CD$97=Y$63)*($B$98:$CD$98=$D80)*($A$100:$A$105=$C80)*($B$100:$CD$105))</f>
        <v>0.15301355865578389</v>
      </c>
      <c r="Z80" s="43" cm="1">
        <f t="array" ref="Z80">SUMPRODUCT(($B$97:$CD$97=Z$63)*($B$98:$CD$98=$D80)*($A$100:$A$105=$C80)*($B$100:$CD$105))</f>
        <v>9.0513269605027841E-2</v>
      </c>
      <c r="AA80" s="43" cm="1">
        <f t="array" ref="AA80">SUMPRODUCT(($B$97:$CD$97=AA$63)*($B$98:$CD$98=$D80)*($A$100:$A$105=$C80)*($B$100:$CD$105))</f>
        <v>4.1096645660411664E-2</v>
      </c>
      <c r="AB80" s="43" cm="1">
        <f t="array" ref="AB80">SUMPRODUCT(($B$97:$CD$97=AB$63)*($B$98:$CD$98=$D80)*($A$100:$A$105=$C80)*($B$100:$CD$105))</f>
        <v>4.6172825847438474E-2</v>
      </c>
      <c r="AC80" s="43" cm="1">
        <f t="array" ref="AC80">SUMPRODUCT(($B$97:$CD$97=AC$63)*($B$98:$CD$98=$D80)*($A$100:$A$105=$C80)*($B$100:$CD$105))</f>
        <v>0.206052243787539</v>
      </c>
      <c r="AD80" s="43" cm="1">
        <f t="array" ref="AD80">SUMPRODUCT(($B$97:$CD$97=AD$63)*($B$98:$CD$98=$D80)*($A$100:$A$105=$C80)*($B$100:$CD$105))</f>
        <v>0.20482054517206855</v>
      </c>
      <c r="AE80" s="43" cm="1">
        <f t="array" ref="AE80">SUMPRODUCT(($B$97:$CD$97=AE$63)*($B$98:$CD$98=$D80)*($A$100:$A$105=$C80)*($B$100:$CD$105))</f>
        <v>0.40255570298964449</v>
      </c>
      <c r="AF80" s="43" cm="1">
        <f t="array" ref="AF80">SUMPRODUCT(($B$97:$CD$97=AF$63)*($B$98:$CD$98=$D80)*($A$100:$A$105=$C80)*($B$100:$CD$105))</f>
        <v>0.12634855370274986</v>
      </c>
      <c r="AG80" s="43" cm="1">
        <f t="array" ref="AG80">SUMPRODUCT(($B$97:$CP$97=AG$63)*($B$98:$CP$98=$D80)*($A$100:$A$105=$C80)*($B$100:$CP$105))</f>
        <v>0.22350800035450585</v>
      </c>
      <c r="AH80" s="43" cm="1">
        <f t="array" ref="AH80">SUMPRODUCT(($B$97:$CP$97=AH$63)*($B$98:$CP$98=$D80)*($A$100:$A$105=$C80)*($B$100:$CP$105))</f>
        <v>0.1719973997595855</v>
      </c>
      <c r="AI80" s="43" cm="1">
        <f t="array" ref="AI80">SUMPRODUCT(($B$97:$CP$97=AI$63)*($B$98:$CP$98=$D80)*($A$100:$A$105=$C80)*($B$100:$CP$105))</f>
        <v>0.30369289131689514</v>
      </c>
      <c r="AJ80" s="43" cm="1">
        <f t="array" ref="AJ80">SUMPRODUCT(($B$97:$CP$97=AJ$63)*($B$98:$CP$98=$D80)*($A$100:$A$105=$C80)*($B$100:$CP$105))</f>
        <v>0.20167462136264769</v>
      </c>
      <c r="AK80" s="43"/>
      <c r="AL80" s="43"/>
      <c r="AM80" s="43"/>
      <c r="AN80" s="43"/>
      <c r="AO80" s="43"/>
      <c r="AP80" s="43"/>
    </row>
    <row r="81" spans="1:42">
      <c r="C81" t="s">
        <v>297</v>
      </c>
      <c r="D81" t="s">
        <v>291</v>
      </c>
      <c r="E81" t="s">
        <v>104</v>
      </c>
      <c r="F81" s="43" cm="1">
        <f t="array" ref="F81">SUMPRODUCT(($B$97:$CD$97=F$63)*($B$98:$CD$98=$D81)*($A$100:$A$105=$C81)*($B$100:$CD$105))</f>
        <v>0.14960774044565714</v>
      </c>
      <c r="G81" s="43" cm="1">
        <f t="array" ref="G81">SUMPRODUCT(($B$97:$CD$97=G$63)*($B$98:$CD$98=$D81)*($A$100:$A$105=$C81)*($B$100:$CD$105))</f>
        <v>0.12338751705386769</v>
      </c>
      <c r="H81" s="43" cm="1">
        <f t="array" ref="H81">SUMPRODUCT(($B$97:$CD$97=H$63)*($B$98:$CD$98=$D81)*($A$100:$A$105=$C81)*($B$100:$CD$105))</f>
        <v>0.1374019159299732</v>
      </c>
      <c r="I81" s="43" cm="1">
        <f t="array" ref="I81">SUMPRODUCT(($B$97:$CD$97=I$63)*($B$98:$CD$98=$D81)*($A$100:$A$105=$C81)*($B$100:$CD$105))</f>
        <v>0.10064136884126634</v>
      </c>
      <c r="J81" s="43" cm="1">
        <f t="array" ref="J81">SUMPRODUCT(($B$97:$CD$97=J$63)*($B$98:$CD$98=$D81)*($A$100:$A$105=$C81)*($B$100:$CD$105))</f>
        <v>0.17077809390944881</v>
      </c>
      <c r="K81" s="43" cm="1">
        <f t="array" ref="K81">SUMPRODUCT(($B$97:$CD$97=K$63)*($B$98:$CD$98=$D81)*($A$100:$A$105=$C81)*($B$100:$CD$105))</f>
        <v>0.14951204797934664</v>
      </c>
      <c r="L81" s="43" cm="1">
        <f t="array" ref="L81">SUMPRODUCT(($B$97:$CD$97=L$63)*($B$98:$CD$98=$D81)*($A$100:$A$105=$C81)*($B$100:$CD$105))</f>
        <v>0.27997992042375708</v>
      </c>
      <c r="M81" s="43" cm="1">
        <f t="array" ref="M81">SUMPRODUCT(($B$97:$CD$97=M$63)*($B$98:$CD$98=$D81)*($A$100:$A$105=$C81)*($B$100:$CD$105))</f>
        <v>0.15166253312356739</v>
      </c>
      <c r="N81" s="43" cm="1">
        <f t="array" ref="N81">SUMPRODUCT(($B$97:$CD$97=N$63)*($B$98:$CD$98=$D81)*($A$100:$A$105=$C81)*($B$100:$CD$105))</f>
        <v>8.2455622164602227E-2</v>
      </c>
      <c r="O81" s="43" cm="1">
        <f t="array" ref="O81">SUMPRODUCT(($B$97:$CD$97=O$63)*($B$98:$CD$98=$D81)*($A$100:$A$105=$C81)*($B$100:$CD$105))</f>
        <v>0.12770016582243082</v>
      </c>
      <c r="P81" s="43" cm="1">
        <f t="array" ref="P81">SUMPRODUCT(($B$97:$CD$97=P$63)*($B$98:$CD$98=$D81)*($A$100:$A$105=$C81)*($B$100:$CD$105))</f>
        <v>0.24939510387265099</v>
      </c>
      <c r="Q81" s="43" cm="1">
        <f t="array" ref="Q81">SUMPRODUCT(($B$97:$CD$97=Q$63)*($B$98:$CD$98=$D81)*($A$100:$A$105=$C81)*($B$100:$CD$105))</f>
        <v>0.24874672158074307</v>
      </c>
      <c r="R81" s="43" cm="1">
        <f t="array" ref="R81">SUMPRODUCT(($B$97:$CD$97=R$63)*($B$98:$CD$98=$D81)*($A$100:$A$105=$C81)*($B$100:$CD$105))</f>
        <v>5.134057101637772E-2</v>
      </c>
      <c r="S81" s="43" cm="1">
        <f t="array" ref="S81">SUMPRODUCT(($B$97:$CD$97=S$63)*($B$98:$CD$98=$D81)*($A$100:$A$105=$C81)*($B$100:$CD$105))</f>
        <v>0.15907978592551661</v>
      </c>
      <c r="T81" s="43" cm="1">
        <f t="array" ref="T81">SUMPRODUCT(($B$97:$CD$97=T$63)*($B$98:$CD$98=$D81)*($A$100:$A$105=$C81)*($B$100:$CD$105))</f>
        <v>0.13244913876059655</v>
      </c>
      <c r="U81" s="43" cm="1">
        <f t="array" ref="U81">SUMPRODUCT(($B$97:$CD$97=U$63)*($B$98:$CD$98=$D81)*($A$100:$A$105=$C81)*($B$100:$CD$105))</f>
        <v>0.15682453782549849</v>
      </c>
      <c r="V81" s="43" cm="1">
        <f t="array" ref="V81">SUMPRODUCT(($B$97:$CD$97=V$63)*($B$98:$CD$98=$D81)*($A$100:$A$105=$C81)*($B$100:$CD$105))</f>
        <v>0.1479431171978739</v>
      </c>
      <c r="W81" s="43" cm="1">
        <f t="array" ref="W81">SUMPRODUCT(($B$97:$CD$97=W$63)*($B$98:$CD$98=$D81)*($A$100:$A$105=$C81)*($B$100:$CD$105))</f>
        <v>0.20992324932732898</v>
      </c>
      <c r="X81" s="43" cm="1">
        <f t="array" ref="X81">SUMPRODUCT(($B$97:$CD$97=X$63)*($B$98:$CD$98=$D81)*($A$100:$A$105=$C81)*($B$100:$CD$105))</f>
        <v>0.18526318486161666</v>
      </c>
      <c r="Y81" s="43" cm="1">
        <f t="array" ref="Y81">SUMPRODUCT(($B$97:$CD$97=Y$63)*($B$98:$CD$98=$D81)*($A$100:$A$105=$C81)*($B$100:$CD$105))</f>
        <v>0.15301355865578389</v>
      </c>
      <c r="Z81" s="43" cm="1">
        <f t="array" ref="Z81">SUMPRODUCT(($B$97:$CD$97=Z$63)*($B$98:$CD$98=$D81)*($A$100:$A$105=$C81)*($B$100:$CD$105))</f>
        <v>9.0513269605027841E-2</v>
      </c>
      <c r="AA81" s="43" cm="1">
        <f t="array" ref="AA81">SUMPRODUCT(($B$97:$CD$97=AA$63)*($B$98:$CD$98=$D81)*($A$100:$A$105=$C81)*($B$100:$CD$105))</f>
        <v>4.1096645660411664E-2</v>
      </c>
      <c r="AB81" s="43" cm="1">
        <f t="array" ref="AB81">SUMPRODUCT(($B$97:$CD$97=AB$63)*($B$98:$CD$98=$D81)*($A$100:$A$105=$C81)*($B$100:$CD$105))</f>
        <v>4.6172825847438474E-2</v>
      </c>
      <c r="AC81" s="43" cm="1">
        <f t="array" ref="AC81">SUMPRODUCT(($B$97:$CD$97=AC$63)*($B$98:$CD$98=$D81)*($A$100:$A$105=$C81)*($B$100:$CD$105))</f>
        <v>0.206052243787539</v>
      </c>
      <c r="AD81" s="43" cm="1">
        <f t="array" ref="AD81">SUMPRODUCT(($B$97:$CD$97=AD$63)*($B$98:$CD$98=$D81)*($A$100:$A$105=$C81)*($B$100:$CD$105))</f>
        <v>0.20482054517206855</v>
      </c>
      <c r="AE81" s="43" cm="1">
        <f t="array" ref="AE81">SUMPRODUCT(($B$97:$CD$97=AE$63)*($B$98:$CD$98=$D81)*($A$100:$A$105=$C81)*($B$100:$CD$105))</f>
        <v>0.40255570298964449</v>
      </c>
      <c r="AF81" s="43" cm="1">
        <f t="array" ref="AF81">SUMPRODUCT(($B$97:$CD$97=AF$63)*($B$98:$CD$98=$D81)*($A$100:$A$105=$C81)*($B$100:$CD$105))</f>
        <v>0.12634855370274986</v>
      </c>
      <c r="AG81" s="43" cm="1">
        <f t="array" ref="AG81">SUMPRODUCT(($B$97:$CP$97=AG$63)*($B$98:$CP$98=$D81)*($A$100:$A$105=$C81)*($B$100:$CP$105))</f>
        <v>0.22350800035450585</v>
      </c>
      <c r="AH81" s="43" cm="1">
        <f t="array" ref="AH81">SUMPRODUCT(($B$97:$CP$97=AH$63)*($B$98:$CP$98=$D81)*($A$100:$A$105=$C81)*($B$100:$CP$105))</f>
        <v>0.1719973997595855</v>
      </c>
      <c r="AI81" s="43" cm="1">
        <f t="array" ref="AI81">SUMPRODUCT(($B$97:$CP$97=AI$63)*($B$98:$CP$98=$D81)*($A$100:$A$105=$C81)*($B$100:$CP$105))</f>
        <v>0.30369289131689514</v>
      </c>
      <c r="AJ81" s="43" cm="1">
        <f t="array" ref="AJ81">SUMPRODUCT(($B$97:$CP$97=AJ$63)*($B$98:$CP$98=$D81)*($A$100:$A$105=$C81)*($B$100:$CP$105))</f>
        <v>0.20167462136264769</v>
      </c>
      <c r="AK81" s="43"/>
      <c r="AL81" s="43"/>
      <c r="AM81" s="43"/>
      <c r="AN81" s="43"/>
      <c r="AO81" s="43"/>
      <c r="AP81" s="43"/>
    </row>
    <row r="82" spans="1:42">
      <c r="C82" t="s">
        <v>298</v>
      </c>
      <c r="D82" t="s">
        <v>301</v>
      </c>
      <c r="E82" t="s">
        <v>99</v>
      </c>
      <c r="F82" s="51">
        <f>F76</f>
        <v>0.26624165833427121</v>
      </c>
      <c r="G82" s="51">
        <f t="shared" ref="G82:AF87" si="71">G76</f>
        <v>0.252468459286395</v>
      </c>
      <c r="H82" s="51">
        <f t="shared" si="71"/>
        <v>0.25795927434094412</v>
      </c>
      <c r="I82" s="51">
        <f t="shared" si="71"/>
        <v>0.2239064328293468</v>
      </c>
      <c r="J82" s="51">
        <f t="shared" si="71"/>
        <v>0.29676269356048068</v>
      </c>
      <c r="K82" s="51">
        <f t="shared" si="71"/>
        <v>0.27863293412528534</v>
      </c>
      <c r="L82" s="51">
        <f t="shared" si="71"/>
        <v>0.35282273325427554</v>
      </c>
      <c r="M82" s="51">
        <f t="shared" si="71"/>
        <v>0.28073780141708166</v>
      </c>
      <c r="N82" s="51">
        <f t="shared" si="71"/>
        <v>0.22408301537929098</v>
      </c>
      <c r="O82" s="51">
        <f t="shared" si="71"/>
        <v>0.28657926854082538</v>
      </c>
      <c r="P82" s="51">
        <f t="shared" si="71"/>
        <v>0.39872323699522949</v>
      </c>
      <c r="Q82" s="51">
        <f t="shared" si="71"/>
        <v>0.38994498837674868</v>
      </c>
      <c r="R82" s="51">
        <f t="shared" si="71"/>
        <v>0.20950841112511859</v>
      </c>
      <c r="S82" s="51">
        <f t="shared" si="71"/>
        <v>0.30432883761872953</v>
      </c>
      <c r="T82" s="51">
        <f t="shared" si="71"/>
        <v>0.33883898670684853</v>
      </c>
      <c r="U82" s="51">
        <f t="shared" si="71"/>
        <v>0.32175162176998806</v>
      </c>
      <c r="V82" s="51">
        <f t="shared" si="71"/>
        <v>0.34527802448063993</v>
      </c>
      <c r="W82" s="51">
        <f t="shared" si="71"/>
        <v>0.45020780769053659</v>
      </c>
      <c r="X82" s="51">
        <f t="shared" si="71"/>
        <v>0.38279978362051409</v>
      </c>
      <c r="Y82" s="51">
        <f t="shared" si="71"/>
        <v>0.40277288637076519</v>
      </c>
      <c r="Z82" s="51">
        <f t="shared" si="71"/>
        <v>0.28853322114972724</v>
      </c>
      <c r="AA82" s="51">
        <f t="shared" si="71"/>
        <v>0.22901287215037053</v>
      </c>
      <c r="AB82" s="51">
        <f t="shared" si="71"/>
        <v>0.25581434978755124</v>
      </c>
      <c r="AC82" s="51">
        <f t="shared" si="71"/>
        <v>0.42448656304677612</v>
      </c>
      <c r="AD82" s="51">
        <f t="shared" si="71"/>
        <v>0.38450550419478374</v>
      </c>
      <c r="AE82" s="51">
        <f t="shared" si="71"/>
        <v>0.57984479400225852</v>
      </c>
      <c r="AF82" s="51">
        <f t="shared" si="71"/>
        <v>0.35638411870002623</v>
      </c>
      <c r="AG82" s="51">
        <f t="shared" ref="AG82:AJ82" si="72">AG76</f>
        <v>0.37803848883882718</v>
      </c>
      <c r="AH82" s="51">
        <f t="shared" si="72"/>
        <v>0.29205318943037228</v>
      </c>
      <c r="AI82" s="51">
        <f t="shared" si="72"/>
        <v>0.31144165627141995</v>
      </c>
      <c r="AJ82" s="51">
        <f t="shared" si="72"/>
        <v>0.3125419849079244</v>
      </c>
      <c r="AK82" s="44"/>
      <c r="AL82" s="44"/>
      <c r="AM82" s="44"/>
      <c r="AN82" s="44"/>
      <c r="AO82" s="44"/>
      <c r="AP82" s="44"/>
    </row>
    <row r="83" spans="1:42">
      <c r="C83" t="s">
        <v>294</v>
      </c>
      <c r="D83" t="s">
        <v>301</v>
      </c>
      <c r="E83" t="s">
        <v>100</v>
      </c>
      <c r="F83" s="51">
        <f t="shared" ref="F83:U87" si="73">F77</f>
        <v>3.2973822557043057E-2</v>
      </c>
      <c r="G83" s="51">
        <f t="shared" si="73"/>
        <v>0</v>
      </c>
      <c r="H83" s="51">
        <f t="shared" si="73"/>
        <v>1.6844557519002268E-2</v>
      </c>
      <c r="I83" s="51">
        <f t="shared" si="73"/>
        <v>0</v>
      </c>
      <c r="J83" s="51">
        <f t="shared" si="73"/>
        <v>4.4793494258416874E-2</v>
      </c>
      <c r="K83" s="51">
        <f t="shared" si="73"/>
        <v>2.0391161833407945E-2</v>
      </c>
      <c r="L83" s="51">
        <f t="shared" si="73"/>
        <v>0.20713710759323867</v>
      </c>
      <c r="M83" s="51">
        <f t="shared" si="73"/>
        <v>2.2587264830053119E-2</v>
      </c>
      <c r="N83" s="51">
        <f t="shared" si="73"/>
        <v>0</v>
      </c>
      <c r="O83" s="51">
        <f t="shared" si="73"/>
        <v>0</v>
      </c>
      <c r="P83" s="51">
        <f t="shared" si="73"/>
        <v>0.10006697075007247</v>
      </c>
      <c r="Q83" s="51">
        <f t="shared" si="73"/>
        <v>0.10754845478473747</v>
      </c>
      <c r="R83" s="51">
        <f t="shared" si="73"/>
        <v>0</v>
      </c>
      <c r="S83" s="51">
        <f t="shared" si="73"/>
        <v>1.3830734232303674E-2</v>
      </c>
      <c r="T83" s="51">
        <f t="shared" si="73"/>
        <v>0</v>
      </c>
      <c r="U83" s="51">
        <f t="shared" si="73"/>
        <v>0</v>
      </c>
      <c r="V83" s="51">
        <f t="shared" si="71"/>
        <v>0</v>
      </c>
      <c r="W83" s="51">
        <f t="shared" si="71"/>
        <v>0</v>
      </c>
      <c r="X83" s="51">
        <f t="shared" si="71"/>
        <v>0</v>
      </c>
      <c r="Y83" s="51">
        <f t="shared" si="71"/>
        <v>0</v>
      </c>
      <c r="Z83" s="51">
        <f t="shared" si="71"/>
        <v>0</v>
      </c>
      <c r="AA83" s="51">
        <f t="shared" si="71"/>
        <v>0</v>
      </c>
      <c r="AB83" s="51">
        <f t="shared" si="71"/>
        <v>0</v>
      </c>
      <c r="AC83" s="51">
        <f t="shared" si="71"/>
        <v>0</v>
      </c>
      <c r="AD83" s="51">
        <f t="shared" si="71"/>
        <v>2.5135586149353382E-2</v>
      </c>
      <c r="AE83" s="51">
        <f t="shared" si="71"/>
        <v>0.22526661197703046</v>
      </c>
      <c r="AF83" s="51">
        <f t="shared" si="71"/>
        <v>0</v>
      </c>
      <c r="AG83" s="51">
        <f t="shared" ref="AG83:AJ83" si="74">AG77</f>
        <v>6.8977511870184527E-2</v>
      </c>
      <c r="AH83" s="51">
        <f t="shared" si="74"/>
        <v>5.1941610088798669E-2</v>
      </c>
      <c r="AI83" s="51">
        <f t="shared" si="74"/>
        <v>0.29594412636237027</v>
      </c>
      <c r="AJ83" s="51">
        <f t="shared" si="74"/>
        <v>9.0807257817370993E-2</v>
      </c>
      <c r="AK83" s="44"/>
      <c r="AL83" s="44"/>
      <c r="AM83" s="44"/>
      <c r="AN83" s="44"/>
      <c r="AO83" s="44"/>
      <c r="AP83" s="44"/>
    </row>
    <row r="84" spans="1:42">
      <c r="C84" t="s">
        <v>293</v>
      </c>
      <c r="D84" t="s">
        <v>301</v>
      </c>
      <c r="E84" t="s">
        <v>101</v>
      </c>
      <c r="F84" s="51">
        <f t="shared" si="73"/>
        <v>0.14960774044565714</v>
      </c>
      <c r="G84" s="51">
        <f t="shared" si="71"/>
        <v>0.12338751705386769</v>
      </c>
      <c r="H84" s="51">
        <f t="shared" si="71"/>
        <v>0.1374019159299732</v>
      </c>
      <c r="I84" s="51">
        <f t="shared" si="71"/>
        <v>0.10064136884126634</v>
      </c>
      <c r="J84" s="51">
        <f t="shared" si="71"/>
        <v>0.17077809390944881</v>
      </c>
      <c r="K84" s="51">
        <f t="shared" si="71"/>
        <v>0.14951204797934664</v>
      </c>
      <c r="L84" s="51">
        <f t="shared" si="71"/>
        <v>0.27997992042375708</v>
      </c>
      <c r="M84" s="51">
        <f t="shared" si="71"/>
        <v>0.15166253312356739</v>
      </c>
      <c r="N84" s="51">
        <f t="shared" si="71"/>
        <v>8.2455622164602227E-2</v>
      </c>
      <c r="O84" s="51">
        <f t="shared" si="71"/>
        <v>0.12770016582243082</v>
      </c>
      <c r="P84" s="51">
        <f t="shared" si="71"/>
        <v>0.24939510387265099</v>
      </c>
      <c r="Q84" s="51">
        <f t="shared" si="71"/>
        <v>0.24874672158074307</v>
      </c>
      <c r="R84" s="51">
        <f t="shared" si="71"/>
        <v>5.134057101637772E-2</v>
      </c>
      <c r="S84" s="51">
        <f t="shared" si="71"/>
        <v>0.15907978592551661</v>
      </c>
      <c r="T84" s="51">
        <f t="shared" si="71"/>
        <v>0.13244913876059655</v>
      </c>
      <c r="U84" s="51">
        <f t="shared" si="71"/>
        <v>0.15682453782549849</v>
      </c>
      <c r="V84" s="51">
        <f t="shared" si="71"/>
        <v>0.1479431171978739</v>
      </c>
      <c r="W84" s="51">
        <f t="shared" si="71"/>
        <v>0.20992324932732898</v>
      </c>
      <c r="X84" s="51">
        <f t="shared" si="71"/>
        <v>0.18526318486161666</v>
      </c>
      <c r="Y84" s="51">
        <f t="shared" si="71"/>
        <v>0.15301355865578389</v>
      </c>
      <c r="Z84" s="51">
        <f t="shared" si="71"/>
        <v>9.0513269605027841E-2</v>
      </c>
      <c r="AA84" s="51">
        <f t="shared" si="71"/>
        <v>4.1096645660411664E-2</v>
      </c>
      <c r="AB84" s="51">
        <f t="shared" si="71"/>
        <v>4.6172825847438474E-2</v>
      </c>
      <c r="AC84" s="51">
        <f t="shared" si="71"/>
        <v>0.206052243787539</v>
      </c>
      <c r="AD84" s="51">
        <f t="shared" si="71"/>
        <v>0.20482054517206855</v>
      </c>
      <c r="AE84" s="51">
        <f t="shared" si="71"/>
        <v>0.40255570298964449</v>
      </c>
      <c r="AF84" s="51">
        <f t="shared" si="71"/>
        <v>0.12634855370274986</v>
      </c>
      <c r="AG84" s="51">
        <f t="shared" ref="AG84:AJ84" si="75">AG78</f>
        <v>0.22350800035450585</v>
      </c>
      <c r="AH84" s="51">
        <f t="shared" si="75"/>
        <v>0.1719973997595855</v>
      </c>
      <c r="AI84" s="51">
        <f t="shared" si="75"/>
        <v>0.30369289131689514</v>
      </c>
      <c r="AJ84" s="51">
        <f t="shared" si="75"/>
        <v>0.20167462136264769</v>
      </c>
      <c r="AK84" s="44"/>
      <c r="AL84" s="44"/>
      <c r="AM84" s="44"/>
      <c r="AN84" s="44"/>
      <c r="AO84" s="44"/>
      <c r="AP84" s="44"/>
    </row>
    <row r="85" spans="1:42">
      <c r="C85" t="s">
        <v>296</v>
      </c>
      <c r="D85" t="s">
        <v>301</v>
      </c>
      <c r="E85" t="s">
        <v>102</v>
      </c>
      <c r="F85" s="51">
        <f t="shared" si="73"/>
        <v>0.14960774044565714</v>
      </c>
      <c r="G85" s="51">
        <f t="shared" si="71"/>
        <v>0.12338751705386769</v>
      </c>
      <c r="H85" s="51">
        <f t="shared" si="71"/>
        <v>0.1374019159299732</v>
      </c>
      <c r="I85" s="51">
        <f t="shared" si="71"/>
        <v>0.10064136884126634</v>
      </c>
      <c r="J85" s="51">
        <f t="shared" si="71"/>
        <v>0.17077809390944881</v>
      </c>
      <c r="K85" s="51">
        <f t="shared" si="71"/>
        <v>0.14951204797934664</v>
      </c>
      <c r="L85" s="51">
        <f t="shared" si="71"/>
        <v>0.27997992042375708</v>
      </c>
      <c r="M85" s="51">
        <f t="shared" si="71"/>
        <v>0.15166253312356739</v>
      </c>
      <c r="N85" s="51">
        <f t="shared" si="71"/>
        <v>8.2455622164602227E-2</v>
      </c>
      <c r="O85" s="51">
        <f t="shared" si="71"/>
        <v>0.12770016582243082</v>
      </c>
      <c r="P85" s="51">
        <f t="shared" si="71"/>
        <v>0.24939510387265099</v>
      </c>
      <c r="Q85" s="51">
        <f t="shared" si="71"/>
        <v>0.24874672158074307</v>
      </c>
      <c r="R85" s="51">
        <f t="shared" si="71"/>
        <v>5.134057101637772E-2</v>
      </c>
      <c r="S85" s="51">
        <f t="shared" si="71"/>
        <v>0.15907978592551661</v>
      </c>
      <c r="T85" s="51">
        <f t="shared" si="71"/>
        <v>0.13244913876059655</v>
      </c>
      <c r="U85" s="51">
        <f t="shared" si="71"/>
        <v>0.15682453782549849</v>
      </c>
      <c r="V85" s="51">
        <f t="shared" si="71"/>
        <v>0.1479431171978739</v>
      </c>
      <c r="W85" s="51">
        <f t="shared" si="71"/>
        <v>0.20992324932732898</v>
      </c>
      <c r="X85" s="51">
        <f t="shared" si="71"/>
        <v>0.18526318486161666</v>
      </c>
      <c r="Y85" s="51">
        <f t="shared" si="71"/>
        <v>0.15301355865578389</v>
      </c>
      <c r="Z85" s="51">
        <f t="shared" si="71"/>
        <v>9.0513269605027841E-2</v>
      </c>
      <c r="AA85" s="51">
        <f t="shared" si="71"/>
        <v>4.1096645660411664E-2</v>
      </c>
      <c r="AB85" s="51">
        <f t="shared" si="71"/>
        <v>4.6172825847438474E-2</v>
      </c>
      <c r="AC85" s="51">
        <f t="shared" si="71"/>
        <v>0.206052243787539</v>
      </c>
      <c r="AD85" s="51">
        <f t="shared" si="71"/>
        <v>0.20482054517206855</v>
      </c>
      <c r="AE85" s="51">
        <f t="shared" si="71"/>
        <v>0.40255570298964449</v>
      </c>
      <c r="AF85" s="51">
        <f t="shared" si="71"/>
        <v>0.12634855370274986</v>
      </c>
      <c r="AG85" s="51">
        <f t="shared" ref="AG85:AJ85" si="76">AG79</f>
        <v>0.22350800035450585</v>
      </c>
      <c r="AH85" s="51">
        <f t="shared" si="76"/>
        <v>0.1719973997595855</v>
      </c>
      <c r="AI85" s="51">
        <f t="shared" si="76"/>
        <v>0.30369289131689514</v>
      </c>
      <c r="AJ85" s="51">
        <f t="shared" si="76"/>
        <v>0.20167462136264769</v>
      </c>
      <c r="AK85" s="44"/>
      <c r="AL85" s="44"/>
      <c r="AM85" s="44"/>
      <c r="AN85" s="44"/>
      <c r="AO85" s="44"/>
      <c r="AP85" s="44"/>
    </row>
    <row r="86" spans="1:42">
      <c r="C86" t="s">
        <v>295</v>
      </c>
      <c r="D86" t="s">
        <v>301</v>
      </c>
      <c r="E86" t="s">
        <v>103</v>
      </c>
      <c r="F86" s="51">
        <f t="shared" si="73"/>
        <v>0.14960774044565714</v>
      </c>
      <c r="G86" s="51">
        <f t="shared" si="71"/>
        <v>0.12338751705386769</v>
      </c>
      <c r="H86" s="51">
        <f t="shared" si="71"/>
        <v>0.1374019159299732</v>
      </c>
      <c r="I86" s="51">
        <f t="shared" si="71"/>
        <v>0.10064136884126634</v>
      </c>
      <c r="J86" s="51">
        <f t="shared" si="71"/>
        <v>0.17077809390944881</v>
      </c>
      <c r="K86" s="51">
        <f t="shared" si="71"/>
        <v>0.14951204797934664</v>
      </c>
      <c r="L86" s="51">
        <f t="shared" si="71"/>
        <v>0.27997992042375708</v>
      </c>
      <c r="M86" s="51">
        <f t="shared" si="71"/>
        <v>0.15166253312356739</v>
      </c>
      <c r="N86" s="51">
        <f t="shared" si="71"/>
        <v>8.2455622164602227E-2</v>
      </c>
      <c r="O86" s="51">
        <f t="shared" si="71"/>
        <v>0.12770016582243082</v>
      </c>
      <c r="P86" s="51">
        <f t="shared" si="71"/>
        <v>0.24939510387265099</v>
      </c>
      <c r="Q86" s="51">
        <f t="shared" si="71"/>
        <v>0.24874672158074307</v>
      </c>
      <c r="R86" s="51">
        <f t="shared" si="71"/>
        <v>5.134057101637772E-2</v>
      </c>
      <c r="S86" s="51">
        <f t="shared" si="71"/>
        <v>0.15907978592551661</v>
      </c>
      <c r="T86" s="51">
        <f t="shared" si="71"/>
        <v>0.13244913876059655</v>
      </c>
      <c r="U86" s="51">
        <f t="shared" si="71"/>
        <v>0.15682453782549849</v>
      </c>
      <c r="V86" s="51">
        <f t="shared" si="71"/>
        <v>0.1479431171978739</v>
      </c>
      <c r="W86" s="51">
        <f t="shared" si="71"/>
        <v>0.20992324932732898</v>
      </c>
      <c r="X86" s="51">
        <f t="shared" si="71"/>
        <v>0.18526318486161666</v>
      </c>
      <c r="Y86" s="51">
        <f t="shared" si="71"/>
        <v>0.15301355865578389</v>
      </c>
      <c r="Z86" s="51">
        <f t="shared" si="71"/>
        <v>9.0513269605027841E-2</v>
      </c>
      <c r="AA86" s="51">
        <f t="shared" si="71"/>
        <v>4.1096645660411664E-2</v>
      </c>
      <c r="AB86" s="51">
        <f t="shared" si="71"/>
        <v>4.6172825847438474E-2</v>
      </c>
      <c r="AC86" s="51">
        <f t="shared" si="71"/>
        <v>0.206052243787539</v>
      </c>
      <c r="AD86" s="51">
        <f t="shared" si="71"/>
        <v>0.20482054517206855</v>
      </c>
      <c r="AE86" s="51">
        <f t="shared" si="71"/>
        <v>0.40255570298964449</v>
      </c>
      <c r="AF86" s="51">
        <f t="shared" si="71"/>
        <v>0.12634855370274986</v>
      </c>
      <c r="AG86" s="51">
        <f t="shared" ref="AG86:AJ86" si="77">AG80</f>
        <v>0.22350800035450585</v>
      </c>
      <c r="AH86" s="51">
        <f t="shared" si="77"/>
        <v>0.1719973997595855</v>
      </c>
      <c r="AI86" s="51">
        <f t="shared" si="77"/>
        <v>0.30369289131689514</v>
      </c>
      <c r="AJ86" s="51">
        <f t="shared" si="77"/>
        <v>0.20167462136264769</v>
      </c>
      <c r="AK86" s="44"/>
      <c r="AL86" s="44"/>
      <c r="AM86" s="44"/>
      <c r="AN86" s="44"/>
      <c r="AO86" s="44"/>
      <c r="AP86" s="44"/>
    </row>
    <row r="87" spans="1:42">
      <c r="C87" t="s">
        <v>297</v>
      </c>
      <c r="D87" t="s">
        <v>301</v>
      </c>
      <c r="E87" t="s">
        <v>104</v>
      </c>
      <c r="F87" s="51">
        <f t="shared" si="73"/>
        <v>0.14960774044565714</v>
      </c>
      <c r="G87" s="51">
        <f t="shared" si="71"/>
        <v>0.12338751705386769</v>
      </c>
      <c r="H87" s="51">
        <f t="shared" si="71"/>
        <v>0.1374019159299732</v>
      </c>
      <c r="I87" s="51">
        <f t="shared" si="71"/>
        <v>0.10064136884126634</v>
      </c>
      <c r="J87" s="51">
        <f t="shared" si="71"/>
        <v>0.17077809390944881</v>
      </c>
      <c r="K87" s="51">
        <f t="shared" si="71"/>
        <v>0.14951204797934664</v>
      </c>
      <c r="L87" s="51">
        <f t="shared" si="71"/>
        <v>0.27997992042375708</v>
      </c>
      <c r="M87" s="51">
        <f t="shared" si="71"/>
        <v>0.15166253312356739</v>
      </c>
      <c r="N87" s="51">
        <f t="shared" si="71"/>
        <v>8.2455622164602227E-2</v>
      </c>
      <c r="O87" s="51">
        <f t="shared" si="71"/>
        <v>0.12770016582243082</v>
      </c>
      <c r="P87" s="51">
        <f t="shared" si="71"/>
        <v>0.24939510387265099</v>
      </c>
      <c r="Q87" s="51">
        <f t="shared" si="71"/>
        <v>0.24874672158074307</v>
      </c>
      <c r="R87" s="51">
        <f t="shared" si="71"/>
        <v>5.134057101637772E-2</v>
      </c>
      <c r="S87" s="51">
        <f t="shared" si="71"/>
        <v>0.15907978592551661</v>
      </c>
      <c r="T87" s="51">
        <f t="shared" si="71"/>
        <v>0.13244913876059655</v>
      </c>
      <c r="U87" s="51">
        <f t="shared" si="71"/>
        <v>0.15682453782549849</v>
      </c>
      <c r="V87" s="51">
        <f t="shared" si="71"/>
        <v>0.1479431171978739</v>
      </c>
      <c r="W87" s="51">
        <f t="shared" si="71"/>
        <v>0.20992324932732898</v>
      </c>
      <c r="X87" s="51">
        <f t="shared" si="71"/>
        <v>0.18526318486161666</v>
      </c>
      <c r="Y87" s="51">
        <f t="shared" si="71"/>
        <v>0.15301355865578389</v>
      </c>
      <c r="Z87" s="51">
        <f t="shared" si="71"/>
        <v>9.0513269605027841E-2</v>
      </c>
      <c r="AA87" s="51">
        <f t="shared" si="71"/>
        <v>4.1096645660411664E-2</v>
      </c>
      <c r="AB87" s="51">
        <f t="shared" si="71"/>
        <v>4.6172825847438474E-2</v>
      </c>
      <c r="AC87" s="51">
        <f t="shared" si="71"/>
        <v>0.206052243787539</v>
      </c>
      <c r="AD87" s="51">
        <f t="shared" si="71"/>
        <v>0.20482054517206855</v>
      </c>
      <c r="AE87" s="51">
        <f t="shared" si="71"/>
        <v>0.40255570298964449</v>
      </c>
      <c r="AF87" s="51">
        <f t="shared" si="71"/>
        <v>0.12634855370274986</v>
      </c>
      <c r="AG87" s="51">
        <f t="shared" ref="AG87:AJ87" si="78">AG81</f>
        <v>0.22350800035450585</v>
      </c>
      <c r="AH87" s="51">
        <f t="shared" si="78"/>
        <v>0.1719973997595855</v>
      </c>
      <c r="AI87" s="51">
        <f t="shared" si="78"/>
        <v>0.30369289131689514</v>
      </c>
      <c r="AJ87" s="51">
        <f t="shared" si="78"/>
        <v>0.20167462136264769</v>
      </c>
      <c r="AK87" s="44"/>
      <c r="AL87" s="44"/>
      <c r="AM87" s="44"/>
      <c r="AN87" s="44"/>
      <c r="AO87" s="44"/>
      <c r="AP87" s="44"/>
    </row>
    <row r="88" spans="1:42">
      <c r="C88" s="6" t="s">
        <v>299</v>
      </c>
      <c r="D88" t="s">
        <v>289</v>
      </c>
      <c r="E88" t="s">
        <v>303</v>
      </c>
      <c r="F88" s="43" cm="1">
        <f t="array" ref="F88">SUMPRODUCT(($B$97:$CD$97=F$63)*($B$98:$CD$98=$D88)*($A$100:$A$106=$C88)*($B$100:$CD$106))</f>
        <v>3.8653503136972869E-2</v>
      </c>
      <c r="G88" s="43" cm="1">
        <f t="array" ref="G88">SUMPRODUCT(($B$97:$CD$97=G$63)*($B$98:$CD$98=$D88)*($A$100:$A$106=$C88)*($B$100:$CD$106))</f>
        <v>7.6242208512081369E-2</v>
      </c>
      <c r="H88" s="43" cm="1">
        <f t="array" ref="H88">SUMPRODUCT(($B$97:$CD$97=H$63)*($B$98:$CD$98=$D88)*($A$100:$A$106=$C88)*($B$100:$CD$106))</f>
        <v>4.1310216878708367E-2</v>
      </c>
      <c r="I88" s="43" cm="1">
        <f t="array" ref="I88">SUMPRODUCT(($B$97:$CD$97=I$63)*($B$98:$CD$98=$D88)*($A$100:$A$106=$C88)*($B$100:$CD$106))</f>
        <v>0</v>
      </c>
      <c r="J88" s="43" cm="1">
        <f t="array" ref="J88">SUMPRODUCT(($B$97:$CD$97=J$63)*($B$98:$CD$98=$D88)*($A$100:$A$106=$C88)*($B$100:$CD$106))</f>
        <v>0.11715029567278069</v>
      </c>
      <c r="K88" s="43" cm="1">
        <f t="array" ref="K88">SUMPRODUCT(($B$97:$CD$97=K$63)*($B$98:$CD$98=$D88)*($A$100:$A$106=$C88)*($B$100:$CD$106))</f>
        <v>0.10874771089575988</v>
      </c>
      <c r="L88" s="43" cm="1">
        <f t="array" ref="L88">SUMPRODUCT(($B$97:$CD$97=L$63)*($B$98:$CD$98=$D88)*($A$100:$A$106=$C88)*($B$100:$CD$106))</f>
        <v>0.15666471736673004</v>
      </c>
      <c r="M88" s="43" cm="1">
        <f t="array" ref="M88">SUMPRODUCT(($B$97:$CD$97=M$63)*($B$98:$CD$98=$D88)*($A$100:$A$106=$C88)*($B$100:$CD$106))</f>
        <v>0</v>
      </c>
      <c r="N88" s="43" cm="1">
        <f t="array" ref="N88">SUMPRODUCT(($B$97:$CD$97=N$63)*($B$98:$CD$98=$D88)*($A$100:$A$106=$C88)*($B$100:$CD$106))</f>
        <v>0</v>
      </c>
      <c r="O88" s="43" cm="1">
        <f t="array" ref="O88">SUMPRODUCT(($B$97:$CD$97=O$63)*($B$98:$CD$98=$D88)*($A$100:$A$106=$C88)*($B$100:$CD$106))</f>
        <v>5.3279963949724049E-2</v>
      </c>
      <c r="P88" s="43" cm="1">
        <f t="array" ref="P88">SUMPRODUCT(($B$97:$CD$97=P$63)*($B$98:$CD$98=$D88)*($A$100:$A$106=$C88)*($B$100:$CD$106))</f>
        <v>0.13179423728854822</v>
      </c>
      <c r="Q88" s="43" cm="1">
        <f t="array" ref="Q88">SUMPRODUCT(($B$97:$CD$97=Q$63)*($B$98:$CD$98=$D88)*($A$100:$A$106=$C88)*($B$100:$CD$106))</f>
        <v>0.19093496407799748</v>
      </c>
      <c r="R88" s="43" cm="1">
        <f t="array" ref="R88">SUMPRODUCT(($B$97:$CD$97=R$63)*($B$98:$CD$98=$D88)*($A$100:$A$106=$C88)*($B$100:$CD$106))</f>
        <v>0</v>
      </c>
      <c r="S88" s="43" cm="1">
        <f t="array" ref="S88">SUMPRODUCT(($B$97:$CD$97=S$63)*($B$98:$CD$98=$D88)*($A$100:$A$106=$C88)*($B$100:$CD$106))</f>
        <v>0.14252053954567862</v>
      </c>
      <c r="T88" s="43" cm="1">
        <f t="array" ref="T88">SUMPRODUCT(($B$97:$CD$97=T$63)*($B$98:$CD$98=$D88)*($A$100:$A$106=$C88)*($B$100:$CD$106))</f>
        <v>0.19619283427100825</v>
      </c>
      <c r="U88" s="43" cm="1">
        <f t="array" ref="U88">SUMPRODUCT(($B$97:$CD$97=U$63)*($B$98:$CD$98=$D88)*($A$100:$A$106=$C88)*($B$100:$CD$106))</f>
        <v>6.4529397914172448E-2</v>
      </c>
      <c r="V88" s="43" cm="1">
        <f t="array" ref="V88">SUMPRODUCT(($B$97:$CD$97=V$63)*($B$98:$CD$98=$D88)*($A$100:$A$106=$C88)*($B$100:$CD$106))</f>
        <v>4.4944544241509198E-2</v>
      </c>
      <c r="W88" s="43" cm="1">
        <f t="array" ref="W88">SUMPRODUCT(($B$97:$CD$97=W$63)*($B$98:$CD$98=$D88)*($A$100:$A$106=$C88)*($B$100:$CD$106))</f>
        <v>0.24727571368275658</v>
      </c>
      <c r="X88" s="43" cm="1">
        <f t="array" ref="X88">SUMPRODUCT(($B$97:$CD$97=X$63)*($B$98:$CD$98=$D88)*($A$100:$A$106=$C88)*($B$100:$CD$106))</f>
        <v>6.3696734603894856E-2</v>
      </c>
      <c r="Y88" s="43" cm="1">
        <f t="array" ref="Y88">SUMPRODUCT(($B$97:$CD$97=Y$63)*($B$98:$CD$98=$D88)*($A$100:$A$106=$C88)*($B$100:$CD$106))</f>
        <v>0.13406807795096509</v>
      </c>
      <c r="Z88" s="43" cm="1">
        <f t="array" ref="Z88">SUMPRODUCT(($B$97:$CD$97=Z$63)*($B$98:$CD$98=$D88)*($A$100:$A$106=$C88)*($B$100:$CD$106))</f>
        <v>5.4420031449347456E-2</v>
      </c>
      <c r="AA88" s="43" cm="1">
        <f t="array" ref="AA88">SUMPRODUCT(($B$97:$CD$97=AA$63)*($B$98:$CD$98=$D88)*($A$100:$A$106=$C88)*($B$100:$CD$106))</f>
        <v>0.28774866197760385</v>
      </c>
      <c r="AB88" s="43" cm="1">
        <f t="array" ref="AB88">SUMPRODUCT(($B$97:$CD$97=AB$63)*($B$98:$CD$98=$D88)*($A$100:$A$106=$C88)*($B$100:$CD$106))</f>
        <v>0.28064572855985304</v>
      </c>
      <c r="AC88" s="43" cm="1">
        <f t="array" ref="AC88">SUMPRODUCT(($B$97:$CD$97=AC$63)*($B$98:$CD$98=$D88)*($A$100:$A$106=$C88)*($B$100:$CD$106))</f>
        <v>0.33315837579606911</v>
      </c>
      <c r="AD88" s="43" cm="1">
        <f t="array" ref="AD88">SUMPRODUCT(($B$97:$CD$97=AD$63)*($B$98:$CD$98=$D88)*($A$100:$A$106=$C88)*($B$100:$CD$106))</f>
        <v>6.6884696661877671E-2</v>
      </c>
      <c r="AE88" s="43" cm="1">
        <f t="array" ref="AE88">SUMPRODUCT(($B$97:$CD$97=AE$63)*($B$98:$CD$98=$D88)*($A$100:$A$106=$C88)*($B$100:$CD$106))</f>
        <v>0.33229490161546371</v>
      </c>
      <c r="AF88" s="43" cm="1">
        <f t="array" ref="AF88">SUMPRODUCT(($B$97:$CD$97=AF$63)*($B$98:$CD$98=$D88)*($A$100:$A$106=$C88)*($B$100:$CD$106))</f>
        <v>6.4504970298464012E-2</v>
      </c>
      <c r="AG88" s="43" cm="1">
        <f t="array" ref="AG88">SUMPRODUCT(($B$97:$CP$97=AG$63)*($B$98:$CP$98=$D88)*($A$100:$A$106=$C88)*($B$100:$CP$106))</f>
        <v>0.10662040914789175</v>
      </c>
      <c r="AH88" s="43" cm="1">
        <f t="array" ref="AH88">SUMPRODUCT(($B$97:$CP$97=AH$63)*($B$98:$CP$98=$D88)*($A$100:$A$106=$C88)*($B$100:$CP$106))</f>
        <v>5.2763775912189011E-2</v>
      </c>
      <c r="AI88" s="43" cm="1">
        <f t="array" ref="AI88">SUMPRODUCT(($B$97:$CP$97=AI$63)*($B$98:$CP$98=$D88)*($A$100:$A$106=$C88)*($B$100:$CP$106))</f>
        <v>0.20659351010816376</v>
      </c>
      <c r="AJ88" s="43" cm="1">
        <f t="array" ref="AJ88">SUMPRODUCT(($B$97:$CP$97=AJ$63)*($B$98:$CP$98=$D88)*($A$100:$A$106=$C88)*($B$100:$CP$106))</f>
        <v>0.1184045240080418</v>
      </c>
    </row>
    <row r="89" spans="1:42">
      <c r="C89" s="6" t="s">
        <v>299</v>
      </c>
      <c r="D89" t="s">
        <v>290</v>
      </c>
      <c r="E89" t="s">
        <v>303</v>
      </c>
      <c r="F89" s="43" cm="1">
        <f t="array" ref="F89">SUMPRODUCT(($B$97:$CD$97=F$63)*($B$98:$CD$98=$D89)*($A$100:$A$106=$C89)*($B$100:$CD$106))</f>
        <v>8.8863666598838348E-2</v>
      </c>
      <c r="G89" s="43" cm="1">
        <f t="array" ref="G89">SUMPRODUCT(($B$97:$CD$97=G$63)*($B$98:$CD$98=$D89)*($A$100:$A$106=$C89)*($B$100:$CD$106))</f>
        <v>4.5009836816141048E-2</v>
      </c>
      <c r="H89" s="43" cm="1">
        <f t="array" ref="H89">SUMPRODUCT(($B$97:$CD$97=H$63)*($B$98:$CD$98=$D89)*($A$100:$A$106=$C89)*($B$100:$CD$106))</f>
        <v>9.2377531407230595E-2</v>
      </c>
      <c r="I89" s="43" cm="1">
        <f t="array" ref="I89">SUMPRODUCT(($B$97:$CD$97=I$63)*($B$98:$CD$98=$D89)*($A$100:$A$106=$C89)*($B$100:$CD$106))</f>
        <v>0.19486380190352709</v>
      </c>
      <c r="J89" s="43" cm="1">
        <f t="array" ref="J89">SUMPRODUCT(($B$97:$CD$97=J$63)*($B$98:$CD$98=$D89)*($A$100:$A$106=$C89)*($B$100:$CD$106))</f>
        <v>0.12154075874619921</v>
      </c>
      <c r="K89" s="43" cm="1">
        <f t="array" ref="K89">SUMPRODUCT(($B$97:$CD$97=K$63)*($B$98:$CD$98=$D89)*($A$100:$A$106=$C89)*($B$100:$CD$106))</f>
        <v>0.12757638070582267</v>
      </c>
      <c r="L89" s="43" cm="1">
        <f t="array" ref="L89">SUMPRODUCT(($B$97:$CD$97=L$63)*($B$98:$CD$98=$D89)*($A$100:$A$106=$C89)*($B$100:$CD$106))</f>
        <v>0.14010986463585814</v>
      </c>
      <c r="M89" s="43" cm="1">
        <f t="array" ref="M89">SUMPRODUCT(($B$97:$CD$97=M$63)*($B$98:$CD$98=$D89)*($A$100:$A$106=$C89)*($B$100:$CD$106))</f>
        <v>0.12647487912950109</v>
      </c>
      <c r="N89" s="43" cm="1">
        <f t="array" ref="N89">SUMPRODUCT(($B$97:$CD$97=N$63)*($B$98:$CD$98=$D89)*($A$100:$A$106=$C89)*($B$100:$CD$106))</f>
        <v>0.12795027097840755</v>
      </c>
      <c r="O89" s="43" cm="1">
        <f t="array" ref="O89">SUMPRODUCT(($B$97:$CD$97=O$63)*($B$98:$CD$98=$D89)*($A$100:$A$106=$C89)*($B$100:$CD$106))</f>
        <v>6.4304858135384974E-2</v>
      </c>
      <c r="P89" s="43" cm="1">
        <f t="array" ref="P89">SUMPRODUCT(($B$97:$CD$97=P$63)*($B$98:$CD$98=$D89)*($A$100:$A$106=$C89)*($B$100:$CD$106))</f>
        <v>0.11016574756853013</v>
      </c>
      <c r="Q89" s="43" cm="1">
        <f t="array" ref="Q89">SUMPRODUCT(($B$97:$CD$97=Q$63)*($B$98:$CD$98=$D89)*($A$100:$A$106=$C89)*($B$100:$CD$106))</f>
        <v>0.30241273733900709</v>
      </c>
      <c r="R89" s="43" cm="1">
        <f t="array" ref="R89">SUMPRODUCT(($B$97:$CD$97=R$63)*($B$98:$CD$98=$D89)*($A$100:$A$106=$C89)*($B$100:$CD$106))</f>
        <v>0.24568446761345736</v>
      </c>
      <c r="S89" s="43" cm="1">
        <f t="array" ref="S89">SUMPRODUCT(($B$97:$CD$97=S$63)*($B$98:$CD$98=$D89)*($A$100:$A$106=$C89)*($B$100:$CD$106))</f>
        <v>9.6387852574637764E-2</v>
      </c>
      <c r="T89" s="43" cm="1">
        <f t="array" ref="T89">SUMPRODUCT(($B$97:$CD$97=T$63)*($B$98:$CD$98=$D89)*($A$100:$A$106=$C89)*($B$100:$CD$106))</f>
        <v>0.21451287810297814</v>
      </c>
      <c r="U89" s="43" cm="1">
        <f t="array" ref="U89">SUMPRODUCT(($B$97:$CD$97=U$63)*($B$98:$CD$98=$D89)*($A$100:$A$106=$C89)*($B$100:$CD$106))</f>
        <v>6.400578822530148E-2</v>
      </c>
      <c r="V89" s="43" cm="1">
        <f t="array" ref="V89">SUMPRODUCT(($B$97:$CD$97=V$63)*($B$98:$CD$98=$D89)*($A$100:$A$106=$C89)*($B$100:$CD$106))</f>
        <v>0.15242882652345607</v>
      </c>
      <c r="W89" s="43" cm="1">
        <f t="array" ref="W89">SUMPRODUCT(($B$97:$CD$97=W$63)*($B$98:$CD$98=$D89)*($A$100:$A$106=$C89)*($B$100:$CD$106))</f>
        <v>0.1948652025918346</v>
      </c>
      <c r="X89" s="43" cm="1">
        <f t="array" ref="X89">SUMPRODUCT(($B$97:$CD$97=X$63)*($B$98:$CD$98=$D89)*($A$100:$A$106=$C89)*($B$100:$CD$106))</f>
        <v>0.23552055106076059</v>
      </c>
      <c r="Y89" s="43" cm="1">
        <f t="array" ref="Y89">SUMPRODUCT(($B$97:$CD$97=Y$63)*($B$98:$CD$98=$D89)*($A$100:$A$106=$C89)*($B$100:$CD$106))</f>
        <v>0.2249983527502345</v>
      </c>
      <c r="Z89" s="43" cm="1">
        <f t="array" ref="Z89">SUMPRODUCT(($B$97:$CD$97=Z$63)*($B$98:$CD$98=$D89)*($A$100:$A$106=$C89)*($B$100:$CD$106))</f>
        <v>0.11992516493400099</v>
      </c>
      <c r="AA89" s="43" cm="1">
        <f t="array" ref="AA89">SUMPRODUCT(($B$97:$CD$97=AA$63)*($B$98:$CD$98=$D89)*($A$100:$A$106=$C89)*($B$100:$CD$106))</f>
        <v>0.17255434852754931</v>
      </c>
      <c r="AB89" s="43" cm="1">
        <f t="array" ref="AB89">SUMPRODUCT(($B$97:$CD$97=AB$63)*($B$98:$CD$98=$D89)*($A$100:$A$106=$C89)*($B$100:$CD$106))</f>
        <v>0.10385453378399093</v>
      </c>
      <c r="AC89" s="43" cm="1">
        <f t="array" ref="AC89">SUMPRODUCT(($B$97:$CD$97=AC$63)*($B$98:$CD$98=$D89)*($A$100:$A$106=$C89)*($B$100:$CD$106))</f>
        <v>8.9488679981706953E-2</v>
      </c>
      <c r="AD89" s="43" cm="1">
        <f t="array" ref="AD89">SUMPRODUCT(($B$97:$CD$97=AD$63)*($B$98:$CD$98=$D89)*($A$100:$A$106=$C89)*($B$100:$CD$106))</f>
        <v>0.15258989366377748</v>
      </c>
      <c r="AE89" s="43" cm="1">
        <f t="array" ref="AE89">SUMPRODUCT(($B$97:$CD$97=AE$63)*($B$98:$CD$98=$D89)*($A$100:$A$106=$C89)*($B$100:$CD$106))</f>
        <v>0.23501348320243728</v>
      </c>
      <c r="AF89" s="43" cm="1">
        <f t="array" ref="AF89">SUMPRODUCT(($B$97:$CD$97=AF$63)*($B$98:$CD$98=$D89)*($A$100:$A$106=$C89)*($B$100:$CD$106))</f>
        <v>0.24239809797333439</v>
      </c>
      <c r="AG89" s="43" cm="1">
        <f t="array" ref="AG89">SUMPRODUCT(($B$97:$CP$97=AG$63)*($B$98:$CP$98=$D89)*($A$100:$A$106=$C89)*($B$100:$CP$106))</f>
        <v>0.13809594924106403</v>
      </c>
      <c r="AH89" s="43" cm="1">
        <f t="array" ref="AH89">SUMPRODUCT(($B$97:$CP$97=AH$63)*($B$98:$CP$98=$D89)*($A$100:$A$106=$C89)*($B$100:$CP$106))</f>
        <v>6.1318541445837454E-2</v>
      </c>
      <c r="AI89" s="43" cm="1">
        <f t="array" ref="AI89">SUMPRODUCT(($B$97:$CP$97=AI$63)*($B$98:$CP$98=$D89)*($A$100:$A$106=$C89)*($B$100:$CP$106))</f>
        <v>0.15779881520258449</v>
      </c>
      <c r="AJ89" s="43" cm="1">
        <f t="array" ref="AJ89">SUMPRODUCT(($B$97:$CP$97=AJ$63)*($B$98:$CP$98=$D89)*($A$100:$A$106=$C89)*($B$100:$CP$106))</f>
        <v>0.12036084208199439</v>
      </c>
    </row>
    <row r="90" spans="1:42">
      <c r="C90" s="6" t="s">
        <v>299</v>
      </c>
      <c r="D90" t="s">
        <v>291</v>
      </c>
      <c r="E90" t="s">
        <v>303</v>
      </c>
      <c r="F90" s="43" cm="1">
        <f t="array" ref="F90">SUMPRODUCT(($B$97:$CD$97=F$63)*($B$98:$CD$98=$D90)*($A$100:$A$106=$C90)*($B$100:$CD$106))</f>
        <v>0.17461296499154136</v>
      </c>
      <c r="G90" s="43" cm="1">
        <f t="array" ref="G90">SUMPRODUCT(($B$97:$CD$97=G$63)*($B$98:$CD$98=$D90)*($A$100:$A$106=$C90)*($B$100:$CD$106))</f>
        <v>0.16264349373829762</v>
      </c>
      <c r="H90" s="43" cm="1">
        <f t="array" ref="H90">SUMPRODUCT(($B$97:$CD$97=H$63)*($B$98:$CD$98=$D90)*($A$100:$A$106=$C90)*($B$100:$CD$106))</f>
        <v>0.15223466151406689</v>
      </c>
      <c r="I90" s="43" cm="1">
        <f t="array" ref="I90">SUMPRODUCT(($B$97:$CD$97=I$63)*($B$98:$CD$98=$D90)*($A$100:$A$106=$C90)*($B$100:$CD$106))</f>
        <v>0.13444578974034987</v>
      </c>
      <c r="J90" s="43" cm="1">
        <f t="array" ref="J90">SUMPRODUCT(($B$97:$CD$97=J$63)*($B$98:$CD$98=$D90)*($A$100:$A$106=$C90)*($B$100:$CD$106))</f>
        <v>0.19397073067085358</v>
      </c>
      <c r="K90" s="43" cm="1">
        <f t="array" ref="K90">SUMPRODUCT(($B$97:$CD$97=K$63)*($B$98:$CD$98=$D90)*($A$100:$A$106=$C90)*($B$100:$CD$106))</f>
        <v>0.19837849954661954</v>
      </c>
      <c r="L90" s="43" cm="1">
        <f t="array" ref="L90">SUMPRODUCT(($B$97:$CD$97=L$63)*($B$98:$CD$98=$D90)*($A$100:$A$106=$C90)*($B$100:$CD$106))</f>
        <v>0.25414270398468208</v>
      </c>
      <c r="M90" s="43" cm="1">
        <f t="array" ref="M90">SUMPRODUCT(($B$97:$CD$97=M$63)*($B$98:$CD$98=$D90)*($A$100:$A$106=$C90)*($B$100:$CD$106))</f>
        <v>0.15854296668478216</v>
      </c>
      <c r="N90" s="43" cm="1">
        <f t="array" ref="N90">SUMPRODUCT(($B$97:$CD$97=N$63)*($B$98:$CD$98=$D90)*($A$100:$A$106=$C90)*($B$100:$CD$106))</f>
        <v>0.12994462271407839</v>
      </c>
      <c r="O90" s="43" cm="1">
        <f t="array" ref="O90">SUMPRODUCT(($B$97:$CD$97=O$63)*($B$98:$CD$98=$D90)*($A$100:$A$106=$C90)*($B$100:$CD$106))</f>
        <v>0.16816662703023749</v>
      </c>
      <c r="P90" s="43" cm="1">
        <f t="array" ref="P90">SUMPRODUCT(($B$97:$CD$97=P$63)*($B$98:$CD$98=$D90)*($A$100:$A$106=$C90)*($B$100:$CD$106))</f>
        <v>0.25164701763398967</v>
      </c>
      <c r="Q90" s="43" cm="1">
        <f t="array" ref="Q90">SUMPRODUCT(($B$97:$CD$97=Q$63)*($B$98:$CD$98=$D90)*($A$100:$A$106=$C90)*($B$100:$CD$106))</f>
        <v>0.29286206822301952</v>
      </c>
      <c r="R90" s="43" cm="1">
        <f t="array" ref="R90">SUMPRODUCT(($B$97:$CD$97=R$63)*($B$98:$CD$98=$D90)*($A$100:$A$106=$C90)*($B$100:$CD$106))</f>
        <v>0.10677574151531158</v>
      </c>
      <c r="S90" s="43" cm="1">
        <f t="array" ref="S90">SUMPRODUCT(($B$97:$CD$97=S$63)*($B$98:$CD$98=$D90)*($A$100:$A$106=$C90)*($B$100:$CD$106))</f>
        <v>0.2103977102598634</v>
      </c>
      <c r="T90" s="43" cm="1">
        <f t="array" ref="T90">SUMPRODUCT(($B$97:$CD$97=T$63)*($B$98:$CD$98=$D90)*($A$100:$A$106=$C90)*($B$100:$CD$106))</f>
        <v>0.19167198928149726</v>
      </c>
      <c r="U90" s="43" cm="1">
        <f t="array" ref="U90">SUMPRODUCT(($B$97:$CD$97=U$63)*($B$98:$CD$98=$D90)*($A$100:$A$106=$C90)*($B$100:$CD$106))</f>
        <v>0.20451006811144778</v>
      </c>
      <c r="V90" s="43" cm="1">
        <f t="array" ref="V90">SUMPRODUCT(($B$97:$CD$97=V$63)*($B$98:$CD$98=$D90)*($A$100:$A$106=$C90)*($B$100:$CD$106))</f>
        <v>0.21840428200742518</v>
      </c>
      <c r="W90" s="43" cm="1">
        <f t="array" ref="W90">SUMPRODUCT(($B$97:$CD$97=W$63)*($B$98:$CD$98=$D90)*($A$100:$A$106=$C90)*($B$100:$CD$106))</f>
        <v>0.23397330679271189</v>
      </c>
      <c r="X90" s="43" cm="1">
        <f t="array" ref="X90">SUMPRODUCT(($B$97:$CD$97=X$63)*($B$98:$CD$98=$D90)*($A$100:$A$106=$C90)*($B$100:$CD$106))</f>
        <v>0.21620822264084233</v>
      </c>
      <c r="Y90" s="43" cm="1">
        <f t="array" ref="Y90">SUMPRODUCT(($B$97:$CD$97=Y$63)*($B$98:$CD$98=$D90)*($A$100:$A$106=$C90)*($B$100:$CD$106))</f>
        <v>0.18671793614857335</v>
      </c>
      <c r="Z90" s="43" cm="1">
        <f t="array" ref="Z90">SUMPRODUCT(($B$97:$CD$97=Z$63)*($B$98:$CD$98=$D90)*($A$100:$A$106=$C90)*($B$100:$CD$106))</f>
        <v>0.14388584126044884</v>
      </c>
      <c r="AA90" s="43" cm="1">
        <f t="array" ref="AA90">SUMPRODUCT(($B$97:$CD$97=AA$63)*($B$98:$CD$98=$D90)*($A$100:$A$106=$C90)*($B$100:$CD$106))</f>
        <v>0.14563636647111838</v>
      </c>
      <c r="AB90" s="43" cm="1">
        <f t="array" ref="AB90">SUMPRODUCT(($B$97:$CD$97=AB$63)*($B$98:$CD$98=$D90)*($A$100:$A$106=$C90)*($B$100:$CD$106))</f>
        <v>0.1448806769717092</v>
      </c>
      <c r="AC90" s="43" cm="1">
        <f t="array" ref="AC90">SUMPRODUCT(($B$97:$CD$97=AC$63)*($B$98:$CD$98=$D90)*($A$100:$A$106=$C90)*($B$100:$CD$106))</f>
        <v>0.20817045497402009</v>
      </c>
      <c r="AD90" s="43" cm="1">
        <f t="array" ref="AD90">SUMPRODUCT(($B$97:$CD$97=AD$63)*($B$98:$CD$98=$D90)*($A$100:$A$106=$C90)*($B$100:$CD$106))</f>
        <v>0.21002648160727844</v>
      </c>
      <c r="AE90" s="43" cm="1">
        <f t="array" ref="AE90">SUMPRODUCT(($B$97:$CD$97=AE$63)*($B$98:$CD$98=$D90)*($A$100:$A$106=$C90)*($B$100:$CD$106))</f>
        <v>0.35234199036692926</v>
      </c>
      <c r="AF90" s="43" cm="1">
        <f t="array" ref="AF90">SUMPRODUCT(($B$97:$CD$97=AF$63)*($B$98:$CD$98=$D90)*($A$100:$A$106=$C90)*($B$100:$CD$106))</f>
        <v>0.20727455326103505</v>
      </c>
      <c r="AG90" s="43" cm="1">
        <f t="array" ref="AG90">SUMPRODUCT(($B$97:$CP$97=AG$63)*($B$98:$CP$98=$D90)*($A$100:$A$106=$C90)*($B$100:$CP$106))</f>
        <v>0.2193804559798215</v>
      </c>
      <c r="AH90" s="43" cm="1">
        <f t="array" ref="AH90">SUMPRODUCT(($B$97:$CP$97=AH$63)*($B$98:$CP$98=$D90)*($A$100:$A$106=$C90)*($B$100:$CP$106))</f>
        <v>0.1750793311138952</v>
      </c>
      <c r="AI90" s="43" cm="1">
        <f t="array" ref="AI90">SUMPRODUCT(($B$97:$CP$97=AI$63)*($B$98:$CP$98=$D90)*($A$100:$A$106=$C90)*($B$100:$CP$106))</f>
        <v>0.18608203969611789</v>
      </c>
      <c r="AJ90" s="43" cm="1">
        <f t="array" ref="AJ90">SUMPRODUCT(($B$97:$CP$97=AJ$63)*($B$98:$CP$98=$D90)*($A$100:$A$106=$C90)*($B$100:$CP$106))</f>
        <v>0.18663220401437011</v>
      </c>
    </row>
    <row r="91" spans="1:42">
      <c r="F91" s="52"/>
    </row>
    <row r="92" spans="1:42">
      <c r="F92" s="52"/>
    </row>
    <row r="93" spans="1:42">
      <c r="F93" s="52"/>
    </row>
    <row r="94" spans="1:42">
      <c r="F94" s="52"/>
    </row>
    <row r="96" spans="1:42" ht="23.25">
      <c r="A96" s="48" t="s">
        <v>287</v>
      </c>
    </row>
    <row r="97" spans="1:94">
      <c r="B97" s="49" t="s">
        <v>13</v>
      </c>
      <c r="C97" s="49" t="s">
        <v>13</v>
      </c>
      <c r="D97" s="49" t="s">
        <v>13</v>
      </c>
      <c r="E97" s="49" t="s">
        <v>20</v>
      </c>
      <c r="F97" s="49" t="s">
        <v>20</v>
      </c>
      <c r="G97" s="49" t="s">
        <v>20</v>
      </c>
      <c r="H97" s="49" t="s">
        <v>288</v>
      </c>
      <c r="I97" s="49" t="s">
        <v>288</v>
      </c>
      <c r="J97" s="49" t="s">
        <v>288</v>
      </c>
      <c r="K97" s="49" t="s">
        <v>31</v>
      </c>
      <c r="L97" s="49" t="s">
        <v>31</v>
      </c>
      <c r="M97" s="49" t="s">
        <v>31</v>
      </c>
      <c r="N97" s="49" t="s">
        <v>15</v>
      </c>
      <c r="O97" s="49" t="s">
        <v>15</v>
      </c>
      <c r="P97" s="49" t="s">
        <v>15</v>
      </c>
      <c r="Q97" s="49" t="s">
        <v>39</v>
      </c>
      <c r="R97" s="49" t="s">
        <v>39</v>
      </c>
      <c r="S97" s="49" t="s">
        <v>39</v>
      </c>
      <c r="T97" s="49" t="s">
        <v>34</v>
      </c>
      <c r="U97" s="49" t="s">
        <v>34</v>
      </c>
      <c r="V97" s="49" t="s">
        <v>34</v>
      </c>
      <c r="W97" s="49" t="s">
        <v>24</v>
      </c>
      <c r="X97" s="49" t="s">
        <v>24</v>
      </c>
      <c r="Y97" s="49" t="s">
        <v>24</v>
      </c>
      <c r="Z97" s="49" t="s">
        <v>42</v>
      </c>
      <c r="AA97" s="49" t="s">
        <v>42</v>
      </c>
      <c r="AB97" s="49" t="s">
        <v>42</v>
      </c>
      <c r="AC97" s="49" t="s">
        <v>25</v>
      </c>
      <c r="AD97" s="49" t="s">
        <v>25</v>
      </c>
      <c r="AE97" s="49" t="s">
        <v>25</v>
      </c>
      <c r="AF97" s="49" t="s">
        <v>45</v>
      </c>
      <c r="AG97" s="49" t="s">
        <v>45</v>
      </c>
      <c r="AH97" s="49" t="s">
        <v>45</v>
      </c>
      <c r="AI97" s="49" t="s">
        <v>29</v>
      </c>
      <c r="AJ97" s="49" t="s">
        <v>29</v>
      </c>
      <c r="AK97" s="49" t="s">
        <v>29</v>
      </c>
      <c r="AL97" s="49" t="s">
        <v>23</v>
      </c>
      <c r="AM97" s="49" t="s">
        <v>23</v>
      </c>
      <c r="AN97" s="49" t="s">
        <v>23</v>
      </c>
      <c r="AO97" s="49" t="s">
        <v>21</v>
      </c>
      <c r="AP97" s="49" t="s">
        <v>21</v>
      </c>
      <c r="AQ97" s="49" t="s">
        <v>21</v>
      </c>
      <c r="AR97" s="49" t="s">
        <v>41</v>
      </c>
      <c r="AS97" s="49" t="s">
        <v>41</v>
      </c>
      <c r="AT97" s="49" t="s">
        <v>41</v>
      </c>
      <c r="AU97" s="49" t="s">
        <v>19</v>
      </c>
      <c r="AV97" s="49" t="s">
        <v>19</v>
      </c>
      <c r="AW97" s="49" t="s">
        <v>19</v>
      </c>
      <c r="AX97" s="49" t="s">
        <v>47</v>
      </c>
      <c r="AY97" s="49" t="s">
        <v>47</v>
      </c>
      <c r="AZ97" s="49" t="s">
        <v>47</v>
      </c>
      <c r="BA97" s="49" t="s">
        <v>28</v>
      </c>
      <c r="BB97" s="49" t="s">
        <v>28</v>
      </c>
      <c r="BC97" s="49" t="s">
        <v>28</v>
      </c>
      <c r="BD97" s="49" t="s">
        <v>46</v>
      </c>
      <c r="BE97" s="49" t="s">
        <v>46</v>
      </c>
      <c r="BF97" s="49" t="s">
        <v>46</v>
      </c>
      <c r="BG97" s="49" t="s">
        <v>43</v>
      </c>
      <c r="BH97" s="49" t="s">
        <v>43</v>
      </c>
      <c r="BI97" s="49" t="s">
        <v>43</v>
      </c>
      <c r="BJ97" s="49" t="s">
        <v>16</v>
      </c>
      <c r="BK97" s="49" t="s">
        <v>16</v>
      </c>
      <c r="BL97" s="49" t="s">
        <v>16</v>
      </c>
      <c r="BM97" s="49" t="s">
        <v>33</v>
      </c>
      <c r="BN97" s="49" t="s">
        <v>33</v>
      </c>
      <c r="BO97" s="49" t="s">
        <v>33</v>
      </c>
      <c r="BP97" s="49" t="s">
        <v>35</v>
      </c>
      <c r="BQ97" s="49" t="s">
        <v>35</v>
      </c>
      <c r="BR97" s="49" t="s">
        <v>35</v>
      </c>
      <c r="BS97" s="49" t="s">
        <v>22</v>
      </c>
      <c r="BT97" s="49" t="s">
        <v>22</v>
      </c>
      <c r="BU97" s="49" t="s">
        <v>22</v>
      </c>
      <c r="BV97" s="49" t="s">
        <v>18</v>
      </c>
      <c r="BW97" s="49" t="s">
        <v>18</v>
      </c>
      <c r="BX97" s="49" t="s">
        <v>18</v>
      </c>
      <c r="BY97" s="49" t="s">
        <v>38</v>
      </c>
      <c r="BZ97" s="49" t="s">
        <v>38</v>
      </c>
      <c r="CA97" s="49" t="s">
        <v>38</v>
      </c>
      <c r="CB97" s="49" t="s">
        <v>27</v>
      </c>
      <c r="CC97" s="49" t="s">
        <v>27</v>
      </c>
      <c r="CD97" s="49" t="s">
        <v>27</v>
      </c>
      <c r="CE97" s="49" t="s">
        <v>40</v>
      </c>
      <c r="CF97" s="49" t="s">
        <v>40</v>
      </c>
      <c r="CG97" s="49" t="s">
        <v>40</v>
      </c>
      <c r="CH97" s="49" t="s">
        <v>17</v>
      </c>
      <c r="CI97" s="49" t="s">
        <v>17</v>
      </c>
      <c r="CJ97" s="49" t="s">
        <v>17</v>
      </c>
      <c r="CK97" s="49" t="s">
        <v>48</v>
      </c>
      <c r="CL97" s="49" t="s">
        <v>48</v>
      </c>
      <c r="CM97" s="49" t="s">
        <v>48</v>
      </c>
      <c r="CN97" s="49" t="s">
        <v>30</v>
      </c>
      <c r="CO97" s="49" t="s">
        <v>30</v>
      </c>
      <c r="CP97" s="49" t="s">
        <v>30</v>
      </c>
    </row>
    <row r="98" spans="1:94">
      <c r="B98" s="49" t="s">
        <v>289</v>
      </c>
      <c r="C98" s="49" t="s">
        <v>290</v>
      </c>
      <c r="D98" s="49" t="s">
        <v>291</v>
      </c>
      <c r="E98" s="49" t="s">
        <v>289</v>
      </c>
      <c r="F98" s="49" t="s">
        <v>290</v>
      </c>
      <c r="G98" s="49" t="s">
        <v>291</v>
      </c>
      <c r="H98" s="49" t="s">
        <v>289</v>
      </c>
      <c r="I98" s="49" t="s">
        <v>290</v>
      </c>
      <c r="J98" s="49" t="s">
        <v>291</v>
      </c>
      <c r="K98" s="49" t="s">
        <v>289</v>
      </c>
      <c r="L98" s="49" t="s">
        <v>290</v>
      </c>
      <c r="M98" s="49" t="s">
        <v>291</v>
      </c>
      <c r="N98" s="49" t="s">
        <v>289</v>
      </c>
      <c r="O98" s="49" t="s">
        <v>290</v>
      </c>
      <c r="P98" s="49" t="s">
        <v>291</v>
      </c>
      <c r="Q98" s="49" t="s">
        <v>289</v>
      </c>
      <c r="R98" s="49" t="s">
        <v>290</v>
      </c>
      <c r="S98" s="49" t="s">
        <v>291</v>
      </c>
      <c r="T98" s="49" t="s">
        <v>289</v>
      </c>
      <c r="U98" s="49" t="s">
        <v>290</v>
      </c>
      <c r="V98" s="49" t="s">
        <v>291</v>
      </c>
      <c r="W98" s="49" t="s">
        <v>289</v>
      </c>
      <c r="X98" s="49" t="s">
        <v>290</v>
      </c>
      <c r="Y98" s="49" t="s">
        <v>291</v>
      </c>
      <c r="Z98" s="49" t="s">
        <v>289</v>
      </c>
      <c r="AA98" s="49" t="s">
        <v>290</v>
      </c>
      <c r="AB98" s="49" t="s">
        <v>291</v>
      </c>
      <c r="AC98" s="49" t="s">
        <v>289</v>
      </c>
      <c r="AD98" s="49" t="s">
        <v>290</v>
      </c>
      <c r="AE98" s="49" t="s">
        <v>291</v>
      </c>
      <c r="AF98" s="49" t="s">
        <v>289</v>
      </c>
      <c r="AG98" s="49" t="s">
        <v>290</v>
      </c>
      <c r="AH98" s="49" t="s">
        <v>291</v>
      </c>
      <c r="AI98" s="49" t="s">
        <v>289</v>
      </c>
      <c r="AJ98" s="49" t="s">
        <v>290</v>
      </c>
      <c r="AK98" s="49" t="s">
        <v>291</v>
      </c>
      <c r="AL98" s="49" t="s">
        <v>289</v>
      </c>
      <c r="AM98" s="49" t="s">
        <v>290</v>
      </c>
      <c r="AN98" s="49" t="s">
        <v>291</v>
      </c>
      <c r="AO98" s="49" t="s">
        <v>289</v>
      </c>
      <c r="AP98" s="49" t="s">
        <v>290</v>
      </c>
      <c r="AQ98" s="49" t="s">
        <v>291</v>
      </c>
      <c r="AR98" s="49" t="s">
        <v>289</v>
      </c>
      <c r="AS98" s="49" t="s">
        <v>290</v>
      </c>
      <c r="AT98" s="49" t="s">
        <v>291</v>
      </c>
      <c r="AU98" s="49" t="s">
        <v>289</v>
      </c>
      <c r="AV98" s="49" t="s">
        <v>290</v>
      </c>
      <c r="AW98" s="49" t="s">
        <v>291</v>
      </c>
      <c r="AX98" s="49" t="s">
        <v>289</v>
      </c>
      <c r="AY98" s="49" t="s">
        <v>290</v>
      </c>
      <c r="AZ98" s="49" t="s">
        <v>291</v>
      </c>
      <c r="BA98" s="49" t="s">
        <v>289</v>
      </c>
      <c r="BB98" s="49" t="s">
        <v>290</v>
      </c>
      <c r="BC98" s="49" t="s">
        <v>291</v>
      </c>
      <c r="BD98" s="49" t="s">
        <v>289</v>
      </c>
      <c r="BE98" s="49" t="s">
        <v>290</v>
      </c>
      <c r="BF98" s="49" t="s">
        <v>291</v>
      </c>
      <c r="BG98" s="49" t="s">
        <v>289</v>
      </c>
      <c r="BH98" s="49" t="s">
        <v>290</v>
      </c>
      <c r="BI98" s="49" t="s">
        <v>291</v>
      </c>
      <c r="BJ98" s="49" t="s">
        <v>289</v>
      </c>
      <c r="BK98" s="49" t="s">
        <v>290</v>
      </c>
      <c r="BL98" s="49" t="s">
        <v>291</v>
      </c>
      <c r="BM98" s="49" t="s">
        <v>289</v>
      </c>
      <c r="BN98" s="49" t="s">
        <v>290</v>
      </c>
      <c r="BO98" s="49" t="s">
        <v>291</v>
      </c>
      <c r="BP98" s="49" t="s">
        <v>289</v>
      </c>
      <c r="BQ98" s="49" t="s">
        <v>290</v>
      </c>
      <c r="BR98" s="49" t="s">
        <v>291</v>
      </c>
      <c r="BS98" s="49" t="s">
        <v>289</v>
      </c>
      <c r="BT98" s="49" t="s">
        <v>290</v>
      </c>
      <c r="BU98" s="49" t="s">
        <v>291</v>
      </c>
      <c r="BV98" s="49" t="s">
        <v>289</v>
      </c>
      <c r="BW98" s="49" t="s">
        <v>290</v>
      </c>
      <c r="BX98" s="49" t="s">
        <v>291</v>
      </c>
      <c r="BY98" s="49" t="s">
        <v>289</v>
      </c>
      <c r="BZ98" s="49" t="s">
        <v>290</v>
      </c>
      <c r="CA98" s="49" t="s">
        <v>291</v>
      </c>
      <c r="CB98" s="49" t="s">
        <v>289</v>
      </c>
      <c r="CC98" s="49" t="s">
        <v>290</v>
      </c>
      <c r="CD98" s="49" t="s">
        <v>291</v>
      </c>
      <c r="CE98" s="49" t="s">
        <v>289</v>
      </c>
      <c r="CF98" s="49" t="s">
        <v>290</v>
      </c>
      <c r="CG98" s="49" t="s">
        <v>291</v>
      </c>
      <c r="CH98" s="49" t="s">
        <v>289</v>
      </c>
      <c r="CI98" s="49" t="s">
        <v>290</v>
      </c>
      <c r="CJ98" s="49" t="s">
        <v>291</v>
      </c>
      <c r="CK98" s="49" t="s">
        <v>289</v>
      </c>
      <c r="CL98" s="49" t="s">
        <v>290</v>
      </c>
      <c r="CM98" s="49" t="s">
        <v>291</v>
      </c>
      <c r="CN98" s="49" t="s">
        <v>289</v>
      </c>
      <c r="CO98" s="49" t="s">
        <v>290</v>
      </c>
      <c r="CP98" s="49" t="s">
        <v>291</v>
      </c>
    </row>
    <row r="99" spans="1:94">
      <c r="A99" s="6" t="s">
        <v>292</v>
      </c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6"/>
      <c r="BK99" s="46"/>
      <c r="BL99" s="46"/>
      <c r="BM99" s="46"/>
      <c r="BN99" s="46"/>
      <c r="BO99" s="46"/>
      <c r="BP99" s="46"/>
      <c r="BQ99" s="46"/>
      <c r="BR99" s="46"/>
      <c r="BS99" s="46"/>
      <c r="BT99" s="46"/>
      <c r="BU99" s="46"/>
      <c r="BV99" s="46"/>
      <c r="BW99" s="46"/>
      <c r="BX99" s="46"/>
      <c r="BY99" s="46"/>
      <c r="BZ99" s="46"/>
      <c r="CA99" s="46"/>
      <c r="CB99" s="46"/>
      <c r="CC99" s="46"/>
      <c r="CD99" s="46"/>
      <c r="CE99" s="46"/>
      <c r="CF99" s="46"/>
      <c r="CG99" s="46"/>
      <c r="CH99" s="46"/>
      <c r="CI99" s="46"/>
      <c r="CJ99" s="46"/>
      <c r="CK99" s="46"/>
      <c r="CL99" s="46"/>
      <c r="CM99" s="46"/>
      <c r="CN99" s="46"/>
      <c r="CO99" s="46"/>
      <c r="CP99" s="46"/>
    </row>
    <row r="100" spans="1:94">
      <c r="A100" t="s">
        <v>293</v>
      </c>
      <c r="B100" s="47">
        <v>6.3745214063549924E-2</v>
      </c>
      <c r="C100" s="47">
        <v>6.8981932526021486E-2</v>
      </c>
      <c r="D100" s="47">
        <v>0.14960774044565714</v>
      </c>
      <c r="E100" s="47">
        <v>5.9582030027130001E-2</v>
      </c>
      <c r="F100" s="47">
        <v>3.2784172153277745E-2</v>
      </c>
      <c r="G100" s="47">
        <v>0.12338751705386769</v>
      </c>
      <c r="H100" s="47">
        <v>5.3296923952823774E-2</v>
      </c>
      <c r="I100" s="47">
        <v>9.3439389512818549E-2</v>
      </c>
      <c r="J100" s="47">
        <v>0.1374019159299732</v>
      </c>
      <c r="K100" s="47">
        <v>0</v>
      </c>
      <c r="L100" s="47">
        <v>0.15994579805802622</v>
      </c>
      <c r="M100" s="47">
        <v>0.10064136884126634</v>
      </c>
      <c r="N100" s="47">
        <v>0.14823639127100119</v>
      </c>
      <c r="O100" s="47">
        <v>0.12098194087366129</v>
      </c>
      <c r="P100" s="47">
        <v>0.17077809390944881</v>
      </c>
      <c r="Q100" s="47">
        <v>0.12489514649461715</v>
      </c>
      <c r="R100" s="47">
        <v>0.12197030336550684</v>
      </c>
      <c r="S100" s="47">
        <v>0.14951204797934664</v>
      </c>
      <c r="T100" s="47">
        <v>0.23877811170782576</v>
      </c>
      <c r="U100" s="47">
        <v>0.16211005626843225</v>
      </c>
      <c r="V100" s="47">
        <v>0.27997992042375708</v>
      </c>
      <c r="W100" s="47">
        <v>2.0901284037137813E-3</v>
      </c>
      <c r="X100" s="47">
        <v>0.14046114408968541</v>
      </c>
      <c r="Y100" s="47">
        <v>0.15166253312356739</v>
      </c>
      <c r="Z100" s="47">
        <v>0</v>
      </c>
      <c r="AA100" s="47">
        <v>0.11437553469354003</v>
      </c>
      <c r="AB100" s="47">
        <v>8.2455622164602227E-2</v>
      </c>
      <c r="AC100" s="47">
        <v>5.8098231686090476E-2</v>
      </c>
      <c r="AD100" s="47">
        <v>5.5314071864492838E-2</v>
      </c>
      <c r="AE100" s="47">
        <v>0.12770016582243082</v>
      </c>
      <c r="AF100" s="47">
        <v>0.19483852439518082</v>
      </c>
      <c r="AG100" s="47">
        <v>0.12441933268926912</v>
      </c>
      <c r="AH100" s="47">
        <v>0.24939510387265099</v>
      </c>
      <c r="AI100" s="47">
        <v>0.33191612963921124</v>
      </c>
      <c r="AJ100" s="47">
        <v>0.32900971254102362</v>
      </c>
      <c r="AK100" s="47">
        <v>0.24874672158074307</v>
      </c>
      <c r="AL100" s="47">
        <v>0</v>
      </c>
      <c r="AM100" s="47">
        <v>0.20951452662016995</v>
      </c>
      <c r="AN100" s="47">
        <v>5.134057101637772E-2</v>
      </c>
      <c r="AO100" s="47">
        <v>0.1460568783234194</v>
      </c>
      <c r="AP100" s="47">
        <v>9.6459053118111385E-2</v>
      </c>
      <c r="AQ100" s="47">
        <v>0.15907978592551661</v>
      </c>
      <c r="AR100" s="47">
        <v>0.26225885917394348</v>
      </c>
      <c r="AS100" s="47">
        <v>0.20931305518314358</v>
      </c>
      <c r="AT100" s="47">
        <v>0.13244913876059655</v>
      </c>
      <c r="AU100" s="47">
        <v>7.5604090087408787E-2</v>
      </c>
      <c r="AV100" s="47">
        <v>4.7811922156385481E-2</v>
      </c>
      <c r="AW100" s="47">
        <v>0.15682453782549849</v>
      </c>
      <c r="AX100" s="47">
        <v>4.0531837039718847E-2</v>
      </c>
      <c r="AY100" s="47">
        <v>0.15778832654077823</v>
      </c>
      <c r="AZ100" s="47">
        <v>0.1479431171978739</v>
      </c>
      <c r="BA100" s="47">
        <v>0.23370599099466616</v>
      </c>
      <c r="BB100" s="47">
        <v>0.18704482557405883</v>
      </c>
      <c r="BC100" s="47">
        <v>0.20992324932732898</v>
      </c>
      <c r="BD100" s="47">
        <v>4.3583215799842694E-2</v>
      </c>
      <c r="BE100" s="47">
        <v>0.24401430343595792</v>
      </c>
      <c r="BF100" s="47">
        <v>0.18526318486161666</v>
      </c>
      <c r="BG100" s="47">
        <v>0.143273827554349</v>
      </c>
      <c r="BH100" s="47">
        <v>0.19888030066880696</v>
      </c>
      <c r="BI100" s="47">
        <v>0.15301355865578389</v>
      </c>
      <c r="BJ100" s="47">
        <v>2.3909449512025619E-2</v>
      </c>
      <c r="BK100" s="47">
        <v>7.0136227123433106E-2</v>
      </c>
      <c r="BL100" s="47">
        <v>9.0513269605027841E-2</v>
      </c>
      <c r="BM100" s="47">
        <v>0.21631353309357856</v>
      </c>
      <c r="BN100" s="47">
        <v>0.16209296936512041</v>
      </c>
      <c r="BO100" s="47">
        <v>4.1096645660411664E-2</v>
      </c>
      <c r="BP100" s="47">
        <v>0.19370830484046936</v>
      </c>
      <c r="BQ100" s="47">
        <v>4.4363029802067182E-2</v>
      </c>
      <c r="BR100" s="47">
        <v>4.6172825847438474E-2</v>
      </c>
      <c r="BS100" s="47">
        <v>0.3066122033715708</v>
      </c>
      <c r="BT100" s="47">
        <v>6.8863811136498018E-2</v>
      </c>
      <c r="BU100" s="47">
        <v>0.206052243787539</v>
      </c>
      <c r="BV100" s="47">
        <v>0.1040026447631395</v>
      </c>
      <c r="BW100" s="47">
        <v>0.19689499896724461</v>
      </c>
      <c r="BX100" s="47">
        <v>0.20482054517206855</v>
      </c>
      <c r="BY100" s="47">
        <v>0.58052257729133161</v>
      </c>
      <c r="BZ100" s="47">
        <v>0.31187731446481387</v>
      </c>
      <c r="CA100" s="47">
        <v>0.40255570298964449</v>
      </c>
      <c r="CB100" s="47">
        <v>2.3669987149558515E-2</v>
      </c>
      <c r="CC100" s="47">
        <v>0.18752517967543997</v>
      </c>
      <c r="CD100" s="47">
        <v>0.12634855370274986</v>
      </c>
      <c r="CE100" s="47">
        <v>0.12204362452076874</v>
      </c>
      <c r="CF100" s="47">
        <v>0.14484014178208141</v>
      </c>
      <c r="CG100" s="47">
        <v>0.22350800035450585</v>
      </c>
      <c r="CH100" s="47">
        <v>0.13906785634199734</v>
      </c>
      <c r="CI100" s="47">
        <v>0.13581302508418269</v>
      </c>
      <c r="CJ100" s="47">
        <v>0.20167462136264769</v>
      </c>
      <c r="CK100" s="47">
        <v>3.3305831755102662E-2</v>
      </c>
      <c r="CL100" s="47">
        <v>4.3463421554964715E-2</v>
      </c>
      <c r="CM100" s="47">
        <v>0.1719973997595855</v>
      </c>
      <c r="CN100" s="47">
        <v>0.24561680253037727</v>
      </c>
      <c r="CO100" s="47">
        <v>0.21796063753699868</v>
      </c>
      <c r="CP100" s="47">
        <v>0.30369289131689514</v>
      </c>
    </row>
    <row r="101" spans="1:94">
      <c r="A101" t="s">
        <v>294</v>
      </c>
      <c r="B101" s="47">
        <v>6.072242312081582E-2</v>
      </c>
      <c r="C101" s="47">
        <v>3.6449125632620961E-2</v>
      </c>
      <c r="D101" s="47">
        <v>3.2973822557043057E-2</v>
      </c>
      <c r="E101" s="47">
        <v>1.4876802237864972E-2</v>
      </c>
      <c r="F101" s="47">
        <v>2.5335725973340377E-2</v>
      </c>
      <c r="G101" s="47">
        <v>0</v>
      </c>
      <c r="H101" s="47">
        <v>3.895491129629635E-2</v>
      </c>
      <c r="I101" s="47">
        <v>3.1676725457921835E-2</v>
      </c>
      <c r="J101" s="47">
        <v>1.6844557519002268E-2</v>
      </c>
      <c r="K101" s="47">
        <v>1.0585039471859464E-2</v>
      </c>
      <c r="L101" s="47">
        <v>0</v>
      </c>
      <c r="M101" s="47">
        <v>0</v>
      </c>
      <c r="N101" s="47">
        <v>5.6791457120703506E-2</v>
      </c>
      <c r="O101" s="47">
        <v>4.3728585264926574E-2</v>
      </c>
      <c r="P101" s="47">
        <v>4.4793494258416874E-2</v>
      </c>
      <c r="Q101" s="47">
        <v>4.2665126353929946E-2</v>
      </c>
      <c r="R101" s="47">
        <v>5.5045832032415767E-2</v>
      </c>
      <c r="S101" s="47">
        <v>2.0391161833407945E-2</v>
      </c>
      <c r="T101" s="47">
        <v>0.22273565626829947</v>
      </c>
      <c r="U101" s="47">
        <v>0.19052942942751097</v>
      </c>
      <c r="V101" s="47">
        <v>0.20713710759323867</v>
      </c>
      <c r="W101" s="47">
        <v>9.689691564791986E-3</v>
      </c>
      <c r="X101" s="47">
        <v>4.1890481687742676E-2</v>
      </c>
      <c r="Y101" s="47">
        <v>2.2587264830053119E-2</v>
      </c>
      <c r="Z101" s="47">
        <v>0</v>
      </c>
      <c r="AA101" s="47">
        <v>0</v>
      </c>
      <c r="AB101" s="47">
        <v>0</v>
      </c>
      <c r="AC101" s="47">
        <v>3.1111701607814176E-2</v>
      </c>
      <c r="AD101" s="47">
        <v>1.8733489560370711E-2</v>
      </c>
      <c r="AE101" s="47">
        <v>0</v>
      </c>
      <c r="AF101" s="47">
        <v>9.5228913691740996E-2</v>
      </c>
      <c r="AG101" s="47">
        <v>6.9910895950642538E-2</v>
      </c>
      <c r="AH101" s="47">
        <v>0.10006697075007247</v>
      </c>
      <c r="AI101" s="47">
        <v>7.7990463856115522E-2</v>
      </c>
      <c r="AJ101" s="47">
        <v>9.4363110441459674E-2</v>
      </c>
      <c r="AK101" s="47">
        <v>0.10754845478473747</v>
      </c>
      <c r="AL101" s="47">
        <v>0</v>
      </c>
      <c r="AM101" s="47">
        <v>0</v>
      </c>
      <c r="AN101" s="47">
        <v>0</v>
      </c>
      <c r="AO101" s="47">
        <v>4.9025446190948847E-2</v>
      </c>
      <c r="AP101" s="47">
        <v>4.1807815293186397E-2</v>
      </c>
      <c r="AQ101" s="47">
        <v>1.3830734232303674E-2</v>
      </c>
      <c r="AR101" s="47">
        <v>0</v>
      </c>
      <c r="AS101" s="47">
        <v>0</v>
      </c>
      <c r="AT101" s="47">
        <v>0</v>
      </c>
      <c r="AU101" s="47">
        <v>1.7942116334712491E-2</v>
      </c>
      <c r="AV101" s="47">
        <v>1.3293604910220644E-2</v>
      </c>
      <c r="AW101" s="47">
        <v>0</v>
      </c>
      <c r="AX101" s="47">
        <v>1.1132919388321189E-2</v>
      </c>
      <c r="AY101" s="47">
        <v>0</v>
      </c>
      <c r="AZ101" s="47">
        <v>0</v>
      </c>
      <c r="BA101" s="47">
        <v>0</v>
      </c>
      <c r="BB101" s="47">
        <v>0</v>
      </c>
      <c r="BC101" s="47">
        <v>0</v>
      </c>
      <c r="BD101" s="47">
        <v>1.6576647698849322E-2</v>
      </c>
      <c r="BE101" s="47">
        <v>1.0754052868964002E-2</v>
      </c>
      <c r="BF101" s="47">
        <v>0</v>
      </c>
      <c r="BG101" s="47">
        <v>0</v>
      </c>
      <c r="BH101" s="47">
        <v>0</v>
      </c>
      <c r="BI101" s="47">
        <v>0</v>
      </c>
      <c r="BJ101" s="47">
        <v>0</v>
      </c>
      <c r="BK101" s="47">
        <v>0</v>
      </c>
      <c r="BL101" s="47">
        <v>0</v>
      </c>
      <c r="BM101" s="47">
        <v>0</v>
      </c>
      <c r="BN101" s="47">
        <v>0</v>
      </c>
      <c r="BO101" s="47">
        <v>0</v>
      </c>
      <c r="BP101" s="47">
        <v>0</v>
      </c>
      <c r="BQ101" s="47">
        <v>0</v>
      </c>
      <c r="BR101" s="47">
        <v>0</v>
      </c>
      <c r="BS101" s="47">
        <v>0</v>
      </c>
      <c r="BT101" s="47">
        <v>2.0936420221283031E-2</v>
      </c>
      <c r="BU101" s="47">
        <v>0</v>
      </c>
      <c r="BV101" s="47">
        <v>6.9290963693629928E-2</v>
      </c>
      <c r="BW101" s="47">
        <v>7.9723650204672231E-2</v>
      </c>
      <c r="BX101" s="47">
        <v>2.5135586149353382E-2</v>
      </c>
      <c r="BY101" s="47">
        <v>0.19209375233982334</v>
      </c>
      <c r="BZ101" s="47">
        <v>0.18449794389036164</v>
      </c>
      <c r="CA101" s="47">
        <v>0.22526661197703046</v>
      </c>
      <c r="CB101" s="47">
        <v>0</v>
      </c>
      <c r="CC101" s="47">
        <v>0</v>
      </c>
      <c r="CD101" s="47">
        <v>0</v>
      </c>
      <c r="CE101" s="47">
        <v>9.1568853866569794E-2</v>
      </c>
      <c r="CF101" s="47">
        <v>7.4210808202850573E-2</v>
      </c>
      <c r="CG101" s="47">
        <v>6.8977511870184527E-2</v>
      </c>
      <c r="CH101" s="47">
        <v>0.1020490877887269</v>
      </c>
      <c r="CI101" s="47">
        <v>9.1626789125192454E-2</v>
      </c>
      <c r="CJ101" s="47">
        <v>9.0807257817370993E-2</v>
      </c>
      <c r="CK101" s="47">
        <v>2.1243449093669573E-2</v>
      </c>
      <c r="CL101" s="47">
        <v>2.3543125326767157E-2</v>
      </c>
      <c r="CM101" s="47">
        <v>5.1941610088798669E-2</v>
      </c>
      <c r="CN101" s="47">
        <v>0.1387690079652428</v>
      </c>
      <c r="CO101" s="47">
        <v>0.18104606778964419</v>
      </c>
      <c r="CP101" s="47">
        <v>0.29594412636237027</v>
      </c>
    </row>
    <row r="102" spans="1:94">
      <c r="A102" t="s">
        <v>295</v>
      </c>
      <c r="B102" s="47">
        <v>6.3745214063549924E-2</v>
      </c>
      <c r="C102" s="47">
        <v>6.8981932526021486E-2</v>
      </c>
      <c r="D102" s="47">
        <v>0.14960774044565714</v>
      </c>
      <c r="E102" s="47">
        <v>5.9582030027130001E-2</v>
      </c>
      <c r="F102" s="47">
        <v>3.2784172153277745E-2</v>
      </c>
      <c r="G102" s="47">
        <v>0.12338751705386769</v>
      </c>
      <c r="H102" s="47">
        <v>5.3296923952823774E-2</v>
      </c>
      <c r="I102" s="47">
        <v>9.3439389512818549E-2</v>
      </c>
      <c r="J102" s="47">
        <v>0.1374019159299732</v>
      </c>
      <c r="K102" s="47">
        <v>0</v>
      </c>
      <c r="L102" s="47">
        <v>0.15994579805802622</v>
      </c>
      <c r="M102" s="47">
        <v>0.10064136884126634</v>
      </c>
      <c r="N102" s="47">
        <v>0.14823639127100119</v>
      </c>
      <c r="O102" s="47">
        <v>0.12098194087366129</v>
      </c>
      <c r="P102" s="47">
        <v>0.17077809390944881</v>
      </c>
      <c r="Q102" s="47">
        <v>0.12489514649461715</v>
      </c>
      <c r="R102" s="47">
        <v>0.12197030336550684</v>
      </c>
      <c r="S102" s="47">
        <v>0.14951204797934664</v>
      </c>
      <c r="T102" s="47">
        <v>0.23877811170782576</v>
      </c>
      <c r="U102" s="47">
        <v>0.16211005626843225</v>
      </c>
      <c r="V102" s="47">
        <v>0.27997992042375708</v>
      </c>
      <c r="W102" s="47">
        <v>2.0901284037137813E-3</v>
      </c>
      <c r="X102" s="47">
        <v>0.14046114408968541</v>
      </c>
      <c r="Y102" s="47">
        <v>0.15166253312356739</v>
      </c>
      <c r="Z102" s="47">
        <v>0</v>
      </c>
      <c r="AA102" s="47">
        <v>0.11437553469354003</v>
      </c>
      <c r="AB102" s="47">
        <v>8.2455622164602227E-2</v>
      </c>
      <c r="AC102" s="47">
        <v>5.8098231686090476E-2</v>
      </c>
      <c r="AD102" s="47">
        <v>5.5314071864492838E-2</v>
      </c>
      <c r="AE102" s="47">
        <v>0.12770016582243082</v>
      </c>
      <c r="AF102" s="47">
        <v>0.19483852439518082</v>
      </c>
      <c r="AG102" s="47">
        <v>0.12441933268926912</v>
      </c>
      <c r="AH102" s="47">
        <v>0.24939510387265099</v>
      </c>
      <c r="AI102" s="47">
        <v>0.33191612963921124</v>
      </c>
      <c r="AJ102" s="47">
        <v>0.32900971254102362</v>
      </c>
      <c r="AK102" s="47">
        <v>0.24874672158074307</v>
      </c>
      <c r="AL102" s="47">
        <v>0</v>
      </c>
      <c r="AM102" s="47">
        <v>0.20951452662016995</v>
      </c>
      <c r="AN102" s="47">
        <v>5.134057101637772E-2</v>
      </c>
      <c r="AO102" s="47">
        <v>0.1460568783234194</v>
      </c>
      <c r="AP102" s="47">
        <v>9.6459053118111385E-2</v>
      </c>
      <c r="AQ102" s="47">
        <v>0.15907978592551661</v>
      </c>
      <c r="AR102" s="47">
        <v>0.26225885917394348</v>
      </c>
      <c r="AS102" s="47">
        <v>0.20931305518314358</v>
      </c>
      <c r="AT102" s="47">
        <v>0.13244913876059655</v>
      </c>
      <c r="AU102" s="47">
        <v>7.5604090087408787E-2</v>
      </c>
      <c r="AV102" s="47">
        <v>4.7811922156385481E-2</v>
      </c>
      <c r="AW102" s="47">
        <v>0.15682453782549849</v>
      </c>
      <c r="AX102" s="47">
        <v>4.0531837039718847E-2</v>
      </c>
      <c r="AY102" s="47">
        <v>0.15778832654077823</v>
      </c>
      <c r="AZ102" s="47">
        <v>0.1479431171978739</v>
      </c>
      <c r="BA102" s="47">
        <v>0.23370599099466616</v>
      </c>
      <c r="BB102" s="47">
        <v>0.18704482557405883</v>
      </c>
      <c r="BC102" s="47">
        <v>0.20992324932732898</v>
      </c>
      <c r="BD102" s="47">
        <v>4.3583215799842694E-2</v>
      </c>
      <c r="BE102" s="47">
        <v>0.24401430343595792</v>
      </c>
      <c r="BF102" s="47">
        <v>0.18526318486161666</v>
      </c>
      <c r="BG102" s="47">
        <v>0.143273827554349</v>
      </c>
      <c r="BH102" s="47">
        <v>0.19888030066880696</v>
      </c>
      <c r="BI102" s="47">
        <v>0.15301355865578389</v>
      </c>
      <c r="BJ102" s="47">
        <v>2.3909449512025619E-2</v>
      </c>
      <c r="BK102" s="47">
        <v>7.0136227123433106E-2</v>
      </c>
      <c r="BL102" s="47">
        <v>9.0513269605027841E-2</v>
      </c>
      <c r="BM102" s="47">
        <v>0.21631353309357856</v>
      </c>
      <c r="BN102" s="47">
        <v>0.16209296936512041</v>
      </c>
      <c r="BO102" s="47">
        <v>4.1096645660411664E-2</v>
      </c>
      <c r="BP102" s="47">
        <v>0.19370830484046936</v>
      </c>
      <c r="BQ102" s="47">
        <v>4.4363029802067182E-2</v>
      </c>
      <c r="BR102" s="47">
        <v>4.6172825847438474E-2</v>
      </c>
      <c r="BS102" s="47">
        <v>0.3066122033715708</v>
      </c>
      <c r="BT102" s="47">
        <v>6.8863811136498018E-2</v>
      </c>
      <c r="BU102" s="47">
        <v>0.206052243787539</v>
      </c>
      <c r="BV102" s="47">
        <v>0.1040026447631395</v>
      </c>
      <c r="BW102" s="47">
        <v>0.19689499896724461</v>
      </c>
      <c r="BX102" s="47">
        <v>0.20482054517206855</v>
      </c>
      <c r="BY102" s="47">
        <v>0.58052257729133161</v>
      </c>
      <c r="BZ102" s="47">
        <v>0.31187731446481387</v>
      </c>
      <c r="CA102" s="47">
        <v>0.40255570298964449</v>
      </c>
      <c r="CB102" s="47">
        <v>2.3669987149558515E-2</v>
      </c>
      <c r="CC102" s="47">
        <v>0.18752517967543997</v>
      </c>
      <c r="CD102" s="47">
        <v>0.12634855370274986</v>
      </c>
      <c r="CE102" s="47">
        <v>0.12204362452076874</v>
      </c>
      <c r="CF102" s="47">
        <v>0.14484014178208141</v>
      </c>
      <c r="CG102" s="47">
        <v>0.22350800035450585</v>
      </c>
      <c r="CH102" s="47">
        <v>0.13906785634199734</v>
      </c>
      <c r="CI102" s="47">
        <v>0.13581302508418269</v>
      </c>
      <c r="CJ102" s="47">
        <v>0.20167462136264769</v>
      </c>
      <c r="CK102" s="47">
        <v>3.3305831755102662E-2</v>
      </c>
      <c r="CL102" s="47">
        <v>4.3463421554964715E-2</v>
      </c>
      <c r="CM102" s="47">
        <v>0.1719973997595855</v>
      </c>
      <c r="CN102" s="47">
        <v>0.24561680253037727</v>
      </c>
      <c r="CO102" s="47">
        <v>0.21796063753699868</v>
      </c>
      <c r="CP102" s="47">
        <v>0.30369289131689514</v>
      </c>
    </row>
    <row r="103" spans="1:94">
      <c r="A103" t="s">
        <v>296</v>
      </c>
      <c r="B103" s="47">
        <v>6.3745214063549924E-2</v>
      </c>
      <c r="C103" s="47">
        <v>6.8981932526021486E-2</v>
      </c>
      <c r="D103" s="47">
        <v>0.14960774044565714</v>
      </c>
      <c r="E103" s="47">
        <v>5.9582030027130001E-2</v>
      </c>
      <c r="F103" s="47">
        <v>3.2784172153277745E-2</v>
      </c>
      <c r="G103" s="47">
        <v>0.12338751705386769</v>
      </c>
      <c r="H103" s="47">
        <v>5.3296923952823774E-2</v>
      </c>
      <c r="I103" s="47">
        <v>9.3439389512818549E-2</v>
      </c>
      <c r="J103" s="47">
        <v>0.1374019159299732</v>
      </c>
      <c r="K103" s="47">
        <v>0</v>
      </c>
      <c r="L103" s="47">
        <v>0.15994579805802622</v>
      </c>
      <c r="M103" s="47">
        <v>0.10064136884126634</v>
      </c>
      <c r="N103" s="47">
        <v>0.14823639127100119</v>
      </c>
      <c r="O103" s="47">
        <v>0.12098194087366129</v>
      </c>
      <c r="P103" s="47">
        <v>0.17077809390944881</v>
      </c>
      <c r="Q103" s="47">
        <v>0.12489514649461715</v>
      </c>
      <c r="R103" s="47">
        <v>0.12197030336550684</v>
      </c>
      <c r="S103" s="47">
        <v>0.14951204797934664</v>
      </c>
      <c r="T103" s="47">
        <v>0.23877811170782576</v>
      </c>
      <c r="U103" s="47">
        <v>0.16211005626843225</v>
      </c>
      <c r="V103" s="47">
        <v>0.27997992042375708</v>
      </c>
      <c r="W103" s="47">
        <v>2.0901284037137813E-3</v>
      </c>
      <c r="X103" s="47">
        <v>0.14046114408968541</v>
      </c>
      <c r="Y103" s="47">
        <v>0.15166253312356739</v>
      </c>
      <c r="Z103" s="47">
        <v>0</v>
      </c>
      <c r="AA103" s="47">
        <v>0.11437553469354003</v>
      </c>
      <c r="AB103" s="47">
        <v>8.2455622164602227E-2</v>
      </c>
      <c r="AC103" s="47">
        <v>5.8098231686090476E-2</v>
      </c>
      <c r="AD103" s="47">
        <v>5.5314071864492838E-2</v>
      </c>
      <c r="AE103" s="47">
        <v>0.12770016582243082</v>
      </c>
      <c r="AF103" s="47">
        <v>0.19483852439518082</v>
      </c>
      <c r="AG103" s="47">
        <v>0.12441933268926912</v>
      </c>
      <c r="AH103" s="47">
        <v>0.24939510387265099</v>
      </c>
      <c r="AI103" s="47">
        <v>0.33191612963921124</v>
      </c>
      <c r="AJ103" s="47">
        <v>0.32900971254102362</v>
      </c>
      <c r="AK103" s="47">
        <v>0.24874672158074307</v>
      </c>
      <c r="AL103" s="47">
        <v>0</v>
      </c>
      <c r="AM103" s="47">
        <v>0.20951452662016995</v>
      </c>
      <c r="AN103" s="47">
        <v>5.134057101637772E-2</v>
      </c>
      <c r="AO103" s="47">
        <v>0.1460568783234194</v>
      </c>
      <c r="AP103" s="47">
        <v>9.6459053118111385E-2</v>
      </c>
      <c r="AQ103" s="47">
        <v>0.15907978592551661</v>
      </c>
      <c r="AR103" s="47">
        <v>0.26225885917394348</v>
      </c>
      <c r="AS103" s="47">
        <v>0.20931305518314358</v>
      </c>
      <c r="AT103" s="47">
        <v>0.13244913876059655</v>
      </c>
      <c r="AU103" s="47">
        <v>7.5604090087408787E-2</v>
      </c>
      <c r="AV103" s="47">
        <v>4.7811922156385481E-2</v>
      </c>
      <c r="AW103" s="47">
        <v>0.15682453782549849</v>
      </c>
      <c r="AX103" s="47">
        <v>4.0531837039718847E-2</v>
      </c>
      <c r="AY103" s="47">
        <v>0.15778832654077823</v>
      </c>
      <c r="AZ103" s="47">
        <v>0.1479431171978739</v>
      </c>
      <c r="BA103" s="47">
        <v>0.23370599099466616</v>
      </c>
      <c r="BB103" s="47">
        <v>0.18704482557405883</v>
      </c>
      <c r="BC103" s="47">
        <v>0.20992324932732898</v>
      </c>
      <c r="BD103" s="47">
        <v>4.3583215799842694E-2</v>
      </c>
      <c r="BE103" s="47">
        <v>0.24401430343595792</v>
      </c>
      <c r="BF103" s="47">
        <v>0.18526318486161666</v>
      </c>
      <c r="BG103" s="47">
        <v>0.143273827554349</v>
      </c>
      <c r="BH103" s="47">
        <v>0.19888030066880696</v>
      </c>
      <c r="BI103" s="47">
        <v>0.15301355865578389</v>
      </c>
      <c r="BJ103" s="47">
        <v>2.3909449512025619E-2</v>
      </c>
      <c r="BK103" s="47">
        <v>7.0136227123433106E-2</v>
      </c>
      <c r="BL103" s="47">
        <v>9.0513269605027841E-2</v>
      </c>
      <c r="BM103" s="47">
        <v>0.21631353309357856</v>
      </c>
      <c r="BN103" s="47">
        <v>0.16209296936512041</v>
      </c>
      <c r="BO103" s="47">
        <v>4.1096645660411664E-2</v>
      </c>
      <c r="BP103" s="47">
        <v>0.19370830484046936</v>
      </c>
      <c r="BQ103" s="47">
        <v>4.4363029802067182E-2</v>
      </c>
      <c r="BR103" s="47">
        <v>4.6172825847438474E-2</v>
      </c>
      <c r="BS103" s="47">
        <v>0.3066122033715708</v>
      </c>
      <c r="BT103" s="47">
        <v>6.8863811136498018E-2</v>
      </c>
      <c r="BU103" s="47">
        <v>0.206052243787539</v>
      </c>
      <c r="BV103" s="47">
        <v>0.1040026447631395</v>
      </c>
      <c r="BW103" s="47">
        <v>0.19689499896724461</v>
      </c>
      <c r="BX103" s="47">
        <v>0.20482054517206855</v>
      </c>
      <c r="BY103" s="47">
        <v>0.58052257729133161</v>
      </c>
      <c r="BZ103" s="47">
        <v>0.31187731446481387</v>
      </c>
      <c r="CA103" s="47">
        <v>0.40255570298964449</v>
      </c>
      <c r="CB103" s="47">
        <v>2.3669987149558515E-2</v>
      </c>
      <c r="CC103" s="47">
        <v>0.18752517967543997</v>
      </c>
      <c r="CD103" s="47">
        <v>0.12634855370274986</v>
      </c>
      <c r="CE103" s="47">
        <v>0.12204362452076874</v>
      </c>
      <c r="CF103" s="47">
        <v>0.14484014178208141</v>
      </c>
      <c r="CG103" s="47">
        <v>0.22350800035450585</v>
      </c>
      <c r="CH103" s="47">
        <v>0.13906785634199734</v>
      </c>
      <c r="CI103" s="47">
        <v>0.13581302508418269</v>
      </c>
      <c r="CJ103" s="47">
        <v>0.20167462136264769</v>
      </c>
      <c r="CK103" s="47">
        <v>3.3305831755102662E-2</v>
      </c>
      <c r="CL103" s="47">
        <v>4.3463421554964715E-2</v>
      </c>
      <c r="CM103" s="47">
        <v>0.1719973997595855</v>
      </c>
      <c r="CN103" s="47">
        <v>0.24561680253037727</v>
      </c>
      <c r="CO103" s="47">
        <v>0.21796063753699868</v>
      </c>
      <c r="CP103" s="47">
        <v>0.30369289131689514</v>
      </c>
    </row>
    <row r="104" spans="1:94">
      <c r="A104" t="s">
        <v>297</v>
      </c>
      <c r="B104" s="47">
        <v>6.3745214063549924E-2</v>
      </c>
      <c r="C104" s="47">
        <v>6.8981932526021486E-2</v>
      </c>
      <c r="D104" s="47">
        <v>0.14960774044565714</v>
      </c>
      <c r="E104" s="47">
        <v>5.9582030027130001E-2</v>
      </c>
      <c r="F104" s="47">
        <v>3.2784172153277745E-2</v>
      </c>
      <c r="G104" s="47">
        <v>0.12338751705386769</v>
      </c>
      <c r="H104" s="47">
        <v>5.3296923952823774E-2</v>
      </c>
      <c r="I104" s="47">
        <v>9.3439389512818549E-2</v>
      </c>
      <c r="J104" s="47">
        <v>0.1374019159299732</v>
      </c>
      <c r="K104" s="47">
        <v>0</v>
      </c>
      <c r="L104" s="47">
        <v>0.15994579805802622</v>
      </c>
      <c r="M104" s="47">
        <v>0.10064136884126634</v>
      </c>
      <c r="N104" s="47">
        <v>0.14823639127100119</v>
      </c>
      <c r="O104" s="47">
        <v>0.12098194087366129</v>
      </c>
      <c r="P104" s="47">
        <v>0.17077809390944881</v>
      </c>
      <c r="Q104" s="47">
        <v>0.12489514649461715</v>
      </c>
      <c r="R104" s="47">
        <v>0.12197030336550684</v>
      </c>
      <c r="S104" s="47">
        <v>0.14951204797934664</v>
      </c>
      <c r="T104" s="47">
        <v>0.23877811170782576</v>
      </c>
      <c r="U104" s="47">
        <v>0.16211005626843225</v>
      </c>
      <c r="V104" s="47">
        <v>0.27997992042375708</v>
      </c>
      <c r="W104" s="47">
        <v>2.0901284037137813E-3</v>
      </c>
      <c r="X104" s="47">
        <v>0.14046114408968541</v>
      </c>
      <c r="Y104" s="47">
        <v>0.15166253312356739</v>
      </c>
      <c r="Z104" s="47">
        <v>0</v>
      </c>
      <c r="AA104" s="47">
        <v>0.11437553469354003</v>
      </c>
      <c r="AB104" s="47">
        <v>8.2455622164602227E-2</v>
      </c>
      <c r="AC104" s="47">
        <v>5.8098231686090476E-2</v>
      </c>
      <c r="AD104" s="47">
        <v>5.5314071864492838E-2</v>
      </c>
      <c r="AE104" s="47">
        <v>0.12770016582243082</v>
      </c>
      <c r="AF104" s="47">
        <v>0.19483852439518082</v>
      </c>
      <c r="AG104" s="47">
        <v>0.12441933268926912</v>
      </c>
      <c r="AH104" s="47">
        <v>0.24939510387265099</v>
      </c>
      <c r="AI104" s="47">
        <v>0.33191612963921124</v>
      </c>
      <c r="AJ104" s="47">
        <v>0.32900971254102362</v>
      </c>
      <c r="AK104" s="47">
        <v>0.24874672158074307</v>
      </c>
      <c r="AL104" s="47">
        <v>0</v>
      </c>
      <c r="AM104" s="47">
        <v>0.20951452662016995</v>
      </c>
      <c r="AN104" s="47">
        <v>5.134057101637772E-2</v>
      </c>
      <c r="AO104" s="47">
        <v>0.1460568783234194</v>
      </c>
      <c r="AP104" s="47">
        <v>9.6459053118111385E-2</v>
      </c>
      <c r="AQ104" s="47">
        <v>0.15907978592551661</v>
      </c>
      <c r="AR104" s="47">
        <v>0.26225885917394348</v>
      </c>
      <c r="AS104" s="47">
        <v>0.20931305518314358</v>
      </c>
      <c r="AT104" s="47">
        <v>0.13244913876059655</v>
      </c>
      <c r="AU104" s="47">
        <v>7.5604090087408787E-2</v>
      </c>
      <c r="AV104" s="47">
        <v>4.7811922156385481E-2</v>
      </c>
      <c r="AW104" s="47">
        <v>0.15682453782549849</v>
      </c>
      <c r="AX104" s="47">
        <v>4.0531837039718847E-2</v>
      </c>
      <c r="AY104" s="47">
        <v>0.15778832654077823</v>
      </c>
      <c r="AZ104" s="47">
        <v>0.1479431171978739</v>
      </c>
      <c r="BA104" s="47">
        <v>0.23370599099466616</v>
      </c>
      <c r="BB104" s="47">
        <v>0.18704482557405883</v>
      </c>
      <c r="BC104" s="47">
        <v>0.20992324932732898</v>
      </c>
      <c r="BD104" s="47">
        <v>4.3583215799842694E-2</v>
      </c>
      <c r="BE104" s="47">
        <v>0.24401430343595792</v>
      </c>
      <c r="BF104" s="47">
        <v>0.18526318486161666</v>
      </c>
      <c r="BG104" s="47">
        <v>0.143273827554349</v>
      </c>
      <c r="BH104" s="47">
        <v>0.19888030066880696</v>
      </c>
      <c r="BI104" s="47">
        <v>0.15301355865578389</v>
      </c>
      <c r="BJ104" s="47">
        <v>2.3909449512025619E-2</v>
      </c>
      <c r="BK104" s="47">
        <v>7.0136227123433106E-2</v>
      </c>
      <c r="BL104" s="47">
        <v>9.0513269605027841E-2</v>
      </c>
      <c r="BM104" s="47">
        <v>0.21631353309357856</v>
      </c>
      <c r="BN104" s="47">
        <v>0.16209296936512041</v>
      </c>
      <c r="BO104" s="47">
        <v>4.1096645660411664E-2</v>
      </c>
      <c r="BP104" s="47">
        <v>0.19370830484046936</v>
      </c>
      <c r="BQ104" s="47">
        <v>4.4363029802067182E-2</v>
      </c>
      <c r="BR104" s="47">
        <v>4.6172825847438474E-2</v>
      </c>
      <c r="BS104" s="47">
        <v>0.3066122033715708</v>
      </c>
      <c r="BT104" s="47">
        <v>6.8863811136498018E-2</v>
      </c>
      <c r="BU104" s="47">
        <v>0.206052243787539</v>
      </c>
      <c r="BV104" s="47">
        <v>0.1040026447631395</v>
      </c>
      <c r="BW104" s="47">
        <v>0.19689499896724461</v>
      </c>
      <c r="BX104" s="47">
        <v>0.20482054517206855</v>
      </c>
      <c r="BY104" s="47">
        <v>0.58052257729133161</v>
      </c>
      <c r="BZ104" s="47">
        <v>0.31187731446481387</v>
      </c>
      <c r="CA104" s="47">
        <v>0.40255570298964449</v>
      </c>
      <c r="CB104" s="47">
        <v>2.3669987149558515E-2</v>
      </c>
      <c r="CC104" s="47">
        <v>0.18752517967543997</v>
      </c>
      <c r="CD104" s="47">
        <v>0.12634855370274986</v>
      </c>
      <c r="CE104" s="47">
        <v>0.12204362452076874</v>
      </c>
      <c r="CF104" s="47">
        <v>0.14484014178208141</v>
      </c>
      <c r="CG104" s="47">
        <v>0.22350800035450585</v>
      </c>
      <c r="CH104" s="47">
        <v>0.13906785634199734</v>
      </c>
      <c r="CI104" s="47">
        <v>0.13581302508418269</v>
      </c>
      <c r="CJ104" s="47">
        <v>0.20167462136264769</v>
      </c>
      <c r="CK104" s="47">
        <v>3.3305831755102662E-2</v>
      </c>
      <c r="CL104" s="47">
        <v>4.3463421554964715E-2</v>
      </c>
      <c r="CM104" s="47">
        <v>0.1719973997595855</v>
      </c>
      <c r="CN104" s="47">
        <v>0.24561680253037727</v>
      </c>
      <c r="CO104" s="47">
        <v>0.21796063753699868</v>
      </c>
      <c r="CP104" s="47">
        <v>0.30369289131689514</v>
      </c>
    </row>
    <row r="105" spans="1:94">
      <c r="A105" t="s">
        <v>298</v>
      </c>
      <c r="B105" s="47">
        <v>6.676800500628402E-2</v>
      </c>
      <c r="C105" s="47">
        <v>0.10151473941942203</v>
      </c>
      <c r="D105" s="47">
        <v>0.26624165833427121</v>
      </c>
      <c r="E105" s="47">
        <v>0.10428725781639503</v>
      </c>
      <c r="F105" s="47">
        <v>4.023261833321512E-2</v>
      </c>
      <c r="G105" s="47">
        <v>0.252468459286395</v>
      </c>
      <c r="H105" s="47">
        <v>6.7638936609351191E-2</v>
      </c>
      <c r="I105" s="47">
        <v>0.15520205356771527</v>
      </c>
      <c r="J105" s="47">
        <v>0.25795927434094412</v>
      </c>
      <c r="K105" s="47">
        <v>0</v>
      </c>
      <c r="L105" s="47">
        <v>0.33464790132426581</v>
      </c>
      <c r="M105" s="47">
        <v>0.2239064328293468</v>
      </c>
      <c r="N105" s="47">
        <v>0.23968132542129886</v>
      </c>
      <c r="O105" s="47">
        <v>0.19823529648239602</v>
      </c>
      <c r="P105" s="47">
        <v>0.29676269356048068</v>
      </c>
      <c r="Q105" s="47">
        <v>0.20712516663530436</v>
      </c>
      <c r="R105" s="47">
        <v>0.18889477469859792</v>
      </c>
      <c r="S105" s="47">
        <v>0.27863293412528534</v>
      </c>
      <c r="T105" s="47">
        <v>0.25482056714735202</v>
      </c>
      <c r="U105" s="47">
        <v>0.13369068310935353</v>
      </c>
      <c r="V105" s="47">
        <v>0.35282273325427554</v>
      </c>
      <c r="W105" s="47">
        <v>0</v>
      </c>
      <c r="X105" s="47">
        <v>0.23903180649162817</v>
      </c>
      <c r="Y105" s="47">
        <v>0.28073780141708166</v>
      </c>
      <c r="Z105" s="47">
        <v>0</v>
      </c>
      <c r="AA105" s="47">
        <v>0.23454065047214989</v>
      </c>
      <c r="AB105" s="47">
        <v>0.22408301537929098</v>
      </c>
      <c r="AC105" s="47">
        <v>8.5084761764366787E-2</v>
      </c>
      <c r="AD105" s="47">
        <v>9.1894654168614961E-2</v>
      </c>
      <c r="AE105" s="47">
        <v>0.28657926854082538</v>
      </c>
      <c r="AF105" s="47">
        <v>0.29444813509862067</v>
      </c>
      <c r="AG105" s="47">
        <v>0.17892776942789571</v>
      </c>
      <c r="AH105" s="47">
        <v>0.39872323699522949</v>
      </c>
      <c r="AI105" s="47">
        <v>0.58584179542230697</v>
      </c>
      <c r="AJ105" s="47">
        <v>0.56365631464058763</v>
      </c>
      <c r="AK105" s="47">
        <v>0.38994498837674868</v>
      </c>
      <c r="AL105" s="47">
        <v>0</v>
      </c>
      <c r="AM105" s="47">
        <v>0.48569516013058134</v>
      </c>
      <c r="AN105" s="47">
        <v>0.20950841112511859</v>
      </c>
      <c r="AO105" s="47">
        <v>0.24308831045588997</v>
      </c>
      <c r="AP105" s="47">
        <v>0.15111029094303638</v>
      </c>
      <c r="AQ105" s="47">
        <v>0.30432883761872953</v>
      </c>
      <c r="AR105" s="47">
        <v>0.52583421553277854</v>
      </c>
      <c r="AS105" s="47">
        <v>0.43531918419409188</v>
      </c>
      <c r="AT105" s="47">
        <v>0.33883898670684853</v>
      </c>
      <c r="AU105" s="47">
        <v>0.13326606384010509</v>
      </c>
      <c r="AV105" s="47">
        <v>8.2330239402550298E-2</v>
      </c>
      <c r="AW105" s="47">
        <v>0.32175162176998806</v>
      </c>
      <c r="AX105" s="47">
        <v>6.9930754691116495E-2</v>
      </c>
      <c r="AY105" s="47">
        <v>0.31844828457609653</v>
      </c>
      <c r="AZ105" s="47">
        <v>0.34527802448063993</v>
      </c>
      <c r="BA105" s="47">
        <v>0.49153422928231</v>
      </c>
      <c r="BB105" s="47">
        <v>0.40010176268761311</v>
      </c>
      <c r="BC105" s="47">
        <v>0.45020780769053659</v>
      </c>
      <c r="BD105" s="47">
        <v>7.0589783900836062E-2</v>
      </c>
      <c r="BE105" s="47">
        <v>0.47727455400295182</v>
      </c>
      <c r="BF105" s="47">
        <v>0.38279978362051409</v>
      </c>
      <c r="BG105" s="47">
        <v>0.32991985264437779</v>
      </c>
      <c r="BH105" s="47">
        <v>0.45834044581662492</v>
      </c>
      <c r="BI105" s="47">
        <v>0.40277288637076519</v>
      </c>
      <c r="BJ105" s="47">
        <v>0.10464189775508101</v>
      </c>
      <c r="BK105" s="47">
        <v>0.19838696853317236</v>
      </c>
      <c r="BL105" s="47">
        <v>0.28853322114972724</v>
      </c>
      <c r="BM105" s="47">
        <v>0.54331919114291738</v>
      </c>
      <c r="BN105" s="47">
        <v>0.3474099579994841</v>
      </c>
      <c r="BO105" s="47">
        <v>0.22901287215037053</v>
      </c>
      <c r="BP105" s="47">
        <v>0.48198657983897658</v>
      </c>
      <c r="BQ105" s="47">
        <v>0.17352824026907984</v>
      </c>
      <c r="BR105" s="47">
        <v>0.25581434978755124</v>
      </c>
      <c r="BS105" s="47">
        <v>0.61957711320610165</v>
      </c>
      <c r="BT105" s="47">
        <v>0.11679120205171298</v>
      </c>
      <c r="BU105" s="47">
        <v>0.42448656304677612</v>
      </c>
      <c r="BV105" s="47">
        <v>0.13871432583264906</v>
      </c>
      <c r="BW105" s="47">
        <v>0.31406634772981701</v>
      </c>
      <c r="BX105" s="47">
        <v>0.38450550419478374</v>
      </c>
      <c r="BY105" s="47">
        <v>0.96895140224283971</v>
      </c>
      <c r="BZ105" s="47">
        <v>0.43925668503926607</v>
      </c>
      <c r="CA105" s="47">
        <v>0.57984479400225852</v>
      </c>
      <c r="CB105" s="47">
        <v>0.10000301344505916</v>
      </c>
      <c r="CC105" s="47">
        <v>0.46744803169786442</v>
      </c>
      <c r="CD105" s="47">
        <v>0.35638411870002623</v>
      </c>
      <c r="CE105" s="47">
        <v>0.15251839517496768</v>
      </c>
      <c r="CF105" s="47">
        <v>0.21546947536131222</v>
      </c>
      <c r="CG105" s="47">
        <v>0.37803848883882718</v>
      </c>
      <c r="CH105" s="47">
        <v>0.17608662489526777</v>
      </c>
      <c r="CI105" s="47">
        <v>0.17999926104317296</v>
      </c>
      <c r="CJ105" s="47">
        <v>0.3125419849079244</v>
      </c>
      <c r="CK105" s="47">
        <v>4.5368214416535747E-2</v>
      </c>
      <c r="CL105" s="47">
        <v>6.3383717783162263E-2</v>
      </c>
      <c r="CM105" s="47">
        <v>0.29205318943037228</v>
      </c>
      <c r="CN105" s="47">
        <v>0.3524645970955117</v>
      </c>
      <c r="CO105" s="47">
        <v>0.25487520728435314</v>
      </c>
      <c r="CP105" s="47">
        <v>0.31144165627141995</v>
      </c>
    </row>
    <row r="106" spans="1:94">
      <c r="A106" s="6" t="s">
        <v>299</v>
      </c>
      <c r="B106" s="47">
        <v>3.8653503136972869E-2</v>
      </c>
      <c r="C106" s="47">
        <v>8.8863666598838348E-2</v>
      </c>
      <c r="D106" s="47">
        <v>0.17461296499154136</v>
      </c>
      <c r="E106" s="47">
        <v>7.6242208512081369E-2</v>
      </c>
      <c r="F106" s="47">
        <v>4.5009836816141048E-2</v>
      </c>
      <c r="G106" s="47">
        <v>0.16264349373829762</v>
      </c>
      <c r="H106" s="47">
        <v>4.1310216878708367E-2</v>
      </c>
      <c r="I106" s="47">
        <v>9.2377531407230595E-2</v>
      </c>
      <c r="J106" s="47">
        <v>0.15223466151406689</v>
      </c>
      <c r="K106" s="47">
        <v>0</v>
      </c>
      <c r="L106" s="47">
        <v>0.19486380190352709</v>
      </c>
      <c r="M106" s="47">
        <v>0.13444578974034987</v>
      </c>
      <c r="N106" s="47">
        <v>0.11715029567278069</v>
      </c>
      <c r="O106" s="47">
        <v>0.12154075874619921</v>
      </c>
      <c r="P106" s="47">
        <v>0.19397073067085358</v>
      </c>
      <c r="Q106" s="47">
        <v>0.10874771089575988</v>
      </c>
      <c r="R106" s="47">
        <v>0.12757638070582267</v>
      </c>
      <c r="S106" s="47">
        <v>0.19837849954661954</v>
      </c>
      <c r="T106" s="47">
        <v>0.15666471736673004</v>
      </c>
      <c r="U106" s="47">
        <v>0.14010986463585814</v>
      </c>
      <c r="V106" s="47">
        <v>0.25414270398468208</v>
      </c>
      <c r="W106" s="47">
        <v>0</v>
      </c>
      <c r="X106" s="47">
        <v>0.12647487912950109</v>
      </c>
      <c r="Y106" s="47">
        <v>0.15854296668478216</v>
      </c>
      <c r="Z106" s="47">
        <v>0</v>
      </c>
      <c r="AA106" s="47">
        <v>0.12795027097840755</v>
      </c>
      <c r="AB106" s="47">
        <v>0.12994462271407839</v>
      </c>
      <c r="AC106" s="47">
        <v>5.3279963949724049E-2</v>
      </c>
      <c r="AD106" s="47">
        <v>6.4304858135384974E-2</v>
      </c>
      <c r="AE106" s="47">
        <v>0.16816662703023749</v>
      </c>
      <c r="AF106" s="47">
        <v>0.13179423728854822</v>
      </c>
      <c r="AG106" s="47">
        <v>0.11016574756853013</v>
      </c>
      <c r="AH106" s="47">
        <v>0.25164701763398967</v>
      </c>
      <c r="AI106" s="47">
        <v>0.19093496407799748</v>
      </c>
      <c r="AJ106" s="47">
        <v>0.30241273733900709</v>
      </c>
      <c r="AK106" s="47">
        <v>0.29286206822301952</v>
      </c>
      <c r="AL106" s="47">
        <v>0</v>
      </c>
      <c r="AM106" s="47">
        <v>0.24568446761345736</v>
      </c>
      <c r="AN106" s="47">
        <v>0.10677574151531158</v>
      </c>
      <c r="AO106" s="47">
        <v>0.14252053954567862</v>
      </c>
      <c r="AP106" s="47">
        <v>9.6387852574637764E-2</v>
      </c>
      <c r="AQ106" s="47">
        <v>0.2103977102598634</v>
      </c>
      <c r="AR106" s="47">
        <v>0.19619283427100825</v>
      </c>
      <c r="AS106" s="47">
        <v>0.21451287810297814</v>
      </c>
      <c r="AT106" s="47">
        <v>0.19167198928149726</v>
      </c>
      <c r="AU106" s="47">
        <v>6.4529397914172448E-2</v>
      </c>
      <c r="AV106" s="47">
        <v>6.400578822530148E-2</v>
      </c>
      <c r="AW106" s="47">
        <v>0.20451006811144778</v>
      </c>
      <c r="AX106" s="47">
        <v>4.4944544241509198E-2</v>
      </c>
      <c r="AY106" s="47">
        <v>0.15242882652345607</v>
      </c>
      <c r="AZ106" s="47">
        <v>0.21840428200742518</v>
      </c>
      <c r="BA106" s="47">
        <v>0.24727571368275658</v>
      </c>
      <c r="BB106" s="47">
        <v>0.1948652025918346</v>
      </c>
      <c r="BC106" s="47">
        <v>0.23397330679271189</v>
      </c>
      <c r="BD106" s="47">
        <v>6.3696734603894856E-2</v>
      </c>
      <c r="BE106" s="47">
        <v>0.23552055106076059</v>
      </c>
      <c r="BF106" s="47">
        <v>0.21620822264084233</v>
      </c>
      <c r="BG106" s="47">
        <v>0.13406807795096509</v>
      </c>
      <c r="BH106" s="47">
        <v>0.2249983527502345</v>
      </c>
      <c r="BI106" s="47">
        <v>0.18671793614857335</v>
      </c>
      <c r="BJ106" s="47">
        <v>5.4420031449347456E-2</v>
      </c>
      <c r="BK106" s="47">
        <v>0.11992516493400099</v>
      </c>
      <c r="BL106" s="47">
        <v>0.14388584126044884</v>
      </c>
      <c r="BM106" s="47">
        <v>0.28774866197760385</v>
      </c>
      <c r="BN106" s="47">
        <v>0.17255434852754931</v>
      </c>
      <c r="BO106" s="47">
        <v>0.14563636647111838</v>
      </c>
      <c r="BP106" s="47">
        <v>0.28064572855985304</v>
      </c>
      <c r="BQ106" s="47">
        <v>0.10385453378399093</v>
      </c>
      <c r="BR106" s="47">
        <v>0.1448806769717092</v>
      </c>
      <c r="BS106" s="47">
        <v>0.33315837579606911</v>
      </c>
      <c r="BT106" s="47">
        <v>8.9488679981706953E-2</v>
      </c>
      <c r="BU106" s="47">
        <v>0.20817045497402009</v>
      </c>
      <c r="BV106" s="47">
        <v>6.6884696661877671E-2</v>
      </c>
      <c r="BW106" s="47">
        <v>0.15258989366377748</v>
      </c>
      <c r="BX106" s="47">
        <v>0.21002648160727844</v>
      </c>
      <c r="BY106" s="47">
        <v>0.33229490161546371</v>
      </c>
      <c r="BZ106" s="47">
        <v>0.23501348320243728</v>
      </c>
      <c r="CA106" s="47">
        <v>0.35234199036692926</v>
      </c>
      <c r="CB106" s="47">
        <v>6.4504970298464012E-2</v>
      </c>
      <c r="CC106" s="47">
        <v>0.24239809797333439</v>
      </c>
      <c r="CD106" s="47">
        <v>0.20727455326103505</v>
      </c>
      <c r="CE106" s="47">
        <v>0.10662040914789175</v>
      </c>
      <c r="CF106" s="47">
        <v>0.13809594924106403</v>
      </c>
      <c r="CG106" s="47">
        <v>0.2193804559798215</v>
      </c>
      <c r="CH106" s="47">
        <v>0.1184045240080418</v>
      </c>
      <c r="CI106" s="47">
        <v>0.12036084208199439</v>
      </c>
      <c r="CJ106" s="47">
        <v>0.18663220401437011</v>
      </c>
      <c r="CK106" s="47">
        <v>5.2763775912189011E-2</v>
      </c>
      <c r="CL106" s="47">
        <v>6.1318541445837454E-2</v>
      </c>
      <c r="CM106" s="47">
        <v>0.1750793311138952</v>
      </c>
      <c r="CN106" s="47">
        <v>0.20659351010816376</v>
      </c>
      <c r="CO106" s="47">
        <v>0.15779881520258449</v>
      </c>
      <c r="CP106" s="47">
        <v>0.18608203969611789</v>
      </c>
    </row>
    <row r="108" spans="1:94">
      <c r="A108" t="s">
        <v>300</v>
      </c>
    </row>
  </sheetData>
  <sortState xmlns:xlrd2="http://schemas.microsoft.com/office/spreadsheetml/2017/richdata2" ref="F28:F33">
    <sortCondition ref="F28:F33"/>
  </sortState>
  <phoneticPr fontId="118" type="noConversion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P68"/>
  <sheetViews>
    <sheetView workbookViewId="0">
      <selection activeCell="E23" sqref="E23"/>
    </sheetView>
  </sheetViews>
  <sheetFormatPr defaultRowHeight="15"/>
  <sheetData>
    <row r="2" spans="2:16">
      <c r="B2" t="s">
        <v>123</v>
      </c>
    </row>
    <row r="3" spans="2:16">
      <c r="C3" t="s">
        <v>124</v>
      </c>
      <c r="D3" t="s">
        <v>116</v>
      </c>
      <c r="F3">
        <v>2011</v>
      </c>
      <c r="G3">
        <v>2012</v>
      </c>
      <c r="H3">
        <v>2013</v>
      </c>
      <c r="I3">
        <v>2014</v>
      </c>
      <c r="J3">
        <v>2015</v>
      </c>
      <c r="K3" t="s">
        <v>125</v>
      </c>
      <c r="L3" t="s">
        <v>126</v>
      </c>
      <c r="M3" t="s">
        <v>127</v>
      </c>
      <c r="N3" t="s">
        <v>128</v>
      </c>
      <c r="P3" t="s">
        <v>129</v>
      </c>
    </row>
    <row r="4" spans="2:16">
      <c r="B4" t="s">
        <v>130</v>
      </c>
      <c r="C4" t="s">
        <v>13</v>
      </c>
      <c r="D4" t="s">
        <v>131</v>
      </c>
      <c r="E4">
        <f>G4</f>
        <v>1.82</v>
      </c>
      <c r="F4" t="s">
        <v>52</v>
      </c>
      <c r="G4">
        <v>1.82</v>
      </c>
      <c r="H4" t="s">
        <v>52</v>
      </c>
      <c r="I4" t="s">
        <v>52</v>
      </c>
      <c r="J4" t="s">
        <v>52</v>
      </c>
      <c r="K4" t="s">
        <v>132</v>
      </c>
      <c r="L4" t="s">
        <v>133</v>
      </c>
      <c r="M4" t="s">
        <v>134</v>
      </c>
      <c r="N4">
        <v>4</v>
      </c>
    </row>
    <row r="5" spans="2:16">
      <c r="B5" t="s">
        <v>135</v>
      </c>
      <c r="C5" t="s">
        <v>15</v>
      </c>
      <c r="D5" t="s">
        <v>131</v>
      </c>
      <c r="E5">
        <f>I5</f>
        <v>0.33</v>
      </c>
      <c r="F5" t="s">
        <v>52</v>
      </c>
      <c r="G5" t="s">
        <v>52</v>
      </c>
      <c r="H5" t="s">
        <v>52</v>
      </c>
      <c r="I5">
        <v>0.33</v>
      </c>
      <c r="J5" t="s">
        <v>52</v>
      </c>
      <c r="K5" t="s">
        <v>132</v>
      </c>
      <c r="L5" t="s">
        <v>133</v>
      </c>
      <c r="M5" t="s">
        <v>134</v>
      </c>
      <c r="N5">
        <v>4</v>
      </c>
    </row>
    <row r="6" spans="2:16">
      <c r="B6" t="s">
        <v>136</v>
      </c>
      <c r="C6" t="s">
        <v>16</v>
      </c>
      <c r="D6" t="s">
        <v>131</v>
      </c>
      <c r="F6" t="s">
        <v>52</v>
      </c>
      <c r="G6" t="s">
        <v>52</v>
      </c>
      <c r="H6" t="s">
        <v>52</v>
      </c>
      <c r="I6" t="s">
        <v>52</v>
      </c>
      <c r="J6" t="s">
        <v>52</v>
      </c>
    </row>
    <row r="7" spans="2:16">
      <c r="B7" t="s">
        <v>137</v>
      </c>
      <c r="C7" t="s">
        <v>27</v>
      </c>
      <c r="D7" t="s">
        <v>131</v>
      </c>
      <c r="F7" t="s">
        <v>52</v>
      </c>
      <c r="G7" t="s">
        <v>52</v>
      </c>
      <c r="H7" t="s">
        <v>52</v>
      </c>
      <c r="I7" t="s">
        <v>52</v>
      </c>
      <c r="J7" t="s">
        <v>52</v>
      </c>
    </row>
    <row r="8" spans="2:16">
      <c r="B8" t="s">
        <v>138</v>
      </c>
      <c r="C8" t="s">
        <v>18</v>
      </c>
      <c r="D8" t="s">
        <v>131</v>
      </c>
      <c r="F8" t="s">
        <v>52</v>
      </c>
      <c r="G8" t="s">
        <v>52</v>
      </c>
      <c r="H8" t="s">
        <v>52</v>
      </c>
      <c r="I8" t="s">
        <v>52</v>
      </c>
      <c r="J8" t="s">
        <v>52</v>
      </c>
    </row>
    <row r="9" spans="2:16">
      <c r="B9" t="s">
        <v>139</v>
      </c>
      <c r="C9" t="s">
        <v>19</v>
      </c>
      <c r="D9" t="s">
        <v>131</v>
      </c>
      <c r="E9">
        <f>G9</f>
        <v>1.18</v>
      </c>
      <c r="F9" t="s">
        <v>52</v>
      </c>
      <c r="G9">
        <v>1.18</v>
      </c>
      <c r="H9" t="s">
        <v>52</v>
      </c>
      <c r="I9" t="s">
        <v>52</v>
      </c>
      <c r="J9" t="s">
        <v>52</v>
      </c>
      <c r="K9" t="s">
        <v>132</v>
      </c>
      <c r="L9" t="s">
        <v>133</v>
      </c>
      <c r="M9" t="s">
        <v>134</v>
      </c>
      <c r="N9">
        <v>4</v>
      </c>
    </row>
    <row r="10" spans="2:16">
      <c r="B10" t="s">
        <v>140</v>
      </c>
      <c r="C10" t="s">
        <v>21</v>
      </c>
      <c r="D10" t="s">
        <v>131</v>
      </c>
      <c r="F10" t="s">
        <v>52</v>
      </c>
      <c r="G10" t="s">
        <v>52</v>
      </c>
      <c r="H10" t="s">
        <v>52</v>
      </c>
      <c r="I10" t="s">
        <v>52</v>
      </c>
      <c r="J10" t="s">
        <v>52</v>
      </c>
    </row>
    <row r="11" spans="2:16">
      <c r="B11" t="s">
        <v>141</v>
      </c>
      <c r="C11" t="s">
        <v>22</v>
      </c>
      <c r="D11" t="s">
        <v>131</v>
      </c>
      <c r="F11" t="s">
        <v>52</v>
      </c>
      <c r="G11" t="s">
        <v>52</v>
      </c>
      <c r="H11" t="s">
        <v>52</v>
      </c>
      <c r="I11" t="s">
        <v>52</v>
      </c>
      <c r="J11" t="s">
        <v>52</v>
      </c>
    </row>
    <row r="12" spans="2:16">
      <c r="B12" t="s">
        <v>142</v>
      </c>
      <c r="C12" t="s">
        <v>25</v>
      </c>
      <c r="D12" t="s">
        <v>131</v>
      </c>
      <c r="F12" t="s">
        <v>52</v>
      </c>
      <c r="G12" t="s">
        <v>52</v>
      </c>
      <c r="H12" t="s">
        <v>52</v>
      </c>
      <c r="I12" t="s">
        <v>52</v>
      </c>
      <c r="J12" t="s">
        <v>52</v>
      </c>
    </row>
    <row r="13" spans="2:16">
      <c r="B13" t="s">
        <v>143</v>
      </c>
      <c r="C13" t="s">
        <v>26</v>
      </c>
      <c r="D13" t="s">
        <v>131</v>
      </c>
      <c r="E13">
        <f>H13</f>
        <v>1.75</v>
      </c>
      <c r="F13">
        <v>1.88</v>
      </c>
      <c r="G13">
        <v>1.76</v>
      </c>
      <c r="H13">
        <v>1.75</v>
      </c>
      <c r="I13" t="s">
        <v>52</v>
      </c>
      <c r="J13" t="s">
        <v>52</v>
      </c>
      <c r="K13" t="s">
        <v>132</v>
      </c>
      <c r="L13" t="s">
        <v>133</v>
      </c>
      <c r="M13" t="s">
        <v>134</v>
      </c>
      <c r="N13">
        <v>4</v>
      </c>
    </row>
    <row r="14" spans="2:16">
      <c r="B14" t="s">
        <v>144</v>
      </c>
      <c r="C14" t="s">
        <v>20</v>
      </c>
      <c r="D14" t="s">
        <v>131</v>
      </c>
      <c r="E14">
        <f>I14</f>
        <v>1.49</v>
      </c>
      <c r="F14" t="s">
        <v>52</v>
      </c>
      <c r="G14" t="s">
        <v>52</v>
      </c>
      <c r="H14" t="s">
        <v>52</v>
      </c>
      <c r="I14">
        <v>1.49</v>
      </c>
      <c r="J14" t="s">
        <v>52</v>
      </c>
      <c r="K14" t="s">
        <v>132</v>
      </c>
      <c r="L14" t="s">
        <v>133</v>
      </c>
      <c r="M14" t="s">
        <v>134</v>
      </c>
      <c r="N14">
        <v>4</v>
      </c>
    </row>
    <row r="15" spans="2:16">
      <c r="B15" t="s">
        <v>145</v>
      </c>
      <c r="C15" t="s">
        <v>23</v>
      </c>
      <c r="D15" t="s">
        <v>131</v>
      </c>
      <c r="F15" t="s">
        <v>52</v>
      </c>
      <c r="G15" t="s">
        <v>52</v>
      </c>
      <c r="H15" t="s">
        <v>52</v>
      </c>
      <c r="I15" t="s">
        <v>52</v>
      </c>
      <c r="J15" t="s">
        <v>52</v>
      </c>
    </row>
    <row r="16" spans="2:16">
      <c r="B16" t="s">
        <v>146</v>
      </c>
      <c r="C16" t="s">
        <v>28</v>
      </c>
      <c r="D16" t="s">
        <v>131</v>
      </c>
      <c r="F16" t="s">
        <v>52</v>
      </c>
      <c r="G16" t="s">
        <v>52</v>
      </c>
      <c r="H16" t="s">
        <v>52</v>
      </c>
      <c r="I16" t="s">
        <v>52</v>
      </c>
      <c r="J16" t="s">
        <v>52</v>
      </c>
    </row>
    <row r="17" spans="2:14">
      <c r="B17" t="s">
        <v>147</v>
      </c>
      <c r="C17" t="s">
        <v>29</v>
      </c>
      <c r="D17" t="s">
        <v>131</v>
      </c>
      <c r="F17" t="s">
        <v>52</v>
      </c>
      <c r="G17" t="s">
        <v>52</v>
      </c>
      <c r="H17" t="s">
        <v>52</v>
      </c>
      <c r="I17" t="s">
        <v>52</v>
      </c>
      <c r="J17" t="s">
        <v>52</v>
      </c>
    </row>
    <row r="18" spans="2:14">
      <c r="B18" t="s">
        <v>148</v>
      </c>
      <c r="C18" t="s">
        <v>31</v>
      </c>
      <c r="D18" t="s">
        <v>131</v>
      </c>
      <c r="E18">
        <f>G18</f>
        <v>0.77</v>
      </c>
      <c r="F18" t="s">
        <v>52</v>
      </c>
      <c r="G18">
        <v>0.77</v>
      </c>
      <c r="H18" t="s">
        <v>52</v>
      </c>
      <c r="I18" t="s">
        <v>52</v>
      </c>
      <c r="J18" t="s">
        <v>52</v>
      </c>
      <c r="K18" t="s">
        <v>132</v>
      </c>
      <c r="L18" t="s">
        <v>133</v>
      </c>
      <c r="M18" t="s">
        <v>134</v>
      </c>
      <c r="N18">
        <v>4</v>
      </c>
    </row>
    <row r="19" spans="2:14">
      <c r="B19" t="s">
        <v>149</v>
      </c>
      <c r="C19" t="s">
        <v>35</v>
      </c>
      <c r="D19" t="s">
        <v>131</v>
      </c>
      <c r="F19" t="s">
        <v>52</v>
      </c>
      <c r="G19" t="s">
        <v>52</v>
      </c>
      <c r="H19" t="s">
        <v>52</v>
      </c>
      <c r="I19" t="s">
        <v>52</v>
      </c>
      <c r="J19" t="s">
        <v>52</v>
      </c>
    </row>
    <row r="20" spans="2:14">
      <c r="B20" t="s">
        <v>150</v>
      </c>
      <c r="C20" t="s">
        <v>33</v>
      </c>
      <c r="D20" t="s">
        <v>131</v>
      </c>
      <c r="E20">
        <f>I20</f>
        <v>1.1299999999999999</v>
      </c>
      <c r="F20" t="s">
        <v>52</v>
      </c>
      <c r="G20" t="s">
        <v>52</v>
      </c>
      <c r="H20" t="s">
        <v>52</v>
      </c>
      <c r="I20">
        <v>1.1299999999999999</v>
      </c>
      <c r="J20" t="s">
        <v>52</v>
      </c>
      <c r="K20" t="s">
        <v>132</v>
      </c>
      <c r="L20" t="s">
        <v>133</v>
      </c>
      <c r="M20" t="s">
        <v>134</v>
      </c>
      <c r="N20">
        <v>4</v>
      </c>
    </row>
    <row r="21" spans="2:14">
      <c r="B21" t="s">
        <v>151</v>
      </c>
      <c r="C21" t="s">
        <v>34</v>
      </c>
      <c r="D21" t="s">
        <v>131</v>
      </c>
      <c r="F21" t="s">
        <v>52</v>
      </c>
      <c r="G21" t="s">
        <v>52</v>
      </c>
      <c r="H21" t="s">
        <v>52</v>
      </c>
      <c r="I21" t="s">
        <v>52</v>
      </c>
      <c r="J21" t="s">
        <v>52</v>
      </c>
    </row>
    <row r="22" spans="2:14">
      <c r="B22" t="s">
        <v>152</v>
      </c>
      <c r="C22" t="s">
        <v>38</v>
      </c>
      <c r="D22" t="s">
        <v>131</v>
      </c>
      <c r="F22" t="s">
        <v>52</v>
      </c>
      <c r="G22" t="s">
        <v>52</v>
      </c>
      <c r="H22" t="s">
        <v>52</v>
      </c>
      <c r="I22" t="s">
        <v>52</v>
      </c>
      <c r="J22" t="s">
        <v>52</v>
      </c>
    </row>
    <row r="23" spans="2:14">
      <c r="B23" t="s">
        <v>153</v>
      </c>
      <c r="C23" t="s">
        <v>39</v>
      </c>
      <c r="D23" t="s">
        <v>131</v>
      </c>
      <c r="E23">
        <f>I23</f>
        <v>1.1000000000000001</v>
      </c>
      <c r="F23" t="s">
        <v>52</v>
      </c>
      <c r="G23" t="s">
        <v>52</v>
      </c>
      <c r="H23" t="s">
        <v>52</v>
      </c>
      <c r="I23">
        <v>1.1000000000000001</v>
      </c>
      <c r="J23" t="s">
        <v>52</v>
      </c>
      <c r="K23" t="s">
        <v>154</v>
      </c>
      <c r="L23" t="s">
        <v>155</v>
      </c>
      <c r="M23" t="s">
        <v>156</v>
      </c>
      <c r="N23">
        <v>4</v>
      </c>
    </row>
    <row r="24" spans="2:14">
      <c r="B24" t="s">
        <v>157</v>
      </c>
      <c r="C24" t="s">
        <v>41</v>
      </c>
      <c r="D24" t="s">
        <v>131</v>
      </c>
      <c r="E24">
        <f>H24</f>
        <v>0.12</v>
      </c>
      <c r="F24">
        <v>0.13</v>
      </c>
      <c r="G24">
        <v>0.13</v>
      </c>
      <c r="H24">
        <v>0.12</v>
      </c>
      <c r="I24" t="s">
        <v>52</v>
      </c>
      <c r="J24" t="s">
        <v>52</v>
      </c>
      <c r="K24" t="s">
        <v>132</v>
      </c>
      <c r="L24" t="s">
        <v>133</v>
      </c>
      <c r="M24" t="s">
        <v>134</v>
      </c>
      <c r="N24">
        <v>4</v>
      </c>
    </row>
    <row r="25" spans="2:14">
      <c r="B25" t="s">
        <v>158</v>
      </c>
      <c r="C25" t="s">
        <v>42</v>
      </c>
      <c r="D25" t="s">
        <v>131</v>
      </c>
      <c r="F25" t="s">
        <v>52</v>
      </c>
      <c r="G25" t="s">
        <v>52</v>
      </c>
      <c r="H25" t="s">
        <v>52</v>
      </c>
      <c r="I25" t="s">
        <v>52</v>
      </c>
      <c r="J25" t="s">
        <v>52</v>
      </c>
    </row>
    <row r="26" spans="2:14">
      <c r="B26" t="s">
        <v>159</v>
      </c>
      <c r="C26" t="s">
        <v>43</v>
      </c>
      <c r="D26" t="s">
        <v>131</v>
      </c>
      <c r="E26">
        <f>I26</f>
        <v>0.47</v>
      </c>
      <c r="F26" t="s">
        <v>52</v>
      </c>
      <c r="G26" t="s">
        <v>52</v>
      </c>
      <c r="H26" t="s">
        <v>52</v>
      </c>
      <c r="I26">
        <v>0.47</v>
      </c>
      <c r="J26" t="s">
        <v>52</v>
      </c>
      <c r="K26" t="s">
        <v>132</v>
      </c>
      <c r="L26" t="s">
        <v>133</v>
      </c>
      <c r="M26" t="s">
        <v>134</v>
      </c>
      <c r="N26">
        <v>4</v>
      </c>
    </row>
    <row r="27" spans="2:14">
      <c r="B27" t="s">
        <v>160</v>
      </c>
      <c r="C27" t="s">
        <v>47</v>
      </c>
      <c r="D27" t="s">
        <v>131</v>
      </c>
      <c r="E27">
        <f>I27</f>
        <v>1.26</v>
      </c>
      <c r="F27" t="s">
        <v>52</v>
      </c>
      <c r="G27" t="s">
        <v>52</v>
      </c>
      <c r="H27" t="s">
        <v>52</v>
      </c>
      <c r="I27">
        <v>1.26</v>
      </c>
      <c r="J27" t="s">
        <v>52</v>
      </c>
      <c r="K27" t="s">
        <v>132</v>
      </c>
      <c r="L27" t="s">
        <v>133</v>
      </c>
      <c r="M27" t="s">
        <v>134</v>
      </c>
      <c r="N27">
        <v>4</v>
      </c>
    </row>
    <row r="28" spans="2:14">
      <c r="B28" t="s">
        <v>161</v>
      </c>
      <c r="C28" t="s">
        <v>46</v>
      </c>
      <c r="D28" t="s">
        <v>131</v>
      </c>
      <c r="F28" t="s">
        <v>52</v>
      </c>
      <c r="G28" t="s">
        <v>52</v>
      </c>
      <c r="H28" t="s">
        <v>52</v>
      </c>
      <c r="I28" t="s">
        <v>52</v>
      </c>
      <c r="J28" t="s">
        <v>52</v>
      </c>
    </row>
    <row r="29" spans="2:14">
      <c r="B29" t="s">
        <v>162</v>
      </c>
      <c r="C29" t="s">
        <v>24</v>
      </c>
      <c r="D29" t="s">
        <v>131</v>
      </c>
      <c r="E29">
        <f>I29</f>
        <v>0.08</v>
      </c>
      <c r="F29" t="s">
        <v>52</v>
      </c>
      <c r="G29" t="s">
        <v>52</v>
      </c>
      <c r="H29" t="s">
        <v>52</v>
      </c>
      <c r="I29">
        <v>0.08</v>
      </c>
      <c r="J29" t="s">
        <v>52</v>
      </c>
      <c r="K29" t="s">
        <v>132</v>
      </c>
      <c r="L29" t="s">
        <v>133</v>
      </c>
      <c r="M29" t="s">
        <v>134</v>
      </c>
      <c r="N29">
        <v>4</v>
      </c>
    </row>
    <row r="30" spans="2:14">
      <c r="B30" t="s">
        <v>163</v>
      </c>
      <c r="C30" t="s">
        <v>45</v>
      </c>
      <c r="D30" t="s">
        <v>131</v>
      </c>
      <c r="E30">
        <f>H30</f>
        <v>0.88</v>
      </c>
      <c r="F30" t="s">
        <v>52</v>
      </c>
      <c r="G30" t="s">
        <v>52</v>
      </c>
      <c r="H30">
        <v>0.88</v>
      </c>
      <c r="I30" t="s">
        <v>52</v>
      </c>
      <c r="J30" t="s">
        <v>52</v>
      </c>
      <c r="K30" t="s">
        <v>132</v>
      </c>
      <c r="L30" t="s">
        <v>133</v>
      </c>
      <c r="M30" t="s">
        <v>134</v>
      </c>
      <c r="N30">
        <v>4</v>
      </c>
    </row>
    <row r="31" spans="2:14">
      <c r="B31" t="s">
        <v>164</v>
      </c>
      <c r="C31" t="s">
        <v>48</v>
      </c>
      <c r="D31" t="s">
        <v>131</v>
      </c>
      <c r="F31" t="s">
        <v>52</v>
      </c>
      <c r="G31" t="s">
        <v>52</v>
      </c>
      <c r="H31" t="s">
        <v>52</v>
      </c>
      <c r="I31" t="s">
        <v>52</v>
      </c>
      <c r="J31" t="s">
        <v>52</v>
      </c>
    </row>
    <row r="32" spans="2:14">
      <c r="B32" t="s">
        <v>165</v>
      </c>
      <c r="C32" t="s">
        <v>166</v>
      </c>
      <c r="D32" t="s">
        <v>131</v>
      </c>
      <c r="F32" t="s">
        <v>52</v>
      </c>
      <c r="G32" t="s">
        <v>52</v>
      </c>
      <c r="H32" t="s">
        <v>52</v>
      </c>
      <c r="I32" t="s">
        <v>52</v>
      </c>
      <c r="J32" t="s">
        <v>52</v>
      </c>
    </row>
    <row r="33" spans="2:15">
      <c r="E33">
        <f>AVERAGE(E4:E32)</f>
        <v>0.95230769230769219</v>
      </c>
    </row>
    <row r="34" spans="2:15">
      <c r="B34" t="s">
        <v>167</v>
      </c>
    </row>
    <row r="35" spans="2:15">
      <c r="C35" t="s">
        <v>124</v>
      </c>
      <c r="D35" t="s">
        <v>116</v>
      </c>
      <c r="F35">
        <v>2011</v>
      </c>
      <c r="G35">
        <v>2012</v>
      </c>
      <c r="H35">
        <v>2013</v>
      </c>
      <c r="I35">
        <v>2014</v>
      </c>
      <c r="J35">
        <v>2015</v>
      </c>
      <c r="K35" t="s">
        <v>125</v>
      </c>
      <c r="L35" t="s">
        <v>126</v>
      </c>
      <c r="M35" t="s">
        <v>127</v>
      </c>
      <c r="N35" t="s">
        <v>128</v>
      </c>
      <c r="O35" t="s">
        <v>129</v>
      </c>
    </row>
    <row r="36" spans="2:15">
      <c r="B36" t="s">
        <v>130</v>
      </c>
      <c r="C36" t="s">
        <v>13</v>
      </c>
      <c r="D36" t="s">
        <v>168</v>
      </c>
      <c r="E36">
        <f>MIN(F36:J36)</f>
        <v>160</v>
      </c>
      <c r="F36" t="s">
        <v>52</v>
      </c>
      <c r="G36" t="s">
        <v>52</v>
      </c>
      <c r="H36" t="s">
        <v>52</v>
      </c>
      <c r="I36">
        <v>160</v>
      </c>
      <c r="J36">
        <v>160</v>
      </c>
      <c r="K36" t="s">
        <v>169</v>
      </c>
      <c r="M36" t="s">
        <v>170</v>
      </c>
      <c r="N36">
        <v>5</v>
      </c>
    </row>
    <row r="37" spans="2:15">
      <c r="B37" t="s">
        <v>135</v>
      </c>
      <c r="C37" t="s">
        <v>15</v>
      </c>
      <c r="D37" t="s">
        <v>168</v>
      </c>
      <c r="E37">
        <f t="shared" ref="E37:E63" si="0">MIN(F37:J37)</f>
        <v>32.26</v>
      </c>
      <c r="F37" t="s">
        <v>52</v>
      </c>
      <c r="G37" t="s">
        <v>52</v>
      </c>
      <c r="H37" t="s">
        <v>52</v>
      </c>
      <c r="I37" t="s">
        <v>52</v>
      </c>
      <c r="J37">
        <v>32.26</v>
      </c>
      <c r="K37" t="s">
        <v>171</v>
      </c>
      <c r="L37" t="s">
        <v>172</v>
      </c>
      <c r="M37" t="s">
        <v>173</v>
      </c>
      <c r="N37">
        <v>4</v>
      </c>
      <c r="O37" t="s">
        <v>174</v>
      </c>
    </row>
    <row r="38" spans="2:15">
      <c r="B38" t="s">
        <v>136</v>
      </c>
      <c r="C38" t="s">
        <v>16</v>
      </c>
      <c r="D38" t="s">
        <v>168</v>
      </c>
      <c r="E38">
        <f t="shared" si="0"/>
        <v>40</v>
      </c>
      <c r="F38" t="s">
        <v>52</v>
      </c>
      <c r="G38">
        <v>40</v>
      </c>
      <c r="H38">
        <v>40</v>
      </c>
      <c r="I38">
        <v>40</v>
      </c>
      <c r="J38">
        <v>40</v>
      </c>
      <c r="K38" t="s">
        <v>171</v>
      </c>
      <c r="L38" t="s">
        <v>172</v>
      </c>
      <c r="M38" t="s">
        <v>173</v>
      </c>
      <c r="N38">
        <v>4</v>
      </c>
    </row>
    <row r="39" spans="2:15">
      <c r="B39" t="s">
        <v>137</v>
      </c>
      <c r="C39" t="s">
        <v>27</v>
      </c>
      <c r="D39" t="s">
        <v>168</v>
      </c>
      <c r="E39">
        <f t="shared" si="0"/>
        <v>62.79</v>
      </c>
      <c r="F39" t="s">
        <v>52</v>
      </c>
      <c r="G39" t="s">
        <v>52</v>
      </c>
      <c r="H39" t="s">
        <v>52</v>
      </c>
      <c r="I39" t="s">
        <v>52</v>
      </c>
      <c r="J39">
        <v>62.79</v>
      </c>
      <c r="K39" t="s">
        <v>175</v>
      </c>
      <c r="N39">
        <v>1</v>
      </c>
    </row>
    <row r="40" spans="2:15">
      <c r="B40" t="s">
        <v>138</v>
      </c>
      <c r="C40" t="s">
        <v>18</v>
      </c>
      <c r="D40" t="s">
        <v>168</v>
      </c>
      <c r="E40">
        <f t="shared" si="0"/>
        <v>100</v>
      </c>
      <c r="F40" t="s">
        <v>52</v>
      </c>
      <c r="G40" t="s">
        <v>52</v>
      </c>
      <c r="H40" t="s">
        <v>52</v>
      </c>
      <c r="I40">
        <v>100</v>
      </c>
      <c r="J40">
        <v>100</v>
      </c>
      <c r="K40" t="s">
        <v>171</v>
      </c>
      <c r="L40" t="s">
        <v>172</v>
      </c>
      <c r="M40" t="s">
        <v>173</v>
      </c>
      <c r="N40">
        <v>4</v>
      </c>
    </row>
    <row r="41" spans="2:15">
      <c r="B41" t="s">
        <v>139</v>
      </c>
      <c r="C41" t="s">
        <v>19</v>
      </c>
      <c r="D41" t="s">
        <v>168</v>
      </c>
      <c r="E41">
        <f t="shared" si="0"/>
        <v>0</v>
      </c>
      <c r="F41" t="s">
        <v>52</v>
      </c>
      <c r="G41" t="s">
        <v>52</v>
      </c>
      <c r="H41" t="s">
        <v>52</v>
      </c>
      <c r="I41" t="s">
        <v>52</v>
      </c>
      <c r="J41" t="s">
        <v>52</v>
      </c>
    </row>
    <row r="42" spans="2:15">
      <c r="B42" t="s">
        <v>140</v>
      </c>
      <c r="C42" t="s">
        <v>21</v>
      </c>
      <c r="D42" t="s">
        <v>168</v>
      </c>
      <c r="E42">
        <f t="shared" si="0"/>
        <v>20</v>
      </c>
      <c r="F42" t="s">
        <v>52</v>
      </c>
      <c r="G42" t="s">
        <v>52</v>
      </c>
      <c r="H42" t="s">
        <v>52</v>
      </c>
      <c r="I42">
        <v>20</v>
      </c>
      <c r="J42">
        <v>20</v>
      </c>
      <c r="K42" t="s">
        <v>176</v>
      </c>
      <c r="L42" t="s">
        <v>176</v>
      </c>
      <c r="M42" t="s">
        <v>177</v>
      </c>
      <c r="N42">
        <v>3</v>
      </c>
    </row>
    <row r="43" spans="2:15">
      <c r="B43" t="s">
        <v>141</v>
      </c>
      <c r="C43" t="s">
        <v>22</v>
      </c>
      <c r="D43" t="s">
        <v>168</v>
      </c>
      <c r="E43">
        <f t="shared" si="0"/>
        <v>50</v>
      </c>
      <c r="F43" t="s">
        <v>52</v>
      </c>
      <c r="G43" t="s">
        <v>52</v>
      </c>
      <c r="H43" t="s">
        <v>52</v>
      </c>
      <c r="I43">
        <v>50</v>
      </c>
      <c r="J43">
        <v>50</v>
      </c>
      <c r="K43" t="s">
        <v>176</v>
      </c>
      <c r="L43" t="s">
        <v>176</v>
      </c>
      <c r="M43" t="s">
        <v>177</v>
      </c>
      <c r="N43">
        <v>3</v>
      </c>
    </row>
    <row r="44" spans="2:15">
      <c r="B44" t="s">
        <v>142</v>
      </c>
      <c r="C44" t="s">
        <v>25</v>
      </c>
      <c r="D44" t="s">
        <v>168</v>
      </c>
      <c r="E44">
        <f t="shared" si="0"/>
        <v>0</v>
      </c>
      <c r="F44" t="s">
        <v>52</v>
      </c>
      <c r="G44" t="s">
        <v>52</v>
      </c>
      <c r="H44" t="s">
        <v>52</v>
      </c>
      <c r="I44" t="s">
        <v>52</v>
      </c>
      <c r="J44" t="s">
        <v>52</v>
      </c>
    </row>
    <row r="45" spans="2:15">
      <c r="B45" t="s">
        <v>143</v>
      </c>
      <c r="C45" t="s">
        <v>26</v>
      </c>
      <c r="D45" t="s">
        <v>168</v>
      </c>
      <c r="E45">
        <f t="shared" si="0"/>
        <v>50</v>
      </c>
      <c r="F45" t="s">
        <v>52</v>
      </c>
      <c r="G45" t="s">
        <v>52</v>
      </c>
      <c r="H45">
        <v>50</v>
      </c>
      <c r="I45">
        <v>50</v>
      </c>
      <c r="J45">
        <v>50</v>
      </c>
      <c r="K45" t="s">
        <v>132</v>
      </c>
      <c r="L45" t="s">
        <v>133</v>
      </c>
      <c r="M45" t="s">
        <v>178</v>
      </c>
      <c r="N45">
        <v>4</v>
      </c>
    </row>
    <row r="46" spans="2:15">
      <c r="B46" t="s">
        <v>144</v>
      </c>
      <c r="C46" t="s">
        <v>20</v>
      </c>
      <c r="D46" t="s">
        <v>168</v>
      </c>
      <c r="E46">
        <f t="shared" si="0"/>
        <v>36</v>
      </c>
      <c r="F46">
        <v>36</v>
      </c>
      <c r="G46">
        <v>36</v>
      </c>
      <c r="H46">
        <v>36</v>
      </c>
      <c r="I46" t="s">
        <v>52</v>
      </c>
      <c r="J46" t="s">
        <v>52</v>
      </c>
      <c r="K46" t="s">
        <v>179</v>
      </c>
      <c r="L46" t="s">
        <v>180</v>
      </c>
      <c r="M46" t="s">
        <v>181</v>
      </c>
      <c r="N46">
        <v>5</v>
      </c>
      <c r="O46" t="s">
        <v>182</v>
      </c>
    </row>
    <row r="47" spans="2:15">
      <c r="B47" t="s">
        <v>145</v>
      </c>
      <c r="C47" t="s">
        <v>23</v>
      </c>
      <c r="D47" t="s">
        <v>168</v>
      </c>
      <c r="E47">
        <f t="shared" si="0"/>
        <v>0</v>
      </c>
      <c r="F47" t="s">
        <v>52</v>
      </c>
      <c r="G47" t="s">
        <v>52</v>
      </c>
      <c r="H47" t="s">
        <v>52</v>
      </c>
      <c r="I47" t="s">
        <v>52</v>
      </c>
      <c r="J47" t="s">
        <v>52</v>
      </c>
    </row>
    <row r="48" spans="2:15">
      <c r="B48" t="s">
        <v>146</v>
      </c>
      <c r="C48" t="s">
        <v>28</v>
      </c>
      <c r="D48" t="s">
        <v>168</v>
      </c>
      <c r="E48">
        <f t="shared" si="0"/>
        <v>0</v>
      </c>
      <c r="F48" t="s">
        <v>52</v>
      </c>
      <c r="G48" t="s">
        <v>52</v>
      </c>
      <c r="H48" t="s">
        <v>52</v>
      </c>
      <c r="I48" t="s">
        <v>52</v>
      </c>
      <c r="J48" t="s">
        <v>52</v>
      </c>
    </row>
    <row r="49" spans="2:15">
      <c r="B49" t="s">
        <v>147</v>
      </c>
      <c r="C49" t="s">
        <v>29</v>
      </c>
      <c r="D49" t="s">
        <v>168</v>
      </c>
      <c r="E49">
        <f t="shared" si="0"/>
        <v>45</v>
      </c>
      <c r="F49" t="s">
        <v>52</v>
      </c>
      <c r="G49" t="s">
        <v>52</v>
      </c>
      <c r="H49" t="s">
        <v>52</v>
      </c>
      <c r="I49">
        <v>45</v>
      </c>
      <c r="J49">
        <v>45</v>
      </c>
      <c r="K49" t="s">
        <v>176</v>
      </c>
      <c r="L49" t="s">
        <v>183</v>
      </c>
      <c r="M49" t="s">
        <v>177</v>
      </c>
      <c r="N49">
        <v>3</v>
      </c>
    </row>
    <row r="50" spans="2:15">
      <c r="B50" t="s">
        <v>148</v>
      </c>
      <c r="C50" t="s">
        <v>31</v>
      </c>
      <c r="D50" t="s">
        <v>168</v>
      </c>
      <c r="E50">
        <f t="shared" si="0"/>
        <v>20.399999999999999</v>
      </c>
      <c r="F50" t="s">
        <v>52</v>
      </c>
      <c r="G50" t="s">
        <v>52</v>
      </c>
      <c r="H50" t="s">
        <v>52</v>
      </c>
      <c r="I50">
        <v>20.399999999999999</v>
      </c>
      <c r="J50" t="s">
        <v>52</v>
      </c>
      <c r="K50" t="s">
        <v>184</v>
      </c>
      <c r="L50" t="s">
        <v>185</v>
      </c>
      <c r="M50" t="s">
        <v>186</v>
      </c>
      <c r="N50">
        <v>4</v>
      </c>
    </row>
    <row r="51" spans="2:15">
      <c r="B51" t="s">
        <v>149</v>
      </c>
      <c r="C51" t="s">
        <v>35</v>
      </c>
      <c r="D51" t="s">
        <v>168</v>
      </c>
      <c r="E51">
        <f t="shared" si="0"/>
        <v>95</v>
      </c>
      <c r="F51" t="s">
        <v>52</v>
      </c>
      <c r="G51" t="s">
        <v>52</v>
      </c>
      <c r="H51" t="s">
        <v>52</v>
      </c>
      <c r="I51">
        <v>95</v>
      </c>
      <c r="J51">
        <v>95</v>
      </c>
      <c r="K51" t="s">
        <v>176</v>
      </c>
      <c r="L51" t="s">
        <v>183</v>
      </c>
      <c r="M51" t="s">
        <v>177</v>
      </c>
      <c r="N51">
        <v>3</v>
      </c>
      <c r="O51" t="s">
        <v>187</v>
      </c>
    </row>
    <row r="52" spans="2:15">
      <c r="B52" t="s">
        <v>150</v>
      </c>
      <c r="C52" t="s">
        <v>33</v>
      </c>
      <c r="D52" t="s">
        <v>168</v>
      </c>
      <c r="E52">
        <f t="shared" si="0"/>
        <v>0</v>
      </c>
      <c r="F52" t="s">
        <v>52</v>
      </c>
      <c r="G52" t="s">
        <v>52</v>
      </c>
      <c r="H52" t="s">
        <v>52</v>
      </c>
      <c r="I52" t="s">
        <v>52</v>
      </c>
      <c r="J52" t="s">
        <v>52</v>
      </c>
    </row>
    <row r="53" spans="2:15">
      <c r="B53" t="s">
        <v>151</v>
      </c>
      <c r="C53" t="s">
        <v>34</v>
      </c>
      <c r="D53" t="s">
        <v>168</v>
      </c>
      <c r="E53">
        <f t="shared" si="0"/>
        <v>0</v>
      </c>
      <c r="F53" t="s">
        <v>52</v>
      </c>
      <c r="G53" t="s">
        <v>52</v>
      </c>
      <c r="H53" t="s">
        <v>52</v>
      </c>
      <c r="I53" t="s">
        <v>52</v>
      </c>
      <c r="J53" t="s">
        <v>52</v>
      </c>
    </row>
    <row r="54" spans="2:15">
      <c r="B54" t="s">
        <v>152</v>
      </c>
      <c r="C54" t="s">
        <v>38</v>
      </c>
      <c r="D54" t="s">
        <v>168</v>
      </c>
      <c r="E54">
        <f t="shared" si="0"/>
        <v>40</v>
      </c>
      <c r="F54" t="s">
        <v>52</v>
      </c>
      <c r="G54" t="s">
        <v>52</v>
      </c>
      <c r="H54" t="s">
        <v>52</v>
      </c>
      <c r="I54">
        <v>40</v>
      </c>
      <c r="J54">
        <v>40</v>
      </c>
      <c r="K54" t="s">
        <v>176</v>
      </c>
      <c r="L54" t="s">
        <v>183</v>
      </c>
      <c r="M54" t="s">
        <v>177</v>
      </c>
      <c r="N54">
        <v>3</v>
      </c>
      <c r="O54" t="s">
        <v>187</v>
      </c>
    </row>
    <row r="55" spans="2:15">
      <c r="B55" t="s">
        <v>153</v>
      </c>
      <c r="C55" t="s">
        <v>39</v>
      </c>
      <c r="D55" t="s">
        <v>168</v>
      </c>
      <c r="E55">
        <f t="shared" si="0"/>
        <v>25</v>
      </c>
      <c r="F55" t="s">
        <v>52</v>
      </c>
      <c r="G55" t="s">
        <v>52</v>
      </c>
      <c r="H55" t="s">
        <v>52</v>
      </c>
      <c r="I55" t="s">
        <v>52</v>
      </c>
      <c r="J55">
        <v>25</v>
      </c>
      <c r="K55" t="s">
        <v>188</v>
      </c>
      <c r="L55" t="s">
        <v>189</v>
      </c>
      <c r="M55" t="s">
        <v>190</v>
      </c>
      <c r="N55">
        <v>4</v>
      </c>
    </row>
    <row r="56" spans="2:15">
      <c r="B56" t="s">
        <v>157</v>
      </c>
      <c r="C56" t="s">
        <v>41</v>
      </c>
      <c r="D56" t="s">
        <v>168</v>
      </c>
      <c r="E56">
        <f t="shared" si="0"/>
        <v>67.11</v>
      </c>
      <c r="F56" t="s">
        <v>52</v>
      </c>
      <c r="G56" t="s">
        <v>52</v>
      </c>
      <c r="H56" t="s">
        <v>52</v>
      </c>
      <c r="I56" t="s">
        <v>52</v>
      </c>
      <c r="J56">
        <v>67.11</v>
      </c>
      <c r="K56" t="s">
        <v>175</v>
      </c>
      <c r="N56">
        <v>1</v>
      </c>
      <c r="O56" t="s">
        <v>191</v>
      </c>
    </row>
    <row r="57" spans="2:15">
      <c r="B57" t="s">
        <v>158</v>
      </c>
      <c r="C57" t="s">
        <v>42</v>
      </c>
      <c r="D57" t="s">
        <v>168</v>
      </c>
      <c r="E57">
        <f t="shared" si="0"/>
        <v>0</v>
      </c>
      <c r="F57" t="s">
        <v>52</v>
      </c>
      <c r="G57" t="s">
        <v>52</v>
      </c>
      <c r="H57" t="s">
        <v>52</v>
      </c>
      <c r="I57" t="s">
        <v>52</v>
      </c>
      <c r="J57" t="s">
        <v>52</v>
      </c>
    </row>
    <row r="58" spans="2:15">
      <c r="B58" t="s">
        <v>159</v>
      </c>
      <c r="C58" t="s">
        <v>43</v>
      </c>
      <c r="D58" t="s">
        <v>168</v>
      </c>
      <c r="E58">
        <f t="shared" si="0"/>
        <v>105.5</v>
      </c>
      <c r="F58" t="s">
        <v>52</v>
      </c>
      <c r="G58" t="s">
        <v>52</v>
      </c>
      <c r="H58" t="s">
        <v>52</v>
      </c>
      <c r="I58">
        <v>105.5</v>
      </c>
      <c r="J58" t="s">
        <v>52</v>
      </c>
      <c r="K58" t="s">
        <v>192</v>
      </c>
      <c r="L58" t="s">
        <v>193</v>
      </c>
      <c r="M58" t="s">
        <v>194</v>
      </c>
      <c r="N58">
        <v>5</v>
      </c>
    </row>
    <row r="59" spans="2:15">
      <c r="B59" t="s">
        <v>160</v>
      </c>
      <c r="C59" t="s">
        <v>47</v>
      </c>
      <c r="D59" t="s">
        <v>168</v>
      </c>
      <c r="E59">
        <f t="shared" si="0"/>
        <v>0</v>
      </c>
      <c r="F59" t="s">
        <v>52</v>
      </c>
      <c r="G59" t="s">
        <v>52</v>
      </c>
      <c r="H59" t="s">
        <v>52</v>
      </c>
      <c r="I59" t="s">
        <v>52</v>
      </c>
      <c r="J59" t="s">
        <v>52</v>
      </c>
    </row>
    <row r="60" spans="2:15">
      <c r="B60" t="s">
        <v>161</v>
      </c>
      <c r="C60" t="s">
        <v>46</v>
      </c>
      <c r="D60" t="s">
        <v>168</v>
      </c>
      <c r="E60">
        <f t="shared" si="0"/>
        <v>80.709999999999994</v>
      </c>
      <c r="F60" t="s">
        <v>52</v>
      </c>
      <c r="G60" t="s">
        <v>52</v>
      </c>
      <c r="H60" t="s">
        <v>52</v>
      </c>
      <c r="I60">
        <v>80.709999999999994</v>
      </c>
      <c r="J60">
        <v>80.709999999999994</v>
      </c>
      <c r="K60" t="s">
        <v>175</v>
      </c>
      <c r="N60">
        <v>1</v>
      </c>
      <c r="O60" t="s">
        <v>191</v>
      </c>
    </row>
    <row r="61" spans="2:15">
      <c r="B61" t="s">
        <v>162</v>
      </c>
      <c r="C61" t="s">
        <v>24</v>
      </c>
      <c r="D61" t="s">
        <v>168</v>
      </c>
      <c r="E61">
        <f t="shared" si="0"/>
        <v>0</v>
      </c>
      <c r="F61" t="s">
        <v>52</v>
      </c>
      <c r="G61" t="s">
        <v>52</v>
      </c>
      <c r="H61" t="s">
        <v>52</v>
      </c>
      <c r="I61" t="s">
        <v>52</v>
      </c>
      <c r="J61" t="s">
        <v>52</v>
      </c>
    </row>
    <row r="62" spans="2:15">
      <c r="B62" t="s">
        <v>163</v>
      </c>
      <c r="C62" t="s">
        <v>45</v>
      </c>
      <c r="D62" t="s">
        <v>168</v>
      </c>
      <c r="E62">
        <f t="shared" si="0"/>
        <v>58.25</v>
      </c>
      <c r="F62" t="s">
        <v>52</v>
      </c>
      <c r="G62" t="s">
        <v>52</v>
      </c>
      <c r="H62" t="s">
        <v>52</v>
      </c>
      <c r="I62" t="s">
        <v>52</v>
      </c>
      <c r="J62">
        <v>58.25</v>
      </c>
      <c r="K62" t="s">
        <v>171</v>
      </c>
      <c r="L62" t="s">
        <v>172</v>
      </c>
      <c r="M62" t="s">
        <v>173</v>
      </c>
      <c r="N62">
        <v>4</v>
      </c>
      <c r="O62" t="s">
        <v>195</v>
      </c>
    </row>
    <row r="63" spans="2:15">
      <c r="B63" t="s">
        <v>164</v>
      </c>
      <c r="C63" t="s">
        <v>48</v>
      </c>
      <c r="D63" t="s">
        <v>168</v>
      </c>
      <c r="E63">
        <f t="shared" si="0"/>
        <v>0</v>
      </c>
      <c r="F63" t="s">
        <v>52</v>
      </c>
      <c r="G63" t="s">
        <v>52</v>
      </c>
      <c r="H63" t="s">
        <v>52</v>
      </c>
      <c r="I63" t="s">
        <v>52</v>
      </c>
      <c r="J63" t="s">
        <v>52</v>
      </c>
    </row>
    <row r="64" spans="2:15">
      <c r="B64" t="s">
        <v>165</v>
      </c>
      <c r="C64" t="s">
        <v>166</v>
      </c>
      <c r="D64" t="s">
        <v>168</v>
      </c>
      <c r="F64" t="s">
        <v>52</v>
      </c>
      <c r="G64" t="s">
        <v>52</v>
      </c>
      <c r="H64" t="s">
        <v>52</v>
      </c>
      <c r="I64" t="s">
        <v>52</v>
      </c>
      <c r="J64" t="s">
        <v>52</v>
      </c>
    </row>
    <row r="66" spans="2:2">
      <c r="B66" t="s">
        <v>196</v>
      </c>
    </row>
    <row r="67" spans="2:2">
      <c r="B67" t="s">
        <v>197</v>
      </c>
    </row>
    <row r="68" spans="2:2">
      <c r="B68" t="s">
        <v>198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H60"/>
  <sheetViews>
    <sheetView workbookViewId="0">
      <selection activeCell="H3" sqref="H3"/>
    </sheetView>
  </sheetViews>
  <sheetFormatPr defaultRowHeight="15"/>
  <cols>
    <col min="8" max="8" width="9.5703125" bestFit="1" customWidth="1"/>
  </cols>
  <sheetData>
    <row r="2" spans="1:8">
      <c r="C2" s="25">
        <v>1.49E-2</v>
      </c>
      <c r="H2" t="s">
        <v>227</v>
      </c>
    </row>
    <row r="3" spans="1:8">
      <c r="B3">
        <v>2012</v>
      </c>
      <c r="C3">
        <v>100</v>
      </c>
      <c r="D3">
        <f t="shared" ref="D3:D43" si="0">C3*$C$2</f>
        <v>1.49</v>
      </c>
      <c r="F3">
        <f t="shared" ref="F3:F43" si="1">$C$3-C3</f>
        <v>0</v>
      </c>
      <c r="H3" s="26">
        <f>1+FV(-0.0149,48,0,100,1)/100</f>
        <v>0.51353083749288886</v>
      </c>
    </row>
    <row r="4" spans="1:8">
      <c r="A4">
        <v>1</v>
      </c>
      <c r="B4">
        <f>B3+1</f>
        <v>2013</v>
      </c>
      <c r="C4" s="23">
        <f t="shared" ref="C4:C43" si="2">C3-D3</f>
        <v>98.51</v>
      </c>
      <c r="D4" s="23">
        <f t="shared" si="0"/>
        <v>1.4677990000000001</v>
      </c>
      <c r="E4" s="23"/>
      <c r="F4" s="4">
        <f t="shared" si="1"/>
        <v>1.4899999999999949</v>
      </c>
      <c r="G4" s="10">
        <f>1+FV(-0.0149,A4,0,100,1)/100</f>
        <v>1.4900000000000135E-2</v>
      </c>
    </row>
    <row r="5" spans="1:8">
      <c r="A5">
        <v>2</v>
      </c>
      <c r="B5">
        <f t="shared" ref="B5:B43" si="3">B4+1</f>
        <v>2014</v>
      </c>
      <c r="C5" s="23">
        <f t="shared" si="2"/>
        <v>97.042201000000006</v>
      </c>
      <c r="D5" s="23">
        <f t="shared" si="0"/>
        <v>1.4459287949000001</v>
      </c>
      <c r="E5" s="23"/>
      <c r="F5" s="23">
        <f t="shared" si="1"/>
        <v>2.9577989999999943</v>
      </c>
      <c r="G5" s="10">
        <f>1+FV(-0.0149,A5,0,100,1)/100</f>
        <v>2.9577990000000054E-2</v>
      </c>
    </row>
    <row r="6" spans="1:8">
      <c r="A6">
        <v>3</v>
      </c>
      <c r="B6">
        <f t="shared" si="3"/>
        <v>2015</v>
      </c>
      <c r="C6" s="23">
        <f t="shared" si="2"/>
        <v>95.596272205100007</v>
      </c>
      <c r="D6" s="23">
        <f t="shared" si="0"/>
        <v>1.4243844558559902</v>
      </c>
      <c r="E6" s="23"/>
      <c r="F6" s="23">
        <f t="shared" si="1"/>
        <v>4.4037277948999929</v>
      </c>
      <c r="G6" s="10">
        <f t="shared" ref="G6:G48" si="4">1+FV(-0.0149,A6,0,100,1)/100</f>
        <v>4.4037277949000031E-2</v>
      </c>
    </row>
    <row r="7" spans="1:8">
      <c r="A7">
        <v>4</v>
      </c>
      <c r="B7">
        <f t="shared" si="3"/>
        <v>2016</v>
      </c>
      <c r="C7" s="23">
        <f t="shared" si="2"/>
        <v>94.171887749244021</v>
      </c>
      <c r="D7" s="23">
        <f t="shared" si="0"/>
        <v>1.4031611274637359</v>
      </c>
      <c r="E7" s="23"/>
      <c r="F7" s="23">
        <f t="shared" si="1"/>
        <v>5.8281122507559786</v>
      </c>
      <c r="G7" s="10">
        <f t="shared" si="4"/>
        <v>5.8281122507560124E-2</v>
      </c>
    </row>
    <row r="8" spans="1:8">
      <c r="A8">
        <v>5</v>
      </c>
      <c r="B8">
        <f t="shared" si="3"/>
        <v>2017</v>
      </c>
      <c r="C8" s="23">
        <f t="shared" si="2"/>
        <v>92.768726621780289</v>
      </c>
      <c r="D8" s="23">
        <f t="shared" si="0"/>
        <v>1.3822540266645262</v>
      </c>
      <c r="E8" s="23"/>
      <c r="F8" s="23">
        <f t="shared" si="1"/>
        <v>7.2312733782197114</v>
      </c>
      <c r="G8" s="10">
        <f t="shared" si="4"/>
        <v>7.231273378219738E-2</v>
      </c>
    </row>
    <row r="9" spans="1:8">
      <c r="A9">
        <v>6</v>
      </c>
      <c r="B9">
        <f t="shared" si="3"/>
        <v>2018</v>
      </c>
      <c r="C9" s="23">
        <f t="shared" si="2"/>
        <v>91.386472595115762</v>
      </c>
      <c r="D9" s="23">
        <f t="shared" si="0"/>
        <v>1.3616584416672248</v>
      </c>
      <c r="E9" s="23"/>
      <c r="F9" s="23">
        <f t="shared" si="1"/>
        <v>8.6135274048842376</v>
      </c>
      <c r="G9" s="10">
        <f t="shared" si="4"/>
        <v>8.6135274048842692E-2</v>
      </c>
    </row>
    <row r="10" spans="1:8">
      <c r="A10">
        <v>7</v>
      </c>
      <c r="B10">
        <f t="shared" si="3"/>
        <v>2019</v>
      </c>
      <c r="C10" s="23">
        <f t="shared" si="2"/>
        <v>90.024814153448531</v>
      </c>
      <c r="D10" s="23">
        <f t="shared" si="0"/>
        <v>1.3413697308863832</v>
      </c>
      <c r="E10" s="23"/>
      <c r="F10" s="23">
        <f t="shared" si="1"/>
        <v>9.9751858465514687</v>
      </c>
      <c r="G10" s="10">
        <f t="shared" si="4"/>
        <v>9.9751858465514931E-2</v>
      </c>
    </row>
    <row r="11" spans="1:8">
      <c r="A11">
        <v>8</v>
      </c>
      <c r="B11">
        <f t="shared" si="3"/>
        <v>2020</v>
      </c>
      <c r="C11" s="23">
        <f t="shared" si="2"/>
        <v>88.683444422562147</v>
      </c>
      <c r="D11" s="23">
        <f t="shared" si="0"/>
        <v>1.3213833218961759</v>
      </c>
      <c r="E11" s="23"/>
      <c r="F11" s="23">
        <f t="shared" si="1"/>
        <v>11.316555577437853</v>
      </c>
      <c r="G11" s="10">
        <f t="shared" si="4"/>
        <v>0.11316555577437881</v>
      </c>
    </row>
    <row r="12" spans="1:8">
      <c r="A12">
        <v>9</v>
      </c>
      <c r="B12">
        <f t="shared" si="3"/>
        <v>2021</v>
      </c>
      <c r="C12" s="23">
        <f t="shared" si="2"/>
        <v>87.362061100665969</v>
      </c>
      <c r="D12" s="23">
        <f t="shared" si="0"/>
        <v>1.301694710399923</v>
      </c>
      <c r="E12" s="23"/>
      <c r="F12" s="23">
        <f t="shared" si="1"/>
        <v>12.637938899334031</v>
      </c>
      <c r="G12" s="10">
        <f t="shared" si="4"/>
        <v>0.12637938899334056</v>
      </c>
    </row>
    <row r="13" spans="1:8">
      <c r="A13">
        <v>10</v>
      </c>
      <c r="B13">
        <f t="shared" si="3"/>
        <v>2022</v>
      </c>
      <c r="C13" s="23">
        <f t="shared" si="2"/>
        <v>86.06036639026604</v>
      </c>
      <c r="D13" s="23">
        <f t="shared" si="0"/>
        <v>1.2822994592149639</v>
      </c>
      <c r="E13" s="23"/>
      <c r="F13" s="23">
        <f t="shared" si="1"/>
        <v>13.93963360973396</v>
      </c>
      <c r="G13" s="10">
        <f t="shared" si="4"/>
        <v>0.13939633609733992</v>
      </c>
    </row>
    <row r="14" spans="1:8">
      <c r="A14">
        <v>11</v>
      </c>
      <c r="B14">
        <f t="shared" si="3"/>
        <v>2023</v>
      </c>
      <c r="C14" s="23">
        <f t="shared" si="2"/>
        <v>84.778066931051072</v>
      </c>
      <c r="D14" s="23">
        <f t="shared" si="0"/>
        <v>1.2631931972726609</v>
      </c>
      <c r="E14" s="23"/>
      <c r="F14" s="23">
        <f t="shared" si="1"/>
        <v>15.221933068948928</v>
      </c>
      <c r="G14" s="10">
        <f t="shared" si="4"/>
        <v>0.15221933068948945</v>
      </c>
    </row>
    <row r="15" spans="1:8">
      <c r="A15">
        <v>12</v>
      </c>
      <c r="B15">
        <f t="shared" si="3"/>
        <v>2024</v>
      </c>
      <c r="C15" s="23">
        <f t="shared" si="2"/>
        <v>83.514873733778415</v>
      </c>
      <c r="D15" s="23">
        <f t="shared" si="0"/>
        <v>1.2443716186332985</v>
      </c>
      <c r="E15" s="23"/>
      <c r="F15" s="23">
        <f t="shared" si="1"/>
        <v>16.485126266221585</v>
      </c>
      <c r="G15" s="10">
        <f t="shared" si="4"/>
        <v>0.16485126266221617</v>
      </c>
    </row>
    <row r="16" spans="1:8">
      <c r="A16">
        <v>13</v>
      </c>
      <c r="B16">
        <f t="shared" si="3"/>
        <v>2025</v>
      </c>
      <c r="C16" s="23">
        <f t="shared" si="2"/>
        <v>82.270502115145121</v>
      </c>
      <c r="D16" s="23">
        <f t="shared" si="0"/>
        <v>1.2258304815156622</v>
      </c>
      <c r="E16" s="23"/>
      <c r="F16" s="23">
        <f t="shared" si="1"/>
        <v>17.729497884854879</v>
      </c>
      <c r="G16" s="10">
        <f t="shared" si="4"/>
        <v>0.17729497884854917</v>
      </c>
    </row>
    <row r="17" spans="1:7">
      <c r="A17">
        <v>14</v>
      </c>
      <c r="B17">
        <f t="shared" si="3"/>
        <v>2026</v>
      </c>
      <c r="C17" s="23">
        <f t="shared" si="2"/>
        <v>81.044671633629463</v>
      </c>
      <c r="D17" s="23">
        <f t="shared" si="0"/>
        <v>1.207565607341079</v>
      </c>
      <c r="E17" s="23"/>
      <c r="F17" s="23">
        <f t="shared" si="1"/>
        <v>18.955328366370537</v>
      </c>
      <c r="G17" s="10">
        <f t="shared" si="4"/>
        <v>0.18955328366370583</v>
      </c>
    </row>
    <row r="18" spans="1:7">
      <c r="A18">
        <v>15</v>
      </c>
      <c r="B18">
        <f t="shared" si="3"/>
        <v>2027</v>
      </c>
      <c r="C18" s="23">
        <f t="shared" si="2"/>
        <v>79.837106026288382</v>
      </c>
      <c r="D18" s="23">
        <f t="shared" si="0"/>
        <v>1.1895728797916969</v>
      </c>
      <c r="E18" s="23"/>
      <c r="F18" s="23">
        <f t="shared" si="1"/>
        <v>20.162893973711618</v>
      </c>
      <c r="G18" s="10">
        <f t="shared" si="4"/>
        <v>0.2016289397371166</v>
      </c>
    </row>
    <row r="19" spans="1:7">
      <c r="A19">
        <v>16</v>
      </c>
      <c r="B19">
        <f t="shared" si="3"/>
        <v>2028</v>
      </c>
      <c r="C19" s="23">
        <f t="shared" si="2"/>
        <v>78.647533146496684</v>
      </c>
      <c r="D19" s="23">
        <f t="shared" si="0"/>
        <v>1.1718482438828006</v>
      </c>
      <c r="E19" s="23"/>
      <c r="F19" s="23">
        <f t="shared" si="1"/>
        <v>21.352466853503316</v>
      </c>
      <c r="G19" s="10">
        <f t="shared" si="4"/>
        <v>0.2135246685350336</v>
      </c>
    </row>
    <row r="20" spans="1:7">
      <c r="A20">
        <v>17</v>
      </c>
      <c r="B20">
        <f t="shared" si="3"/>
        <v>2029</v>
      </c>
      <c r="C20" s="23">
        <f t="shared" si="2"/>
        <v>77.475684902613878</v>
      </c>
      <c r="D20" s="23">
        <f t="shared" si="0"/>
        <v>1.1543877050489468</v>
      </c>
      <c r="E20" s="23"/>
      <c r="F20" s="23">
        <f t="shared" si="1"/>
        <v>22.524315097386122</v>
      </c>
      <c r="G20" s="10">
        <f t="shared" si="4"/>
        <v>0.22524315097386161</v>
      </c>
    </row>
    <row r="21" spans="1:7">
      <c r="A21">
        <v>18</v>
      </c>
      <c r="B21">
        <f t="shared" si="3"/>
        <v>2030</v>
      </c>
      <c r="C21" s="23">
        <f t="shared" si="2"/>
        <v>76.321297197564931</v>
      </c>
      <c r="D21" s="23">
        <f t="shared" si="0"/>
        <v>1.1371873282437175</v>
      </c>
      <c r="E21" s="23"/>
      <c r="F21" s="23">
        <f t="shared" si="1"/>
        <v>23.678702802435069</v>
      </c>
      <c r="G21" s="10">
        <f t="shared" si="4"/>
        <v>0.23678702802435114</v>
      </c>
    </row>
    <row r="22" spans="1:7">
      <c r="A22">
        <v>19</v>
      </c>
      <c r="B22">
        <f t="shared" si="3"/>
        <v>2031</v>
      </c>
      <c r="C22" s="23">
        <f t="shared" si="2"/>
        <v>75.184109869321219</v>
      </c>
      <c r="D22" s="23">
        <f t="shared" si="0"/>
        <v>1.1202432370528861</v>
      </c>
      <c r="E22" s="23"/>
      <c r="F22" s="23">
        <f t="shared" si="1"/>
        <v>24.815890130678781</v>
      </c>
      <c r="G22" s="10">
        <f t="shared" si="4"/>
        <v>0.24815890130678819</v>
      </c>
    </row>
    <row r="23" spans="1:7">
      <c r="A23">
        <v>20</v>
      </c>
      <c r="B23">
        <f t="shared" si="3"/>
        <v>2032</v>
      </c>
      <c r="C23" s="23">
        <f t="shared" si="2"/>
        <v>74.063866632268329</v>
      </c>
      <c r="D23" s="23">
        <f t="shared" si="0"/>
        <v>1.1035516128207981</v>
      </c>
      <c r="E23" s="23"/>
      <c r="F23" s="23">
        <f t="shared" si="1"/>
        <v>25.936133367731671</v>
      </c>
      <c r="G23" s="10">
        <f t="shared" si="4"/>
        <v>0.25936133367731717</v>
      </c>
    </row>
    <row r="24" spans="1:7">
      <c r="A24">
        <v>21</v>
      </c>
      <c r="B24">
        <f t="shared" si="3"/>
        <v>2033</v>
      </c>
      <c r="C24" s="23">
        <f t="shared" si="2"/>
        <v>72.960315019447535</v>
      </c>
      <c r="D24" s="23">
        <f t="shared" si="0"/>
        <v>1.0871086937897683</v>
      </c>
      <c r="E24" s="23"/>
      <c r="F24" s="23">
        <f t="shared" si="1"/>
        <v>27.039684980552465</v>
      </c>
      <c r="G24" s="10">
        <f t="shared" si="4"/>
        <v>0.27039684980552503</v>
      </c>
    </row>
    <row r="25" spans="1:7">
      <c r="A25">
        <v>22</v>
      </c>
      <c r="B25">
        <f t="shared" si="3"/>
        <v>2034</v>
      </c>
      <c r="C25" s="23">
        <f t="shared" si="2"/>
        <v>71.873206325657762</v>
      </c>
      <c r="D25" s="23">
        <f t="shared" si="0"/>
        <v>1.0709107742523007</v>
      </c>
      <c r="E25" s="23"/>
      <c r="F25" s="23">
        <f t="shared" si="1"/>
        <v>28.126793674342238</v>
      </c>
      <c r="G25" s="10">
        <f t="shared" si="4"/>
        <v>0.28126793674342276</v>
      </c>
    </row>
    <row r="26" spans="1:7">
      <c r="A26">
        <v>23</v>
      </c>
      <c r="B26">
        <f t="shared" si="3"/>
        <v>2035</v>
      </c>
      <c r="C26" s="23">
        <f t="shared" si="2"/>
        <v>70.802295551405464</v>
      </c>
      <c r="D26" s="23">
        <f t="shared" si="0"/>
        <v>1.0549542037159414</v>
      </c>
      <c r="E26" s="23"/>
      <c r="F26" s="23">
        <f t="shared" si="1"/>
        <v>29.197704448594536</v>
      </c>
      <c r="G26" s="10">
        <f t="shared" si="4"/>
        <v>0.29197704448594597</v>
      </c>
    </row>
    <row r="27" spans="1:7">
      <c r="A27">
        <v>24</v>
      </c>
      <c r="B27">
        <f t="shared" si="3"/>
        <v>2036</v>
      </c>
      <c r="C27" s="23">
        <f t="shared" si="2"/>
        <v>69.747341347689527</v>
      </c>
      <c r="D27" s="23">
        <f t="shared" si="0"/>
        <v>1.0392353860805739</v>
      </c>
      <c r="E27" s="23"/>
      <c r="F27" s="23">
        <f t="shared" si="1"/>
        <v>30.252658652310473</v>
      </c>
      <c r="G27" s="10">
        <f t="shared" si="4"/>
        <v>0.30252658652310527</v>
      </c>
    </row>
    <row r="28" spans="1:7">
      <c r="A28">
        <v>25</v>
      </c>
      <c r="B28">
        <f t="shared" si="3"/>
        <v>2037</v>
      </c>
      <c r="C28" s="23">
        <f t="shared" si="2"/>
        <v>68.70810596160895</v>
      </c>
      <c r="D28" s="23">
        <f t="shared" si="0"/>
        <v>1.0237507788279734</v>
      </c>
      <c r="E28" s="23"/>
      <c r="F28" s="23">
        <f t="shared" si="1"/>
        <v>31.29189403839105</v>
      </c>
      <c r="G28" s="10">
        <f t="shared" si="4"/>
        <v>0.31291894038391088</v>
      </c>
    </row>
    <row r="29" spans="1:7">
      <c r="A29">
        <v>26</v>
      </c>
      <c r="B29">
        <f t="shared" si="3"/>
        <v>2038</v>
      </c>
      <c r="C29" s="23">
        <f t="shared" si="2"/>
        <v>67.684355182780976</v>
      </c>
      <c r="D29" s="23">
        <f t="shared" si="0"/>
        <v>1.0084968922234365</v>
      </c>
      <c r="E29" s="23"/>
      <c r="F29" s="23">
        <f t="shared" si="1"/>
        <v>32.315644817219024</v>
      </c>
      <c r="G29" s="10">
        <f t="shared" si="4"/>
        <v>0.3231564481721908</v>
      </c>
    </row>
    <row r="30" spans="1:7">
      <c r="A30">
        <v>27</v>
      </c>
      <c r="B30">
        <f t="shared" si="3"/>
        <v>2039</v>
      </c>
      <c r="C30" s="23">
        <f t="shared" si="2"/>
        <v>66.675858290557542</v>
      </c>
      <c r="D30" s="23">
        <f t="shared" si="0"/>
        <v>0.99347028852930741</v>
      </c>
      <c r="E30" s="23"/>
      <c r="F30" s="23">
        <f t="shared" si="1"/>
        <v>33.324141709442458</v>
      </c>
      <c r="G30" s="10">
        <f t="shared" si="4"/>
        <v>0.33324141709442512</v>
      </c>
    </row>
    <row r="31" spans="1:7">
      <c r="A31">
        <v>28</v>
      </c>
      <c r="B31">
        <f t="shared" si="3"/>
        <v>2040</v>
      </c>
      <c r="C31" s="23">
        <f t="shared" si="2"/>
        <v>65.682388002028233</v>
      </c>
      <c r="D31" s="23">
        <f t="shared" si="0"/>
        <v>0.97866758123022068</v>
      </c>
      <c r="E31" s="23"/>
      <c r="F31" s="23">
        <f t="shared" si="1"/>
        <v>34.317611997971767</v>
      </c>
      <c r="G31" s="10">
        <f t="shared" si="4"/>
        <v>0.3431761199797182</v>
      </c>
    </row>
    <row r="32" spans="1:7">
      <c r="A32">
        <v>29</v>
      </c>
      <c r="B32">
        <f t="shared" si="3"/>
        <v>2041</v>
      </c>
      <c r="C32" s="23">
        <f t="shared" si="2"/>
        <v>64.703720420798007</v>
      </c>
      <c r="D32" s="23">
        <f t="shared" si="0"/>
        <v>0.96408543426989035</v>
      </c>
      <c r="E32" s="23"/>
      <c r="F32" s="23">
        <f t="shared" si="1"/>
        <v>35.296279579201993</v>
      </c>
      <c r="G32" s="10">
        <f t="shared" si="4"/>
        <v>0.3529627957920205</v>
      </c>
    </row>
    <row r="33" spans="1:7">
      <c r="A33">
        <v>30</v>
      </c>
      <c r="B33">
        <f t="shared" si="3"/>
        <v>2042</v>
      </c>
      <c r="C33" s="23">
        <f t="shared" si="2"/>
        <v>63.739634986528117</v>
      </c>
      <c r="D33" s="23">
        <f t="shared" si="0"/>
        <v>0.94972056129926896</v>
      </c>
      <c r="E33" s="23"/>
      <c r="F33" s="23">
        <f t="shared" si="1"/>
        <v>36.260365013471883</v>
      </c>
      <c r="G33" s="10">
        <f t="shared" si="4"/>
        <v>0.3626036501347194</v>
      </c>
    </row>
    <row r="34" spans="1:7">
      <c r="A34">
        <v>31</v>
      </c>
      <c r="B34">
        <f t="shared" si="3"/>
        <v>2043</v>
      </c>
      <c r="C34" s="23">
        <f t="shared" si="2"/>
        <v>62.789914425228851</v>
      </c>
      <c r="D34" s="23">
        <f t="shared" si="0"/>
        <v>0.93556972493590984</v>
      </c>
      <c r="E34" s="23"/>
      <c r="F34" s="23">
        <f t="shared" si="1"/>
        <v>37.210085574771149</v>
      </c>
      <c r="G34" s="10">
        <f t="shared" si="4"/>
        <v>0.37210085574771212</v>
      </c>
    </row>
    <row r="35" spans="1:7">
      <c r="A35">
        <v>32</v>
      </c>
      <c r="B35">
        <f t="shared" si="3"/>
        <v>2044</v>
      </c>
      <c r="C35" s="23">
        <f t="shared" si="2"/>
        <v>61.854344700292941</v>
      </c>
      <c r="D35" s="23">
        <f t="shared" si="0"/>
        <v>0.92162973603436482</v>
      </c>
      <c r="E35" s="23"/>
      <c r="F35" s="23">
        <f t="shared" si="1"/>
        <v>38.145655299707059</v>
      </c>
      <c r="G35" s="10">
        <f t="shared" si="4"/>
        <v>0.38145655299707126</v>
      </c>
    </row>
    <row r="36" spans="1:7">
      <c r="A36">
        <v>33</v>
      </c>
      <c r="B36">
        <f t="shared" si="3"/>
        <v>2045</v>
      </c>
      <c r="C36" s="23">
        <f t="shared" si="2"/>
        <v>60.932714964258579</v>
      </c>
      <c r="D36" s="23">
        <f t="shared" si="0"/>
        <v>0.90789745296745283</v>
      </c>
      <c r="E36" s="23"/>
      <c r="F36" s="23">
        <f t="shared" si="1"/>
        <v>39.067285035741421</v>
      </c>
      <c r="G36" s="10">
        <f t="shared" si="4"/>
        <v>0.39067285035741495</v>
      </c>
    </row>
    <row r="37" spans="1:7">
      <c r="A37">
        <v>34</v>
      </c>
      <c r="B37">
        <f t="shared" si="3"/>
        <v>2046</v>
      </c>
      <c r="C37" s="23">
        <f t="shared" si="2"/>
        <v>60.024817511291126</v>
      </c>
      <c r="D37" s="23">
        <f t="shared" si="0"/>
        <v>0.89436978091823782</v>
      </c>
      <c r="E37" s="23"/>
      <c r="F37" s="23">
        <f t="shared" si="1"/>
        <v>39.975182488708874</v>
      </c>
      <c r="G37" s="10">
        <f t="shared" si="4"/>
        <v>0.39975182488708949</v>
      </c>
    </row>
    <row r="38" spans="1:7">
      <c r="A38">
        <v>35</v>
      </c>
      <c r="B38">
        <f t="shared" si="3"/>
        <v>2047</v>
      </c>
      <c r="C38" s="23">
        <f t="shared" si="2"/>
        <v>59.130447730372886</v>
      </c>
      <c r="D38" s="23">
        <f t="shared" si="0"/>
        <v>0.881043671182556</v>
      </c>
      <c r="E38" s="23"/>
      <c r="F38" s="23">
        <f t="shared" si="1"/>
        <v>40.869552269627114</v>
      </c>
      <c r="G38" s="10">
        <f t="shared" si="4"/>
        <v>0.40869552269627185</v>
      </c>
    </row>
    <row r="39" spans="1:7">
      <c r="A39">
        <v>36</v>
      </c>
      <c r="B39">
        <f t="shared" si="3"/>
        <v>2048</v>
      </c>
      <c r="C39" s="23">
        <f t="shared" si="2"/>
        <v>58.249404059190333</v>
      </c>
      <c r="D39" s="23">
        <f t="shared" si="0"/>
        <v>0.867916120481936</v>
      </c>
      <c r="E39" s="23"/>
      <c r="F39" s="23">
        <f t="shared" si="1"/>
        <v>41.750595940809667</v>
      </c>
      <c r="G39" s="10">
        <f t="shared" si="4"/>
        <v>0.41750595940809743</v>
      </c>
    </row>
    <row r="40" spans="1:7">
      <c r="A40">
        <v>37</v>
      </c>
      <c r="B40">
        <f t="shared" si="3"/>
        <v>2049</v>
      </c>
      <c r="C40" s="23">
        <f t="shared" si="2"/>
        <v>57.381487938708396</v>
      </c>
      <c r="D40" s="23">
        <f t="shared" si="0"/>
        <v>0.85498417028675511</v>
      </c>
      <c r="E40" s="23"/>
      <c r="F40" s="23">
        <f t="shared" si="1"/>
        <v>42.618512061291604</v>
      </c>
      <c r="G40" s="10">
        <f t="shared" si="4"/>
        <v>0.4261851206129168</v>
      </c>
    </row>
    <row r="41" spans="1:7">
      <c r="A41">
        <v>38</v>
      </c>
      <c r="B41">
        <f t="shared" si="3"/>
        <v>2050</v>
      </c>
      <c r="C41" s="23">
        <f t="shared" si="2"/>
        <v>56.526503768421641</v>
      </c>
      <c r="D41" s="23">
        <f t="shared" si="0"/>
        <v>0.84224490614948244</v>
      </c>
      <c r="E41" s="23"/>
      <c r="F41" s="23">
        <f t="shared" si="1"/>
        <v>43.473496231578359</v>
      </c>
      <c r="G41" s="10">
        <f t="shared" si="4"/>
        <v>0.43473496231578435</v>
      </c>
    </row>
    <row r="42" spans="1:7">
      <c r="A42">
        <v>39</v>
      </c>
      <c r="B42">
        <f t="shared" si="3"/>
        <v>2051</v>
      </c>
      <c r="C42" s="23">
        <f t="shared" si="2"/>
        <v>55.684258862272159</v>
      </c>
      <c r="D42" s="23">
        <f t="shared" si="0"/>
        <v>0.82969545704785519</v>
      </c>
      <c r="E42" s="23"/>
      <c r="F42" s="23">
        <f t="shared" si="1"/>
        <v>44.315741137727841</v>
      </c>
      <c r="G42" s="10">
        <f t="shared" si="4"/>
        <v>0.44315741137727915</v>
      </c>
    </row>
    <row r="43" spans="1:7">
      <c r="A43">
        <v>40</v>
      </c>
      <c r="B43">
        <f t="shared" si="3"/>
        <v>2052</v>
      </c>
      <c r="C43" s="23">
        <f t="shared" si="2"/>
        <v>54.854563405224305</v>
      </c>
      <c r="D43" s="23">
        <f t="shared" si="0"/>
        <v>0.81733299473784216</v>
      </c>
      <c r="E43" s="23"/>
      <c r="F43" s="23">
        <f t="shared" si="1"/>
        <v>45.145436594775695</v>
      </c>
      <c r="G43" s="10">
        <f t="shared" si="4"/>
        <v>0.45145436594775767</v>
      </c>
    </row>
    <row r="44" spans="1:7">
      <c r="A44">
        <v>41</v>
      </c>
      <c r="B44">
        <f t="shared" ref="B44:B51" si="5">B43+1</f>
        <v>2053</v>
      </c>
      <c r="C44" s="23">
        <f t="shared" ref="C44:C48" si="6">C43-D43</f>
        <v>54.037230410486465</v>
      </c>
      <c r="D44" s="23">
        <f t="shared" ref="D44:D48" si="7">C44*$C$2</f>
        <v>0.8051547331162483</v>
      </c>
      <c r="E44" s="23"/>
      <c r="F44" s="23">
        <f t="shared" ref="F44:F47" si="8">$C$3-C44</f>
        <v>45.962769589513535</v>
      </c>
      <c r="G44" s="10">
        <f t="shared" si="4"/>
        <v>0.45962769589513608</v>
      </c>
    </row>
    <row r="45" spans="1:7">
      <c r="A45">
        <v>42</v>
      </c>
      <c r="B45">
        <f t="shared" si="5"/>
        <v>2054</v>
      </c>
      <c r="C45" s="23">
        <f t="shared" si="6"/>
        <v>53.232075677370219</v>
      </c>
      <c r="D45" s="23">
        <f t="shared" si="7"/>
        <v>0.79315792759281623</v>
      </c>
      <c r="E45" s="23"/>
      <c r="F45" s="23">
        <f t="shared" si="8"/>
        <v>46.767924322629781</v>
      </c>
      <c r="G45" s="10">
        <f t="shared" si="4"/>
        <v>0.46767924322629861</v>
      </c>
    </row>
    <row r="46" spans="1:7">
      <c r="A46">
        <v>43</v>
      </c>
      <c r="B46">
        <f t="shared" si="5"/>
        <v>2055</v>
      </c>
      <c r="C46" s="23">
        <f t="shared" si="6"/>
        <v>52.438917749777403</v>
      </c>
      <c r="D46" s="23">
        <f t="shared" si="7"/>
        <v>0.78133987447168329</v>
      </c>
      <c r="E46" s="23"/>
      <c r="F46" s="23">
        <f t="shared" si="8"/>
        <v>47.561082250222597</v>
      </c>
      <c r="G46" s="10">
        <f t="shared" si="4"/>
        <v>0.47561082250222675</v>
      </c>
    </row>
    <row r="47" spans="1:7">
      <c r="A47">
        <v>44</v>
      </c>
      <c r="B47">
        <f t="shared" si="5"/>
        <v>2056</v>
      </c>
      <c r="C47" s="23">
        <f t="shared" si="6"/>
        <v>51.657577875305719</v>
      </c>
      <c r="D47" s="23">
        <f t="shared" si="7"/>
        <v>0.76969791034205526</v>
      </c>
      <c r="E47" s="23"/>
      <c r="F47" s="23">
        <f t="shared" si="8"/>
        <v>48.342422124694281</v>
      </c>
      <c r="G47" s="10">
        <f t="shared" si="4"/>
        <v>0.48342422124694362</v>
      </c>
    </row>
    <row r="48" spans="1:7">
      <c r="A48">
        <v>45</v>
      </c>
      <c r="B48">
        <f t="shared" si="5"/>
        <v>2057</v>
      </c>
      <c r="C48" s="23">
        <f t="shared" si="6"/>
        <v>50.887879964963666</v>
      </c>
      <c r="D48" s="23">
        <f t="shared" si="7"/>
        <v>0.75822941147795864</v>
      </c>
      <c r="E48" s="23"/>
      <c r="F48" s="22">
        <f>$C$3-C48</f>
        <v>49.112120035036334</v>
      </c>
      <c r="G48" s="10">
        <f t="shared" si="4"/>
        <v>0.49112120035036422</v>
      </c>
    </row>
    <row r="49" spans="1:7">
      <c r="A49">
        <v>46</v>
      </c>
      <c r="B49">
        <f t="shared" si="5"/>
        <v>2058</v>
      </c>
      <c r="C49" s="23">
        <f t="shared" ref="C49:C51" si="9">C48-D48</f>
        <v>50.12965055348571</v>
      </c>
      <c r="D49" s="23">
        <f t="shared" ref="D49:D51" si="10">C49*$C$2</f>
        <v>0.74693179324693704</v>
      </c>
      <c r="E49" s="23"/>
      <c r="F49" s="23">
        <f t="shared" ref="F49" si="11">$C$3-C49</f>
        <v>49.87034944651429</v>
      </c>
      <c r="G49" s="10">
        <f t="shared" ref="G49:G51" si="12">1+FV(-0.0149,A49,0,100,1)/100</f>
        <v>0.49870349446514384</v>
      </c>
    </row>
    <row r="50" spans="1:7">
      <c r="A50">
        <v>47</v>
      </c>
      <c r="B50">
        <f t="shared" si="5"/>
        <v>2059</v>
      </c>
      <c r="C50" s="23">
        <f t="shared" si="9"/>
        <v>49.382718760238774</v>
      </c>
      <c r="D50" s="23">
        <f t="shared" si="10"/>
        <v>0.73580250952755777</v>
      </c>
      <c r="E50" s="23"/>
      <c r="F50" s="22">
        <f>$C$3-C50</f>
        <v>50.617281239761226</v>
      </c>
      <c r="G50" s="10">
        <f t="shared" si="12"/>
        <v>0.50617281239761314</v>
      </c>
    </row>
    <row r="51" spans="1:7">
      <c r="A51">
        <v>48</v>
      </c>
      <c r="B51">
        <f t="shared" si="5"/>
        <v>2060</v>
      </c>
      <c r="C51" s="23">
        <f t="shared" si="9"/>
        <v>48.646916250711215</v>
      </c>
      <c r="D51" s="23">
        <f t="shared" si="10"/>
        <v>0.72483905213559707</v>
      </c>
      <c r="E51" s="23"/>
      <c r="F51" s="23">
        <f t="shared" ref="F51" si="13">$C$3-C51</f>
        <v>51.353083749288785</v>
      </c>
      <c r="G51" s="10">
        <f t="shared" si="12"/>
        <v>0.51353083749288886</v>
      </c>
    </row>
    <row r="52" spans="1:7">
      <c r="C52" s="23"/>
      <c r="D52" s="23"/>
      <c r="E52" s="23"/>
      <c r="F52" s="23"/>
    </row>
    <row r="53" spans="1:7">
      <c r="C53" s="23"/>
      <c r="D53" s="23"/>
      <c r="E53" s="23"/>
      <c r="F53" s="23"/>
    </row>
    <row r="54" spans="1:7">
      <c r="C54" s="23"/>
      <c r="D54" s="23"/>
      <c r="E54" s="23"/>
      <c r="F54" s="23"/>
    </row>
    <row r="55" spans="1:7">
      <c r="C55" s="23"/>
      <c r="D55" s="23"/>
      <c r="E55" s="23"/>
      <c r="F55" s="23"/>
    </row>
    <row r="56" spans="1:7">
      <c r="C56" s="23"/>
      <c r="D56" s="23"/>
      <c r="E56" s="23"/>
      <c r="F56" s="23"/>
    </row>
    <row r="57" spans="1:7">
      <c r="C57" s="23"/>
      <c r="D57" s="23"/>
      <c r="E57" s="23"/>
      <c r="F57" s="23"/>
    </row>
    <row r="58" spans="1:7">
      <c r="C58" s="23"/>
      <c r="D58" s="23"/>
      <c r="E58" s="23"/>
      <c r="F58" s="23"/>
    </row>
    <row r="59" spans="1:7">
      <c r="C59" s="23"/>
      <c r="D59" s="23"/>
      <c r="E59" s="23"/>
      <c r="F59" s="23"/>
    </row>
    <row r="60" spans="1:7">
      <c r="C60" s="23"/>
      <c r="D60" s="23"/>
      <c r="E60" s="23"/>
      <c r="F60" s="23"/>
    </row>
  </sheetData>
  <sortState xmlns:xlrd2="http://schemas.microsoft.com/office/spreadsheetml/2017/richdata2" ref="B4:B57">
    <sortCondition ref="B4:B57"/>
  </sortState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AK138"/>
  <sheetViews>
    <sheetView topLeftCell="A104" workbookViewId="0">
      <selection activeCell="F109" sqref="F109:AJ138"/>
    </sheetView>
  </sheetViews>
  <sheetFormatPr defaultRowHeight="15"/>
  <cols>
    <col min="3" max="3" width="9" bestFit="1" customWidth="1"/>
    <col min="4" max="4" width="9.28515625" bestFit="1" customWidth="1"/>
    <col min="5" max="5" width="9" bestFit="1" customWidth="1"/>
    <col min="6" max="7" width="9.28515625" bestFit="1" customWidth="1"/>
    <col min="8" max="9" width="9" bestFit="1" customWidth="1"/>
    <col min="10" max="10" width="9.28515625" bestFit="1" customWidth="1"/>
    <col min="11" max="11" width="9" bestFit="1" customWidth="1"/>
    <col min="12" max="13" width="9.28515625" bestFit="1" customWidth="1"/>
    <col min="14" max="14" width="9" bestFit="1" customWidth="1"/>
    <col min="15" max="15" width="10.28515625" bestFit="1" customWidth="1"/>
    <col min="16" max="16" width="9.28515625" bestFit="1" customWidth="1"/>
    <col min="17" max="17" width="9" bestFit="1" customWidth="1"/>
    <col min="18" max="19" width="9.28515625" bestFit="1" customWidth="1"/>
    <col min="20" max="21" width="9" bestFit="1" customWidth="1"/>
    <col min="22" max="22" width="10.28515625" bestFit="1" customWidth="1"/>
    <col min="23" max="24" width="9" bestFit="1" customWidth="1"/>
    <col min="25" max="25" width="9.28515625" bestFit="1" customWidth="1"/>
    <col min="26" max="26" width="9" bestFit="1" customWidth="1"/>
    <col min="27" max="28" width="9.28515625" bestFit="1" customWidth="1"/>
    <col min="29" max="30" width="9" bestFit="1" customWidth="1"/>
    <col min="31" max="31" width="9.28515625" bestFit="1" customWidth="1"/>
    <col min="32" max="33" width="9" bestFit="1" customWidth="1"/>
    <col min="34" max="34" width="9.28515625" bestFit="1" customWidth="1"/>
    <col min="35" max="35" width="9" bestFit="1" customWidth="1"/>
    <col min="36" max="36" width="9.28515625" bestFit="1" customWidth="1"/>
  </cols>
  <sheetData>
    <row r="3" spans="2:37" ht="15.75" thickBot="1">
      <c r="G3" s="27" t="s">
        <v>13</v>
      </c>
      <c r="H3" s="28" t="s">
        <v>15</v>
      </c>
      <c r="I3" s="28" t="s">
        <v>16</v>
      </c>
      <c r="J3" s="28" t="s">
        <v>17</v>
      </c>
      <c r="K3" s="28" t="s">
        <v>18</v>
      </c>
      <c r="L3" s="28" t="s">
        <v>19</v>
      </c>
      <c r="M3" s="28" t="s">
        <v>20</v>
      </c>
      <c r="N3" s="28" t="s">
        <v>21</v>
      </c>
      <c r="O3" s="28" t="s">
        <v>22</v>
      </c>
      <c r="P3" s="28" t="s">
        <v>24</v>
      </c>
      <c r="Q3" s="28" t="s">
        <v>25</v>
      </c>
      <c r="R3" s="28" t="s">
        <v>26</v>
      </c>
      <c r="S3" s="28" t="s">
        <v>23</v>
      </c>
      <c r="T3" s="28" t="s">
        <v>28</v>
      </c>
      <c r="U3" s="28" t="s">
        <v>29</v>
      </c>
      <c r="V3" s="28" t="s">
        <v>30</v>
      </c>
      <c r="W3" s="28" t="s">
        <v>31</v>
      </c>
      <c r="X3" s="28" t="s">
        <v>33</v>
      </c>
      <c r="Y3" s="28" t="s">
        <v>34</v>
      </c>
      <c r="Z3" s="28" t="s">
        <v>35</v>
      </c>
      <c r="AA3" s="28" t="s">
        <v>38</v>
      </c>
      <c r="AB3" s="28" t="s">
        <v>39</v>
      </c>
      <c r="AC3" s="28" t="s">
        <v>40</v>
      </c>
      <c r="AD3" s="28" t="s">
        <v>41</v>
      </c>
      <c r="AE3" s="28" t="s">
        <v>42</v>
      </c>
      <c r="AF3" s="28" t="s">
        <v>43</v>
      </c>
      <c r="AG3" s="28" t="s">
        <v>45</v>
      </c>
      <c r="AH3" s="28" t="s">
        <v>46</v>
      </c>
      <c r="AI3" s="28" t="s">
        <v>47</v>
      </c>
      <c r="AJ3" s="28" t="s">
        <v>48</v>
      </c>
      <c r="AK3" s="70" t="s">
        <v>27</v>
      </c>
    </row>
    <row r="4" spans="2:37">
      <c r="B4" t="s">
        <v>231</v>
      </c>
      <c r="G4" s="29">
        <v>2E-3</v>
      </c>
      <c r="H4" s="29">
        <v>2.5000000000000001E-3</v>
      </c>
      <c r="I4" s="29">
        <v>2E-3</v>
      </c>
      <c r="J4" s="29">
        <v>2E-3</v>
      </c>
      <c r="K4" s="29">
        <v>2E-3</v>
      </c>
      <c r="L4" s="29">
        <v>2E-3</v>
      </c>
      <c r="M4" s="29">
        <v>2E-3</v>
      </c>
      <c r="N4" s="29">
        <v>2E-3</v>
      </c>
      <c r="O4" s="29">
        <v>2E-3</v>
      </c>
      <c r="P4" s="29">
        <v>2.0999999999999999E-3</v>
      </c>
      <c r="Q4" s="29">
        <v>2E-3</v>
      </c>
      <c r="R4" s="29">
        <v>2E-3</v>
      </c>
      <c r="S4" s="29">
        <v>2E-3</v>
      </c>
      <c r="T4" s="29">
        <v>2E-3</v>
      </c>
      <c r="U4" s="29">
        <v>1.2999999999999999E-2</v>
      </c>
      <c r="V4" s="29">
        <v>2E-3</v>
      </c>
      <c r="W4" s="29">
        <v>2E-3</v>
      </c>
      <c r="X4" s="29">
        <v>2E-3</v>
      </c>
      <c r="Y4" s="29">
        <v>2E-3</v>
      </c>
      <c r="Z4" s="29">
        <v>2E-3</v>
      </c>
      <c r="AA4" s="29">
        <v>2E-3</v>
      </c>
      <c r="AB4" s="29">
        <v>2E-3</v>
      </c>
      <c r="AC4" s="29">
        <v>2E-3</v>
      </c>
      <c r="AD4" s="29">
        <v>2E-3</v>
      </c>
      <c r="AE4" s="29">
        <v>2E-3</v>
      </c>
      <c r="AF4" s="29">
        <v>2E-3</v>
      </c>
      <c r="AG4" s="29">
        <v>1.2000000000000008E-3</v>
      </c>
      <c r="AH4" s="29">
        <v>2E-3</v>
      </c>
      <c r="AI4" s="29">
        <v>2E-3</v>
      </c>
      <c r="AJ4" s="29">
        <v>4.4299999999999999E-3</v>
      </c>
      <c r="AK4" s="29">
        <v>2E-3</v>
      </c>
    </row>
    <row r="8" spans="2:37">
      <c r="E8" t="s">
        <v>232</v>
      </c>
      <c r="J8" t="s">
        <v>15</v>
      </c>
      <c r="K8" s="30">
        <v>2.5000000000000001E-3</v>
      </c>
    </row>
    <row r="9" spans="2:37">
      <c r="J9" t="s">
        <v>24</v>
      </c>
      <c r="K9" s="30">
        <v>2.0999999999999999E-3</v>
      </c>
    </row>
    <row r="10" spans="2:37">
      <c r="J10" t="s">
        <v>29</v>
      </c>
      <c r="K10" s="30">
        <v>1.2999999999999999E-2</v>
      </c>
    </row>
    <row r="11" spans="2:37">
      <c r="J11" t="s">
        <v>45</v>
      </c>
      <c r="K11" s="30">
        <v>1.2000000000000008E-3</v>
      </c>
    </row>
    <row r="12" spans="2:37">
      <c r="J12" t="s">
        <v>48</v>
      </c>
      <c r="K12" s="30">
        <v>4.4299999999999999E-3</v>
      </c>
    </row>
    <row r="13" spans="2:37">
      <c r="J13" t="s">
        <v>233</v>
      </c>
      <c r="K13" s="30">
        <v>4.6459999999999991E-3</v>
      </c>
    </row>
    <row r="26" spans="1:35">
      <c r="A26" t="s">
        <v>286</v>
      </c>
      <c r="B26" t="s">
        <v>235</v>
      </c>
    </row>
    <row r="27" spans="1:35" ht="15.75" thickBot="1">
      <c r="B27" t="s">
        <v>0</v>
      </c>
      <c r="C27" t="s">
        <v>76</v>
      </c>
      <c r="D27" t="s">
        <v>2</v>
      </c>
      <c r="E27" s="7" t="s">
        <v>13</v>
      </c>
      <c r="F27" s="7" t="s">
        <v>15</v>
      </c>
      <c r="G27" s="7" t="s">
        <v>16</v>
      </c>
      <c r="H27" s="7" t="s">
        <v>17</v>
      </c>
      <c r="I27" s="7" t="s">
        <v>18</v>
      </c>
      <c r="J27" s="7" t="s">
        <v>19</v>
      </c>
      <c r="K27" s="7" t="s">
        <v>20</v>
      </c>
      <c r="L27" s="7" t="s">
        <v>21</v>
      </c>
      <c r="M27" s="7" t="s">
        <v>22</v>
      </c>
      <c r="N27" s="7" t="s">
        <v>23</v>
      </c>
      <c r="O27" s="7" t="s">
        <v>24</v>
      </c>
      <c r="P27" s="7" t="s">
        <v>25</v>
      </c>
      <c r="Q27" s="7" t="s">
        <v>26</v>
      </c>
      <c r="R27" s="7" t="s">
        <v>27</v>
      </c>
      <c r="S27" s="7" t="s">
        <v>28</v>
      </c>
      <c r="T27" s="7" t="s">
        <v>29</v>
      </c>
      <c r="U27" s="7" t="s">
        <v>30</v>
      </c>
      <c r="V27" s="7" t="s">
        <v>31</v>
      </c>
      <c r="W27" s="7" t="s">
        <v>33</v>
      </c>
      <c r="X27" s="7" t="s">
        <v>34</v>
      </c>
      <c r="Y27" s="7" t="s">
        <v>35</v>
      </c>
      <c r="Z27" s="7" t="s">
        <v>38</v>
      </c>
      <c r="AA27" s="7" t="s">
        <v>39</v>
      </c>
      <c r="AB27" s="7" t="s">
        <v>40</v>
      </c>
      <c r="AC27" s="7" t="s">
        <v>41</v>
      </c>
      <c r="AD27" s="7" t="s">
        <v>42</v>
      </c>
      <c r="AE27" s="7" t="s">
        <v>43</v>
      </c>
      <c r="AF27" s="7" t="s">
        <v>45</v>
      </c>
      <c r="AG27" s="7" t="s">
        <v>46</v>
      </c>
      <c r="AH27" s="7" t="s">
        <v>47</v>
      </c>
      <c r="AI27" s="7" t="s">
        <v>48</v>
      </c>
    </row>
    <row r="28" spans="1:35" s="68" customFormat="1" ht="15.75" thickTop="1">
      <c r="B28" s="68" t="s">
        <v>75</v>
      </c>
      <c r="C28" s="68" t="s">
        <v>77</v>
      </c>
      <c r="D28" s="68">
        <v>2010</v>
      </c>
      <c r="E28" s="69">
        <v>1015.16</v>
      </c>
      <c r="F28" s="69">
        <v>950.39</v>
      </c>
      <c r="G28" s="69">
        <v>617.01</v>
      </c>
      <c r="H28" s="69">
        <v>841.55</v>
      </c>
      <c r="I28" s="69">
        <v>105.85</v>
      </c>
      <c r="J28" s="69">
        <v>1027.06</v>
      </c>
      <c r="K28" s="69">
        <v>7733.64</v>
      </c>
      <c r="L28" s="69">
        <v>997.38</v>
      </c>
      <c r="M28" s="69">
        <v>111.67</v>
      </c>
      <c r="N28" s="69">
        <v>728.81</v>
      </c>
      <c r="O28" s="69">
        <v>972.98</v>
      </c>
      <c r="P28" s="69">
        <v>792.12</v>
      </c>
      <c r="Q28" s="69">
        <v>6298.86</v>
      </c>
      <c r="R28" s="69">
        <v>636.08000000000004</v>
      </c>
      <c r="S28" s="69">
        <v>1536.66</v>
      </c>
      <c r="T28" s="69">
        <v>465.49</v>
      </c>
      <c r="U28" s="69">
        <v>43.58</v>
      </c>
      <c r="V28" s="69">
        <v>2111.81</v>
      </c>
      <c r="W28" s="69">
        <v>260.63</v>
      </c>
      <c r="X28" s="69">
        <v>52.31</v>
      </c>
      <c r="Y28" s="69">
        <v>184.33</v>
      </c>
      <c r="Z28" s="69">
        <v>3.57</v>
      </c>
      <c r="AA28" s="69">
        <v>635.79</v>
      </c>
      <c r="AB28" s="69">
        <v>463.61</v>
      </c>
      <c r="AC28" s="69">
        <v>3324.87</v>
      </c>
      <c r="AD28" s="69">
        <v>409.82</v>
      </c>
      <c r="AE28" s="69">
        <v>2103.48</v>
      </c>
      <c r="AF28" s="69">
        <v>1178.73</v>
      </c>
      <c r="AG28" s="69">
        <v>195.06</v>
      </c>
      <c r="AH28" s="69">
        <v>431.5</v>
      </c>
      <c r="AI28" s="69">
        <v>3810.98</v>
      </c>
    </row>
    <row r="29" spans="1:35" s="68" customFormat="1">
      <c r="B29" s="68" t="s">
        <v>75</v>
      </c>
      <c r="C29" s="68" t="s">
        <v>77</v>
      </c>
      <c r="D29" s="68">
        <v>2020</v>
      </c>
      <c r="E29" s="69">
        <v>1055.77</v>
      </c>
      <c r="F29" s="69">
        <v>1064.43</v>
      </c>
      <c r="G29" s="69">
        <v>647.86</v>
      </c>
      <c r="H29" s="69">
        <v>942.54</v>
      </c>
      <c r="I29" s="69">
        <v>113.26</v>
      </c>
      <c r="J29" s="69">
        <v>1088.68</v>
      </c>
      <c r="K29" s="69">
        <v>8352.34</v>
      </c>
      <c r="L29" s="69">
        <v>1137.01</v>
      </c>
      <c r="M29" s="69">
        <v>148.52000000000001</v>
      </c>
      <c r="N29" s="69">
        <v>728.81</v>
      </c>
      <c r="O29" s="69">
        <v>972.98</v>
      </c>
      <c r="P29" s="69">
        <v>831.73</v>
      </c>
      <c r="Q29" s="69">
        <v>6550.82</v>
      </c>
      <c r="R29" s="69">
        <v>674.25</v>
      </c>
      <c r="S29" s="69">
        <v>1920.83</v>
      </c>
      <c r="T29" s="69">
        <v>553.94000000000005</v>
      </c>
      <c r="U29" s="69">
        <v>52.73</v>
      </c>
      <c r="V29" s="69">
        <v>2111.81</v>
      </c>
      <c r="W29" s="69">
        <v>336.21</v>
      </c>
      <c r="X29" s="69">
        <v>60.68</v>
      </c>
      <c r="Y29" s="69">
        <v>235.94</v>
      </c>
      <c r="Z29" s="69">
        <v>4.75</v>
      </c>
      <c r="AA29" s="69">
        <v>705.73</v>
      </c>
      <c r="AB29" s="69">
        <v>514.61</v>
      </c>
      <c r="AC29" s="69">
        <v>3989.84</v>
      </c>
      <c r="AD29" s="69">
        <v>409.82</v>
      </c>
      <c r="AE29" s="69">
        <v>2376.9299999999998</v>
      </c>
      <c r="AF29" s="69">
        <v>1331.97</v>
      </c>
      <c r="AG29" s="69">
        <v>206.77</v>
      </c>
      <c r="AH29" s="69">
        <v>448.76</v>
      </c>
      <c r="AI29" s="69">
        <v>4001.53</v>
      </c>
    </row>
    <row r="30" spans="1:35" s="68" customFormat="1">
      <c r="B30" s="68" t="s">
        <v>75</v>
      </c>
      <c r="C30" s="68" t="s">
        <v>77</v>
      </c>
      <c r="D30" s="68">
        <v>2030</v>
      </c>
      <c r="E30" s="69">
        <v>1150.79</v>
      </c>
      <c r="F30" s="69">
        <v>1192.17</v>
      </c>
      <c r="G30" s="69">
        <v>725.61</v>
      </c>
      <c r="H30" s="69">
        <v>1055.6400000000001</v>
      </c>
      <c r="I30" s="69">
        <v>130.25</v>
      </c>
      <c r="J30" s="69">
        <v>1154</v>
      </c>
      <c r="K30" s="69">
        <v>8769.9500000000007</v>
      </c>
      <c r="L30" s="69">
        <v>1250.72</v>
      </c>
      <c r="M30" s="69">
        <v>161.88999999999999</v>
      </c>
      <c r="N30" s="69">
        <v>911.02</v>
      </c>
      <c r="O30" s="69">
        <v>1099.47</v>
      </c>
      <c r="P30" s="69">
        <v>881.63</v>
      </c>
      <c r="Q30" s="69">
        <v>7140.39</v>
      </c>
      <c r="R30" s="69">
        <v>836.07</v>
      </c>
      <c r="S30" s="69">
        <v>2285.7800000000002</v>
      </c>
      <c r="T30" s="69">
        <v>720.12</v>
      </c>
      <c r="U30" s="69">
        <v>61.17</v>
      </c>
      <c r="V30" s="69">
        <v>2513.0500000000002</v>
      </c>
      <c r="W30" s="69">
        <v>393.36</v>
      </c>
      <c r="X30" s="69">
        <v>69.180000000000007</v>
      </c>
      <c r="Y30" s="69">
        <v>259.54000000000002</v>
      </c>
      <c r="Z30" s="69">
        <v>5.88</v>
      </c>
      <c r="AA30" s="69">
        <v>797.47</v>
      </c>
      <c r="AB30" s="69">
        <v>586.66</v>
      </c>
      <c r="AC30" s="69">
        <v>4827.71</v>
      </c>
      <c r="AD30" s="69">
        <v>463.09</v>
      </c>
      <c r="AE30" s="69">
        <v>2899.86</v>
      </c>
      <c r="AF30" s="69">
        <v>1478.48</v>
      </c>
      <c r="AG30" s="69">
        <v>256.39</v>
      </c>
      <c r="AH30" s="69">
        <v>516.08000000000004</v>
      </c>
      <c r="AI30" s="69">
        <v>4241.62</v>
      </c>
    </row>
    <row r="31" spans="1:35" s="68" customFormat="1">
      <c r="B31" s="68" t="s">
        <v>75</v>
      </c>
      <c r="C31" s="68" t="s">
        <v>77</v>
      </c>
      <c r="D31" s="68">
        <v>2040</v>
      </c>
      <c r="E31" s="69">
        <v>1248.5999999999999</v>
      </c>
      <c r="F31" s="69">
        <v>1305.42</v>
      </c>
      <c r="G31" s="69">
        <v>776.4</v>
      </c>
      <c r="H31" s="69">
        <v>1155.93</v>
      </c>
      <c r="I31" s="69">
        <v>143.93</v>
      </c>
      <c r="J31" s="69">
        <v>1269.4000000000001</v>
      </c>
      <c r="K31" s="69">
        <v>9471.5499999999993</v>
      </c>
      <c r="L31" s="69">
        <v>1382.04</v>
      </c>
      <c r="M31" s="69">
        <v>178.88</v>
      </c>
      <c r="N31" s="69">
        <v>961.12</v>
      </c>
      <c r="O31" s="69">
        <v>1187.43</v>
      </c>
      <c r="P31" s="69">
        <v>956.57</v>
      </c>
      <c r="Q31" s="69">
        <v>7675.92</v>
      </c>
      <c r="R31" s="69">
        <v>923.86</v>
      </c>
      <c r="S31" s="69">
        <v>2548.65</v>
      </c>
      <c r="T31" s="69">
        <v>824.54</v>
      </c>
      <c r="U31" s="69">
        <v>66.98</v>
      </c>
      <c r="V31" s="69">
        <v>2676.4</v>
      </c>
      <c r="W31" s="69">
        <v>422.87</v>
      </c>
      <c r="X31" s="69">
        <v>77.819999999999993</v>
      </c>
      <c r="Y31" s="69">
        <v>277.7</v>
      </c>
      <c r="Z31" s="69">
        <v>6.91</v>
      </c>
      <c r="AA31" s="69">
        <v>877.22</v>
      </c>
      <c r="AB31" s="69">
        <v>651.19000000000005</v>
      </c>
      <c r="AC31" s="69">
        <v>5286.34</v>
      </c>
      <c r="AD31" s="69">
        <v>493.19</v>
      </c>
      <c r="AE31" s="69">
        <v>3175.34</v>
      </c>
      <c r="AF31" s="69">
        <v>1663.29</v>
      </c>
      <c r="AG31" s="69">
        <v>284.60000000000002</v>
      </c>
      <c r="AH31" s="69">
        <v>572.85</v>
      </c>
      <c r="AI31" s="69">
        <v>4623.3599999999997</v>
      </c>
    </row>
    <row r="32" spans="1:35" s="68" customFormat="1">
      <c r="B32" s="68" t="s">
        <v>75</v>
      </c>
      <c r="C32" s="68" t="s">
        <v>77</v>
      </c>
      <c r="D32" s="68">
        <v>2050</v>
      </c>
      <c r="E32" s="69">
        <v>1354.74</v>
      </c>
      <c r="F32" s="69">
        <v>1429.44</v>
      </c>
      <c r="G32" s="69">
        <v>830.75</v>
      </c>
      <c r="H32" s="69">
        <v>1265.74</v>
      </c>
      <c r="I32" s="69">
        <v>159.04</v>
      </c>
      <c r="J32" s="69">
        <v>1396.34</v>
      </c>
      <c r="K32" s="69">
        <v>10229.27</v>
      </c>
      <c r="L32" s="69">
        <v>1527.16</v>
      </c>
      <c r="M32" s="69">
        <v>197.67</v>
      </c>
      <c r="N32" s="69">
        <v>1013.98</v>
      </c>
      <c r="O32" s="69">
        <v>1282.42</v>
      </c>
      <c r="P32" s="69">
        <v>1037.8800000000001</v>
      </c>
      <c r="Q32" s="69">
        <v>8251.61</v>
      </c>
      <c r="R32" s="69">
        <v>1020.86</v>
      </c>
      <c r="S32" s="69">
        <v>2841.74</v>
      </c>
      <c r="T32" s="69">
        <v>944.09</v>
      </c>
      <c r="U32" s="69">
        <v>73.349999999999994</v>
      </c>
      <c r="V32" s="69">
        <v>2850.37</v>
      </c>
      <c r="W32" s="69">
        <v>454.58</v>
      </c>
      <c r="X32" s="69">
        <v>87.55</v>
      </c>
      <c r="Y32" s="69">
        <v>297.14</v>
      </c>
      <c r="Z32" s="69">
        <v>8.1199999999999992</v>
      </c>
      <c r="AA32" s="69">
        <v>964.94</v>
      </c>
      <c r="AB32" s="69">
        <v>722.82</v>
      </c>
      <c r="AC32" s="69">
        <v>5788.54</v>
      </c>
      <c r="AD32" s="69">
        <v>525.25</v>
      </c>
      <c r="AE32" s="69">
        <v>3477</v>
      </c>
      <c r="AF32" s="69">
        <v>1871.2</v>
      </c>
      <c r="AG32" s="69">
        <v>315.89999999999998</v>
      </c>
      <c r="AH32" s="69">
        <v>635.86</v>
      </c>
      <c r="AI32" s="69">
        <v>5039.47</v>
      </c>
    </row>
    <row r="33" spans="2:35" s="68" customFormat="1">
      <c r="B33" s="68" t="s">
        <v>75</v>
      </c>
      <c r="C33" s="68" t="s">
        <v>77</v>
      </c>
      <c r="D33" s="68">
        <v>2060</v>
      </c>
      <c r="E33" s="69">
        <v>1474.39</v>
      </c>
      <c r="F33" s="69">
        <v>1571.19</v>
      </c>
      <c r="G33" s="69">
        <v>890.77</v>
      </c>
      <c r="H33" s="69">
        <v>1391.26</v>
      </c>
      <c r="I33" s="69">
        <v>176.55</v>
      </c>
      <c r="J33" s="69">
        <v>1542.43</v>
      </c>
      <c r="K33" s="69">
        <v>11077.71</v>
      </c>
      <c r="L33" s="69">
        <v>1695.3</v>
      </c>
      <c r="M33" s="69">
        <v>219.43</v>
      </c>
      <c r="N33" s="69">
        <v>1071.1500000000001</v>
      </c>
      <c r="O33" s="69">
        <v>1388.79</v>
      </c>
      <c r="P33" s="69">
        <v>1129.55</v>
      </c>
      <c r="Q33" s="69">
        <v>8891.7900000000009</v>
      </c>
      <c r="R33" s="69">
        <v>1133.26</v>
      </c>
      <c r="S33" s="69">
        <v>3185.99</v>
      </c>
      <c r="T33" s="69">
        <v>1090.27</v>
      </c>
      <c r="U33" s="69">
        <v>80.62</v>
      </c>
      <c r="V33" s="69">
        <v>3041.15</v>
      </c>
      <c r="W33" s="69">
        <v>489.85</v>
      </c>
      <c r="X33" s="69">
        <v>99.13</v>
      </c>
      <c r="Y33" s="69">
        <v>318.61</v>
      </c>
      <c r="Z33" s="69">
        <v>9.66</v>
      </c>
      <c r="AA33" s="69">
        <v>1065.8900000000001</v>
      </c>
      <c r="AB33" s="69">
        <v>806.38</v>
      </c>
      <c r="AC33" s="69">
        <v>6362.57</v>
      </c>
      <c r="AD33" s="69">
        <v>560.41</v>
      </c>
      <c r="AE33" s="69">
        <v>3821.8</v>
      </c>
      <c r="AF33" s="69">
        <v>2118.71</v>
      </c>
      <c r="AG33" s="69">
        <v>352.42</v>
      </c>
      <c r="AH33" s="69">
        <v>709.37</v>
      </c>
      <c r="AI33" s="69">
        <v>5511.84</v>
      </c>
    </row>
    <row r="34" spans="2:35" s="68" customFormat="1">
      <c r="B34" s="68" t="s">
        <v>75</v>
      </c>
      <c r="C34" s="68" t="s">
        <v>77</v>
      </c>
      <c r="D34" s="68">
        <v>2070</v>
      </c>
      <c r="E34" s="69">
        <v>1604.62</v>
      </c>
      <c r="F34" s="69">
        <v>1727</v>
      </c>
      <c r="G34" s="69">
        <v>955.12</v>
      </c>
      <c r="H34" s="69">
        <v>1529.22</v>
      </c>
      <c r="I34" s="69">
        <v>195.99</v>
      </c>
      <c r="J34" s="69">
        <v>1703.8</v>
      </c>
      <c r="K34" s="69">
        <v>11996.52</v>
      </c>
      <c r="L34" s="69">
        <v>1881.96</v>
      </c>
      <c r="M34" s="69">
        <v>243.59</v>
      </c>
      <c r="N34" s="69">
        <v>1131.55</v>
      </c>
      <c r="O34" s="69">
        <v>1503.98</v>
      </c>
      <c r="P34" s="69">
        <v>1229.32</v>
      </c>
      <c r="Q34" s="69">
        <v>9581.64</v>
      </c>
      <c r="R34" s="69">
        <v>1258.04</v>
      </c>
      <c r="S34" s="69">
        <v>3571.93</v>
      </c>
      <c r="T34" s="69">
        <v>1259.0899999999999</v>
      </c>
      <c r="U34" s="69">
        <v>88.62</v>
      </c>
      <c r="V34" s="69">
        <v>3244.71</v>
      </c>
      <c r="W34" s="69">
        <v>527.85</v>
      </c>
      <c r="X34" s="69">
        <v>112.24</v>
      </c>
      <c r="Y34" s="69">
        <v>341.63</v>
      </c>
      <c r="Z34" s="69">
        <v>11.49</v>
      </c>
      <c r="AA34" s="69">
        <v>1177.4100000000001</v>
      </c>
      <c r="AB34" s="69">
        <v>899.61</v>
      </c>
      <c r="AC34" s="69">
        <v>6993.52</v>
      </c>
      <c r="AD34" s="69">
        <v>597.91999999999996</v>
      </c>
      <c r="AE34" s="69">
        <v>4200.79</v>
      </c>
      <c r="AF34" s="69">
        <v>2398.9499999999998</v>
      </c>
      <c r="AG34" s="69">
        <v>393.17</v>
      </c>
      <c r="AH34" s="69">
        <v>791.38</v>
      </c>
      <c r="AI34" s="69">
        <v>6028.48</v>
      </c>
    </row>
    <row r="35" spans="2:35" s="68" customFormat="1">
      <c r="B35" s="68" t="s">
        <v>75</v>
      </c>
      <c r="C35" s="68" t="s">
        <v>78</v>
      </c>
      <c r="D35" s="68">
        <v>2010</v>
      </c>
      <c r="E35" s="69">
        <v>1468.19</v>
      </c>
      <c r="F35" s="69">
        <v>905.52</v>
      </c>
      <c r="G35" s="69">
        <v>777.22</v>
      </c>
      <c r="H35" s="69">
        <v>1648.29</v>
      </c>
      <c r="I35" s="69">
        <v>83.54</v>
      </c>
      <c r="J35" s="69">
        <v>2208.0300000000002</v>
      </c>
      <c r="K35" s="69">
        <v>18507.48</v>
      </c>
      <c r="L35" s="69">
        <v>1066.68</v>
      </c>
      <c r="M35" s="69">
        <v>488.15</v>
      </c>
      <c r="N35" s="69">
        <v>1679.08</v>
      </c>
      <c r="O35" s="69">
        <v>7433.11</v>
      </c>
      <c r="P35" s="69">
        <v>1108.17</v>
      </c>
      <c r="Q35" s="69">
        <v>9195.35</v>
      </c>
      <c r="R35" s="69">
        <v>505.02</v>
      </c>
      <c r="S35" s="69">
        <v>1314.8</v>
      </c>
      <c r="T35" s="69">
        <v>148.12</v>
      </c>
      <c r="U35" s="69">
        <v>67.16</v>
      </c>
      <c r="V35" s="69">
        <v>17047.88</v>
      </c>
      <c r="W35" s="69">
        <v>725.54</v>
      </c>
      <c r="X35" s="69">
        <v>68</v>
      </c>
      <c r="Y35" s="69">
        <v>576.16</v>
      </c>
      <c r="Z35" s="69">
        <v>16.34</v>
      </c>
      <c r="AA35" s="69">
        <v>1728.7</v>
      </c>
      <c r="AB35" s="69">
        <v>1151.6600000000001</v>
      </c>
      <c r="AC35" s="69">
        <v>6734.14</v>
      </c>
      <c r="AD35" s="69">
        <v>514.69000000000005</v>
      </c>
      <c r="AE35" s="69">
        <v>2050.91</v>
      </c>
      <c r="AF35" s="69">
        <v>2426.7800000000002</v>
      </c>
      <c r="AG35" s="69">
        <v>461.42</v>
      </c>
      <c r="AH35" s="69">
        <v>580.36</v>
      </c>
      <c r="AI35" s="69">
        <v>3928.23</v>
      </c>
    </row>
    <row r="36" spans="2:35" s="68" customFormat="1">
      <c r="B36" s="68" t="s">
        <v>75</v>
      </c>
      <c r="C36" s="68" t="s">
        <v>78</v>
      </c>
      <c r="D36" s="68">
        <v>2020</v>
      </c>
      <c r="E36" s="69">
        <v>1526.92</v>
      </c>
      <c r="F36" s="69">
        <v>1014.19</v>
      </c>
      <c r="G36" s="69">
        <v>816.08</v>
      </c>
      <c r="H36" s="69">
        <v>1846.08</v>
      </c>
      <c r="I36" s="69">
        <v>89.39</v>
      </c>
      <c r="J36" s="69">
        <v>2340.5100000000002</v>
      </c>
      <c r="K36" s="69">
        <v>19988.080000000002</v>
      </c>
      <c r="L36" s="69">
        <v>1216.01</v>
      </c>
      <c r="M36" s="69">
        <v>649.23</v>
      </c>
      <c r="N36" s="69">
        <v>1679.08</v>
      </c>
      <c r="O36" s="69">
        <v>7433.11</v>
      </c>
      <c r="P36" s="69">
        <v>1163.58</v>
      </c>
      <c r="Q36" s="69">
        <v>9563.17</v>
      </c>
      <c r="R36" s="69">
        <v>535.33000000000004</v>
      </c>
      <c r="S36" s="69">
        <v>1643.5</v>
      </c>
      <c r="T36" s="69">
        <v>176.26</v>
      </c>
      <c r="U36" s="69">
        <v>81.27</v>
      </c>
      <c r="V36" s="69">
        <v>17047.88</v>
      </c>
      <c r="W36" s="69">
        <v>935.95</v>
      </c>
      <c r="X36" s="69">
        <v>78.88</v>
      </c>
      <c r="Y36" s="69">
        <v>737.49</v>
      </c>
      <c r="Z36" s="69">
        <v>21.73</v>
      </c>
      <c r="AA36" s="69">
        <v>1918.86</v>
      </c>
      <c r="AB36" s="69">
        <v>1278.3499999999999</v>
      </c>
      <c r="AC36" s="69">
        <v>8080.97</v>
      </c>
      <c r="AD36" s="69">
        <v>514.69000000000005</v>
      </c>
      <c r="AE36" s="69">
        <v>2317.5300000000002</v>
      </c>
      <c r="AF36" s="69">
        <v>2742.26</v>
      </c>
      <c r="AG36" s="69">
        <v>489.1</v>
      </c>
      <c r="AH36" s="69">
        <v>603.58000000000004</v>
      </c>
      <c r="AI36" s="69">
        <v>4124.6400000000003</v>
      </c>
    </row>
    <row r="37" spans="2:35" s="68" customFormat="1">
      <c r="B37" s="68" t="s">
        <v>75</v>
      </c>
      <c r="C37" s="68" t="s">
        <v>78</v>
      </c>
      <c r="D37" s="68">
        <v>2030</v>
      </c>
      <c r="E37" s="69">
        <v>1664.34</v>
      </c>
      <c r="F37" s="69">
        <v>1135.8900000000001</v>
      </c>
      <c r="G37" s="69">
        <v>914.01</v>
      </c>
      <c r="H37" s="69">
        <v>2067.61</v>
      </c>
      <c r="I37" s="69">
        <v>102.8</v>
      </c>
      <c r="J37" s="69">
        <v>2480.94</v>
      </c>
      <c r="K37" s="69">
        <v>20987.48</v>
      </c>
      <c r="L37" s="69">
        <v>1337.61</v>
      </c>
      <c r="M37" s="69">
        <v>707.67</v>
      </c>
      <c r="N37" s="69">
        <v>2098.84</v>
      </c>
      <c r="O37" s="69">
        <v>8399.41</v>
      </c>
      <c r="P37" s="69">
        <v>1233.4000000000001</v>
      </c>
      <c r="Q37" s="69">
        <v>10423.85</v>
      </c>
      <c r="R37" s="69">
        <v>663.8</v>
      </c>
      <c r="S37" s="69">
        <v>1955.77</v>
      </c>
      <c r="T37" s="69">
        <v>229.14</v>
      </c>
      <c r="U37" s="69">
        <v>94.27</v>
      </c>
      <c r="V37" s="69">
        <v>20286.98</v>
      </c>
      <c r="W37" s="69">
        <v>1095.06</v>
      </c>
      <c r="X37" s="69">
        <v>89.92</v>
      </c>
      <c r="Y37" s="69">
        <v>811.23</v>
      </c>
      <c r="Z37" s="69">
        <v>26.94</v>
      </c>
      <c r="AA37" s="69">
        <v>2168.31</v>
      </c>
      <c r="AB37" s="69">
        <v>1457.31</v>
      </c>
      <c r="AC37" s="69">
        <v>9777.9699999999993</v>
      </c>
      <c r="AD37" s="69">
        <v>581.59</v>
      </c>
      <c r="AE37" s="69">
        <v>2827.38</v>
      </c>
      <c r="AF37" s="69">
        <v>3043.91</v>
      </c>
      <c r="AG37" s="69">
        <v>606.49</v>
      </c>
      <c r="AH37" s="69">
        <v>694.11</v>
      </c>
      <c r="AI37" s="69">
        <v>4372.12</v>
      </c>
    </row>
    <row r="38" spans="2:35" s="68" customFormat="1">
      <c r="B38" s="68" t="s">
        <v>75</v>
      </c>
      <c r="C38" s="68" t="s">
        <v>78</v>
      </c>
      <c r="D38" s="68">
        <v>2040</v>
      </c>
      <c r="E38" s="69">
        <v>1805.81</v>
      </c>
      <c r="F38" s="69">
        <v>1243.8</v>
      </c>
      <c r="G38" s="69">
        <v>977.99</v>
      </c>
      <c r="H38" s="69">
        <v>2264.0300000000002</v>
      </c>
      <c r="I38" s="69">
        <v>113.6</v>
      </c>
      <c r="J38" s="69">
        <v>2729.04</v>
      </c>
      <c r="K38" s="69">
        <v>22666.48</v>
      </c>
      <c r="L38" s="69">
        <v>1478.06</v>
      </c>
      <c r="M38" s="69">
        <v>781.97</v>
      </c>
      <c r="N38" s="69">
        <v>2214.2800000000002</v>
      </c>
      <c r="O38" s="69">
        <v>9071.3700000000008</v>
      </c>
      <c r="P38" s="69">
        <v>1338.23</v>
      </c>
      <c r="Q38" s="69">
        <v>11205.64</v>
      </c>
      <c r="R38" s="69">
        <v>733.5</v>
      </c>
      <c r="S38" s="69">
        <v>2180.6799999999998</v>
      </c>
      <c r="T38" s="69">
        <v>262.36</v>
      </c>
      <c r="U38" s="69">
        <v>103.22</v>
      </c>
      <c r="V38" s="69">
        <v>21605.64</v>
      </c>
      <c r="W38" s="69">
        <v>1177.19</v>
      </c>
      <c r="X38" s="69">
        <v>101.16</v>
      </c>
      <c r="Y38" s="69">
        <v>868.02</v>
      </c>
      <c r="Z38" s="69">
        <v>31.66</v>
      </c>
      <c r="AA38" s="69">
        <v>2385.14</v>
      </c>
      <c r="AB38" s="69">
        <v>1617.62</v>
      </c>
      <c r="AC38" s="69">
        <v>10706.88</v>
      </c>
      <c r="AD38" s="69">
        <v>619.4</v>
      </c>
      <c r="AE38" s="69">
        <v>3095.98</v>
      </c>
      <c r="AF38" s="69">
        <v>3424.4</v>
      </c>
      <c r="AG38" s="69">
        <v>673.2</v>
      </c>
      <c r="AH38" s="69">
        <v>770.46</v>
      </c>
      <c r="AI38" s="69">
        <v>4765.6099999999997</v>
      </c>
    </row>
    <row r="39" spans="2:35" s="68" customFormat="1">
      <c r="B39" s="68" t="s">
        <v>75</v>
      </c>
      <c r="C39" s="68" t="s">
        <v>78</v>
      </c>
      <c r="D39" s="68">
        <v>2050</v>
      </c>
      <c r="E39" s="69">
        <v>1959.31</v>
      </c>
      <c r="F39" s="69">
        <v>1361.96</v>
      </c>
      <c r="G39" s="69">
        <v>1046.45</v>
      </c>
      <c r="H39" s="69">
        <v>2479.11</v>
      </c>
      <c r="I39" s="69">
        <v>125.52</v>
      </c>
      <c r="J39" s="69">
        <v>3001.94</v>
      </c>
      <c r="K39" s="69">
        <v>24479.8</v>
      </c>
      <c r="L39" s="69">
        <v>1633.26</v>
      </c>
      <c r="M39" s="69">
        <v>864.08</v>
      </c>
      <c r="N39" s="69">
        <v>2336.0700000000002</v>
      </c>
      <c r="O39" s="69">
        <v>9797.08</v>
      </c>
      <c r="P39" s="69">
        <v>1451.98</v>
      </c>
      <c r="Q39" s="69">
        <v>12046.06</v>
      </c>
      <c r="R39" s="69">
        <v>810.52</v>
      </c>
      <c r="S39" s="69">
        <v>2431.46</v>
      </c>
      <c r="T39" s="69">
        <v>300.41000000000003</v>
      </c>
      <c r="U39" s="69">
        <v>113.03</v>
      </c>
      <c r="V39" s="69">
        <v>23010</v>
      </c>
      <c r="W39" s="69">
        <v>1265.48</v>
      </c>
      <c r="X39" s="69">
        <v>113.81</v>
      </c>
      <c r="Y39" s="69">
        <v>928.78</v>
      </c>
      <c r="Z39" s="69">
        <v>37.19</v>
      </c>
      <c r="AA39" s="69">
        <v>2623.65</v>
      </c>
      <c r="AB39" s="69">
        <v>1795.56</v>
      </c>
      <c r="AC39" s="69">
        <v>11724.03</v>
      </c>
      <c r="AD39" s="69">
        <v>659.66</v>
      </c>
      <c r="AE39" s="69">
        <v>3390.1</v>
      </c>
      <c r="AF39" s="69">
        <v>3852.45</v>
      </c>
      <c r="AG39" s="69">
        <v>747.26</v>
      </c>
      <c r="AH39" s="69">
        <v>855.21</v>
      </c>
      <c r="AI39" s="69">
        <v>5194.51</v>
      </c>
    </row>
    <row r="40" spans="2:35" s="68" customFormat="1" ht="15.75" customHeight="1">
      <c r="B40" s="68" t="s">
        <v>75</v>
      </c>
      <c r="C40" s="68" t="s">
        <v>78</v>
      </c>
      <c r="D40" s="68">
        <v>2060</v>
      </c>
      <c r="E40" s="69">
        <v>2132.36</v>
      </c>
      <c r="F40" s="69">
        <v>1497.02</v>
      </c>
      <c r="G40" s="69">
        <v>1122.05</v>
      </c>
      <c r="H40" s="69">
        <v>2724.96</v>
      </c>
      <c r="I40" s="69">
        <v>139.34</v>
      </c>
      <c r="J40" s="69">
        <v>3316.01</v>
      </c>
      <c r="K40" s="69">
        <v>26510.21</v>
      </c>
      <c r="L40" s="69">
        <v>1813.08</v>
      </c>
      <c r="M40" s="69">
        <v>959.21</v>
      </c>
      <c r="N40" s="69">
        <v>2467.7800000000002</v>
      </c>
      <c r="O40" s="69">
        <v>10609.67</v>
      </c>
      <c r="P40" s="69">
        <v>1580.23</v>
      </c>
      <c r="Q40" s="69">
        <v>12980.63</v>
      </c>
      <c r="R40" s="69">
        <v>899.76</v>
      </c>
      <c r="S40" s="69">
        <v>2726</v>
      </c>
      <c r="T40" s="69">
        <v>346.92</v>
      </c>
      <c r="U40" s="69">
        <v>124.24</v>
      </c>
      <c r="V40" s="69">
        <v>24550.17</v>
      </c>
      <c r="W40" s="69">
        <v>1363.66</v>
      </c>
      <c r="X40" s="69">
        <v>128.86000000000001</v>
      </c>
      <c r="Y40" s="69">
        <v>995.88</v>
      </c>
      <c r="Z40" s="69">
        <v>44.24</v>
      </c>
      <c r="AA40" s="69">
        <v>2898.15</v>
      </c>
      <c r="AB40" s="69">
        <v>2003.14</v>
      </c>
      <c r="AC40" s="69">
        <v>12886.65</v>
      </c>
      <c r="AD40" s="69">
        <v>703.81</v>
      </c>
      <c r="AE40" s="69">
        <v>3726.28</v>
      </c>
      <c r="AF40" s="69">
        <v>4362.0200000000004</v>
      </c>
      <c r="AG40" s="69">
        <v>833.64</v>
      </c>
      <c r="AH40" s="69">
        <v>954.08</v>
      </c>
      <c r="AI40" s="69">
        <v>5681.41</v>
      </c>
    </row>
    <row r="41" spans="2:35" s="68" customFormat="1">
      <c r="B41" s="68" t="s">
        <v>75</v>
      </c>
      <c r="C41" s="68" t="s">
        <v>78</v>
      </c>
      <c r="D41" s="68">
        <v>2070</v>
      </c>
      <c r="E41" s="69">
        <v>2320.71</v>
      </c>
      <c r="F41" s="69">
        <v>1645.47</v>
      </c>
      <c r="G41" s="69">
        <v>1203.1099999999999</v>
      </c>
      <c r="H41" s="69">
        <v>2995.18</v>
      </c>
      <c r="I41" s="69">
        <v>154.69</v>
      </c>
      <c r="J41" s="69">
        <v>3662.94</v>
      </c>
      <c r="K41" s="69">
        <v>28709.03</v>
      </c>
      <c r="L41" s="69">
        <v>2012.71</v>
      </c>
      <c r="M41" s="69">
        <v>1064.83</v>
      </c>
      <c r="N41" s="69">
        <v>2606.91</v>
      </c>
      <c r="O41" s="69">
        <v>11489.66</v>
      </c>
      <c r="P41" s="69">
        <v>1719.81</v>
      </c>
      <c r="Q41" s="69">
        <v>13987.7</v>
      </c>
      <c r="R41" s="69">
        <v>998.83</v>
      </c>
      <c r="S41" s="69">
        <v>3056.22</v>
      </c>
      <c r="T41" s="69">
        <v>400.64</v>
      </c>
      <c r="U41" s="69">
        <v>136.56</v>
      </c>
      <c r="V41" s="69">
        <v>26193.42</v>
      </c>
      <c r="W41" s="69">
        <v>1469.46</v>
      </c>
      <c r="X41" s="69">
        <v>145.91</v>
      </c>
      <c r="Y41" s="69">
        <v>1067.83</v>
      </c>
      <c r="Z41" s="69">
        <v>52.62</v>
      </c>
      <c r="AA41" s="69">
        <v>3201.36</v>
      </c>
      <c r="AB41" s="69">
        <v>2234.7199999999998</v>
      </c>
      <c r="AC41" s="69">
        <v>14164.57</v>
      </c>
      <c r="AD41" s="69">
        <v>750.92</v>
      </c>
      <c r="AE41" s="69">
        <v>4095.8</v>
      </c>
      <c r="AF41" s="69">
        <v>4938.99</v>
      </c>
      <c r="AG41" s="69">
        <v>930.02</v>
      </c>
      <c r="AH41" s="69">
        <v>1064.3800000000001</v>
      </c>
      <c r="AI41" s="69">
        <v>6213.95</v>
      </c>
    </row>
    <row r="42" spans="2:35" s="68" customFormat="1">
      <c r="B42" s="68" t="s">
        <v>75</v>
      </c>
      <c r="C42" s="68" t="s">
        <v>79</v>
      </c>
      <c r="D42" s="68">
        <v>2010</v>
      </c>
      <c r="E42" s="69">
        <v>470.44</v>
      </c>
      <c r="F42" s="69">
        <v>1585.69</v>
      </c>
      <c r="G42" s="69">
        <v>335.33</v>
      </c>
      <c r="H42" s="69">
        <v>944.09</v>
      </c>
      <c r="I42" s="69">
        <v>108.1</v>
      </c>
      <c r="J42" s="69">
        <v>608.78</v>
      </c>
      <c r="K42" s="69">
        <v>8085.17</v>
      </c>
      <c r="L42" s="69">
        <v>531.01</v>
      </c>
      <c r="M42" s="69">
        <v>51.81</v>
      </c>
      <c r="N42" s="69">
        <v>412.09</v>
      </c>
      <c r="O42" s="69">
        <v>2157.02</v>
      </c>
      <c r="P42" s="69">
        <v>598.71</v>
      </c>
      <c r="Q42" s="69">
        <v>5600.57</v>
      </c>
      <c r="R42" s="69">
        <v>227.64</v>
      </c>
      <c r="S42" s="69">
        <v>567.53</v>
      </c>
      <c r="T42" s="69">
        <v>700.18</v>
      </c>
      <c r="U42" s="69">
        <v>40.71</v>
      </c>
      <c r="V42" s="69">
        <v>3755.66</v>
      </c>
      <c r="W42" s="69">
        <v>131.79</v>
      </c>
      <c r="X42" s="69">
        <v>67.69</v>
      </c>
      <c r="Y42" s="69">
        <v>73.62</v>
      </c>
      <c r="Z42" s="69">
        <v>45.59</v>
      </c>
      <c r="AA42" s="69">
        <v>3357.52</v>
      </c>
      <c r="AB42" s="69">
        <v>364.13</v>
      </c>
      <c r="AC42" s="69">
        <v>1247.68</v>
      </c>
      <c r="AD42" s="69">
        <v>330.83</v>
      </c>
      <c r="AE42" s="69">
        <v>604.1</v>
      </c>
      <c r="AF42" s="69">
        <v>565.49</v>
      </c>
      <c r="AG42" s="69">
        <v>64.88</v>
      </c>
      <c r="AH42" s="69">
        <v>128.41</v>
      </c>
      <c r="AI42" s="69">
        <v>13230.79</v>
      </c>
    </row>
    <row r="43" spans="2:35" s="68" customFormat="1">
      <c r="B43" s="68" t="s">
        <v>75</v>
      </c>
      <c r="C43" s="68" t="s">
        <v>79</v>
      </c>
      <c r="D43" s="68">
        <v>2020</v>
      </c>
      <c r="E43" s="69">
        <v>489.26</v>
      </c>
      <c r="F43" s="69">
        <v>1775.97</v>
      </c>
      <c r="G43" s="69">
        <v>352.1</v>
      </c>
      <c r="H43" s="69">
        <v>1057.3800000000001</v>
      </c>
      <c r="I43" s="69">
        <v>115.67</v>
      </c>
      <c r="J43" s="69">
        <v>645.30999999999995</v>
      </c>
      <c r="K43" s="69">
        <v>8731.99</v>
      </c>
      <c r="L43" s="69">
        <v>605.35</v>
      </c>
      <c r="M43" s="69">
        <v>68.900000000000006</v>
      </c>
      <c r="N43" s="69">
        <v>412.09</v>
      </c>
      <c r="O43" s="69">
        <v>2157.02</v>
      </c>
      <c r="P43" s="69">
        <v>628.64</v>
      </c>
      <c r="Q43" s="69">
        <v>5824.59</v>
      </c>
      <c r="R43" s="69">
        <v>241.3</v>
      </c>
      <c r="S43" s="69">
        <v>709.41</v>
      </c>
      <c r="T43" s="69">
        <v>833.21</v>
      </c>
      <c r="U43" s="69">
        <v>49.26</v>
      </c>
      <c r="V43" s="69">
        <v>3755.66</v>
      </c>
      <c r="W43" s="69">
        <v>170.01</v>
      </c>
      <c r="X43" s="69">
        <v>78.52</v>
      </c>
      <c r="Y43" s="69">
        <v>94.23</v>
      </c>
      <c r="Z43" s="69">
        <v>60.64</v>
      </c>
      <c r="AA43" s="69">
        <v>3726.84</v>
      </c>
      <c r="AB43" s="69">
        <v>404.18</v>
      </c>
      <c r="AC43" s="69">
        <v>1497.21</v>
      </c>
      <c r="AD43" s="69">
        <v>330.83</v>
      </c>
      <c r="AE43" s="69">
        <v>682.63</v>
      </c>
      <c r="AF43" s="69">
        <v>639</v>
      </c>
      <c r="AG43" s="69">
        <v>68.77</v>
      </c>
      <c r="AH43" s="69">
        <v>133.55000000000001</v>
      </c>
      <c r="AI43" s="69">
        <v>13892.33</v>
      </c>
    </row>
    <row r="44" spans="2:35" s="68" customFormat="1">
      <c r="B44" s="68" t="s">
        <v>75</v>
      </c>
      <c r="C44" s="68" t="s">
        <v>79</v>
      </c>
      <c r="D44" s="68">
        <v>2030</v>
      </c>
      <c r="E44" s="69">
        <v>533.29</v>
      </c>
      <c r="F44" s="69">
        <v>1989.09</v>
      </c>
      <c r="G44" s="69">
        <v>394.35</v>
      </c>
      <c r="H44" s="69">
        <v>1184.27</v>
      </c>
      <c r="I44" s="69">
        <v>133.02000000000001</v>
      </c>
      <c r="J44" s="69">
        <v>684.03</v>
      </c>
      <c r="K44" s="69">
        <v>9168.59</v>
      </c>
      <c r="L44" s="69">
        <v>665.88</v>
      </c>
      <c r="M44" s="69">
        <v>75.099999999999994</v>
      </c>
      <c r="N44" s="69">
        <v>515.11</v>
      </c>
      <c r="O44" s="69">
        <v>2437.4299999999998</v>
      </c>
      <c r="P44" s="69">
        <v>666.36</v>
      </c>
      <c r="Q44" s="69">
        <v>6348.81</v>
      </c>
      <c r="R44" s="69">
        <v>299.20999999999998</v>
      </c>
      <c r="S44" s="69">
        <v>844.2</v>
      </c>
      <c r="T44" s="69">
        <v>1083.18</v>
      </c>
      <c r="U44" s="69">
        <v>57.14</v>
      </c>
      <c r="V44" s="69">
        <v>4469.2299999999996</v>
      </c>
      <c r="W44" s="69">
        <v>198.92</v>
      </c>
      <c r="X44" s="69">
        <v>89.51</v>
      </c>
      <c r="Y44" s="69">
        <v>103.65</v>
      </c>
      <c r="Z44" s="69">
        <v>75.19</v>
      </c>
      <c r="AA44" s="69">
        <v>4211.33</v>
      </c>
      <c r="AB44" s="69">
        <v>460.77</v>
      </c>
      <c r="AC44" s="69">
        <v>1811.62</v>
      </c>
      <c r="AD44" s="69">
        <v>373.84</v>
      </c>
      <c r="AE44" s="69">
        <v>832.81</v>
      </c>
      <c r="AF44" s="69">
        <v>709.29</v>
      </c>
      <c r="AG44" s="69">
        <v>85.27</v>
      </c>
      <c r="AH44" s="69">
        <v>153.58000000000001</v>
      </c>
      <c r="AI44" s="69">
        <v>14725.87</v>
      </c>
    </row>
    <row r="45" spans="2:35" s="68" customFormat="1">
      <c r="B45" s="68" t="s">
        <v>75</v>
      </c>
      <c r="C45" s="68" t="s">
        <v>79</v>
      </c>
      <c r="D45" s="68">
        <v>2040</v>
      </c>
      <c r="E45" s="69">
        <v>578.62</v>
      </c>
      <c r="F45" s="69">
        <v>2178.0500000000002</v>
      </c>
      <c r="G45" s="69">
        <v>421.96</v>
      </c>
      <c r="H45" s="69">
        <v>1296.77</v>
      </c>
      <c r="I45" s="69">
        <v>146.99</v>
      </c>
      <c r="J45" s="69">
        <v>752.43</v>
      </c>
      <c r="K45" s="69">
        <v>9902.07</v>
      </c>
      <c r="L45" s="69">
        <v>735.8</v>
      </c>
      <c r="M45" s="69">
        <v>82.99</v>
      </c>
      <c r="N45" s="69">
        <v>543.44000000000005</v>
      </c>
      <c r="O45" s="69">
        <v>2632.43</v>
      </c>
      <c r="P45" s="69">
        <v>723</v>
      </c>
      <c r="Q45" s="69">
        <v>6824.97</v>
      </c>
      <c r="R45" s="69">
        <v>330.63</v>
      </c>
      <c r="S45" s="69">
        <v>941.29</v>
      </c>
      <c r="T45" s="69">
        <v>1240.24</v>
      </c>
      <c r="U45" s="69">
        <v>62.57</v>
      </c>
      <c r="V45" s="69">
        <v>4759.7299999999996</v>
      </c>
      <c r="W45" s="69">
        <v>213.84</v>
      </c>
      <c r="X45" s="69">
        <v>100.7</v>
      </c>
      <c r="Y45" s="69">
        <v>110.91</v>
      </c>
      <c r="Z45" s="69">
        <v>88.35</v>
      </c>
      <c r="AA45" s="69">
        <v>4632.47</v>
      </c>
      <c r="AB45" s="69">
        <v>511.46</v>
      </c>
      <c r="AC45" s="69">
        <v>1983.73</v>
      </c>
      <c r="AD45" s="69">
        <v>398.14</v>
      </c>
      <c r="AE45" s="69">
        <v>911.93</v>
      </c>
      <c r="AF45" s="69">
        <v>797.95</v>
      </c>
      <c r="AG45" s="69">
        <v>94.65</v>
      </c>
      <c r="AH45" s="69">
        <v>170.48</v>
      </c>
      <c r="AI45" s="69">
        <v>16051.2</v>
      </c>
    </row>
    <row r="46" spans="2:35" s="68" customFormat="1" ht="15.75" customHeight="1">
      <c r="B46" s="68" t="s">
        <v>75</v>
      </c>
      <c r="C46" s="68" t="s">
        <v>79</v>
      </c>
      <c r="D46" s="68">
        <v>2050</v>
      </c>
      <c r="E46" s="69">
        <v>627.79999999999995</v>
      </c>
      <c r="F46" s="69">
        <v>2384.96</v>
      </c>
      <c r="G46" s="69">
        <v>451.49</v>
      </c>
      <c r="H46" s="69">
        <v>1419.97</v>
      </c>
      <c r="I46" s="69">
        <v>162.41999999999999</v>
      </c>
      <c r="J46" s="69">
        <v>827.67</v>
      </c>
      <c r="K46" s="69">
        <v>10694.24</v>
      </c>
      <c r="L46" s="69">
        <v>813.06</v>
      </c>
      <c r="M46" s="69">
        <v>91.7</v>
      </c>
      <c r="N46" s="69">
        <v>573.33000000000004</v>
      </c>
      <c r="O46" s="69">
        <v>2843.02</v>
      </c>
      <c r="P46" s="69">
        <v>784.46</v>
      </c>
      <c r="Q46" s="69">
        <v>7336.84</v>
      </c>
      <c r="R46" s="69">
        <v>365.34</v>
      </c>
      <c r="S46" s="69">
        <v>1049.53</v>
      </c>
      <c r="T46" s="69">
        <v>1420.07</v>
      </c>
      <c r="U46" s="69">
        <v>68.510000000000005</v>
      </c>
      <c r="V46" s="69">
        <v>5069.12</v>
      </c>
      <c r="W46" s="69">
        <v>229.87</v>
      </c>
      <c r="X46" s="69">
        <v>113.29</v>
      </c>
      <c r="Y46" s="69">
        <v>118.67</v>
      </c>
      <c r="Z46" s="69">
        <v>103.81</v>
      </c>
      <c r="AA46" s="69">
        <v>5095.71</v>
      </c>
      <c r="AB46" s="69">
        <v>567.72</v>
      </c>
      <c r="AC46" s="69">
        <v>2172.1799999999998</v>
      </c>
      <c r="AD46" s="69">
        <v>424.02</v>
      </c>
      <c r="AE46" s="69">
        <v>998.56</v>
      </c>
      <c r="AF46" s="69">
        <v>897.7</v>
      </c>
      <c r="AG46" s="69">
        <v>105.06</v>
      </c>
      <c r="AH46" s="69">
        <v>189.23</v>
      </c>
      <c r="AI46" s="69">
        <v>17495.8</v>
      </c>
    </row>
    <row r="47" spans="2:35" s="68" customFormat="1">
      <c r="B47" s="68" t="s">
        <v>75</v>
      </c>
      <c r="C47" s="68" t="s">
        <v>79</v>
      </c>
      <c r="D47" s="68">
        <v>2060</v>
      </c>
      <c r="E47" s="69">
        <v>683.26</v>
      </c>
      <c r="F47" s="69">
        <v>2621.47</v>
      </c>
      <c r="G47" s="69">
        <v>484.11</v>
      </c>
      <c r="H47" s="69">
        <v>1560.78</v>
      </c>
      <c r="I47" s="69">
        <v>180.31</v>
      </c>
      <c r="J47" s="69">
        <v>914.26</v>
      </c>
      <c r="K47" s="69">
        <v>11581.25</v>
      </c>
      <c r="L47" s="69">
        <v>902.58</v>
      </c>
      <c r="M47" s="69">
        <v>101.8</v>
      </c>
      <c r="N47" s="69">
        <v>605.65</v>
      </c>
      <c r="O47" s="69">
        <v>3078.83</v>
      </c>
      <c r="P47" s="69">
        <v>853.74</v>
      </c>
      <c r="Q47" s="69">
        <v>7906.05</v>
      </c>
      <c r="R47" s="69">
        <v>405.57</v>
      </c>
      <c r="S47" s="69">
        <v>1176.67</v>
      </c>
      <c r="T47" s="69">
        <v>1639.95</v>
      </c>
      <c r="U47" s="69">
        <v>75.31</v>
      </c>
      <c r="V47" s="69">
        <v>5408.42</v>
      </c>
      <c r="W47" s="69">
        <v>247.71</v>
      </c>
      <c r="X47" s="69">
        <v>128.27000000000001</v>
      </c>
      <c r="Y47" s="69">
        <v>127.24</v>
      </c>
      <c r="Z47" s="69">
        <v>123.48</v>
      </c>
      <c r="AA47" s="69">
        <v>5628.84</v>
      </c>
      <c r="AB47" s="69">
        <v>633.35</v>
      </c>
      <c r="AC47" s="69">
        <v>2387.59</v>
      </c>
      <c r="AD47" s="69">
        <v>452.4</v>
      </c>
      <c r="AE47" s="69">
        <v>1097.58</v>
      </c>
      <c r="AF47" s="69">
        <v>1016.44</v>
      </c>
      <c r="AG47" s="69">
        <v>117.21</v>
      </c>
      <c r="AH47" s="69">
        <v>211.1</v>
      </c>
      <c r="AI47" s="69">
        <v>19135.75</v>
      </c>
    </row>
    <row r="48" spans="2:35" s="68" customFormat="1">
      <c r="B48" s="68" t="s">
        <v>75</v>
      </c>
      <c r="C48" s="68" t="s">
        <v>79</v>
      </c>
      <c r="D48" s="68">
        <v>2070</v>
      </c>
      <c r="E48" s="69">
        <v>743.61</v>
      </c>
      <c r="F48" s="69">
        <v>2881.43</v>
      </c>
      <c r="G48" s="69">
        <v>519.09</v>
      </c>
      <c r="H48" s="69">
        <v>1715.56</v>
      </c>
      <c r="I48" s="69">
        <v>200.16</v>
      </c>
      <c r="J48" s="69">
        <v>1009.92</v>
      </c>
      <c r="K48" s="69">
        <v>12541.82</v>
      </c>
      <c r="L48" s="69">
        <v>1001.95</v>
      </c>
      <c r="M48" s="69">
        <v>113.01</v>
      </c>
      <c r="N48" s="69">
        <v>639.79999999999995</v>
      </c>
      <c r="O48" s="69">
        <v>3334.19</v>
      </c>
      <c r="P48" s="69">
        <v>929.15</v>
      </c>
      <c r="Q48" s="69">
        <v>8519.42</v>
      </c>
      <c r="R48" s="69">
        <v>450.22</v>
      </c>
      <c r="S48" s="69">
        <v>1319.21</v>
      </c>
      <c r="T48" s="69">
        <v>1893.88</v>
      </c>
      <c r="U48" s="69">
        <v>82.78</v>
      </c>
      <c r="V48" s="69">
        <v>5770.43</v>
      </c>
      <c r="W48" s="69">
        <v>266.92</v>
      </c>
      <c r="X48" s="69">
        <v>145.24</v>
      </c>
      <c r="Y48" s="69">
        <v>136.44</v>
      </c>
      <c r="Z48" s="69">
        <v>146.87</v>
      </c>
      <c r="AA48" s="69">
        <v>6217.74</v>
      </c>
      <c r="AB48" s="69">
        <v>706.57</v>
      </c>
      <c r="AC48" s="69">
        <v>2624.36</v>
      </c>
      <c r="AD48" s="69">
        <v>482.68</v>
      </c>
      <c r="AE48" s="69">
        <v>1206.43</v>
      </c>
      <c r="AF48" s="69">
        <v>1150.8800000000001</v>
      </c>
      <c r="AG48" s="69">
        <v>130.76</v>
      </c>
      <c r="AH48" s="69">
        <v>235.51</v>
      </c>
      <c r="AI48" s="69">
        <v>20929.419999999998</v>
      </c>
    </row>
    <row r="50" spans="3:36">
      <c r="AJ50" t="s">
        <v>380</v>
      </c>
    </row>
    <row r="51" spans="3:36">
      <c r="C51" s="39" t="str">
        <f>C28</f>
        <v>R_DetH</v>
      </c>
      <c r="D51" s="68">
        <f t="shared" ref="D51" si="0">D28</f>
        <v>2010</v>
      </c>
      <c r="E51" s="39">
        <f>E28*HLOOKUP(E$27,$3:$4,2,0)</f>
        <v>2.0303200000000001</v>
      </c>
      <c r="F51" s="39">
        <f t="shared" ref="F51:AI51" si="1">F28*HLOOKUP(F$27,$3:$4,2,0)</f>
        <v>2.3759749999999999</v>
      </c>
      <c r="G51" s="39">
        <f t="shared" si="1"/>
        <v>1.2340200000000001</v>
      </c>
      <c r="H51" s="39">
        <f t="shared" si="1"/>
        <v>1.6831</v>
      </c>
      <c r="I51" s="39">
        <f t="shared" si="1"/>
        <v>0.2117</v>
      </c>
      <c r="J51" s="39">
        <f t="shared" si="1"/>
        <v>2.0541199999999997</v>
      </c>
      <c r="K51" s="39">
        <f t="shared" si="1"/>
        <v>15.467280000000001</v>
      </c>
      <c r="L51" s="39">
        <f t="shared" si="1"/>
        <v>1.9947600000000001</v>
      </c>
      <c r="M51" s="39">
        <f t="shared" si="1"/>
        <v>0.22334000000000001</v>
      </c>
      <c r="N51" s="39">
        <f t="shared" si="1"/>
        <v>1.4576199999999999</v>
      </c>
      <c r="O51" s="39">
        <f t="shared" si="1"/>
        <v>2.0432579999999998</v>
      </c>
      <c r="P51" s="39">
        <f t="shared" si="1"/>
        <v>1.5842400000000001</v>
      </c>
      <c r="Q51" s="39">
        <f t="shared" si="1"/>
        <v>12.597719999999999</v>
      </c>
      <c r="R51" s="39">
        <f t="shared" si="1"/>
        <v>1.2721600000000002</v>
      </c>
      <c r="S51" s="39">
        <f t="shared" si="1"/>
        <v>3.0733200000000003</v>
      </c>
      <c r="T51" s="39">
        <f t="shared" si="1"/>
        <v>6.0513699999999995</v>
      </c>
      <c r="U51" s="39">
        <f t="shared" si="1"/>
        <v>8.7160000000000001E-2</v>
      </c>
      <c r="V51" s="39">
        <f t="shared" si="1"/>
        <v>4.2236200000000004</v>
      </c>
      <c r="W51" s="39">
        <f t="shared" si="1"/>
        <v>0.52126000000000006</v>
      </c>
      <c r="X51" s="39">
        <f t="shared" si="1"/>
        <v>0.10462</v>
      </c>
      <c r="Y51" s="39">
        <f t="shared" si="1"/>
        <v>0.36866000000000004</v>
      </c>
      <c r="Z51" s="39">
        <f t="shared" si="1"/>
        <v>7.1399999999999996E-3</v>
      </c>
      <c r="AA51" s="39">
        <f t="shared" si="1"/>
        <v>1.2715799999999999</v>
      </c>
      <c r="AB51" s="39">
        <f t="shared" si="1"/>
        <v>0.92722000000000004</v>
      </c>
      <c r="AC51" s="39">
        <f t="shared" si="1"/>
        <v>6.6497399999999995</v>
      </c>
      <c r="AD51" s="39">
        <f t="shared" si="1"/>
        <v>0.81964000000000004</v>
      </c>
      <c r="AE51" s="39">
        <f t="shared" si="1"/>
        <v>4.2069600000000005</v>
      </c>
      <c r="AF51" s="39">
        <f t="shared" si="1"/>
        <v>1.414476000000001</v>
      </c>
      <c r="AG51" s="39">
        <f t="shared" si="1"/>
        <v>0.39012000000000002</v>
      </c>
      <c r="AH51" s="39">
        <f t="shared" si="1"/>
        <v>0.86299999999999999</v>
      </c>
      <c r="AI51" s="39">
        <f t="shared" si="1"/>
        <v>16.882641400000001</v>
      </c>
      <c r="AJ51" s="39">
        <f>SUM(E51:AI51)</f>
        <v>94.092140399999991</v>
      </c>
    </row>
    <row r="52" spans="3:36">
      <c r="C52" s="39" t="str">
        <f t="shared" ref="C52:D52" si="2">C29</f>
        <v>R_DetH</v>
      </c>
      <c r="D52" s="68">
        <f t="shared" si="2"/>
        <v>2020</v>
      </c>
      <c r="E52" s="39">
        <f t="shared" ref="E52:AI52" si="3">E29*HLOOKUP(E$27,$3:$4,2,0)</f>
        <v>2.1115400000000002</v>
      </c>
      <c r="F52" s="39">
        <f t="shared" si="3"/>
        <v>2.6610750000000003</v>
      </c>
      <c r="G52" s="39">
        <f t="shared" si="3"/>
        <v>1.29572</v>
      </c>
      <c r="H52" s="39">
        <f t="shared" si="3"/>
        <v>1.8850799999999999</v>
      </c>
      <c r="I52" s="39">
        <f t="shared" si="3"/>
        <v>0.22652000000000003</v>
      </c>
      <c r="J52" s="39">
        <f t="shared" si="3"/>
        <v>2.1773600000000002</v>
      </c>
      <c r="K52" s="39">
        <f t="shared" si="3"/>
        <v>16.70468</v>
      </c>
      <c r="L52" s="39">
        <f t="shared" si="3"/>
        <v>2.2740200000000002</v>
      </c>
      <c r="M52" s="39">
        <f t="shared" si="3"/>
        <v>0.29704000000000003</v>
      </c>
      <c r="N52" s="39">
        <f t="shared" si="3"/>
        <v>1.4576199999999999</v>
      </c>
      <c r="O52" s="39">
        <f t="shared" si="3"/>
        <v>2.0432579999999998</v>
      </c>
      <c r="P52" s="39">
        <f t="shared" si="3"/>
        <v>1.6634600000000002</v>
      </c>
      <c r="Q52" s="39">
        <f t="shared" si="3"/>
        <v>13.10164</v>
      </c>
      <c r="R52" s="39">
        <f t="shared" si="3"/>
        <v>1.3485</v>
      </c>
      <c r="S52" s="39">
        <f t="shared" si="3"/>
        <v>3.8416600000000001</v>
      </c>
      <c r="T52" s="39">
        <f t="shared" si="3"/>
        <v>7.2012200000000002</v>
      </c>
      <c r="U52" s="39">
        <f t="shared" si="3"/>
        <v>0.10546</v>
      </c>
      <c r="V52" s="39">
        <f t="shared" si="3"/>
        <v>4.2236200000000004</v>
      </c>
      <c r="W52" s="39">
        <f t="shared" si="3"/>
        <v>0.67242000000000002</v>
      </c>
      <c r="X52" s="39">
        <f t="shared" si="3"/>
        <v>0.12136</v>
      </c>
      <c r="Y52" s="39">
        <f t="shared" si="3"/>
        <v>0.47188000000000002</v>
      </c>
      <c r="Z52" s="39">
        <f t="shared" si="3"/>
        <v>9.4999999999999998E-3</v>
      </c>
      <c r="AA52" s="39">
        <f t="shared" si="3"/>
        <v>1.4114600000000002</v>
      </c>
      <c r="AB52" s="39">
        <f t="shared" si="3"/>
        <v>1.02922</v>
      </c>
      <c r="AC52" s="39">
        <f t="shared" si="3"/>
        <v>7.9796800000000001</v>
      </c>
      <c r="AD52" s="39">
        <f t="shared" si="3"/>
        <v>0.81964000000000004</v>
      </c>
      <c r="AE52" s="39">
        <f t="shared" si="3"/>
        <v>4.7538599999999995</v>
      </c>
      <c r="AF52" s="39">
        <f t="shared" si="3"/>
        <v>1.598364000000001</v>
      </c>
      <c r="AG52" s="39">
        <f t="shared" si="3"/>
        <v>0.41354000000000002</v>
      </c>
      <c r="AH52" s="39">
        <f t="shared" si="3"/>
        <v>0.89751999999999998</v>
      </c>
      <c r="AI52" s="39">
        <f t="shared" si="3"/>
        <v>17.726777900000002</v>
      </c>
      <c r="AJ52" s="39">
        <f t="shared" ref="AJ52:AJ72" si="4">SUM(E52:AI52)</f>
        <v>102.52469490000001</v>
      </c>
    </row>
    <row r="53" spans="3:36">
      <c r="C53" s="39" t="str">
        <f t="shared" ref="C53:D53" si="5">C30</f>
        <v>R_DetH</v>
      </c>
      <c r="D53" s="68">
        <f t="shared" si="5"/>
        <v>2030</v>
      </c>
      <c r="E53" s="39">
        <f t="shared" ref="E53:AI53" si="6">E30*HLOOKUP(E$27,$3:$4,2,0)</f>
        <v>2.30158</v>
      </c>
      <c r="F53" s="39">
        <f t="shared" si="6"/>
        <v>2.9804250000000003</v>
      </c>
      <c r="G53" s="39">
        <f t="shared" si="6"/>
        <v>1.45122</v>
      </c>
      <c r="H53" s="39">
        <f t="shared" si="6"/>
        <v>2.1112800000000003</v>
      </c>
      <c r="I53" s="39">
        <f t="shared" si="6"/>
        <v>0.26050000000000001</v>
      </c>
      <c r="J53" s="39">
        <f t="shared" si="6"/>
        <v>2.3079999999999998</v>
      </c>
      <c r="K53" s="39">
        <f t="shared" si="6"/>
        <v>17.539900000000003</v>
      </c>
      <c r="L53" s="39">
        <f t="shared" si="6"/>
        <v>2.5014400000000001</v>
      </c>
      <c r="M53" s="39">
        <f t="shared" si="6"/>
        <v>0.32377999999999996</v>
      </c>
      <c r="N53" s="39">
        <f t="shared" si="6"/>
        <v>1.8220400000000001</v>
      </c>
      <c r="O53" s="39">
        <f t="shared" si="6"/>
        <v>2.3088869999999999</v>
      </c>
      <c r="P53" s="39">
        <f t="shared" si="6"/>
        <v>1.76326</v>
      </c>
      <c r="Q53" s="39">
        <f t="shared" si="6"/>
        <v>14.280780000000002</v>
      </c>
      <c r="R53" s="39">
        <f t="shared" si="6"/>
        <v>1.6721400000000002</v>
      </c>
      <c r="S53" s="39">
        <f t="shared" si="6"/>
        <v>4.5715600000000007</v>
      </c>
      <c r="T53" s="39">
        <f t="shared" si="6"/>
        <v>9.361559999999999</v>
      </c>
      <c r="U53" s="39">
        <f t="shared" si="6"/>
        <v>0.12234</v>
      </c>
      <c r="V53" s="39">
        <f t="shared" si="6"/>
        <v>5.0261000000000005</v>
      </c>
      <c r="W53" s="39">
        <f t="shared" si="6"/>
        <v>0.78672000000000009</v>
      </c>
      <c r="X53" s="39">
        <f t="shared" si="6"/>
        <v>0.13836000000000001</v>
      </c>
      <c r="Y53" s="39">
        <f t="shared" si="6"/>
        <v>0.5190800000000001</v>
      </c>
      <c r="Z53" s="39">
        <f t="shared" si="6"/>
        <v>1.176E-2</v>
      </c>
      <c r="AA53" s="39">
        <f t="shared" si="6"/>
        <v>1.59494</v>
      </c>
      <c r="AB53" s="39">
        <f t="shared" si="6"/>
        <v>1.1733199999999999</v>
      </c>
      <c r="AC53" s="39">
        <f t="shared" si="6"/>
        <v>9.6554199999999994</v>
      </c>
      <c r="AD53" s="39">
        <f t="shared" si="6"/>
        <v>0.92618</v>
      </c>
      <c r="AE53" s="39">
        <f t="shared" si="6"/>
        <v>5.7997200000000007</v>
      </c>
      <c r="AF53" s="39">
        <f t="shared" si="6"/>
        <v>1.7741760000000011</v>
      </c>
      <c r="AG53" s="39">
        <f t="shared" si="6"/>
        <v>0.51278000000000001</v>
      </c>
      <c r="AH53" s="39">
        <f t="shared" si="6"/>
        <v>1.0321600000000002</v>
      </c>
      <c r="AI53" s="39">
        <f t="shared" si="6"/>
        <v>18.790376599999998</v>
      </c>
      <c r="AJ53" s="39">
        <f t="shared" si="4"/>
        <v>115.4217846</v>
      </c>
    </row>
    <row r="54" spans="3:36">
      <c r="C54" s="39" t="str">
        <f t="shared" ref="C54:D54" si="7">C31</f>
        <v>R_DetH</v>
      </c>
      <c r="D54" s="68">
        <f t="shared" si="7"/>
        <v>2040</v>
      </c>
      <c r="E54" s="39">
        <f t="shared" ref="E54:AI54" si="8">E31*HLOOKUP(E$27,$3:$4,2,0)</f>
        <v>2.4971999999999999</v>
      </c>
      <c r="F54" s="39">
        <f t="shared" si="8"/>
        <v>3.2635500000000004</v>
      </c>
      <c r="G54" s="39">
        <f t="shared" si="8"/>
        <v>1.5528</v>
      </c>
      <c r="H54" s="39">
        <f t="shared" si="8"/>
        <v>2.3118600000000002</v>
      </c>
      <c r="I54" s="39">
        <f t="shared" si="8"/>
        <v>0.28786</v>
      </c>
      <c r="J54" s="39">
        <f t="shared" si="8"/>
        <v>2.5388000000000002</v>
      </c>
      <c r="K54" s="39">
        <f t="shared" si="8"/>
        <v>18.943099999999998</v>
      </c>
      <c r="L54" s="39">
        <f t="shared" si="8"/>
        <v>2.7640799999999999</v>
      </c>
      <c r="M54" s="39">
        <f t="shared" si="8"/>
        <v>0.35776000000000002</v>
      </c>
      <c r="N54" s="39">
        <f t="shared" si="8"/>
        <v>1.9222399999999999</v>
      </c>
      <c r="O54" s="39">
        <f t="shared" si="8"/>
        <v>2.4936029999999998</v>
      </c>
      <c r="P54" s="39">
        <f t="shared" si="8"/>
        <v>1.9131400000000001</v>
      </c>
      <c r="Q54" s="39">
        <f t="shared" si="8"/>
        <v>15.351840000000001</v>
      </c>
      <c r="R54" s="39">
        <f t="shared" si="8"/>
        <v>1.84772</v>
      </c>
      <c r="S54" s="39">
        <f t="shared" si="8"/>
        <v>5.0973000000000006</v>
      </c>
      <c r="T54" s="39">
        <f t="shared" si="8"/>
        <v>10.719019999999999</v>
      </c>
      <c r="U54" s="39">
        <f t="shared" si="8"/>
        <v>0.13396000000000002</v>
      </c>
      <c r="V54" s="39">
        <f t="shared" si="8"/>
        <v>5.3528000000000002</v>
      </c>
      <c r="W54" s="39">
        <f t="shared" si="8"/>
        <v>0.84574000000000005</v>
      </c>
      <c r="X54" s="39">
        <f t="shared" si="8"/>
        <v>0.15564</v>
      </c>
      <c r="Y54" s="39">
        <f t="shared" si="8"/>
        <v>0.5554</v>
      </c>
      <c r="Z54" s="39">
        <f t="shared" si="8"/>
        <v>1.3820000000000001E-2</v>
      </c>
      <c r="AA54" s="39">
        <f t="shared" si="8"/>
        <v>1.75444</v>
      </c>
      <c r="AB54" s="39">
        <f t="shared" si="8"/>
        <v>1.3023800000000001</v>
      </c>
      <c r="AC54" s="39">
        <f t="shared" si="8"/>
        <v>10.57268</v>
      </c>
      <c r="AD54" s="39">
        <f t="shared" si="8"/>
        <v>0.98638000000000003</v>
      </c>
      <c r="AE54" s="39">
        <f t="shared" si="8"/>
        <v>6.3506800000000005</v>
      </c>
      <c r="AF54" s="39">
        <f t="shared" si="8"/>
        <v>1.9959480000000012</v>
      </c>
      <c r="AG54" s="39">
        <f t="shared" si="8"/>
        <v>0.56920000000000004</v>
      </c>
      <c r="AH54" s="39">
        <f t="shared" si="8"/>
        <v>1.1457000000000002</v>
      </c>
      <c r="AI54" s="39">
        <f t="shared" si="8"/>
        <v>20.481484799999997</v>
      </c>
      <c r="AJ54" s="39">
        <f t="shared" si="4"/>
        <v>126.07812580000001</v>
      </c>
    </row>
    <row r="55" spans="3:36">
      <c r="C55" s="39" t="str">
        <f t="shared" ref="C55:D55" si="9">C32</f>
        <v>R_DetH</v>
      </c>
      <c r="D55" s="68">
        <f t="shared" si="9"/>
        <v>2050</v>
      </c>
      <c r="E55" s="39">
        <f t="shared" ref="E55:AI55" si="10">E32*HLOOKUP(E$27,$3:$4,2,0)</f>
        <v>2.7094800000000001</v>
      </c>
      <c r="F55" s="39">
        <f t="shared" si="10"/>
        <v>3.5736000000000003</v>
      </c>
      <c r="G55" s="39">
        <f t="shared" si="10"/>
        <v>1.6615</v>
      </c>
      <c r="H55" s="39">
        <f t="shared" si="10"/>
        <v>2.5314800000000002</v>
      </c>
      <c r="I55" s="39">
        <f t="shared" si="10"/>
        <v>0.31807999999999997</v>
      </c>
      <c r="J55" s="39">
        <f t="shared" si="10"/>
        <v>2.7926799999999998</v>
      </c>
      <c r="K55" s="39">
        <f t="shared" si="10"/>
        <v>20.458540000000003</v>
      </c>
      <c r="L55" s="39">
        <f t="shared" si="10"/>
        <v>3.0543200000000001</v>
      </c>
      <c r="M55" s="39">
        <f t="shared" si="10"/>
        <v>0.39533999999999997</v>
      </c>
      <c r="N55" s="39">
        <f t="shared" si="10"/>
        <v>2.0279600000000002</v>
      </c>
      <c r="O55" s="39">
        <f t="shared" si="10"/>
        <v>2.693082</v>
      </c>
      <c r="P55" s="39">
        <f t="shared" si="10"/>
        <v>2.0757600000000003</v>
      </c>
      <c r="Q55" s="39">
        <f t="shared" si="10"/>
        <v>16.503220000000002</v>
      </c>
      <c r="R55" s="39">
        <f t="shared" si="10"/>
        <v>2.0417200000000002</v>
      </c>
      <c r="S55" s="39">
        <f t="shared" si="10"/>
        <v>5.6834799999999994</v>
      </c>
      <c r="T55" s="39">
        <f t="shared" si="10"/>
        <v>12.27317</v>
      </c>
      <c r="U55" s="39">
        <f t="shared" si="10"/>
        <v>0.1467</v>
      </c>
      <c r="V55" s="39">
        <f t="shared" si="10"/>
        <v>5.7007399999999997</v>
      </c>
      <c r="W55" s="39">
        <f t="shared" si="10"/>
        <v>0.90915999999999997</v>
      </c>
      <c r="X55" s="39">
        <f t="shared" si="10"/>
        <v>0.17510000000000001</v>
      </c>
      <c r="Y55" s="39">
        <f t="shared" si="10"/>
        <v>0.59428000000000003</v>
      </c>
      <c r="Z55" s="39">
        <f t="shared" si="10"/>
        <v>1.6239999999999997E-2</v>
      </c>
      <c r="AA55" s="39">
        <f t="shared" si="10"/>
        <v>1.92988</v>
      </c>
      <c r="AB55" s="39">
        <f t="shared" si="10"/>
        <v>1.44564</v>
      </c>
      <c r="AC55" s="39">
        <f t="shared" si="10"/>
        <v>11.57708</v>
      </c>
      <c r="AD55" s="39">
        <f t="shared" si="10"/>
        <v>1.0505</v>
      </c>
      <c r="AE55" s="39">
        <f t="shared" si="10"/>
        <v>6.9539999999999997</v>
      </c>
      <c r="AF55" s="39">
        <f t="shared" si="10"/>
        <v>2.2454400000000017</v>
      </c>
      <c r="AG55" s="39">
        <f t="shared" si="10"/>
        <v>0.63179999999999992</v>
      </c>
      <c r="AH55" s="39">
        <f t="shared" si="10"/>
        <v>1.27172</v>
      </c>
      <c r="AI55" s="39">
        <f t="shared" si="10"/>
        <v>22.324852100000001</v>
      </c>
      <c r="AJ55" s="39">
        <f t="shared" si="4"/>
        <v>137.76654409999998</v>
      </c>
    </row>
    <row r="56" spans="3:36">
      <c r="C56" s="39" t="str">
        <f t="shared" ref="C56:D56" si="11">C33</f>
        <v>R_DetH</v>
      </c>
      <c r="D56" s="68">
        <f t="shared" si="11"/>
        <v>2060</v>
      </c>
      <c r="E56" s="39">
        <f t="shared" ref="E56:AI56" si="12">E33*HLOOKUP(E$27,$3:$4,2,0)</f>
        <v>2.9487800000000002</v>
      </c>
      <c r="F56" s="39">
        <f t="shared" si="12"/>
        <v>3.9279750000000004</v>
      </c>
      <c r="G56" s="39">
        <f t="shared" si="12"/>
        <v>1.7815399999999999</v>
      </c>
      <c r="H56" s="39">
        <f t="shared" si="12"/>
        <v>2.7825199999999999</v>
      </c>
      <c r="I56" s="39">
        <f t="shared" si="12"/>
        <v>0.35310000000000002</v>
      </c>
      <c r="J56" s="39">
        <f t="shared" si="12"/>
        <v>3.0848600000000004</v>
      </c>
      <c r="K56" s="39">
        <f t="shared" si="12"/>
        <v>22.155419999999999</v>
      </c>
      <c r="L56" s="39">
        <f t="shared" si="12"/>
        <v>3.3906000000000001</v>
      </c>
      <c r="M56" s="39">
        <f t="shared" si="12"/>
        <v>0.43886000000000003</v>
      </c>
      <c r="N56" s="39">
        <f t="shared" si="12"/>
        <v>2.1423000000000001</v>
      </c>
      <c r="O56" s="39">
        <f t="shared" si="12"/>
        <v>2.9164589999999997</v>
      </c>
      <c r="P56" s="39">
        <f t="shared" si="12"/>
        <v>2.2591000000000001</v>
      </c>
      <c r="Q56" s="39">
        <f t="shared" si="12"/>
        <v>17.783580000000001</v>
      </c>
      <c r="R56" s="39">
        <f t="shared" si="12"/>
        <v>2.2665199999999999</v>
      </c>
      <c r="S56" s="39">
        <f t="shared" si="12"/>
        <v>6.3719799999999998</v>
      </c>
      <c r="T56" s="39">
        <f t="shared" si="12"/>
        <v>14.173509999999998</v>
      </c>
      <c r="U56" s="39">
        <f t="shared" si="12"/>
        <v>0.16124000000000002</v>
      </c>
      <c r="V56" s="39">
        <f t="shared" si="12"/>
        <v>6.0823</v>
      </c>
      <c r="W56" s="39">
        <f t="shared" si="12"/>
        <v>0.97970000000000002</v>
      </c>
      <c r="X56" s="39">
        <f t="shared" si="12"/>
        <v>0.19825999999999999</v>
      </c>
      <c r="Y56" s="39">
        <f t="shared" si="12"/>
        <v>0.63722000000000001</v>
      </c>
      <c r="Z56" s="39">
        <f t="shared" si="12"/>
        <v>1.932E-2</v>
      </c>
      <c r="AA56" s="39">
        <f t="shared" si="12"/>
        <v>2.1317800000000005</v>
      </c>
      <c r="AB56" s="39">
        <f t="shared" si="12"/>
        <v>1.61276</v>
      </c>
      <c r="AC56" s="39">
        <f t="shared" si="12"/>
        <v>12.72514</v>
      </c>
      <c r="AD56" s="39">
        <f t="shared" si="12"/>
        <v>1.1208199999999999</v>
      </c>
      <c r="AE56" s="39">
        <f t="shared" si="12"/>
        <v>7.6436000000000002</v>
      </c>
      <c r="AF56" s="39">
        <f t="shared" si="12"/>
        <v>2.5424520000000017</v>
      </c>
      <c r="AG56" s="39">
        <f t="shared" si="12"/>
        <v>0.70484000000000002</v>
      </c>
      <c r="AH56" s="39">
        <f t="shared" si="12"/>
        <v>1.4187400000000001</v>
      </c>
      <c r="AI56" s="39">
        <f t="shared" si="12"/>
        <v>24.417451199999999</v>
      </c>
      <c r="AJ56" s="39">
        <f t="shared" si="4"/>
        <v>151.17272719999997</v>
      </c>
    </row>
    <row r="57" spans="3:36">
      <c r="C57" s="39" t="str">
        <f t="shared" ref="C57:D57" si="13">C34</f>
        <v>R_DetH</v>
      </c>
      <c r="D57" s="68">
        <f t="shared" si="13"/>
        <v>2070</v>
      </c>
      <c r="E57" s="39">
        <f t="shared" ref="E57:AI57" si="14">E34*HLOOKUP(E$27,$3:$4,2,0)</f>
        <v>3.2092399999999999</v>
      </c>
      <c r="F57" s="39">
        <f t="shared" si="14"/>
        <v>4.3174999999999999</v>
      </c>
      <c r="G57" s="39">
        <f t="shared" si="14"/>
        <v>1.9102399999999999</v>
      </c>
      <c r="H57" s="39">
        <f t="shared" si="14"/>
        <v>3.05844</v>
      </c>
      <c r="I57" s="39">
        <f t="shared" si="14"/>
        <v>0.39198000000000005</v>
      </c>
      <c r="J57" s="39">
        <f t="shared" si="14"/>
        <v>3.4076</v>
      </c>
      <c r="K57" s="39">
        <f t="shared" si="14"/>
        <v>23.993040000000001</v>
      </c>
      <c r="L57" s="39">
        <f t="shared" si="14"/>
        <v>3.7639200000000002</v>
      </c>
      <c r="M57" s="39">
        <f t="shared" si="14"/>
        <v>0.48718</v>
      </c>
      <c r="N57" s="39">
        <f t="shared" si="14"/>
        <v>2.2631000000000001</v>
      </c>
      <c r="O57" s="39">
        <f t="shared" si="14"/>
        <v>3.1583579999999998</v>
      </c>
      <c r="P57" s="39">
        <f t="shared" si="14"/>
        <v>2.4586399999999999</v>
      </c>
      <c r="Q57" s="39">
        <f t="shared" si="14"/>
        <v>19.16328</v>
      </c>
      <c r="R57" s="39">
        <f t="shared" si="14"/>
        <v>2.5160800000000001</v>
      </c>
      <c r="S57" s="39">
        <f t="shared" si="14"/>
        <v>7.1438600000000001</v>
      </c>
      <c r="T57" s="39">
        <f t="shared" si="14"/>
        <v>16.368169999999999</v>
      </c>
      <c r="U57" s="39">
        <f t="shared" si="14"/>
        <v>0.17724000000000001</v>
      </c>
      <c r="V57" s="39">
        <f t="shared" si="14"/>
        <v>6.48942</v>
      </c>
      <c r="W57" s="39">
        <f t="shared" si="14"/>
        <v>1.0557000000000001</v>
      </c>
      <c r="X57" s="39">
        <f t="shared" si="14"/>
        <v>0.22447999999999999</v>
      </c>
      <c r="Y57" s="39">
        <f t="shared" si="14"/>
        <v>0.68325999999999998</v>
      </c>
      <c r="Z57" s="39">
        <f t="shared" si="14"/>
        <v>2.298E-2</v>
      </c>
      <c r="AA57" s="39">
        <f t="shared" si="14"/>
        <v>2.3548200000000001</v>
      </c>
      <c r="AB57" s="39">
        <f t="shared" si="14"/>
        <v>1.79922</v>
      </c>
      <c r="AC57" s="39">
        <f t="shared" si="14"/>
        <v>13.98704</v>
      </c>
      <c r="AD57" s="39">
        <f t="shared" si="14"/>
        <v>1.19584</v>
      </c>
      <c r="AE57" s="39">
        <f t="shared" si="14"/>
        <v>8.4015800000000009</v>
      </c>
      <c r="AF57" s="39">
        <f t="shared" si="14"/>
        <v>2.8787400000000014</v>
      </c>
      <c r="AG57" s="39">
        <f t="shared" si="14"/>
        <v>0.78634000000000004</v>
      </c>
      <c r="AH57" s="39">
        <f t="shared" si="14"/>
        <v>1.5827599999999999</v>
      </c>
      <c r="AI57" s="39">
        <f t="shared" si="14"/>
        <v>26.706166399999997</v>
      </c>
      <c r="AJ57" s="39">
        <f t="shared" si="4"/>
        <v>165.95621439999999</v>
      </c>
    </row>
    <row r="58" spans="3:36">
      <c r="C58" s="39" t="str">
        <f t="shared" ref="C58:D58" si="15">C35</f>
        <v>R_Flat</v>
      </c>
      <c r="D58" s="68">
        <f t="shared" si="15"/>
        <v>2010</v>
      </c>
      <c r="E58" s="39">
        <f t="shared" ref="E58:AI58" si="16">E35*HLOOKUP(E$27,$3:$4,2,0)</f>
        <v>2.9363800000000002</v>
      </c>
      <c r="F58" s="39">
        <f t="shared" si="16"/>
        <v>2.2637999999999998</v>
      </c>
      <c r="G58" s="39">
        <f t="shared" si="16"/>
        <v>1.55444</v>
      </c>
      <c r="H58" s="39">
        <f t="shared" si="16"/>
        <v>3.2965800000000001</v>
      </c>
      <c r="I58" s="39">
        <f t="shared" si="16"/>
        <v>0.16708000000000001</v>
      </c>
      <c r="J58" s="39">
        <f t="shared" si="16"/>
        <v>4.4160600000000008</v>
      </c>
      <c r="K58" s="39">
        <f t="shared" si="16"/>
        <v>37.014960000000002</v>
      </c>
      <c r="L58" s="39">
        <f t="shared" si="16"/>
        <v>2.1333600000000001</v>
      </c>
      <c r="M58" s="39">
        <f t="shared" si="16"/>
        <v>0.97629999999999995</v>
      </c>
      <c r="N58" s="39">
        <f t="shared" si="16"/>
        <v>3.3581599999999998</v>
      </c>
      <c r="O58" s="39">
        <f t="shared" si="16"/>
        <v>15.609530999999999</v>
      </c>
      <c r="P58" s="39">
        <f t="shared" si="16"/>
        <v>2.2163400000000002</v>
      </c>
      <c r="Q58" s="39">
        <f t="shared" si="16"/>
        <v>18.390700000000002</v>
      </c>
      <c r="R58" s="39">
        <f t="shared" si="16"/>
        <v>1.01004</v>
      </c>
      <c r="S58" s="39">
        <f t="shared" si="16"/>
        <v>2.6295999999999999</v>
      </c>
      <c r="T58" s="39">
        <f t="shared" si="16"/>
        <v>1.9255599999999999</v>
      </c>
      <c r="U58" s="39">
        <f t="shared" si="16"/>
        <v>0.13431999999999999</v>
      </c>
      <c r="V58" s="39">
        <f t="shared" si="16"/>
        <v>34.095760000000006</v>
      </c>
      <c r="W58" s="39">
        <f t="shared" si="16"/>
        <v>1.4510799999999999</v>
      </c>
      <c r="X58" s="39">
        <f t="shared" si="16"/>
        <v>0.13600000000000001</v>
      </c>
      <c r="Y58" s="39">
        <f t="shared" si="16"/>
        <v>1.15232</v>
      </c>
      <c r="Z58" s="39">
        <f t="shared" si="16"/>
        <v>3.2680000000000001E-2</v>
      </c>
      <c r="AA58" s="39">
        <f t="shared" si="16"/>
        <v>3.4574000000000003</v>
      </c>
      <c r="AB58" s="39">
        <f t="shared" si="16"/>
        <v>2.3033200000000003</v>
      </c>
      <c r="AC58" s="39">
        <f t="shared" si="16"/>
        <v>13.468280000000002</v>
      </c>
      <c r="AD58" s="39">
        <f t="shared" si="16"/>
        <v>1.0293800000000002</v>
      </c>
      <c r="AE58" s="39">
        <f t="shared" si="16"/>
        <v>4.10182</v>
      </c>
      <c r="AF58" s="39">
        <f t="shared" si="16"/>
        <v>2.9121360000000021</v>
      </c>
      <c r="AG58" s="39">
        <f t="shared" si="16"/>
        <v>0.9228400000000001</v>
      </c>
      <c r="AH58" s="39">
        <f t="shared" si="16"/>
        <v>1.16072</v>
      </c>
      <c r="AI58" s="39">
        <f t="shared" si="16"/>
        <v>17.4020589</v>
      </c>
      <c r="AJ58" s="39">
        <f t="shared" si="4"/>
        <v>183.65900590000007</v>
      </c>
    </row>
    <row r="59" spans="3:36">
      <c r="C59" s="39" t="str">
        <f t="shared" ref="C59:D59" si="17">C36</f>
        <v>R_Flat</v>
      </c>
      <c r="D59" s="68">
        <f t="shared" si="17"/>
        <v>2020</v>
      </c>
      <c r="E59" s="39">
        <f t="shared" ref="E59:AI59" si="18">E36*HLOOKUP(E$27,$3:$4,2,0)</f>
        <v>3.0538400000000001</v>
      </c>
      <c r="F59" s="39">
        <f t="shared" si="18"/>
        <v>2.5354750000000004</v>
      </c>
      <c r="G59" s="39">
        <f t="shared" si="18"/>
        <v>1.6321600000000001</v>
      </c>
      <c r="H59" s="39">
        <f t="shared" si="18"/>
        <v>3.6921599999999999</v>
      </c>
      <c r="I59" s="39">
        <f t="shared" si="18"/>
        <v>0.17877999999999999</v>
      </c>
      <c r="J59" s="39">
        <f t="shared" si="18"/>
        <v>4.6810200000000002</v>
      </c>
      <c r="K59" s="39">
        <f t="shared" si="18"/>
        <v>39.976160000000007</v>
      </c>
      <c r="L59" s="39">
        <f t="shared" si="18"/>
        <v>2.4320200000000001</v>
      </c>
      <c r="M59" s="39">
        <f t="shared" si="18"/>
        <v>1.2984600000000002</v>
      </c>
      <c r="N59" s="39">
        <f t="shared" si="18"/>
        <v>3.3581599999999998</v>
      </c>
      <c r="O59" s="39">
        <f t="shared" si="18"/>
        <v>15.609530999999999</v>
      </c>
      <c r="P59" s="39">
        <f t="shared" si="18"/>
        <v>2.3271600000000001</v>
      </c>
      <c r="Q59" s="39">
        <f t="shared" si="18"/>
        <v>19.126339999999999</v>
      </c>
      <c r="R59" s="39">
        <f t="shared" si="18"/>
        <v>1.0706600000000002</v>
      </c>
      <c r="S59" s="39">
        <f t="shared" si="18"/>
        <v>3.2869999999999999</v>
      </c>
      <c r="T59" s="39">
        <f t="shared" si="18"/>
        <v>2.2913799999999998</v>
      </c>
      <c r="U59" s="39">
        <f t="shared" si="18"/>
        <v>0.16253999999999999</v>
      </c>
      <c r="V59" s="39">
        <f t="shared" si="18"/>
        <v>34.095760000000006</v>
      </c>
      <c r="W59" s="39">
        <f t="shared" si="18"/>
        <v>1.8719000000000001</v>
      </c>
      <c r="X59" s="39">
        <f t="shared" si="18"/>
        <v>0.15775999999999998</v>
      </c>
      <c r="Y59" s="39">
        <f t="shared" si="18"/>
        <v>1.47498</v>
      </c>
      <c r="Z59" s="39">
        <f t="shared" si="18"/>
        <v>4.3459999999999999E-2</v>
      </c>
      <c r="AA59" s="39">
        <f t="shared" si="18"/>
        <v>3.83772</v>
      </c>
      <c r="AB59" s="39">
        <f t="shared" si="18"/>
        <v>2.5566999999999998</v>
      </c>
      <c r="AC59" s="39">
        <f t="shared" si="18"/>
        <v>16.161940000000001</v>
      </c>
      <c r="AD59" s="39">
        <f t="shared" si="18"/>
        <v>1.0293800000000002</v>
      </c>
      <c r="AE59" s="39">
        <f t="shared" si="18"/>
        <v>4.6350600000000002</v>
      </c>
      <c r="AF59" s="39">
        <f t="shared" si="18"/>
        <v>3.2907120000000023</v>
      </c>
      <c r="AG59" s="39">
        <f t="shared" si="18"/>
        <v>0.97820000000000007</v>
      </c>
      <c r="AH59" s="39">
        <f t="shared" si="18"/>
        <v>1.20716</v>
      </c>
      <c r="AI59" s="39">
        <f t="shared" si="18"/>
        <v>18.2721552</v>
      </c>
      <c r="AJ59" s="39">
        <f t="shared" si="4"/>
        <v>196.3257332</v>
      </c>
    </row>
    <row r="60" spans="3:36">
      <c r="C60" s="39" t="str">
        <f t="shared" ref="C60:D60" si="19">C37</f>
        <v>R_Flat</v>
      </c>
      <c r="D60" s="68">
        <f t="shared" si="19"/>
        <v>2030</v>
      </c>
      <c r="E60" s="39">
        <f t="shared" ref="E60:AI60" si="20">E37*HLOOKUP(E$27,$3:$4,2,0)</f>
        <v>3.3286799999999999</v>
      </c>
      <c r="F60" s="39">
        <f t="shared" si="20"/>
        <v>2.8397250000000005</v>
      </c>
      <c r="G60" s="39">
        <f t="shared" si="20"/>
        <v>1.82802</v>
      </c>
      <c r="H60" s="39">
        <f t="shared" si="20"/>
        <v>4.1352200000000003</v>
      </c>
      <c r="I60" s="39">
        <f t="shared" si="20"/>
        <v>0.2056</v>
      </c>
      <c r="J60" s="39">
        <f t="shared" si="20"/>
        <v>4.9618799999999998</v>
      </c>
      <c r="K60" s="39">
        <f t="shared" si="20"/>
        <v>41.974960000000003</v>
      </c>
      <c r="L60" s="39">
        <f t="shared" si="20"/>
        <v>2.6752199999999999</v>
      </c>
      <c r="M60" s="39">
        <f t="shared" si="20"/>
        <v>1.41534</v>
      </c>
      <c r="N60" s="39">
        <f t="shared" si="20"/>
        <v>4.1976800000000001</v>
      </c>
      <c r="O60" s="39">
        <f t="shared" si="20"/>
        <v>17.638760999999999</v>
      </c>
      <c r="P60" s="39">
        <f t="shared" si="20"/>
        <v>2.4668000000000001</v>
      </c>
      <c r="Q60" s="39">
        <f t="shared" si="20"/>
        <v>20.8477</v>
      </c>
      <c r="R60" s="39">
        <f t="shared" si="20"/>
        <v>1.3275999999999999</v>
      </c>
      <c r="S60" s="39">
        <f t="shared" si="20"/>
        <v>3.91154</v>
      </c>
      <c r="T60" s="39">
        <f t="shared" si="20"/>
        <v>2.9788199999999998</v>
      </c>
      <c r="U60" s="39">
        <f t="shared" si="20"/>
        <v>0.18853999999999999</v>
      </c>
      <c r="V60" s="39">
        <f t="shared" si="20"/>
        <v>40.57396</v>
      </c>
      <c r="W60" s="39">
        <f t="shared" si="20"/>
        <v>2.1901199999999998</v>
      </c>
      <c r="X60" s="39">
        <f t="shared" si="20"/>
        <v>0.17984</v>
      </c>
      <c r="Y60" s="39">
        <f t="shared" si="20"/>
        <v>1.62246</v>
      </c>
      <c r="Z60" s="39">
        <f t="shared" si="20"/>
        <v>5.3880000000000004E-2</v>
      </c>
      <c r="AA60" s="39">
        <f t="shared" si="20"/>
        <v>4.3366199999999999</v>
      </c>
      <c r="AB60" s="39">
        <f t="shared" si="20"/>
        <v>2.9146199999999998</v>
      </c>
      <c r="AC60" s="39">
        <f t="shared" si="20"/>
        <v>19.55594</v>
      </c>
      <c r="AD60" s="39">
        <f t="shared" si="20"/>
        <v>1.1631800000000001</v>
      </c>
      <c r="AE60" s="39">
        <f t="shared" si="20"/>
        <v>5.6547600000000005</v>
      </c>
      <c r="AF60" s="39">
        <f t="shared" si="20"/>
        <v>3.6526920000000023</v>
      </c>
      <c r="AG60" s="39">
        <f t="shared" si="20"/>
        <v>1.2129799999999999</v>
      </c>
      <c r="AH60" s="39">
        <f t="shared" si="20"/>
        <v>1.38822</v>
      </c>
      <c r="AI60" s="39">
        <f t="shared" si="20"/>
        <v>19.368491599999999</v>
      </c>
      <c r="AJ60" s="39">
        <f t="shared" si="4"/>
        <v>220.78984960000005</v>
      </c>
    </row>
    <row r="61" spans="3:36">
      <c r="C61" s="39" t="str">
        <f t="shared" ref="C61:D61" si="21">C38</f>
        <v>R_Flat</v>
      </c>
      <c r="D61" s="68">
        <f t="shared" si="21"/>
        <v>2040</v>
      </c>
      <c r="E61" s="39">
        <f t="shared" ref="E61:AI61" si="22">E38*HLOOKUP(E$27,$3:$4,2,0)</f>
        <v>3.6116199999999998</v>
      </c>
      <c r="F61" s="39">
        <f t="shared" si="22"/>
        <v>3.1095000000000002</v>
      </c>
      <c r="G61" s="39">
        <f t="shared" si="22"/>
        <v>1.9559800000000001</v>
      </c>
      <c r="H61" s="39">
        <f t="shared" si="22"/>
        <v>4.5280600000000009</v>
      </c>
      <c r="I61" s="39">
        <f t="shared" si="22"/>
        <v>0.22719999999999999</v>
      </c>
      <c r="J61" s="39">
        <f t="shared" si="22"/>
        <v>5.4580799999999998</v>
      </c>
      <c r="K61" s="39">
        <f t="shared" si="22"/>
        <v>45.33296</v>
      </c>
      <c r="L61" s="39">
        <f t="shared" si="22"/>
        <v>2.9561199999999999</v>
      </c>
      <c r="M61" s="39">
        <f t="shared" si="22"/>
        <v>1.5639400000000001</v>
      </c>
      <c r="N61" s="39">
        <f t="shared" si="22"/>
        <v>4.4285600000000001</v>
      </c>
      <c r="O61" s="39">
        <f t="shared" si="22"/>
        <v>19.049877000000002</v>
      </c>
      <c r="P61" s="39">
        <f t="shared" si="22"/>
        <v>2.6764600000000001</v>
      </c>
      <c r="Q61" s="39">
        <f t="shared" si="22"/>
        <v>22.411279999999998</v>
      </c>
      <c r="R61" s="39">
        <f t="shared" si="22"/>
        <v>1.4670000000000001</v>
      </c>
      <c r="S61" s="39">
        <f t="shared" si="22"/>
        <v>4.3613599999999995</v>
      </c>
      <c r="T61" s="39">
        <f t="shared" si="22"/>
        <v>3.4106800000000002</v>
      </c>
      <c r="U61" s="39">
        <f t="shared" si="22"/>
        <v>0.20644000000000001</v>
      </c>
      <c r="V61" s="39">
        <f t="shared" si="22"/>
        <v>43.211280000000002</v>
      </c>
      <c r="W61" s="39">
        <f t="shared" si="22"/>
        <v>2.3543800000000004</v>
      </c>
      <c r="X61" s="39">
        <f t="shared" si="22"/>
        <v>0.20232</v>
      </c>
      <c r="Y61" s="39">
        <f t="shared" si="22"/>
        <v>1.73604</v>
      </c>
      <c r="Z61" s="39">
        <f t="shared" si="22"/>
        <v>6.3320000000000001E-2</v>
      </c>
      <c r="AA61" s="39">
        <f t="shared" si="22"/>
        <v>4.7702799999999996</v>
      </c>
      <c r="AB61" s="39">
        <f t="shared" si="22"/>
        <v>3.2352399999999997</v>
      </c>
      <c r="AC61" s="39">
        <f t="shared" si="22"/>
        <v>21.41376</v>
      </c>
      <c r="AD61" s="39">
        <f t="shared" si="22"/>
        <v>1.2387999999999999</v>
      </c>
      <c r="AE61" s="39">
        <f t="shared" si="22"/>
        <v>6.1919599999999999</v>
      </c>
      <c r="AF61" s="39">
        <f t="shared" si="22"/>
        <v>4.1092800000000027</v>
      </c>
      <c r="AG61" s="39">
        <f t="shared" si="22"/>
        <v>1.3464</v>
      </c>
      <c r="AH61" s="39">
        <f t="shared" si="22"/>
        <v>1.5409200000000001</v>
      </c>
      <c r="AI61" s="39">
        <f t="shared" si="22"/>
        <v>21.111652299999999</v>
      </c>
      <c r="AJ61" s="39">
        <f t="shared" si="4"/>
        <v>239.2807493</v>
      </c>
    </row>
    <row r="62" spans="3:36">
      <c r="C62" s="39" t="str">
        <f t="shared" ref="C62:D62" si="23">C39</f>
        <v>R_Flat</v>
      </c>
      <c r="D62" s="68">
        <f t="shared" si="23"/>
        <v>2050</v>
      </c>
      <c r="E62" s="39">
        <f t="shared" ref="E62:AI62" si="24">E39*HLOOKUP(E$27,$3:$4,2,0)</f>
        <v>3.9186199999999998</v>
      </c>
      <c r="F62" s="39">
        <f t="shared" si="24"/>
        <v>3.4049</v>
      </c>
      <c r="G62" s="39">
        <f t="shared" si="24"/>
        <v>2.0929000000000002</v>
      </c>
      <c r="H62" s="39">
        <f t="shared" si="24"/>
        <v>4.9582200000000007</v>
      </c>
      <c r="I62" s="39">
        <f t="shared" si="24"/>
        <v>0.25103999999999999</v>
      </c>
      <c r="J62" s="39">
        <f t="shared" si="24"/>
        <v>6.0038800000000005</v>
      </c>
      <c r="K62" s="39">
        <f t="shared" si="24"/>
        <v>48.959600000000002</v>
      </c>
      <c r="L62" s="39">
        <f t="shared" si="24"/>
        <v>3.2665199999999999</v>
      </c>
      <c r="M62" s="39">
        <f t="shared" si="24"/>
        <v>1.7281600000000001</v>
      </c>
      <c r="N62" s="39">
        <f t="shared" si="24"/>
        <v>4.6721400000000006</v>
      </c>
      <c r="O62" s="39">
        <f t="shared" si="24"/>
        <v>20.573867999999997</v>
      </c>
      <c r="P62" s="39">
        <f t="shared" si="24"/>
        <v>2.9039600000000001</v>
      </c>
      <c r="Q62" s="39">
        <f t="shared" si="24"/>
        <v>24.092119999999998</v>
      </c>
      <c r="R62" s="39">
        <f t="shared" si="24"/>
        <v>1.62104</v>
      </c>
      <c r="S62" s="39">
        <f t="shared" si="24"/>
        <v>4.8629199999999999</v>
      </c>
      <c r="T62" s="39">
        <f t="shared" si="24"/>
        <v>3.9053300000000002</v>
      </c>
      <c r="U62" s="39">
        <f t="shared" si="24"/>
        <v>0.22606000000000001</v>
      </c>
      <c r="V62" s="39">
        <f t="shared" si="24"/>
        <v>46.02</v>
      </c>
      <c r="W62" s="39">
        <f t="shared" si="24"/>
        <v>2.5309599999999999</v>
      </c>
      <c r="X62" s="39">
        <f t="shared" si="24"/>
        <v>0.22762000000000002</v>
      </c>
      <c r="Y62" s="39">
        <f t="shared" si="24"/>
        <v>1.8575599999999999</v>
      </c>
      <c r="Z62" s="39">
        <f t="shared" si="24"/>
        <v>7.4380000000000002E-2</v>
      </c>
      <c r="AA62" s="39">
        <f t="shared" si="24"/>
        <v>5.2473000000000001</v>
      </c>
      <c r="AB62" s="39">
        <f t="shared" si="24"/>
        <v>3.5911200000000001</v>
      </c>
      <c r="AC62" s="39">
        <f t="shared" si="24"/>
        <v>23.448060000000002</v>
      </c>
      <c r="AD62" s="39">
        <f t="shared" si="24"/>
        <v>1.31932</v>
      </c>
      <c r="AE62" s="39">
        <f t="shared" si="24"/>
        <v>6.7801999999999998</v>
      </c>
      <c r="AF62" s="39">
        <f t="shared" si="24"/>
        <v>4.6229400000000025</v>
      </c>
      <c r="AG62" s="39">
        <f t="shared" si="24"/>
        <v>1.4945200000000001</v>
      </c>
      <c r="AH62" s="39">
        <f t="shared" si="24"/>
        <v>1.7104200000000001</v>
      </c>
      <c r="AI62" s="39">
        <f t="shared" si="24"/>
        <v>23.011679300000001</v>
      </c>
      <c r="AJ62" s="39">
        <f t="shared" si="4"/>
        <v>259.37735729999997</v>
      </c>
    </row>
    <row r="63" spans="3:36">
      <c r="C63" s="39" t="str">
        <f t="shared" ref="C63:D63" si="25">C40</f>
        <v>R_Flat</v>
      </c>
      <c r="D63" s="68">
        <f t="shared" si="25"/>
        <v>2060</v>
      </c>
      <c r="E63" s="39">
        <f t="shared" ref="E63:AI63" si="26">E40*HLOOKUP(E$27,$3:$4,2,0)</f>
        <v>4.2647200000000005</v>
      </c>
      <c r="F63" s="39">
        <f t="shared" si="26"/>
        <v>3.74255</v>
      </c>
      <c r="G63" s="39">
        <f t="shared" si="26"/>
        <v>2.2441</v>
      </c>
      <c r="H63" s="39">
        <f t="shared" si="26"/>
        <v>5.4499200000000005</v>
      </c>
      <c r="I63" s="39">
        <f t="shared" si="26"/>
        <v>0.27868000000000004</v>
      </c>
      <c r="J63" s="39">
        <f t="shared" si="26"/>
        <v>6.6320200000000007</v>
      </c>
      <c r="K63" s="39">
        <f t="shared" si="26"/>
        <v>53.020420000000001</v>
      </c>
      <c r="L63" s="39">
        <f t="shared" si="26"/>
        <v>3.62616</v>
      </c>
      <c r="M63" s="39">
        <f t="shared" si="26"/>
        <v>1.91842</v>
      </c>
      <c r="N63" s="39">
        <f t="shared" si="26"/>
        <v>4.9355600000000006</v>
      </c>
      <c r="O63" s="39">
        <f t="shared" si="26"/>
        <v>22.280307000000001</v>
      </c>
      <c r="P63" s="39">
        <f t="shared" si="26"/>
        <v>3.16046</v>
      </c>
      <c r="Q63" s="39">
        <f t="shared" si="26"/>
        <v>25.961259999999999</v>
      </c>
      <c r="R63" s="39">
        <f t="shared" si="26"/>
        <v>1.79952</v>
      </c>
      <c r="S63" s="39">
        <f t="shared" si="26"/>
        <v>5.452</v>
      </c>
      <c r="T63" s="39">
        <f t="shared" si="26"/>
        <v>4.5099600000000004</v>
      </c>
      <c r="U63" s="39">
        <f t="shared" si="26"/>
        <v>0.24848000000000001</v>
      </c>
      <c r="V63" s="39">
        <f t="shared" si="26"/>
        <v>49.100339999999996</v>
      </c>
      <c r="W63" s="39">
        <f t="shared" si="26"/>
        <v>2.7273200000000002</v>
      </c>
      <c r="X63" s="39">
        <f t="shared" si="26"/>
        <v>0.25772000000000006</v>
      </c>
      <c r="Y63" s="39">
        <f t="shared" si="26"/>
        <v>1.99176</v>
      </c>
      <c r="Z63" s="39">
        <f t="shared" si="26"/>
        <v>8.8480000000000003E-2</v>
      </c>
      <c r="AA63" s="39">
        <f t="shared" si="26"/>
        <v>5.7963000000000005</v>
      </c>
      <c r="AB63" s="39">
        <f t="shared" si="26"/>
        <v>4.0062800000000003</v>
      </c>
      <c r="AC63" s="39">
        <f t="shared" si="26"/>
        <v>25.773299999999999</v>
      </c>
      <c r="AD63" s="39">
        <f t="shared" si="26"/>
        <v>1.4076199999999999</v>
      </c>
      <c r="AE63" s="39">
        <f t="shared" si="26"/>
        <v>7.452560000000001</v>
      </c>
      <c r="AF63" s="39">
        <f t="shared" si="26"/>
        <v>5.2344240000000042</v>
      </c>
      <c r="AG63" s="39">
        <f t="shared" si="26"/>
        <v>1.6672800000000001</v>
      </c>
      <c r="AH63" s="39">
        <f t="shared" si="26"/>
        <v>1.9081600000000001</v>
      </c>
      <c r="AI63" s="39">
        <f t="shared" si="26"/>
        <v>25.168646299999999</v>
      </c>
      <c r="AJ63" s="39">
        <f t="shared" si="4"/>
        <v>282.10472730000004</v>
      </c>
    </row>
    <row r="64" spans="3:36">
      <c r="C64" s="39" t="str">
        <f t="shared" ref="C64:D64" si="27">C41</f>
        <v>R_Flat</v>
      </c>
      <c r="D64" s="68">
        <f t="shared" si="27"/>
        <v>2070</v>
      </c>
      <c r="E64" s="39">
        <f t="shared" ref="E64:AI64" si="28">E41*HLOOKUP(E$27,$3:$4,2,0)</f>
        <v>4.6414200000000001</v>
      </c>
      <c r="F64" s="39">
        <f t="shared" si="28"/>
        <v>4.1136749999999997</v>
      </c>
      <c r="G64" s="39">
        <f t="shared" si="28"/>
        <v>2.4062199999999998</v>
      </c>
      <c r="H64" s="39">
        <f t="shared" si="28"/>
        <v>5.9903599999999999</v>
      </c>
      <c r="I64" s="39">
        <f t="shared" si="28"/>
        <v>0.30937999999999999</v>
      </c>
      <c r="J64" s="39">
        <f t="shared" si="28"/>
        <v>7.3258800000000006</v>
      </c>
      <c r="K64" s="39">
        <f t="shared" si="28"/>
        <v>57.418059999999997</v>
      </c>
      <c r="L64" s="39">
        <f t="shared" si="28"/>
        <v>4.0254200000000004</v>
      </c>
      <c r="M64" s="39">
        <f t="shared" si="28"/>
        <v>2.1296599999999999</v>
      </c>
      <c r="N64" s="39">
        <f t="shared" si="28"/>
        <v>5.2138200000000001</v>
      </c>
      <c r="O64" s="39">
        <f t="shared" si="28"/>
        <v>24.128285999999999</v>
      </c>
      <c r="P64" s="39">
        <f t="shared" si="28"/>
        <v>3.4396200000000001</v>
      </c>
      <c r="Q64" s="39">
        <f t="shared" si="28"/>
        <v>27.9754</v>
      </c>
      <c r="R64" s="39">
        <f t="shared" si="28"/>
        <v>1.9976600000000002</v>
      </c>
      <c r="S64" s="39">
        <f t="shared" si="28"/>
        <v>6.1124399999999994</v>
      </c>
      <c r="T64" s="39">
        <f t="shared" si="28"/>
        <v>5.2083199999999996</v>
      </c>
      <c r="U64" s="39">
        <f t="shared" si="28"/>
        <v>0.27312000000000003</v>
      </c>
      <c r="V64" s="39">
        <f t="shared" si="28"/>
        <v>52.386839999999999</v>
      </c>
      <c r="W64" s="39">
        <f t="shared" si="28"/>
        <v>2.93892</v>
      </c>
      <c r="X64" s="39">
        <f t="shared" si="28"/>
        <v>0.29182000000000002</v>
      </c>
      <c r="Y64" s="39">
        <f t="shared" si="28"/>
        <v>2.1356600000000001</v>
      </c>
      <c r="Z64" s="39">
        <f t="shared" si="28"/>
        <v>0.10524</v>
      </c>
      <c r="AA64" s="39">
        <f t="shared" si="28"/>
        <v>6.4027200000000004</v>
      </c>
      <c r="AB64" s="39">
        <f t="shared" si="28"/>
        <v>4.4694399999999996</v>
      </c>
      <c r="AC64" s="39">
        <f t="shared" si="28"/>
        <v>28.329139999999999</v>
      </c>
      <c r="AD64" s="39">
        <f t="shared" si="28"/>
        <v>1.5018399999999998</v>
      </c>
      <c r="AE64" s="39">
        <f t="shared" si="28"/>
        <v>8.1916000000000011</v>
      </c>
      <c r="AF64" s="39">
        <f t="shared" si="28"/>
        <v>5.9267880000000037</v>
      </c>
      <c r="AG64" s="39">
        <f t="shared" si="28"/>
        <v>1.8600399999999999</v>
      </c>
      <c r="AH64" s="39">
        <f t="shared" si="28"/>
        <v>2.1287600000000002</v>
      </c>
      <c r="AI64" s="39">
        <f t="shared" si="28"/>
        <v>27.527798499999999</v>
      </c>
      <c r="AJ64" s="39">
        <f t="shared" si="4"/>
        <v>306.9053475</v>
      </c>
    </row>
    <row r="65" spans="3:36">
      <c r="C65" s="39" t="str">
        <f t="shared" ref="C65:D65" si="29">C42</f>
        <v>R_SDetH</v>
      </c>
      <c r="D65" s="68">
        <f t="shared" si="29"/>
        <v>2010</v>
      </c>
      <c r="E65" s="39">
        <f t="shared" ref="E65:AI65" si="30">E42*HLOOKUP(E$27,$3:$4,2,0)</f>
        <v>0.94088000000000005</v>
      </c>
      <c r="F65" s="39">
        <f t="shared" si="30"/>
        <v>3.9642250000000003</v>
      </c>
      <c r="G65" s="39">
        <f t="shared" si="30"/>
        <v>0.67066000000000003</v>
      </c>
      <c r="H65" s="39">
        <f t="shared" si="30"/>
        <v>1.8881800000000002</v>
      </c>
      <c r="I65" s="39">
        <f t="shared" si="30"/>
        <v>0.2162</v>
      </c>
      <c r="J65" s="39">
        <f t="shared" si="30"/>
        <v>1.21756</v>
      </c>
      <c r="K65" s="39">
        <f t="shared" si="30"/>
        <v>16.170339999999999</v>
      </c>
      <c r="L65" s="39">
        <f t="shared" si="30"/>
        <v>1.06202</v>
      </c>
      <c r="M65" s="39">
        <f t="shared" si="30"/>
        <v>0.10362</v>
      </c>
      <c r="N65" s="39">
        <f t="shared" si="30"/>
        <v>0.82417999999999991</v>
      </c>
      <c r="O65" s="39">
        <f t="shared" si="30"/>
        <v>4.5297419999999997</v>
      </c>
      <c r="P65" s="39">
        <f t="shared" si="30"/>
        <v>1.1974200000000002</v>
      </c>
      <c r="Q65" s="39">
        <f t="shared" si="30"/>
        <v>11.201139999999999</v>
      </c>
      <c r="R65" s="39">
        <f t="shared" si="30"/>
        <v>0.45527999999999996</v>
      </c>
      <c r="S65" s="39">
        <f t="shared" si="30"/>
        <v>1.13506</v>
      </c>
      <c r="T65" s="39">
        <f t="shared" si="30"/>
        <v>9.1023399999999981</v>
      </c>
      <c r="U65" s="39">
        <f t="shared" si="30"/>
        <v>8.1420000000000006E-2</v>
      </c>
      <c r="V65" s="39">
        <f t="shared" si="30"/>
        <v>7.5113199999999996</v>
      </c>
      <c r="W65" s="39">
        <f t="shared" si="30"/>
        <v>0.26357999999999998</v>
      </c>
      <c r="X65" s="39">
        <f t="shared" si="30"/>
        <v>0.13538</v>
      </c>
      <c r="Y65" s="39">
        <f t="shared" si="30"/>
        <v>0.14724000000000001</v>
      </c>
      <c r="Z65" s="39">
        <f t="shared" si="30"/>
        <v>9.1180000000000011E-2</v>
      </c>
      <c r="AA65" s="39">
        <f t="shared" si="30"/>
        <v>6.7150400000000001</v>
      </c>
      <c r="AB65" s="39">
        <f t="shared" si="30"/>
        <v>0.72826000000000002</v>
      </c>
      <c r="AC65" s="39">
        <f t="shared" si="30"/>
        <v>2.4953600000000002</v>
      </c>
      <c r="AD65" s="39">
        <f t="shared" si="30"/>
        <v>0.66166000000000003</v>
      </c>
      <c r="AE65" s="39">
        <f t="shared" si="30"/>
        <v>1.2082000000000002</v>
      </c>
      <c r="AF65" s="39">
        <f t="shared" si="30"/>
        <v>0.67858800000000041</v>
      </c>
      <c r="AG65" s="39">
        <f t="shared" si="30"/>
        <v>0.12975999999999999</v>
      </c>
      <c r="AH65" s="39">
        <f t="shared" si="30"/>
        <v>0.25681999999999999</v>
      </c>
      <c r="AI65" s="39">
        <f t="shared" si="30"/>
        <v>58.612399700000005</v>
      </c>
      <c r="AJ65" s="39">
        <f t="shared" si="4"/>
        <v>134.39505470000003</v>
      </c>
    </row>
    <row r="66" spans="3:36">
      <c r="C66" s="39" t="str">
        <f t="shared" ref="C66:D66" si="31">C43</f>
        <v>R_SDetH</v>
      </c>
      <c r="D66" s="68">
        <f t="shared" si="31"/>
        <v>2020</v>
      </c>
      <c r="E66" s="39">
        <f t="shared" ref="E66:AI66" si="32">E43*HLOOKUP(E$27,$3:$4,2,0)</f>
        <v>0.97852000000000006</v>
      </c>
      <c r="F66" s="39">
        <f t="shared" si="32"/>
        <v>4.4399250000000006</v>
      </c>
      <c r="G66" s="39">
        <f t="shared" si="32"/>
        <v>0.70420000000000005</v>
      </c>
      <c r="H66" s="39">
        <f t="shared" si="32"/>
        <v>2.1147600000000004</v>
      </c>
      <c r="I66" s="39">
        <f t="shared" si="32"/>
        <v>0.23134000000000002</v>
      </c>
      <c r="J66" s="39">
        <f t="shared" si="32"/>
        <v>1.2906199999999999</v>
      </c>
      <c r="K66" s="39">
        <f t="shared" si="32"/>
        <v>17.463979999999999</v>
      </c>
      <c r="L66" s="39">
        <f t="shared" si="32"/>
        <v>1.2107000000000001</v>
      </c>
      <c r="M66" s="39">
        <f t="shared" si="32"/>
        <v>0.13780000000000001</v>
      </c>
      <c r="N66" s="39">
        <f t="shared" si="32"/>
        <v>0.82417999999999991</v>
      </c>
      <c r="O66" s="39">
        <f t="shared" si="32"/>
        <v>4.5297419999999997</v>
      </c>
      <c r="P66" s="39">
        <f t="shared" si="32"/>
        <v>1.25728</v>
      </c>
      <c r="Q66" s="39">
        <f t="shared" si="32"/>
        <v>11.649180000000001</v>
      </c>
      <c r="R66" s="39">
        <f t="shared" si="32"/>
        <v>0.48260000000000003</v>
      </c>
      <c r="S66" s="39">
        <f t="shared" si="32"/>
        <v>1.41882</v>
      </c>
      <c r="T66" s="39">
        <f t="shared" si="32"/>
        <v>10.83173</v>
      </c>
      <c r="U66" s="39">
        <f t="shared" si="32"/>
        <v>9.8519999999999996E-2</v>
      </c>
      <c r="V66" s="39">
        <f t="shared" si="32"/>
        <v>7.5113199999999996</v>
      </c>
      <c r="W66" s="39">
        <f t="shared" si="32"/>
        <v>0.34001999999999999</v>
      </c>
      <c r="X66" s="39">
        <f t="shared" si="32"/>
        <v>0.15703999999999999</v>
      </c>
      <c r="Y66" s="39">
        <f t="shared" si="32"/>
        <v>0.18846000000000002</v>
      </c>
      <c r="Z66" s="39">
        <f t="shared" si="32"/>
        <v>0.12128</v>
      </c>
      <c r="AA66" s="39">
        <f t="shared" si="32"/>
        <v>7.4536800000000003</v>
      </c>
      <c r="AB66" s="39">
        <f t="shared" si="32"/>
        <v>0.80836000000000008</v>
      </c>
      <c r="AC66" s="39">
        <f t="shared" si="32"/>
        <v>2.9944200000000003</v>
      </c>
      <c r="AD66" s="39">
        <f t="shared" si="32"/>
        <v>0.66166000000000003</v>
      </c>
      <c r="AE66" s="39">
        <f t="shared" si="32"/>
        <v>1.3652599999999999</v>
      </c>
      <c r="AF66" s="39">
        <f t="shared" si="32"/>
        <v>0.76680000000000048</v>
      </c>
      <c r="AG66" s="39">
        <f t="shared" si="32"/>
        <v>0.13754</v>
      </c>
      <c r="AH66" s="39">
        <f t="shared" si="32"/>
        <v>0.2671</v>
      </c>
      <c r="AI66" s="39">
        <f t="shared" si="32"/>
        <v>61.543021899999999</v>
      </c>
      <c r="AJ66" s="39">
        <f t="shared" si="4"/>
        <v>143.97985890000001</v>
      </c>
    </row>
    <row r="67" spans="3:36">
      <c r="C67" s="39" t="str">
        <f t="shared" ref="C67:D67" si="33">C44</f>
        <v>R_SDetH</v>
      </c>
      <c r="D67" s="68">
        <f t="shared" si="33"/>
        <v>2030</v>
      </c>
      <c r="E67" s="39">
        <f t="shared" ref="E67:AI67" si="34">E44*HLOOKUP(E$27,$3:$4,2,0)</f>
        <v>1.0665799999999999</v>
      </c>
      <c r="F67" s="39">
        <f t="shared" si="34"/>
        <v>4.9727249999999996</v>
      </c>
      <c r="G67" s="39">
        <f t="shared" si="34"/>
        <v>0.78870000000000007</v>
      </c>
      <c r="H67" s="39">
        <f t="shared" si="34"/>
        <v>2.3685399999999999</v>
      </c>
      <c r="I67" s="39">
        <f t="shared" si="34"/>
        <v>0.26604</v>
      </c>
      <c r="J67" s="39">
        <f t="shared" si="34"/>
        <v>1.3680600000000001</v>
      </c>
      <c r="K67" s="39">
        <f t="shared" si="34"/>
        <v>18.33718</v>
      </c>
      <c r="L67" s="39">
        <f t="shared" si="34"/>
        <v>1.3317600000000001</v>
      </c>
      <c r="M67" s="39">
        <f t="shared" si="34"/>
        <v>0.1502</v>
      </c>
      <c r="N67" s="39">
        <f t="shared" si="34"/>
        <v>1.0302200000000001</v>
      </c>
      <c r="O67" s="39">
        <f t="shared" si="34"/>
        <v>5.1186029999999993</v>
      </c>
      <c r="P67" s="39">
        <f t="shared" si="34"/>
        <v>1.3327200000000001</v>
      </c>
      <c r="Q67" s="39">
        <f t="shared" si="34"/>
        <v>12.697620000000001</v>
      </c>
      <c r="R67" s="39">
        <f t="shared" si="34"/>
        <v>0.59841999999999995</v>
      </c>
      <c r="S67" s="39">
        <f t="shared" si="34"/>
        <v>1.6884000000000001</v>
      </c>
      <c r="T67" s="39">
        <f t="shared" si="34"/>
        <v>14.081340000000001</v>
      </c>
      <c r="U67" s="39">
        <f t="shared" si="34"/>
        <v>0.11428000000000001</v>
      </c>
      <c r="V67" s="39">
        <f t="shared" si="34"/>
        <v>8.9384599999999992</v>
      </c>
      <c r="W67" s="39">
        <f t="shared" si="34"/>
        <v>0.39783999999999997</v>
      </c>
      <c r="X67" s="39">
        <f t="shared" si="34"/>
        <v>0.17902000000000001</v>
      </c>
      <c r="Y67" s="39">
        <f t="shared" si="34"/>
        <v>0.20730000000000001</v>
      </c>
      <c r="Z67" s="39">
        <f t="shared" si="34"/>
        <v>0.15037999999999999</v>
      </c>
      <c r="AA67" s="39">
        <f t="shared" si="34"/>
        <v>8.4226600000000005</v>
      </c>
      <c r="AB67" s="39">
        <f t="shared" si="34"/>
        <v>0.92154000000000003</v>
      </c>
      <c r="AC67" s="39">
        <f t="shared" si="34"/>
        <v>3.62324</v>
      </c>
      <c r="AD67" s="39">
        <f t="shared" si="34"/>
        <v>0.74768000000000001</v>
      </c>
      <c r="AE67" s="39">
        <f t="shared" si="34"/>
        <v>1.6656199999999999</v>
      </c>
      <c r="AF67" s="39">
        <f t="shared" si="34"/>
        <v>0.85114800000000046</v>
      </c>
      <c r="AG67" s="39">
        <f t="shared" si="34"/>
        <v>0.17054</v>
      </c>
      <c r="AH67" s="39">
        <f t="shared" si="34"/>
        <v>0.30716000000000004</v>
      </c>
      <c r="AI67" s="39">
        <f t="shared" si="34"/>
        <v>65.235604100000003</v>
      </c>
      <c r="AJ67" s="39">
        <f t="shared" si="4"/>
        <v>159.1295801</v>
      </c>
    </row>
    <row r="68" spans="3:36">
      <c r="C68" s="39" t="str">
        <f t="shared" ref="C68:D68" si="35">C45</f>
        <v>R_SDetH</v>
      </c>
      <c r="D68" s="68">
        <f t="shared" si="35"/>
        <v>2040</v>
      </c>
      <c r="E68" s="39">
        <f t="shared" ref="E68:AI68" si="36">E45*HLOOKUP(E$27,$3:$4,2,0)</f>
        <v>1.15724</v>
      </c>
      <c r="F68" s="39">
        <f t="shared" si="36"/>
        <v>5.4451250000000009</v>
      </c>
      <c r="G68" s="39">
        <f t="shared" si="36"/>
        <v>0.84392</v>
      </c>
      <c r="H68" s="39">
        <f t="shared" si="36"/>
        <v>2.59354</v>
      </c>
      <c r="I68" s="39">
        <f t="shared" si="36"/>
        <v>0.29398000000000002</v>
      </c>
      <c r="J68" s="39">
        <f t="shared" si="36"/>
        <v>1.5048599999999999</v>
      </c>
      <c r="K68" s="39">
        <f t="shared" si="36"/>
        <v>19.80414</v>
      </c>
      <c r="L68" s="39">
        <f t="shared" si="36"/>
        <v>1.4716</v>
      </c>
      <c r="M68" s="39">
        <f t="shared" si="36"/>
        <v>0.16597999999999999</v>
      </c>
      <c r="N68" s="39">
        <f t="shared" si="36"/>
        <v>1.0868800000000001</v>
      </c>
      <c r="O68" s="39">
        <f t="shared" si="36"/>
        <v>5.5281029999999989</v>
      </c>
      <c r="P68" s="39">
        <f t="shared" si="36"/>
        <v>1.446</v>
      </c>
      <c r="Q68" s="39">
        <f t="shared" si="36"/>
        <v>13.649940000000001</v>
      </c>
      <c r="R68" s="39">
        <f t="shared" si="36"/>
        <v>0.66125999999999996</v>
      </c>
      <c r="S68" s="39">
        <f t="shared" si="36"/>
        <v>1.8825799999999999</v>
      </c>
      <c r="T68" s="39">
        <f t="shared" si="36"/>
        <v>16.12312</v>
      </c>
      <c r="U68" s="39">
        <f t="shared" si="36"/>
        <v>0.12514</v>
      </c>
      <c r="V68" s="39">
        <f t="shared" si="36"/>
        <v>9.5194599999999987</v>
      </c>
      <c r="W68" s="39">
        <f t="shared" si="36"/>
        <v>0.42768</v>
      </c>
      <c r="X68" s="39">
        <f t="shared" si="36"/>
        <v>0.20140000000000002</v>
      </c>
      <c r="Y68" s="39">
        <f t="shared" si="36"/>
        <v>0.22181999999999999</v>
      </c>
      <c r="Z68" s="39">
        <f t="shared" si="36"/>
        <v>0.1767</v>
      </c>
      <c r="AA68" s="39">
        <f t="shared" si="36"/>
        <v>9.2649400000000011</v>
      </c>
      <c r="AB68" s="39">
        <f t="shared" si="36"/>
        <v>1.0229200000000001</v>
      </c>
      <c r="AC68" s="39">
        <f t="shared" si="36"/>
        <v>3.96746</v>
      </c>
      <c r="AD68" s="39">
        <f t="shared" si="36"/>
        <v>0.79627999999999999</v>
      </c>
      <c r="AE68" s="39">
        <f t="shared" si="36"/>
        <v>1.82386</v>
      </c>
      <c r="AF68" s="39">
        <f t="shared" si="36"/>
        <v>0.95754000000000061</v>
      </c>
      <c r="AG68" s="39">
        <f t="shared" si="36"/>
        <v>0.18930000000000002</v>
      </c>
      <c r="AH68" s="39">
        <f t="shared" si="36"/>
        <v>0.34095999999999999</v>
      </c>
      <c r="AI68" s="39">
        <f t="shared" si="36"/>
        <v>71.106815999999995</v>
      </c>
      <c r="AJ68" s="39">
        <f t="shared" si="4"/>
        <v>173.80054399999995</v>
      </c>
    </row>
    <row r="69" spans="3:36">
      <c r="C69" s="39" t="str">
        <f t="shared" ref="C69:D69" si="37">C46</f>
        <v>R_SDetH</v>
      </c>
      <c r="D69" s="68">
        <f t="shared" si="37"/>
        <v>2050</v>
      </c>
      <c r="E69" s="39">
        <f t="shared" ref="E69:AI69" si="38">E46*HLOOKUP(E$27,$3:$4,2,0)</f>
        <v>1.2555999999999998</v>
      </c>
      <c r="F69" s="39">
        <f t="shared" si="38"/>
        <v>5.9624000000000006</v>
      </c>
      <c r="G69" s="39">
        <f t="shared" si="38"/>
        <v>0.90298</v>
      </c>
      <c r="H69" s="39">
        <f t="shared" si="38"/>
        <v>2.8399399999999999</v>
      </c>
      <c r="I69" s="39">
        <f t="shared" si="38"/>
        <v>0.32483999999999996</v>
      </c>
      <c r="J69" s="39">
        <f t="shared" si="38"/>
        <v>1.65534</v>
      </c>
      <c r="K69" s="39">
        <f t="shared" si="38"/>
        <v>21.388480000000001</v>
      </c>
      <c r="L69" s="39">
        <f t="shared" si="38"/>
        <v>1.62612</v>
      </c>
      <c r="M69" s="39">
        <f t="shared" si="38"/>
        <v>0.18340000000000001</v>
      </c>
      <c r="N69" s="39">
        <f t="shared" si="38"/>
        <v>1.14666</v>
      </c>
      <c r="O69" s="39">
        <f t="shared" si="38"/>
        <v>5.9703419999999996</v>
      </c>
      <c r="P69" s="39">
        <f t="shared" si="38"/>
        <v>1.5689200000000001</v>
      </c>
      <c r="Q69" s="39">
        <f t="shared" si="38"/>
        <v>14.673680000000001</v>
      </c>
      <c r="R69" s="39">
        <f t="shared" si="38"/>
        <v>0.73068</v>
      </c>
      <c r="S69" s="39">
        <f t="shared" si="38"/>
        <v>2.0990600000000001</v>
      </c>
      <c r="T69" s="39">
        <f t="shared" si="38"/>
        <v>18.460909999999998</v>
      </c>
      <c r="U69" s="39">
        <f t="shared" si="38"/>
        <v>0.13702</v>
      </c>
      <c r="V69" s="39">
        <f t="shared" si="38"/>
        <v>10.13824</v>
      </c>
      <c r="W69" s="39">
        <f t="shared" si="38"/>
        <v>0.45974000000000004</v>
      </c>
      <c r="X69" s="39">
        <f t="shared" si="38"/>
        <v>0.22658</v>
      </c>
      <c r="Y69" s="39">
        <f t="shared" si="38"/>
        <v>0.23734</v>
      </c>
      <c r="Z69" s="39">
        <f t="shared" si="38"/>
        <v>0.20762</v>
      </c>
      <c r="AA69" s="39">
        <f t="shared" si="38"/>
        <v>10.191420000000001</v>
      </c>
      <c r="AB69" s="39">
        <f t="shared" si="38"/>
        <v>1.13544</v>
      </c>
      <c r="AC69" s="39">
        <f t="shared" si="38"/>
        <v>4.34436</v>
      </c>
      <c r="AD69" s="39">
        <f t="shared" si="38"/>
        <v>0.84804000000000002</v>
      </c>
      <c r="AE69" s="39">
        <f t="shared" si="38"/>
        <v>1.99712</v>
      </c>
      <c r="AF69" s="39">
        <f t="shared" si="38"/>
        <v>1.0772400000000006</v>
      </c>
      <c r="AG69" s="39">
        <f t="shared" si="38"/>
        <v>0.21012</v>
      </c>
      <c r="AH69" s="39">
        <f t="shared" si="38"/>
        <v>0.37845999999999996</v>
      </c>
      <c r="AI69" s="39">
        <f t="shared" si="38"/>
        <v>77.506394</v>
      </c>
      <c r="AJ69" s="39">
        <f t="shared" si="4"/>
        <v>189.88448600000001</v>
      </c>
    </row>
    <row r="70" spans="3:36">
      <c r="C70" s="39" t="str">
        <f t="shared" ref="C70:D70" si="39">C47</f>
        <v>R_SDetH</v>
      </c>
      <c r="D70" s="68">
        <f t="shared" si="39"/>
        <v>2060</v>
      </c>
      <c r="E70" s="39">
        <f t="shared" ref="E70:AI70" si="40">E47*HLOOKUP(E$27,$3:$4,2,0)</f>
        <v>1.36652</v>
      </c>
      <c r="F70" s="39">
        <f t="shared" si="40"/>
        <v>6.5536749999999993</v>
      </c>
      <c r="G70" s="39">
        <f t="shared" si="40"/>
        <v>0.96822000000000008</v>
      </c>
      <c r="H70" s="39">
        <f t="shared" si="40"/>
        <v>3.1215600000000001</v>
      </c>
      <c r="I70" s="39">
        <f t="shared" si="40"/>
        <v>0.36062</v>
      </c>
      <c r="J70" s="39">
        <f t="shared" si="40"/>
        <v>1.8285199999999999</v>
      </c>
      <c r="K70" s="39">
        <f t="shared" si="40"/>
        <v>23.162500000000001</v>
      </c>
      <c r="L70" s="39">
        <f t="shared" si="40"/>
        <v>1.8051600000000001</v>
      </c>
      <c r="M70" s="39">
        <f t="shared" si="40"/>
        <v>0.2036</v>
      </c>
      <c r="N70" s="39">
        <f t="shared" si="40"/>
        <v>1.2113</v>
      </c>
      <c r="O70" s="39">
        <f t="shared" si="40"/>
        <v>6.4655429999999994</v>
      </c>
      <c r="P70" s="39">
        <f t="shared" si="40"/>
        <v>1.7074800000000001</v>
      </c>
      <c r="Q70" s="39">
        <f t="shared" si="40"/>
        <v>15.812100000000001</v>
      </c>
      <c r="R70" s="39">
        <f t="shared" si="40"/>
        <v>0.81113999999999997</v>
      </c>
      <c r="S70" s="39">
        <f t="shared" si="40"/>
        <v>2.3533400000000002</v>
      </c>
      <c r="T70" s="39">
        <f t="shared" si="40"/>
        <v>21.31935</v>
      </c>
      <c r="U70" s="39">
        <f t="shared" si="40"/>
        <v>0.15062</v>
      </c>
      <c r="V70" s="39">
        <f t="shared" si="40"/>
        <v>10.816840000000001</v>
      </c>
      <c r="W70" s="39">
        <f t="shared" si="40"/>
        <v>0.49542000000000003</v>
      </c>
      <c r="X70" s="39">
        <f t="shared" si="40"/>
        <v>0.25654000000000005</v>
      </c>
      <c r="Y70" s="39">
        <f t="shared" si="40"/>
        <v>0.25447999999999998</v>
      </c>
      <c r="Z70" s="39">
        <f t="shared" si="40"/>
        <v>0.24696000000000001</v>
      </c>
      <c r="AA70" s="39">
        <f t="shared" si="40"/>
        <v>11.257680000000001</v>
      </c>
      <c r="AB70" s="39">
        <f t="shared" si="40"/>
        <v>1.2667000000000002</v>
      </c>
      <c r="AC70" s="39">
        <f t="shared" si="40"/>
        <v>4.7751800000000006</v>
      </c>
      <c r="AD70" s="39">
        <f t="shared" si="40"/>
        <v>0.90479999999999994</v>
      </c>
      <c r="AE70" s="39">
        <f t="shared" si="40"/>
        <v>2.19516</v>
      </c>
      <c r="AF70" s="39">
        <f t="shared" si="40"/>
        <v>1.2197280000000008</v>
      </c>
      <c r="AG70" s="39">
        <f t="shared" si="40"/>
        <v>0.23441999999999999</v>
      </c>
      <c r="AH70" s="39">
        <f t="shared" si="40"/>
        <v>0.42220000000000002</v>
      </c>
      <c r="AI70" s="39">
        <f t="shared" si="40"/>
        <v>84.771372499999998</v>
      </c>
      <c r="AJ70" s="39">
        <f t="shared" si="4"/>
        <v>208.31872850000002</v>
      </c>
    </row>
    <row r="71" spans="3:36">
      <c r="C71" s="39" t="str">
        <f t="shared" ref="C71:D71" si="41">C48</f>
        <v>R_SDetH</v>
      </c>
      <c r="D71" s="68">
        <f t="shared" si="41"/>
        <v>2070</v>
      </c>
      <c r="E71" s="39">
        <f t="shared" ref="E71:AI71" si="42">E48*HLOOKUP(E$27,$3:$4,2,0)</f>
        <v>1.48722</v>
      </c>
      <c r="F71" s="39">
        <f t="shared" si="42"/>
        <v>7.2035749999999998</v>
      </c>
      <c r="G71" s="39">
        <f t="shared" si="42"/>
        <v>1.0381800000000001</v>
      </c>
      <c r="H71" s="39">
        <f t="shared" si="42"/>
        <v>3.4311199999999999</v>
      </c>
      <c r="I71" s="39">
        <f t="shared" si="42"/>
        <v>0.40032000000000001</v>
      </c>
      <c r="J71" s="39">
        <f t="shared" si="42"/>
        <v>2.0198399999999999</v>
      </c>
      <c r="K71" s="39">
        <f t="shared" si="42"/>
        <v>25.083639999999999</v>
      </c>
      <c r="L71" s="39">
        <f t="shared" si="42"/>
        <v>2.0039000000000002</v>
      </c>
      <c r="M71" s="39">
        <f t="shared" si="42"/>
        <v>0.22602000000000003</v>
      </c>
      <c r="N71" s="39">
        <f t="shared" si="42"/>
        <v>1.2795999999999998</v>
      </c>
      <c r="O71" s="39">
        <f t="shared" si="42"/>
        <v>7.0017990000000001</v>
      </c>
      <c r="P71" s="39">
        <f t="shared" si="42"/>
        <v>1.8583000000000001</v>
      </c>
      <c r="Q71" s="39">
        <f t="shared" si="42"/>
        <v>17.03884</v>
      </c>
      <c r="R71" s="39">
        <f t="shared" si="42"/>
        <v>0.90044000000000002</v>
      </c>
      <c r="S71" s="39">
        <f t="shared" si="42"/>
        <v>2.63842</v>
      </c>
      <c r="T71" s="39">
        <f t="shared" si="42"/>
        <v>24.620439999999999</v>
      </c>
      <c r="U71" s="39">
        <f t="shared" si="42"/>
        <v>0.16556000000000001</v>
      </c>
      <c r="V71" s="39">
        <f t="shared" si="42"/>
        <v>11.54086</v>
      </c>
      <c r="W71" s="39">
        <f t="shared" si="42"/>
        <v>0.53384000000000009</v>
      </c>
      <c r="X71" s="39">
        <f t="shared" si="42"/>
        <v>0.29048000000000002</v>
      </c>
      <c r="Y71" s="39">
        <f t="shared" si="42"/>
        <v>0.27288000000000001</v>
      </c>
      <c r="Z71" s="39">
        <f t="shared" si="42"/>
        <v>0.29374</v>
      </c>
      <c r="AA71" s="39">
        <f t="shared" si="42"/>
        <v>12.43548</v>
      </c>
      <c r="AB71" s="39">
        <f t="shared" si="42"/>
        <v>1.4131400000000001</v>
      </c>
      <c r="AC71" s="39">
        <f t="shared" si="42"/>
        <v>5.2487200000000005</v>
      </c>
      <c r="AD71" s="39">
        <f t="shared" si="42"/>
        <v>0.96536</v>
      </c>
      <c r="AE71" s="39">
        <f t="shared" si="42"/>
        <v>2.4128600000000002</v>
      </c>
      <c r="AF71" s="39">
        <f t="shared" si="42"/>
        <v>1.3810560000000009</v>
      </c>
      <c r="AG71" s="39">
        <f t="shared" si="42"/>
        <v>0.26151999999999997</v>
      </c>
      <c r="AH71" s="39">
        <f t="shared" si="42"/>
        <v>0.47101999999999999</v>
      </c>
      <c r="AI71" s="39">
        <f t="shared" si="42"/>
        <v>92.717330599999997</v>
      </c>
      <c r="AJ71" s="39">
        <f t="shared" si="4"/>
        <v>228.63550059999997</v>
      </c>
    </row>
    <row r="72" spans="3:36">
      <c r="C72" s="39">
        <f t="shared" ref="C72:D72" si="43">C49</f>
        <v>0</v>
      </c>
      <c r="D72" s="39">
        <f t="shared" si="43"/>
        <v>0</v>
      </c>
      <c r="E72" s="39">
        <f t="shared" ref="E72:AI72" si="44">E49*HLOOKUP(E$27,$3:$4,2,0)</f>
        <v>0</v>
      </c>
      <c r="F72" s="39">
        <f t="shared" si="44"/>
        <v>0</v>
      </c>
      <c r="G72" s="39">
        <f t="shared" si="44"/>
        <v>0</v>
      </c>
      <c r="H72" s="39">
        <f t="shared" si="44"/>
        <v>0</v>
      </c>
      <c r="I72" s="39">
        <f t="shared" si="44"/>
        <v>0</v>
      </c>
      <c r="J72" s="39">
        <f t="shared" si="44"/>
        <v>0</v>
      </c>
      <c r="K72" s="39">
        <f t="shared" si="44"/>
        <v>0</v>
      </c>
      <c r="L72" s="39">
        <f t="shared" si="44"/>
        <v>0</v>
      </c>
      <c r="M72" s="39">
        <f t="shared" si="44"/>
        <v>0</v>
      </c>
      <c r="N72" s="39">
        <f t="shared" si="44"/>
        <v>0</v>
      </c>
      <c r="O72" s="39">
        <f t="shared" si="44"/>
        <v>0</v>
      </c>
      <c r="P72" s="39">
        <f t="shared" si="44"/>
        <v>0</v>
      </c>
      <c r="Q72" s="39">
        <f t="shared" si="44"/>
        <v>0</v>
      </c>
      <c r="R72" s="39">
        <f t="shared" si="44"/>
        <v>0</v>
      </c>
      <c r="S72" s="39">
        <f t="shared" si="44"/>
        <v>0</v>
      </c>
      <c r="T72" s="39">
        <f t="shared" si="44"/>
        <v>0</v>
      </c>
      <c r="U72" s="39">
        <f t="shared" si="44"/>
        <v>0</v>
      </c>
      <c r="V72" s="39">
        <f t="shared" si="44"/>
        <v>0</v>
      </c>
      <c r="W72" s="39">
        <f t="shared" si="44"/>
        <v>0</v>
      </c>
      <c r="X72" s="39">
        <f t="shared" si="44"/>
        <v>0</v>
      </c>
      <c r="Y72" s="39">
        <f t="shared" si="44"/>
        <v>0</v>
      </c>
      <c r="Z72" s="39">
        <f t="shared" si="44"/>
        <v>0</v>
      </c>
      <c r="AA72" s="39">
        <f t="shared" si="44"/>
        <v>0</v>
      </c>
      <c r="AB72" s="39">
        <f t="shared" si="44"/>
        <v>0</v>
      </c>
      <c r="AC72" s="39">
        <f t="shared" si="44"/>
        <v>0</v>
      </c>
      <c r="AD72" s="39">
        <f t="shared" si="44"/>
        <v>0</v>
      </c>
      <c r="AE72" s="39">
        <f t="shared" si="44"/>
        <v>0</v>
      </c>
      <c r="AF72" s="39">
        <f t="shared" si="44"/>
        <v>0</v>
      </c>
      <c r="AG72" s="39">
        <f t="shared" si="44"/>
        <v>0</v>
      </c>
      <c r="AH72" s="39">
        <f t="shared" si="44"/>
        <v>0</v>
      </c>
      <c r="AI72" s="39">
        <f t="shared" si="44"/>
        <v>0</v>
      </c>
      <c r="AJ72" s="39">
        <f t="shared" si="4"/>
        <v>0</v>
      </c>
    </row>
    <row r="73" spans="3:36">
      <c r="E73" s="71"/>
    </row>
    <row r="74" spans="3:36">
      <c r="E74" s="71"/>
    </row>
    <row r="75" spans="3:36">
      <c r="E75" s="71"/>
    </row>
    <row r="76" spans="3:36">
      <c r="C76" t="s">
        <v>0</v>
      </c>
      <c r="D76" t="s">
        <v>2</v>
      </c>
      <c r="E76" s="71" t="s">
        <v>76</v>
      </c>
      <c r="F76" t="s">
        <v>13</v>
      </c>
      <c r="G76" t="s">
        <v>20</v>
      </c>
      <c r="H76" t="s">
        <v>26</v>
      </c>
      <c r="I76" t="s">
        <v>31</v>
      </c>
      <c r="J76" t="s">
        <v>15</v>
      </c>
      <c r="K76" t="s">
        <v>39</v>
      </c>
      <c r="L76" t="s">
        <v>34</v>
      </c>
      <c r="M76" t="s">
        <v>24</v>
      </c>
      <c r="N76" t="s">
        <v>42</v>
      </c>
      <c r="O76" t="s">
        <v>25</v>
      </c>
      <c r="P76" t="s">
        <v>45</v>
      </c>
      <c r="Q76" t="s">
        <v>29</v>
      </c>
      <c r="R76" t="s">
        <v>23</v>
      </c>
      <c r="S76" t="s">
        <v>21</v>
      </c>
      <c r="T76" t="s">
        <v>41</v>
      </c>
      <c r="U76" t="s">
        <v>19</v>
      </c>
      <c r="V76" t="s">
        <v>47</v>
      </c>
      <c r="W76" t="s">
        <v>28</v>
      </c>
      <c r="X76" t="s">
        <v>46</v>
      </c>
      <c r="Y76" t="s">
        <v>43</v>
      </c>
      <c r="Z76" t="s">
        <v>16</v>
      </c>
      <c r="AA76" t="s">
        <v>33</v>
      </c>
      <c r="AB76" t="s">
        <v>35</v>
      </c>
      <c r="AC76" t="s">
        <v>22</v>
      </c>
      <c r="AD76" t="s">
        <v>18</v>
      </c>
      <c r="AE76" t="s">
        <v>38</v>
      </c>
      <c r="AF76" t="s">
        <v>27</v>
      </c>
      <c r="AG76" t="s">
        <v>40</v>
      </c>
      <c r="AH76" t="s">
        <v>48</v>
      </c>
      <c r="AI76" t="s">
        <v>30</v>
      </c>
      <c r="AJ76" t="s">
        <v>17</v>
      </c>
    </row>
    <row r="77" spans="3:36">
      <c r="C77" t="s">
        <v>75</v>
      </c>
      <c r="D77">
        <v>2010</v>
      </c>
      <c r="E77" s="71" t="s">
        <v>99</v>
      </c>
      <c r="F77">
        <v>36.346693561999999</v>
      </c>
      <c r="G77">
        <v>284.60000000000002</v>
      </c>
      <c r="H77">
        <v>64.119</v>
      </c>
      <c r="I77">
        <v>41.389000000000003</v>
      </c>
      <c r="J77">
        <v>12.595735535132</v>
      </c>
      <c r="K77">
        <v>13.352</v>
      </c>
      <c r="L77">
        <v>1.33725175289155</v>
      </c>
      <c r="M77">
        <v>36.218000000000004</v>
      </c>
      <c r="N77">
        <v>6.4496276002986201</v>
      </c>
      <c r="O77">
        <v>5.9859999999999998</v>
      </c>
      <c r="P77">
        <v>6.4580000000000002</v>
      </c>
      <c r="Q77">
        <v>6.5120185421563903</v>
      </c>
      <c r="R77">
        <v>26.056999999999999</v>
      </c>
      <c r="S77">
        <v>5.3209999999999997</v>
      </c>
      <c r="T77">
        <v>42.692999999999998</v>
      </c>
      <c r="U77">
        <v>1.4790000000000001</v>
      </c>
      <c r="V77">
        <v>5.6050000000000004</v>
      </c>
      <c r="W77">
        <v>28.463000000000001</v>
      </c>
      <c r="X77">
        <v>3.0049999999999999</v>
      </c>
      <c r="Y77">
        <v>5.17</v>
      </c>
      <c r="Z77">
        <v>1.2</v>
      </c>
      <c r="AA77">
        <v>2.2448778741442599</v>
      </c>
      <c r="AB77">
        <v>1.431</v>
      </c>
      <c r="AC77">
        <v>0.57199999999999995</v>
      </c>
      <c r="AD77">
        <v>3.16710232112084</v>
      </c>
      <c r="AE77">
        <v>0.72452379154769397</v>
      </c>
      <c r="AF77">
        <v>8.7780000000000005</v>
      </c>
      <c r="AG77">
        <v>4.5773725610572402</v>
      </c>
      <c r="AH77">
        <v>67.399000000000001</v>
      </c>
      <c r="AI77">
        <v>0.32715699906268397</v>
      </c>
      <c r="AJ77">
        <v>42.3730166339557</v>
      </c>
    </row>
    <row r="78" spans="3:36">
      <c r="C78" t="s">
        <v>75</v>
      </c>
      <c r="D78">
        <v>2010</v>
      </c>
      <c r="E78" s="71" t="s">
        <v>100</v>
      </c>
      <c r="F78">
        <v>4.5699690520000003</v>
      </c>
      <c r="G78">
        <v>64.373999999999995</v>
      </c>
      <c r="H78">
        <v>116.864</v>
      </c>
      <c r="I78">
        <v>31.038419999999999</v>
      </c>
      <c r="J78">
        <v>25.700716050977402</v>
      </c>
      <c r="K78">
        <v>5.4160000000000004</v>
      </c>
      <c r="L78">
        <v>1.1946464798554399</v>
      </c>
      <c r="M78">
        <v>19.056000000000001</v>
      </c>
      <c r="N78">
        <v>3.42007133570758</v>
      </c>
      <c r="O78">
        <v>8.4260000000000002</v>
      </c>
      <c r="P78">
        <v>19.146999999999998</v>
      </c>
      <c r="Q78">
        <v>2.7957309775145802</v>
      </c>
      <c r="R78">
        <v>1.96</v>
      </c>
      <c r="S78">
        <v>3.6669999999999998</v>
      </c>
      <c r="T78">
        <v>10.247999999999999</v>
      </c>
      <c r="U78">
        <v>5.1420000000000003</v>
      </c>
      <c r="V78">
        <v>6.73</v>
      </c>
      <c r="W78">
        <v>11.236000000000001</v>
      </c>
      <c r="X78">
        <v>1.2430000000000001</v>
      </c>
      <c r="Y78">
        <v>9.25</v>
      </c>
      <c r="Z78">
        <v>4.04</v>
      </c>
      <c r="AA78">
        <v>2.7927300000000002</v>
      </c>
      <c r="AB78">
        <v>1.3280000000000001</v>
      </c>
      <c r="AC78">
        <v>0.53800000000000003</v>
      </c>
      <c r="AD78">
        <v>0.25635961929860701</v>
      </c>
      <c r="AE78">
        <v>4.7529948008047697E-2</v>
      </c>
      <c r="AF78">
        <v>3.15</v>
      </c>
      <c r="AG78">
        <v>11.7506514777929</v>
      </c>
      <c r="AH78">
        <v>23.268000000000001</v>
      </c>
      <c r="AI78">
        <v>1.07449424174065</v>
      </c>
      <c r="AJ78">
        <v>5.6389075288589501</v>
      </c>
    </row>
    <row r="79" spans="3:36">
      <c r="C79" t="s">
        <v>75</v>
      </c>
      <c r="D79">
        <v>2010</v>
      </c>
      <c r="E79" s="71" t="s">
        <v>101</v>
      </c>
      <c r="F79">
        <v>50.124227542</v>
      </c>
      <c r="G79">
        <v>554.86356255199996</v>
      </c>
      <c r="H79">
        <v>394.47199999999998</v>
      </c>
      <c r="I79">
        <v>129.92919599999999</v>
      </c>
      <c r="J79">
        <v>86.946263185174104</v>
      </c>
      <c r="K79">
        <v>51.41</v>
      </c>
      <c r="L79">
        <v>6.9747372210001704</v>
      </c>
      <c r="M79">
        <v>138.11199999999999</v>
      </c>
      <c r="N79">
        <v>24.921273905849901</v>
      </c>
      <c r="O79">
        <v>28.1</v>
      </c>
      <c r="P79">
        <v>83.274000000000001</v>
      </c>
      <c r="Q79">
        <v>27.684686877083799</v>
      </c>
      <c r="R79">
        <v>69.816000000000003</v>
      </c>
      <c r="S79">
        <v>73.372</v>
      </c>
      <c r="T79">
        <v>190.14699999999999</v>
      </c>
      <c r="U79">
        <v>48.024999999999999</v>
      </c>
      <c r="V79">
        <v>20.61</v>
      </c>
      <c r="W79">
        <v>21.007999999999999</v>
      </c>
      <c r="X79">
        <v>10.907999999999999</v>
      </c>
      <c r="Y79">
        <v>25.244</v>
      </c>
      <c r="Z79">
        <v>37.700000000000003</v>
      </c>
      <c r="AA79">
        <v>19.599046999999999</v>
      </c>
      <c r="AB79">
        <v>8.5570000000000004</v>
      </c>
      <c r="AC79">
        <v>3.9140000000000001</v>
      </c>
      <c r="AD79">
        <v>9.1045149099354603</v>
      </c>
      <c r="AE79">
        <v>1.4940635229466901</v>
      </c>
      <c r="AF79">
        <v>11.62</v>
      </c>
      <c r="AG79">
        <v>43.4501236561415</v>
      </c>
      <c r="AH79">
        <v>229.84</v>
      </c>
      <c r="AI79">
        <v>5.05297667614576</v>
      </c>
      <c r="AJ79">
        <v>61.966292641333197</v>
      </c>
    </row>
    <row r="80" spans="3:36">
      <c r="C80" t="s">
        <v>75</v>
      </c>
      <c r="D80">
        <v>2010</v>
      </c>
      <c r="E80" s="71" t="s">
        <v>102</v>
      </c>
      <c r="F80">
        <v>8.4983246621501305</v>
      </c>
      <c r="G80">
        <v>307.79177845416302</v>
      </c>
      <c r="H80">
        <v>103.59699999999999</v>
      </c>
      <c r="I80">
        <v>69.018754232100804</v>
      </c>
      <c r="J80">
        <v>23.285750394380798</v>
      </c>
      <c r="K80">
        <v>44.438499999999998</v>
      </c>
      <c r="L80">
        <v>2.4194108433281798</v>
      </c>
      <c r="M80">
        <v>35.896456455453901</v>
      </c>
      <c r="N80">
        <v>6.4727724417919603</v>
      </c>
      <c r="O80">
        <v>19.2442468830805</v>
      </c>
      <c r="P80">
        <v>8.2929241280454207</v>
      </c>
      <c r="Q80">
        <v>24.2387282958424</v>
      </c>
      <c r="R80">
        <v>12.9307402807434</v>
      </c>
      <c r="S80">
        <v>7.5360151981499399</v>
      </c>
      <c r="T80">
        <v>57.973600589834803</v>
      </c>
      <c r="U80">
        <v>9.5258803510573191</v>
      </c>
      <c r="V80">
        <v>0.18084052222007199</v>
      </c>
      <c r="W80">
        <v>15.6411931275361</v>
      </c>
      <c r="X80">
        <v>3.1581047904855302</v>
      </c>
      <c r="Y80">
        <v>11.068165741228499</v>
      </c>
      <c r="Z80">
        <v>7.0763682607854399</v>
      </c>
      <c r="AA80">
        <v>5.2975676602624002</v>
      </c>
      <c r="AB80">
        <v>1.319</v>
      </c>
      <c r="AC80">
        <v>1.11747084850615</v>
      </c>
      <c r="AD80">
        <v>1.72027454550543</v>
      </c>
      <c r="AE80">
        <v>0.26461103010710801</v>
      </c>
      <c r="AF80">
        <v>1.4346740827847499</v>
      </c>
      <c r="AG80">
        <v>4.4465438908792203</v>
      </c>
      <c r="AH80">
        <v>197.75986737297501</v>
      </c>
      <c r="AI80">
        <v>0.50228381294402402</v>
      </c>
      <c r="AJ80">
        <v>10.524958381880399</v>
      </c>
    </row>
    <row r="81" spans="3:36">
      <c r="C81" t="s">
        <v>75</v>
      </c>
      <c r="D81">
        <v>2010</v>
      </c>
      <c r="E81" s="71" t="s">
        <v>103</v>
      </c>
      <c r="F81">
        <v>5.5527245318498704</v>
      </c>
      <c r="G81">
        <v>201.10822154583701</v>
      </c>
      <c r="H81">
        <v>103.59699999999999</v>
      </c>
      <c r="I81">
        <v>82.520245767899198</v>
      </c>
      <c r="J81">
        <v>23.285750394380798</v>
      </c>
      <c r="K81">
        <v>44.438499999999998</v>
      </c>
      <c r="L81">
        <v>1.5808200411789199</v>
      </c>
      <c r="M81">
        <v>42.918543544546097</v>
      </c>
      <c r="N81">
        <v>7.7389802038462499</v>
      </c>
      <c r="O81">
        <v>16.248753116919499</v>
      </c>
      <c r="P81">
        <v>7.0020758719545801</v>
      </c>
      <c r="Q81">
        <v>10.016883353185101</v>
      </c>
      <c r="R81">
        <v>15.4602597192566</v>
      </c>
      <c r="S81">
        <v>6.3629848018500601</v>
      </c>
      <c r="T81">
        <v>37.879399410165199</v>
      </c>
      <c r="U81">
        <v>6.2241196489426702</v>
      </c>
      <c r="V81">
        <v>0.118159477779928</v>
      </c>
      <c r="W81">
        <v>10.2198068724639</v>
      </c>
      <c r="X81">
        <v>3.77589520951447</v>
      </c>
      <c r="Y81">
        <v>7.2318342587714897</v>
      </c>
      <c r="Z81">
        <v>4.6236317392145603</v>
      </c>
      <c r="AA81">
        <v>3.4613803397376</v>
      </c>
      <c r="AB81">
        <v>1.319</v>
      </c>
      <c r="AC81">
        <v>0.94352915149384697</v>
      </c>
      <c r="AD81">
        <v>2.0567957196964999</v>
      </c>
      <c r="AE81">
        <v>0.31637440403379102</v>
      </c>
      <c r="AF81">
        <v>1.71532591721526</v>
      </c>
      <c r="AG81">
        <v>3.7544100502039299</v>
      </c>
      <c r="AH81">
        <v>81.726132627025294</v>
      </c>
      <c r="AI81">
        <v>0.42410002951728798</v>
      </c>
      <c r="AJ81">
        <v>6.8769077350099899</v>
      </c>
    </row>
    <row r="82" spans="3:36">
      <c r="C82" t="s">
        <v>75</v>
      </c>
      <c r="D82">
        <v>2010</v>
      </c>
      <c r="E82" s="71" t="s">
        <v>104</v>
      </c>
      <c r="F82">
        <v>9.2284821099999998</v>
      </c>
      <c r="G82">
        <v>42.835000000000001</v>
      </c>
      <c r="H82">
        <v>124.723</v>
      </c>
      <c r="I82">
        <v>73.418000000000006</v>
      </c>
      <c r="J82">
        <v>26.5243492472393</v>
      </c>
      <c r="K82">
        <v>135.76400000000001</v>
      </c>
      <c r="L82">
        <v>1.43921228491168</v>
      </c>
      <c r="M82">
        <v>77.796000000000006</v>
      </c>
      <c r="N82">
        <v>13.948118850132699</v>
      </c>
      <c r="O82">
        <v>29.114000000000001</v>
      </c>
      <c r="P82">
        <v>28.326000000000001</v>
      </c>
      <c r="Q82">
        <v>14.780185549913799</v>
      </c>
      <c r="R82">
        <v>13.755000000000001</v>
      </c>
      <c r="S82">
        <v>26.236000000000001</v>
      </c>
      <c r="T82">
        <v>46.439</v>
      </c>
      <c r="U82">
        <v>18.341999999999999</v>
      </c>
      <c r="V82">
        <v>4.9059999999999997</v>
      </c>
      <c r="W82">
        <v>12.183999999999999</v>
      </c>
      <c r="X82">
        <v>5.4329999999999998</v>
      </c>
      <c r="Y82">
        <v>1.375</v>
      </c>
      <c r="Z82">
        <v>9.2029999999999994</v>
      </c>
      <c r="AA82">
        <v>1.8338121166732799</v>
      </c>
      <c r="AB82">
        <v>2.6219999999999999</v>
      </c>
      <c r="AC82">
        <v>4.93</v>
      </c>
      <c r="AD82">
        <v>1.7546385522768799</v>
      </c>
      <c r="AE82">
        <v>0.34474723568420101</v>
      </c>
      <c r="AF82">
        <v>5.5019999999999998</v>
      </c>
      <c r="AG82">
        <v>16.555727709034301</v>
      </c>
      <c r="AH82">
        <v>136.10499999999999</v>
      </c>
      <c r="AI82">
        <v>1.6069015407379601</v>
      </c>
      <c r="AJ82">
        <v>11.1272300791607</v>
      </c>
    </row>
    <row r="83" spans="3:36">
      <c r="C83" t="s">
        <v>75</v>
      </c>
      <c r="D83">
        <v>2020</v>
      </c>
      <c r="E83" s="71" t="s">
        <v>99</v>
      </c>
      <c r="F83">
        <v>38.773489779709486</v>
      </c>
      <c r="G83">
        <v>314.28015357454609</v>
      </c>
      <c r="H83">
        <v>68.455940976454997</v>
      </c>
      <c r="I83">
        <v>41.389000000000003</v>
      </c>
      <c r="J83">
        <v>15.614698122848591</v>
      </c>
      <c r="K83">
        <v>16.117535224914587</v>
      </c>
      <c r="L83">
        <v>1.6780110029821653</v>
      </c>
      <c r="M83">
        <v>36.218000000000004</v>
      </c>
      <c r="N83">
        <v>6.4496276002986201</v>
      </c>
      <c r="O83">
        <v>6.4953173839214999</v>
      </c>
      <c r="P83">
        <v>8.3595460564668933</v>
      </c>
      <c r="Q83">
        <v>10.327031176716645</v>
      </c>
      <c r="R83">
        <v>26.056999999999999</v>
      </c>
      <c r="S83">
        <v>6.6144728999357909</v>
      </c>
      <c r="T83">
        <v>65.142440163740901</v>
      </c>
      <c r="U83">
        <v>1.6761005084195155</v>
      </c>
      <c r="V83">
        <v>5.9969618800437088</v>
      </c>
      <c r="W83">
        <v>42.453538768062387</v>
      </c>
      <c r="X83">
        <v>3.217122300622012</v>
      </c>
      <c r="Y83">
        <v>6.8756856381714337</v>
      </c>
      <c r="Z83">
        <v>1.3255702773060971</v>
      </c>
      <c r="AA83">
        <v>3.4645631049389509</v>
      </c>
      <c r="AB83">
        <v>2.1207227957495758</v>
      </c>
      <c r="AC83">
        <v>0.92639810875389006</v>
      </c>
      <c r="AD83">
        <v>3.6064247844381354</v>
      </c>
      <c r="AE83">
        <v>1.4265521353261308</v>
      </c>
      <c r="AF83">
        <v>9.6558264520207295</v>
      </c>
      <c r="AG83">
        <v>5.2755060781876217</v>
      </c>
      <c r="AH83">
        <v>70.456772283460097</v>
      </c>
      <c r="AI83">
        <v>0.44246825892428954</v>
      </c>
      <c r="AJ83">
        <v>49.834338119659996</v>
      </c>
    </row>
    <row r="84" spans="3:36">
      <c r="C84" t="s">
        <v>75</v>
      </c>
      <c r="D84">
        <v>2020</v>
      </c>
      <c r="E84" s="71" t="s">
        <v>100</v>
      </c>
      <c r="F84">
        <v>4.847468646424578</v>
      </c>
      <c r="G84">
        <v>65.331679267260313</v>
      </c>
      <c r="H84">
        <v>121.41642675373038</v>
      </c>
      <c r="I84">
        <v>31.36696290084415</v>
      </c>
      <c r="J84">
        <v>27.160297164557861</v>
      </c>
      <c r="K84">
        <v>5.6470743243328849</v>
      </c>
      <c r="L84">
        <v>1.4607368475546549</v>
      </c>
      <c r="M84">
        <v>19.240646762458677</v>
      </c>
      <c r="N84">
        <v>3.42007133570758</v>
      </c>
      <c r="O84">
        <v>8.6881471977474423</v>
      </c>
      <c r="P84">
        <v>20.970348010455762</v>
      </c>
      <c r="Q84">
        <v>3.0137713332678535</v>
      </c>
      <c r="R84">
        <v>1.96</v>
      </c>
      <c r="S84">
        <v>3.8467763111822095</v>
      </c>
      <c r="T84">
        <v>10.247999999999999</v>
      </c>
      <c r="U84">
        <v>5.234258362193092</v>
      </c>
      <c r="V84">
        <v>6.8049245474834015</v>
      </c>
      <c r="W84">
        <v>11.236000000000001</v>
      </c>
      <c r="X84">
        <v>1.2636047730896698</v>
      </c>
      <c r="Y84">
        <v>9.25</v>
      </c>
      <c r="Z84">
        <v>4.04</v>
      </c>
      <c r="AA84">
        <v>2.7927300000000002</v>
      </c>
      <c r="AB84">
        <v>1.3280000000000001</v>
      </c>
      <c r="AC84">
        <v>0.53800000000000003</v>
      </c>
      <c r="AD84">
        <v>0.27412302437193958</v>
      </c>
      <c r="AE84">
        <v>5.6660154069430292E-2</v>
      </c>
      <c r="AF84">
        <v>3.15</v>
      </c>
      <c r="AG84">
        <v>12.82664516579991</v>
      </c>
      <c r="AH84">
        <v>23.762292573511502</v>
      </c>
      <c r="AI84">
        <v>1.2236007417313659</v>
      </c>
      <c r="AJ84">
        <v>6.2143528983039911</v>
      </c>
    </row>
    <row r="85" spans="3:36">
      <c r="C85" t="s">
        <v>75</v>
      </c>
      <c r="D85">
        <v>2020</v>
      </c>
      <c r="E85" s="71" t="s">
        <v>101</v>
      </c>
      <c r="F85">
        <v>53.319407156434877</v>
      </c>
      <c r="G85">
        <v>587.9234599969335</v>
      </c>
      <c r="H85">
        <v>415.49614418551829</v>
      </c>
      <c r="I85">
        <v>129.92919599999999</v>
      </c>
      <c r="J85">
        <v>99.834863474243022</v>
      </c>
      <c r="K85">
        <v>57.830859481288257</v>
      </c>
      <c r="L85">
        <v>8.6401518042888803</v>
      </c>
      <c r="M85">
        <v>138.40067181409373</v>
      </c>
      <c r="N85">
        <v>24.921273905849901</v>
      </c>
      <c r="O85">
        <v>29.732560310379146</v>
      </c>
      <c r="P85">
        <v>99.498983280484296</v>
      </c>
      <c r="Q85">
        <v>36.873680995598917</v>
      </c>
      <c r="R85">
        <v>69.816000000000003</v>
      </c>
      <c r="S85">
        <v>84.088485276345935</v>
      </c>
      <c r="T85">
        <v>240.0147352953478</v>
      </c>
      <c r="U85">
        <v>51.655886426447807</v>
      </c>
      <c r="V85">
        <v>21.445361161388604</v>
      </c>
      <c r="W85">
        <v>25.917695458815945</v>
      </c>
      <c r="X85">
        <v>11.383405717944683</v>
      </c>
      <c r="Y85">
        <v>28.860804502781988</v>
      </c>
      <c r="Z85">
        <v>38.601386246603369</v>
      </c>
      <c r="AA85">
        <v>23.838586101837102</v>
      </c>
      <c r="AB85">
        <v>10.214561964519897</v>
      </c>
      <c r="AC85">
        <v>5.114080163996328</v>
      </c>
      <c r="AD85">
        <v>10.051408539854185</v>
      </c>
      <c r="AE85">
        <v>2.3614011299246691</v>
      </c>
      <c r="AF85">
        <v>11.895045250677869</v>
      </c>
      <c r="AG85">
        <v>48.752934233012603</v>
      </c>
      <c r="AH85">
        <v>237.4950123705928</v>
      </c>
      <c r="AI85">
        <v>6.2940726506012554</v>
      </c>
      <c r="AJ85">
        <v>70.583812124424284</v>
      </c>
    </row>
    <row r="86" spans="3:36">
      <c r="C86" t="s">
        <v>75</v>
      </c>
      <c r="D86">
        <v>2020</v>
      </c>
      <c r="E86" s="71" t="s">
        <v>102</v>
      </c>
      <c r="F86">
        <v>9.0400521869204358</v>
      </c>
      <c r="G86">
        <v>326.13063744012265</v>
      </c>
      <c r="H86">
        <v>109.11840143074069</v>
      </c>
      <c r="I86">
        <v>69.018754232100804</v>
      </c>
      <c r="J86">
        <v>26.7375460008811</v>
      </c>
      <c r="K86">
        <v>49.988652967501039</v>
      </c>
      <c r="L86">
        <v>2.9971131959435211</v>
      </c>
      <c r="M86">
        <v>35.971484658684119</v>
      </c>
      <c r="N86">
        <v>6.4727724417919603</v>
      </c>
      <c r="O86">
        <v>20.362303597118036</v>
      </c>
      <c r="P86">
        <v>9.9087052280749823</v>
      </c>
      <c r="Q86">
        <v>32.283953179174844</v>
      </c>
      <c r="R86">
        <v>12.9307402807434</v>
      </c>
      <c r="S86">
        <v>8.6367020529895662</v>
      </c>
      <c r="T86">
        <v>73.177690942730734</v>
      </c>
      <c r="U86">
        <v>10.246075867280535</v>
      </c>
      <c r="V86">
        <v>0.1881703207968736</v>
      </c>
      <c r="W86">
        <v>19.296633667745887</v>
      </c>
      <c r="X86">
        <v>3.2957451530877777</v>
      </c>
      <c r="Y86">
        <v>12.653944210980224</v>
      </c>
      <c r="Z86">
        <v>7.2455603304451897</v>
      </c>
      <c r="AA86">
        <v>6.443503237656043</v>
      </c>
      <c r="AB86">
        <v>1.5745012540845789</v>
      </c>
      <c r="AC86">
        <v>1.4601010475701195</v>
      </c>
      <c r="AD86">
        <v>1.8991876479567025</v>
      </c>
      <c r="AE86">
        <v>0.41822370728460051</v>
      </c>
      <c r="AF86">
        <v>1.4686327998880695</v>
      </c>
      <c r="AG86">
        <v>4.989216223912802</v>
      </c>
      <c r="AH86">
        <v>204.34642424361073</v>
      </c>
      <c r="AI86">
        <v>0.62565315704210134</v>
      </c>
      <c r="AJ86">
        <v>11.988641782137243</v>
      </c>
    </row>
    <row r="87" spans="3:36">
      <c r="C87" t="s">
        <v>75</v>
      </c>
      <c r="D87">
        <v>2020</v>
      </c>
      <c r="E87" t="s">
        <v>103</v>
      </c>
      <c r="F87">
        <v>5.9066841457685655</v>
      </c>
      <c r="G87">
        <v>213.09065764068376</v>
      </c>
      <c r="H87">
        <v>109.11840143074069</v>
      </c>
      <c r="I87">
        <v>82.520245767899198</v>
      </c>
      <c r="J87">
        <v>26.7375460008811</v>
      </c>
      <c r="K87">
        <v>49.988652967501039</v>
      </c>
      <c r="L87">
        <v>1.9582852655615099</v>
      </c>
      <c r="M87">
        <v>43.008248811454578</v>
      </c>
      <c r="N87">
        <v>7.7389802038462499</v>
      </c>
      <c r="O87">
        <v>17.192776940116374</v>
      </c>
      <c r="P87">
        <v>8.3663500025493107</v>
      </c>
      <c r="Q87">
        <v>13.341648506821743</v>
      </c>
      <c r="R87">
        <v>15.4602597192566</v>
      </c>
      <c r="S87">
        <v>7.292342498827642</v>
      </c>
      <c r="T87">
        <v>47.813607485669273</v>
      </c>
      <c r="U87">
        <v>6.6946885515961432</v>
      </c>
      <c r="V87">
        <v>0.1229486984780023</v>
      </c>
      <c r="W87">
        <v>12.608236965367176</v>
      </c>
      <c r="X87">
        <v>3.9404608652683311</v>
      </c>
      <c r="Y87">
        <v>8.2679668332643494</v>
      </c>
      <c r="Z87">
        <v>4.7341802288455099</v>
      </c>
      <c r="AA87">
        <v>4.2101237504068916</v>
      </c>
      <c r="AB87">
        <v>1.5745012540845789</v>
      </c>
      <c r="AC87">
        <v>1.232826703578684</v>
      </c>
      <c r="AD87">
        <v>2.2707079142824407</v>
      </c>
      <c r="AE87">
        <v>0.5000368884524965</v>
      </c>
      <c r="AF87">
        <v>1.7559276596330498</v>
      </c>
      <c r="AG87">
        <v>4.2126118606680194</v>
      </c>
      <c r="AH87">
        <v>84.448089450296209</v>
      </c>
      <c r="AI87">
        <v>0.52826612272036289</v>
      </c>
      <c r="AJ87">
        <v>7.8332645519795294</v>
      </c>
    </row>
    <row r="88" spans="3:36">
      <c r="C88" t="s">
        <v>75</v>
      </c>
      <c r="D88">
        <v>2020</v>
      </c>
      <c r="E88" t="s">
        <v>104</v>
      </c>
      <c r="F88">
        <v>9.8167536775835913</v>
      </c>
      <c r="G88">
        <v>45.387196256212114</v>
      </c>
      <c r="H88">
        <v>131.37035224616804</v>
      </c>
      <c r="I88">
        <v>73.418000000000006</v>
      </c>
      <c r="J88">
        <v>30.456223060461753</v>
      </c>
      <c r="K88">
        <v>152.72026466869519</v>
      </c>
      <c r="L88">
        <v>1.7828646766495964</v>
      </c>
      <c r="M88">
        <v>77.958603629295325</v>
      </c>
      <c r="N88">
        <v>13.948118850132699</v>
      </c>
      <c r="O88">
        <v>30.805471917308839</v>
      </c>
      <c r="P88">
        <v>33.844996042017897</v>
      </c>
      <c r="Q88">
        <v>19.685967532990585</v>
      </c>
      <c r="R88">
        <v>13.755000000000001</v>
      </c>
      <c r="S88">
        <v>30.067948259693235</v>
      </c>
      <c r="T88">
        <v>58.618039161178757</v>
      </c>
      <c r="U88">
        <v>19.728730220383252</v>
      </c>
      <c r="V88">
        <v>5.10484919251686</v>
      </c>
      <c r="W88">
        <v>15.031473794279012</v>
      </c>
      <c r="X88">
        <v>5.6697876114405448</v>
      </c>
      <c r="Y88">
        <v>1.57200151288723</v>
      </c>
      <c r="Z88">
        <v>9.4230386638591703</v>
      </c>
      <c r="AA88">
        <v>2.2304904946606907</v>
      </c>
      <c r="AB88">
        <v>3.1299031752917106</v>
      </c>
      <c r="AC88">
        <v>6.4415981626218439</v>
      </c>
      <c r="AD88">
        <v>1.9371256023170416</v>
      </c>
      <c r="AE88">
        <v>0.5448807894576555</v>
      </c>
      <c r="AF88">
        <v>5.6322322692968703</v>
      </c>
      <c r="AG88">
        <v>18.57624872522377</v>
      </c>
      <c r="AH88">
        <v>140.63809023102826</v>
      </c>
      <c r="AI88">
        <v>2.0015835591551547</v>
      </c>
      <c r="AJ88">
        <v>12.674670113293772</v>
      </c>
    </row>
    <row r="89" spans="3:36">
      <c r="C89" t="s">
        <v>75</v>
      </c>
      <c r="D89">
        <v>2030</v>
      </c>
      <c r="E89" t="s">
        <v>99</v>
      </c>
      <c r="F89">
        <v>42.709570491078317</v>
      </c>
      <c r="G89">
        <v>326.92446704301506</v>
      </c>
      <c r="H89">
        <v>79.080443594911117</v>
      </c>
      <c r="I89">
        <v>55.239741987910044</v>
      </c>
      <c r="J89">
        <v>18.710082434714593</v>
      </c>
      <c r="K89">
        <v>19.16205340992154</v>
      </c>
      <c r="L89">
        <v>1.9023454402358626</v>
      </c>
      <c r="M89">
        <v>44.875253967513792</v>
      </c>
      <c r="N89">
        <v>7.9623274529757895</v>
      </c>
      <c r="O89">
        <v>7.092202328632359</v>
      </c>
      <c r="P89">
        <v>9.8553009857802767</v>
      </c>
      <c r="Q89">
        <v>16.1479275109632</v>
      </c>
      <c r="R89">
        <v>38.71275878752256</v>
      </c>
      <c r="S89">
        <v>7.6139878242799179</v>
      </c>
      <c r="T89">
        <v>93.500194072233029</v>
      </c>
      <c r="U89">
        <v>1.8140942645404303</v>
      </c>
      <c r="V89">
        <v>7.9066841034118704</v>
      </c>
      <c r="W89">
        <v>59.439274461491067</v>
      </c>
      <c r="X89">
        <v>4.7525729118243332</v>
      </c>
      <c r="Y89">
        <v>10.027090458865894</v>
      </c>
      <c r="Z89">
        <v>1.5885461461985302</v>
      </c>
      <c r="AA89">
        <v>4.6681868277123542</v>
      </c>
      <c r="AB89">
        <v>2.488728090594523</v>
      </c>
      <c r="AC89">
        <v>1.0345932574536905</v>
      </c>
      <c r="AD89">
        <v>4.7390814448489129</v>
      </c>
      <c r="AE89">
        <v>2.0531746973251734</v>
      </c>
      <c r="AF89">
        <v>14.169423521433993</v>
      </c>
      <c r="AG89">
        <v>6.4122166051201228</v>
      </c>
      <c r="AH89">
        <v>74.922584453787451</v>
      </c>
      <c r="AI89">
        <v>0.55524244813436474</v>
      </c>
      <c r="AJ89">
        <v>58.804482155774416</v>
      </c>
    </row>
    <row r="90" spans="3:36">
      <c r="C90" t="s">
        <v>75</v>
      </c>
      <c r="D90">
        <v>2030</v>
      </c>
      <c r="E90" t="s">
        <v>100</v>
      </c>
      <c r="F90">
        <v>5.0241546401182982</v>
      </c>
      <c r="G90">
        <v>66.986904790553794</v>
      </c>
      <c r="H90">
        <v>125.26250157009017</v>
      </c>
      <c r="I90">
        <v>31.36696290084415</v>
      </c>
      <c r="J90">
        <v>28.347978534938971</v>
      </c>
      <c r="K90">
        <v>5.9579222290646809</v>
      </c>
      <c r="L90">
        <v>1.7390502056629846</v>
      </c>
      <c r="M90">
        <v>20.046646723321775</v>
      </c>
      <c r="N90">
        <v>3.42007133570758</v>
      </c>
      <c r="O90">
        <v>8.8509065125754081</v>
      </c>
      <c r="P90">
        <v>22.436403828263497</v>
      </c>
      <c r="Q90">
        <v>3.2981601704343135</v>
      </c>
      <c r="R90">
        <v>1.96</v>
      </c>
      <c r="S90">
        <v>4.0076016246743205</v>
      </c>
      <c r="T90">
        <v>10.247999999999999</v>
      </c>
      <c r="U90">
        <v>5.3038405248581055</v>
      </c>
      <c r="V90">
        <v>6.8049245474834015</v>
      </c>
      <c r="W90">
        <v>11.236000000000001</v>
      </c>
      <c r="X90">
        <v>1.2771936456249513</v>
      </c>
      <c r="Y90">
        <v>9.25</v>
      </c>
      <c r="Z90">
        <v>4.04</v>
      </c>
      <c r="AA90">
        <v>2.7927300000000002</v>
      </c>
      <c r="AB90">
        <v>1.3280000000000001</v>
      </c>
      <c r="AC90">
        <v>0.54926379407905024</v>
      </c>
      <c r="AD90">
        <v>0.29597711248001496</v>
      </c>
      <c r="AE90">
        <v>6.7113835995751284E-2</v>
      </c>
      <c r="AF90">
        <v>3.15</v>
      </c>
      <c r="AG90">
        <v>13.778520870085107</v>
      </c>
      <c r="AH90">
        <v>24.321731205620988</v>
      </c>
      <c r="AI90">
        <v>1.4451288445663217</v>
      </c>
      <c r="AJ90">
        <v>6.7837541008664202</v>
      </c>
    </row>
    <row r="91" spans="3:36">
      <c r="C91" t="s">
        <v>75</v>
      </c>
      <c r="D91">
        <v>2030</v>
      </c>
      <c r="E91" t="s">
        <v>101</v>
      </c>
      <c r="F91">
        <v>56.997482903227535</v>
      </c>
      <c r="G91">
        <v>607.19804392242372</v>
      </c>
      <c r="H91">
        <v>454.31985024314315</v>
      </c>
      <c r="I91">
        <v>150.71082494525771</v>
      </c>
      <c r="J91">
        <v>111.91307902421393</v>
      </c>
      <c r="K91">
        <v>64.884506956108979</v>
      </c>
      <c r="L91">
        <v>10.040807299449948</v>
      </c>
      <c r="M91">
        <v>157.8405885198824</v>
      </c>
      <c r="N91">
        <v>27.771657934075648</v>
      </c>
      <c r="O91">
        <v>31.377189288102826</v>
      </c>
      <c r="P91">
        <v>111.87858038350289</v>
      </c>
      <c r="Q91">
        <v>49.00548018029032</v>
      </c>
      <c r="R91">
        <v>84.443466190513789</v>
      </c>
      <c r="S91">
        <v>92.199580944238505</v>
      </c>
      <c r="T91">
        <v>290.25295282899054</v>
      </c>
      <c r="U91">
        <v>54.125653647188223</v>
      </c>
      <c r="V91">
        <v>24.829188811106711</v>
      </c>
      <c r="W91">
        <v>30.765466285191753</v>
      </c>
      <c r="X91">
        <v>14.161119534937855</v>
      </c>
      <c r="Y91">
        <v>34.600649979838927</v>
      </c>
      <c r="Z91">
        <v>41.308741839674511</v>
      </c>
      <c r="AA91">
        <v>27.702653308549969</v>
      </c>
      <c r="AB91">
        <v>10.667710881366954</v>
      </c>
      <c r="AC91">
        <v>5.4662552145466821</v>
      </c>
      <c r="AD91">
        <v>12.030480613928129</v>
      </c>
      <c r="AE91">
        <v>3.0978685726997521</v>
      </c>
      <c r="AF91">
        <v>14.125665748558726</v>
      </c>
      <c r="AG91">
        <v>55.81431613961464</v>
      </c>
      <c r="AH91">
        <v>247.81735821045746</v>
      </c>
      <c r="AI91">
        <v>7.6659327382304925</v>
      </c>
      <c r="AJ91">
        <v>80.170013171015952</v>
      </c>
    </row>
    <row r="92" spans="3:36">
      <c r="C92" t="s">
        <v>75</v>
      </c>
      <c r="D92">
        <v>2030</v>
      </c>
      <c r="E92" t="s">
        <v>102</v>
      </c>
      <c r="F92">
        <v>9.6636524569102935</v>
      </c>
      <c r="G92">
        <v>336.82256040241788</v>
      </c>
      <c r="H92">
        <v>119.31435824504376</v>
      </c>
      <c r="I92">
        <v>80.058013958724956</v>
      </c>
      <c r="J92">
        <v>29.972306210266492</v>
      </c>
      <c r="K92">
        <v>56.085784134780184</v>
      </c>
      <c r="L92">
        <v>3.4829753847807865</v>
      </c>
      <c r="M92">
        <v>41.024080548447458</v>
      </c>
      <c r="N92">
        <v>7.2130992507715259</v>
      </c>
      <c r="O92">
        <v>21.488625521615646</v>
      </c>
      <c r="P92">
        <v>11.141539720366744</v>
      </c>
      <c r="Q92">
        <v>42.905687334343028</v>
      </c>
      <c r="R92">
        <v>15.639918209511716</v>
      </c>
      <c r="S92">
        <v>9.469790155084187</v>
      </c>
      <c r="T92">
        <v>88.494737005201571</v>
      </c>
      <c r="U92">
        <v>10.735960449055373</v>
      </c>
      <c r="V92">
        <v>0.21786140082005367</v>
      </c>
      <c r="W92">
        <v>22.905969146295927</v>
      </c>
      <c r="X92">
        <v>4.0999541109209261</v>
      </c>
      <c r="Y92">
        <v>15.170564440306281</v>
      </c>
      <c r="Z92">
        <v>7.7537365954178306</v>
      </c>
      <c r="AA92">
        <v>7.4879498105614788</v>
      </c>
      <c r="AB92">
        <v>1.6443509001429253</v>
      </c>
      <c r="AC92">
        <v>1.5606491703501912</v>
      </c>
      <c r="AD92">
        <v>2.2731281979397413</v>
      </c>
      <c r="AE92">
        <v>0.54865819395804016</v>
      </c>
      <c r="AF92">
        <v>1.7440384295643243</v>
      </c>
      <c r="AG92">
        <v>5.7118550091657934</v>
      </c>
      <c r="AH92">
        <v>213.22801902376045</v>
      </c>
      <c r="AI92">
        <v>0.76202091802803373</v>
      </c>
      <c r="AJ92">
        <v>13.61685548921993</v>
      </c>
    </row>
    <row r="93" spans="3:36">
      <c r="C93" t="s">
        <v>75</v>
      </c>
      <c r="D93">
        <v>2030</v>
      </c>
      <c r="E93" t="s">
        <v>103</v>
      </c>
      <c r="F93">
        <v>6.3141386329644931</v>
      </c>
      <c r="G93">
        <v>220.07665844503111</v>
      </c>
      <c r="H93">
        <v>119.31435824504376</v>
      </c>
      <c r="I93">
        <v>95.719012333190307</v>
      </c>
      <c r="J93">
        <v>29.972306210266492</v>
      </c>
      <c r="K93">
        <v>56.085784134780184</v>
      </c>
      <c r="L93">
        <v>2.2757430001513281</v>
      </c>
      <c r="M93">
        <v>49.04923664480534</v>
      </c>
      <c r="N93">
        <v>8.6241302026438866</v>
      </c>
      <c r="O93">
        <v>18.143779439332167</v>
      </c>
      <c r="P93">
        <v>9.4072856869113615</v>
      </c>
      <c r="Q93">
        <v>17.731180446874543</v>
      </c>
      <c r="R93">
        <v>18.699408715761528</v>
      </c>
      <c r="S93">
        <v>7.9957549512775179</v>
      </c>
      <c r="T93">
        <v>57.821619747822339</v>
      </c>
      <c r="U93">
        <v>7.0147744794863032</v>
      </c>
      <c r="V93">
        <v>0.142348567861213</v>
      </c>
      <c r="W93">
        <v>14.966542449350682</v>
      </c>
      <c r="X93">
        <v>4.9019896785234343</v>
      </c>
      <c r="Y93">
        <v>9.9123025629836867</v>
      </c>
      <c r="Z93">
        <v>5.0662177686190857</v>
      </c>
      <c r="AA93">
        <v>4.8925552105049626</v>
      </c>
      <c r="AB93">
        <v>1.6443509001429253</v>
      </c>
      <c r="AC93">
        <v>1.3177238488579579</v>
      </c>
      <c r="AD93">
        <v>2.7177989467199959</v>
      </c>
      <c r="AE93">
        <v>0.65598705035640281</v>
      </c>
      <c r="AF93">
        <v>2.0852083095028124</v>
      </c>
      <c r="AG93">
        <v>4.8227671598400539</v>
      </c>
      <c r="AH93">
        <v>88.118492361585808</v>
      </c>
      <c r="AI93">
        <v>0.64340734361769159</v>
      </c>
      <c r="AJ93">
        <v>8.8971239070685648</v>
      </c>
    </row>
    <row r="94" spans="3:36">
      <c r="C94" t="s">
        <v>75</v>
      </c>
      <c r="D94">
        <v>2030</v>
      </c>
      <c r="E94" t="s">
        <v>104</v>
      </c>
      <c r="F94">
        <v>10.493932317395236</v>
      </c>
      <c r="G94">
        <v>46.875177911830377</v>
      </c>
      <c r="H94">
        <v>143.64551776013391</v>
      </c>
      <c r="I94">
        <v>85.160900601824181</v>
      </c>
      <c r="J94">
        <v>34.140876037997572</v>
      </c>
      <c r="K94">
        <v>171.34760168039645</v>
      </c>
      <c r="L94">
        <v>2.071884969700263</v>
      </c>
      <c r="M94">
        <v>88.908758286700447</v>
      </c>
      <c r="N94">
        <v>15.543442401585672</v>
      </c>
      <c r="O94">
        <v>32.509448004762476</v>
      </c>
      <c r="P94">
        <v>38.055967864436717</v>
      </c>
      <c r="Q94">
        <v>26.162842052111742</v>
      </c>
      <c r="R94">
        <v>16.636872313660437</v>
      </c>
      <c r="S94">
        <v>32.968274078027605</v>
      </c>
      <c r="T94">
        <v>70.887560026850238</v>
      </c>
      <c r="U94">
        <v>20.671998733924546</v>
      </c>
      <c r="V94">
        <v>5.9103348038471379</v>
      </c>
      <c r="W94">
        <v>17.843033188250967</v>
      </c>
      <c r="X94">
        <v>7.0532968860760326</v>
      </c>
      <c r="Y94">
        <v>1.8846416464220617</v>
      </c>
      <c r="Z94">
        <v>10.083935043780489</v>
      </c>
      <c r="AA94">
        <v>2.5920373220809187</v>
      </c>
      <c r="AB94">
        <v>3.2687551631347613</v>
      </c>
      <c r="AC94">
        <v>6.885191161909848</v>
      </c>
      <c r="AD94">
        <v>2.3185359457846784</v>
      </c>
      <c r="AE94">
        <v>0.71481674677717677</v>
      </c>
      <c r="AF94">
        <v>6.6884176375705771</v>
      </c>
      <c r="AG94">
        <v>21.266835224364392</v>
      </c>
      <c r="AH94">
        <v>146.75070283342461</v>
      </c>
      <c r="AI94">
        <v>2.4378499877921871</v>
      </c>
      <c r="AJ94">
        <v>14.396055403324279</v>
      </c>
    </row>
    <row r="95" spans="3:36">
      <c r="C95" t="s">
        <v>75</v>
      </c>
      <c r="D95">
        <v>2050</v>
      </c>
      <c r="E95" t="s">
        <v>99</v>
      </c>
      <c r="F95">
        <v>54.080637365367465</v>
      </c>
      <c r="G95">
        <v>409.46258354039088</v>
      </c>
      <c r="H95">
        <v>99.479977439214366</v>
      </c>
      <c r="I95">
        <v>67.608275566836468</v>
      </c>
      <c r="J95">
        <v>24.262536894779135</v>
      </c>
      <c r="K95">
        <v>24.501232575393409</v>
      </c>
      <c r="L95">
        <v>2.5735361580536877</v>
      </c>
      <c r="M95">
        <v>57.473434104386783</v>
      </c>
      <c r="N95">
        <v>9.7465497980759146</v>
      </c>
      <c r="O95">
        <v>9.1246804843153573</v>
      </c>
      <c r="P95">
        <v>13.784838496392865</v>
      </c>
      <c r="Q95">
        <v>22.444730916534326</v>
      </c>
      <c r="R95">
        <v>46.823407371366386</v>
      </c>
      <c r="S95">
        <v>9.9311438884861847</v>
      </c>
      <c r="T95">
        <v>125.18170508856217</v>
      </c>
      <c r="U95">
        <v>2.3977820361999473</v>
      </c>
      <c r="V95">
        <v>10.636688370830401</v>
      </c>
      <c r="W95">
        <v>86.199299907515055</v>
      </c>
      <c r="X95">
        <v>6.5718567941114046</v>
      </c>
      <c r="Y95">
        <v>14.06573062488407</v>
      </c>
      <c r="Z95">
        <v>2.0468944827061772</v>
      </c>
      <c r="AA95">
        <v>5.7372617008612874</v>
      </c>
      <c r="AB95">
        <v>3.1253804488879751</v>
      </c>
      <c r="AC95">
        <v>1.4737641934615759</v>
      </c>
      <c r="AD95">
        <v>6.561284345220689</v>
      </c>
      <c r="AE95">
        <v>3.2436973567463383</v>
      </c>
      <c r="AF95">
        <v>19.219181035607669</v>
      </c>
      <c r="AG95">
        <v>8.8362812806269702</v>
      </c>
      <c r="AH95">
        <v>96.803964203882515</v>
      </c>
      <c r="AI95">
        <v>0.72816807581352927</v>
      </c>
      <c r="AJ95">
        <v>77.183351730222782</v>
      </c>
    </row>
    <row r="96" spans="3:36">
      <c r="C96" t="s">
        <v>75</v>
      </c>
      <c r="D96">
        <v>2050</v>
      </c>
      <c r="E96" t="s">
        <v>100</v>
      </c>
      <c r="F96">
        <v>5.1898202237207034</v>
      </c>
      <c r="G96">
        <v>66.986904790553794</v>
      </c>
      <c r="H96">
        <v>127.37249298276167</v>
      </c>
      <c r="I96">
        <v>31.36696290084415</v>
      </c>
      <c r="J96">
        <v>29.617783548681487</v>
      </c>
      <c r="K96">
        <v>6.0794111854283983</v>
      </c>
      <c r="L96">
        <v>2.099272035223442</v>
      </c>
      <c r="M96">
        <v>20.49944564181596</v>
      </c>
      <c r="N96">
        <v>3.42007133570758</v>
      </c>
      <c r="O96">
        <v>8.8509065125754081</v>
      </c>
      <c r="P96">
        <v>24.681546793883157</v>
      </c>
      <c r="Q96">
        <v>3.6528722003970899</v>
      </c>
      <c r="R96">
        <v>1.96</v>
      </c>
      <c r="S96">
        <v>4.0630296976541391</v>
      </c>
      <c r="T96">
        <v>10.247999999999999</v>
      </c>
      <c r="U96">
        <v>5.3038405248581055</v>
      </c>
      <c r="V96">
        <v>6.8049245474834015</v>
      </c>
      <c r="W96">
        <v>11.236000000000001</v>
      </c>
      <c r="X96">
        <v>1.2771936456249513</v>
      </c>
      <c r="Y96">
        <v>9.25</v>
      </c>
      <c r="Z96">
        <v>4.04</v>
      </c>
      <c r="AA96">
        <v>2.7927300000000002</v>
      </c>
      <c r="AB96">
        <v>1.3280000000000001</v>
      </c>
      <c r="AC96">
        <v>0.54926379407905024</v>
      </c>
      <c r="AD96">
        <v>0.30341667068899325</v>
      </c>
      <c r="AE96">
        <v>8.2232342447296242E-2</v>
      </c>
      <c r="AF96">
        <v>3.15</v>
      </c>
      <c r="AG96">
        <v>14.728928956954988</v>
      </c>
      <c r="AH96">
        <v>25.585041084587921</v>
      </c>
      <c r="AI96">
        <v>1.8728062379525634</v>
      </c>
      <c r="AJ96">
        <v>7.3997682084734455</v>
      </c>
    </row>
    <row r="97" spans="3:36">
      <c r="C97" t="s">
        <v>75</v>
      </c>
      <c r="D97">
        <v>2050</v>
      </c>
      <c r="E97" t="s">
        <v>101</v>
      </c>
      <c r="F97">
        <v>65.524747531469373</v>
      </c>
      <c r="G97">
        <v>682.11870292197682</v>
      </c>
      <c r="H97">
        <v>516.74426811156957</v>
      </c>
      <c r="I97">
        <v>165.87856866694491</v>
      </c>
      <c r="J97">
        <v>131.02538134350669</v>
      </c>
      <c r="K97">
        <v>74.585522473246996</v>
      </c>
      <c r="L97">
        <v>12.852031728140226</v>
      </c>
      <c r="M97">
        <v>181.77909200452245</v>
      </c>
      <c r="N97">
        <v>30.061587267572367</v>
      </c>
      <c r="O97">
        <v>35.384061563235356</v>
      </c>
      <c r="P97">
        <v>139.78055055937133</v>
      </c>
      <c r="Q97">
        <v>61.195432714627621</v>
      </c>
      <c r="R97">
        <v>88.778841963336944</v>
      </c>
      <c r="S97">
        <v>106.86667054327032</v>
      </c>
      <c r="T97">
        <v>328.69670645391039</v>
      </c>
      <c r="U97">
        <v>62.613884264911519</v>
      </c>
      <c r="V97">
        <v>28.502496401316407</v>
      </c>
      <c r="W97">
        <v>37.223852934849589</v>
      </c>
      <c r="X97">
        <v>16.784653641186498</v>
      </c>
      <c r="Y97">
        <v>39.895018565057256</v>
      </c>
      <c r="Z97">
        <v>45.047731126853463</v>
      </c>
      <c r="AA97">
        <v>28.841139435424676</v>
      </c>
      <c r="AB97">
        <v>11.160269238083135</v>
      </c>
      <c r="AC97">
        <v>6.5925893666193609</v>
      </c>
      <c r="AD97">
        <v>14.49457021195489</v>
      </c>
      <c r="AE97">
        <v>4.3449332337524273</v>
      </c>
      <c r="AF97">
        <v>15.91042318597759</v>
      </c>
      <c r="AG97">
        <v>68.289262331134125</v>
      </c>
      <c r="AH97">
        <v>290.44129943794593</v>
      </c>
      <c r="AI97">
        <v>9.9940220161445552</v>
      </c>
      <c r="AJ97">
        <v>96.338270221919075</v>
      </c>
    </row>
    <row r="98" spans="3:36">
      <c r="C98" t="s">
        <v>75</v>
      </c>
      <c r="D98">
        <v>2050</v>
      </c>
      <c r="E98" t="s">
        <v>102</v>
      </c>
      <c r="F98">
        <v>11.109409665440765</v>
      </c>
      <c r="G98">
        <v>378.38225981819858</v>
      </c>
      <c r="H98">
        <v>135.70837966586799</v>
      </c>
      <c r="I98">
        <v>88.115162070244253</v>
      </c>
      <c r="J98">
        <v>35.090919534926137</v>
      </c>
      <c r="K98">
        <v>64.471284583298711</v>
      </c>
      <c r="L98">
        <v>4.458138555849616</v>
      </c>
      <c r="M98">
        <v>47.245896523490273</v>
      </c>
      <c r="N98">
        <v>7.8078598372289179</v>
      </c>
      <c r="O98">
        <v>24.232726564022084</v>
      </c>
      <c r="P98">
        <v>13.920185176228875</v>
      </c>
      <c r="Q98">
        <v>53.57833639592927</v>
      </c>
      <c r="R98">
        <v>16.442880541037489</v>
      </c>
      <c r="S98">
        <v>10.976242345714544</v>
      </c>
      <c r="T98">
        <v>100.21578870638602</v>
      </c>
      <c r="U98">
        <v>12.419622484591311</v>
      </c>
      <c r="V98">
        <v>0.25009249557446783</v>
      </c>
      <c r="W98">
        <v>27.714464618477908</v>
      </c>
      <c r="X98">
        <v>4.8595246672966148</v>
      </c>
      <c r="Y98">
        <v>17.491866492134434</v>
      </c>
      <c r="Z98">
        <v>8.4555526463252555</v>
      </c>
      <c r="AA98">
        <v>7.79567943064907</v>
      </c>
      <c r="AB98">
        <v>1.7202752278873035</v>
      </c>
      <c r="AC98">
        <v>1.8822244336660092</v>
      </c>
      <c r="AD98">
        <v>2.738711554687761</v>
      </c>
      <c r="AE98">
        <v>0.76952367892784779</v>
      </c>
      <c r="AF98">
        <v>1.9643951627417917</v>
      </c>
      <c r="AG98">
        <v>6.9885003005793074</v>
      </c>
      <c r="AH98">
        <v>249.90268385173471</v>
      </c>
      <c r="AI98">
        <v>0.99344125386792215</v>
      </c>
      <c r="AJ98">
        <v>16.363029664158251</v>
      </c>
    </row>
    <row r="99" spans="3:36">
      <c r="C99" t="s">
        <v>75</v>
      </c>
      <c r="D99">
        <v>2050</v>
      </c>
      <c r="E99" t="s">
        <v>103</v>
      </c>
      <c r="F99">
        <v>7.258782646702941</v>
      </c>
      <c r="G99">
        <v>247.2313708920756</v>
      </c>
      <c r="H99">
        <v>135.70837966586799</v>
      </c>
      <c r="I99">
        <v>105.35230475853663</v>
      </c>
      <c r="J99">
        <v>35.090919534926137</v>
      </c>
      <c r="K99">
        <v>64.471284583298711</v>
      </c>
      <c r="L99">
        <v>2.9129053442386192</v>
      </c>
      <c r="M99">
        <v>56.488168122133828</v>
      </c>
      <c r="N99">
        <v>9.3352382241314249</v>
      </c>
      <c r="O99">
        <v>20.460743082380496</v>
      </c>
      <c r="P99">
        <v>11.753416677958324</v>
      </c>
      <c r="Q99">
        <v>22.141753452791161</v>
      </c>
      <c r="R99">
        <v>19.659447036897355</v>
      </c>
      <c r="S99">
        <v>9.2677179372396346</v>
      </c>
      <c r="T99">
        <v>65.480043485164117</v>
      </c>
      <c r="U99">
        <v>8.1148632451818443</v>
      </c>
      <c r="V99">
        <v>0.16340805871925393</v>
      </c>
      <c r="W99">
        <v>18.108367671513776</v>
      </c>
      <c r="X99">
        <v>5.8101478985254582</v>
      </c>
      <c r="Y99">
        <v>11.429019252618668</v>
      </c>
      <c r="Z99">
        <v>5.5247777033878878</v>
      </c>
      <c r="AA99">
        <v>5.0936228183650858</v>
      </c>
      <c r="AB99">
        <v>1.7202752278873035</v>
      </c>
      <c r="AC99">
        <v>1.5892438046074919</v>
      </c>
      <c r="AD99">
        <v>3.2744600086552591</v>
      </c>
      <c r="AE99">
        <v>0.92005837856472783</v>
      </c>
      <c r="AF99">
        <v>2.3486713635774485</v>
      </c>
      <c r="AG99">
        <v>5.900694203911284</v>
      </c>
      <c r="AH99">
        <v>103.27464391851348</v>
      </c>
      <c r="AI99">
        <v>0.83880558009547146</v>
      </c>
      <c r="AJ99">
        <v>10.691448002243177</v>
      </c>
    </row>
    <row r="100" spans="3:36">
      <c r="C100" t="s">
        <v>75</v>
      </c>
      <c r="D100">
        <v>2050</v>
      </c>
      <c r="E100" t="s">
        <v>104</v>
      </c>
      <c r="F100">
        <v>12.063905819790396</v>
      </c>
      <c r="G100">
        <v>52.658989725829429</v>
      </c>
      <c r="H100">
        <v>163.38268711512933</v>
      </c>
      <c r="I100">
        <v>93.731610210146798</v>
      </c>
      <c r="J100">
        <v>39.971389772165573</v>
      </c>
      <c r="K100">
        <v>196.96613252398186</v>
      </c>
      <c r="L100">
        <v>2.6519711586441215</v>
      </c>
      <c r="M100">
        <v>102.39288578533241</v>
      </c>
      <c r="N100">
        <v>16.825086615388077</v>
      </c>
      <c r="O100">
        <v>36.660909905766339</v>
      </c>
      <c r="P100">
        <v>47.546939922962181</v>
      </c>
      <c r="Q100">
        <v>32.670763239809339</v>
      </c>
      <c r="R100">
        <v>17.491018838170326</v>
      </c>
      <c r="S100">
        <v>38.212860060693998</v>
      </c>
      <c r="T100">
        <v>80.276556301246643</v>
      </c>
      <c r="U100">
        <v>23.913875381301551</v>
      </c>
      <c r="V100">
        <v>6.784728158411367</v>
      </c>
      <c r="W100">
        <v>21.588700692983977</v>
      </c>
      <c r="X100">
        <v>8.360013130965001</v>
      </c>
      <c r="Y100">
        <v>2.1730173715319969</v>
      </c>
      <c r="Z100">
        <v>10.996664975077781</v>
      </c>
      <c r="AA100">
        <v>2.6985613614450403</v>
      </c>
      <c r="AB100">
        <v>3.4196828260200984</v>
      </c>
      <c r="AC100">
        <v>8.303900249727505</v>
      </c>
      <c r="AD100">
        <v>2.7934197422013338</v>
      </c>
      <c r="AE100">
        <v>1.0025703047848338</v>
      </c>
      <c r="AF100">
        <v>7.5334895326375815</v>
      </c>
      <c r="AG100">
        <v>26.020143039230845</v>
      </c>
      <c r="AH100">
        <v>171.99144213366529</v>
      </c>
      <c r="AI100">
        <v>3.1782076991816544</v>
      </c>
      <c r="AJ100">
        <v>17.299374425905402</v>
      </c>
    </row>
    <row r="101" spans="3:36">
      <c r="C101" t="s">
        <v>75</v>
      </c>
      <c r="D101">
        <v>2070</v>
      </c>
      <c r="E101" t="s">
        <v>99</v>
      </c>
      <c r="F101">
        <v>68.47915594129725</v>
      </c>
      <c r="G101">
        <v>512.83897114226022</v>
      </c>
      <c r="H101">
        <v>125.14176023088761</v>
      </c>
      <c r="I101">
        <v>82.746203378750309</v>
      </c>
      <c r="J101">
        <v>31.462752696284333</v>
      </c>
      <c r="K101">
        <v>31.328082897561295</v>
      </c>
      <c r="L101">
        <v>3.4815382194668971</v>
      </c>
      <c r="M101">
        <v>73.608399634741843</v>
      </c>
      <c r="N101">
        <v>11.930586066373186</v>
      </c>
      <c r="O101">
        <v>11.739624743179196</v>
      </c>
      <c r="P101">
        <v>19.281173923131082</v>
      </c>
      <c r="Q101">
        <v>31.196941252901556</v>
      </c>
      <c r="R101">
        <v>56.633305053205525</v>
      </c>
      <c r="S101">
        <v>12.953477364293533</v>
      </c>
      <c r="T101">
        <v>167.59814719500613</v>
      </c>
      <c r="U101">
        <v>3.1692722949982248</v>
      </c>
      <c r="V101">
        <v>14.309303118526918</v>
      </c>
      <c r="W101">
        <v>125.00689774333647</v>
      </c>
      <c r="X101">
        <v>9.0875621528822563</v>
      </c>
      <c r="Y101">
        <v>19.731025547582291</v>
      </c>
      <c r="Z101">
        <v>2.6374915411549948</v>
      </c>
      <c r="AA101">
        <v>7.0511684812538507</v>
      </c>
      <c r="AB101">
        <v>3.9248976162589777</v>
      </c>
      <c r="AC101">
        <v>2.0993572906854845</v>
      </c>
      <c r="AD101">
        <v>9.0841342905451121</v>
      </c>
      <c r="AE101">
        <v>5.12453838237459</v>
      </c>
      <c r="AF101">
        <v>26.068591931118966</v>
      </c>
      <c r="AG101">
        <v>12.176735702910008</v>
      </c>
      <c r="AH101">
        <v>125.07587069913001</v>
      </c>
      <c r="AI101">
        <v>0.95494994738886774</v>
      </c>
      <c r="AJ101">
        <v>101.3063896818331</v>
      </c>
    </row>
    <row r="102" spans="3:36">
      <c r="C102" t="s">
        <v>75</v>
      </c>
      <c r="D102">
        <v>2070</v>
      </c>
      <c r="E102" t="s">
        <v>100</v>
      </c>
      <c r="F102">
        <v>5.3609484348806236</v>
      </c>
      <c r="G102">
        <v>66.986904790553794</v>
      </c>
      <c r="H102">
        <v>129.51802626714851</v>
      </c>
      <c r="I102">
        <v>31.36696290084415</v>
      </c>
      <c r="J102">
        <v>30.944467566016389</v>
      </c>
      <c r="K102">
        <v>6.2033774427623003</v>
      </c>
      <c r="L102">
        <v>2.534109172650997</v>
      </c>
      <c r="M102">
        <v>20.962472049396936</v>
      </c>
      <c r="N102">
        <v>3.42007133570758</v>
      </c>
      <c r="O102">
        <v>8.8509065125754081</v>
      </c>
      <c r="P102">
        <v>27.151354414973209</v>
      </c>
      <c r="Q102">
        <v>4.0457329610759203</v>
      </c>
      <c r="R102">
        <v>1.96</v>
      </c>
      <c r="S102">
        <v>4.1192243815803504</v>
      </c>
      <c r="T102">
        <v>10.247999999999999</v>
      </c>
      <c r="U102">
        <v>5.3038405248581055</v>
      </c>
      <c r="V102">
        <v>6.8049245474834015</v>
      </c>
      <c r="W102">
        <v>11.236000000000001</v>
      </c>
      <c r="X102">
        <v>1.2771936456249513</v>
      </c>
      <c r="Y102">
        <v>9.25</v>
      </c>
      <c r="Z102">
        <v>4.04</v>
      </c>
      <c r="AA102">
        <v>2.7927300000000002</v>
      </c>
      <c r="AB102">
        <v>1.3280000000000001</v>
      </c>
      <c r="AC102">
        <v>0.54926379407905024</v>
      </c>
      <c r="AD102">
        <v>0.31104322655424643</v>
      </c>
      <c r="AE102">
        <v>0.10075654362533361</v>
      </c>
      <c r="AF102">
        <v>3.15</v>
      </c>
      <c r="AG102">
        <v>15.744893828918455</v>
      </c>
      <c r="AH102">
        <v>26.913969312709479</v>
      </c>
      <c r="AI102">
        <v>2.4270522438894324</v>
      </c>
      <c r="AJ102">
        <v>8.0717208679690806</v>
      </c>
    </row>
    <row r="103" spans="3:36">
      <c r="C103" t="s">
        <v>75</v>
      </c>
      <c r="D103">
        <v>2070</v>
      </c>
      <c r="E103" t="s">
        <v>101</v>
      </c>
      <c r="F103">
        <v>75.327756952924645</v>
      </c>
      <c r="G103">
        <v>766.28363601152432</v>
      </c>
      <c r="H103">
        <v>587.74592059593101</v>
      </c>
      <c r="I103">
        <v>182.57281487901625</v>
      </c>
      <c r="J103">
        <v>153.40164622310942</v>
      </c>
      <c r="K103">
        <v>85.736956687831736</v>
      </c>
      <c r="L103">
        <v>16.45034254866853</v>
      </c>
      <c r="M103">
        <v>209.34816956683036</v>
      </c>
      <c r="N103">
        <v>32.540334148975532</v>
      </c>
      <c r="O103">
        <v>39.902612092331609</v>
      </c>
      <c r="P103">
        <v>174.64113548550208</v>
      </c>
      <c r="Q103">
        <v>76.417595978106192</v>
      </c>
      <c r="R103">
        <v>93.336798403907409</v>
      </c>
      <c r="S103">
        <v>123.86699761586647</v>
      </c>
      <c r="T103">
        <v>372.23230213717545</v>
      </c>
      <c r="U103">
        <v>72.433277726215522</v>
      </c>
      <c r="V103">
        <v>32.719244566848339</v>
      </c>
      <c r="W103">
        <v>45.038005095415841</v>
      </c>
      <c r="X103">
        <v>19.894232031551841</v>
      </c>
      <c r="Y103">
        <v>45.999497328335231</v>
      </c>
      <c r="Z103">
        <v>49.125148559433157</v>
      </c>
      <c r="AA103">
        <v>30.026413523244848</v>
      </c>
      <c r="AB103">
        <v>11.675570406023674</v>
      </c>
      <c r="AC103">
        <v>7.9510071979811503</v>
      </c>
      <c r="AD103">
        <v>17.463355984802316</v>
      </c>
      <c r="AE103">
        <v>6.0940108861087054</v>
      </c>
      <c r="AF103">
        <v>17.920682144324555</v>
      </c>
      <c r="AG103">
        <v>83.552458800450196</v>
      </c>
      <c r="AH103">
        <v>340.3964477240678</v>
      </c>
      <c r="AI103">
        <v>13.029135458112203</v>
      </c>
      <c r="AJ103">
        <v>115.76725439165705</v>
      </c>
    </row>
    <row r="104" spans="3:36">
      <c r="C104" t="s">
        <v>75</v>
      </c>
      <c r="D104">
        <v>2070</v>
      </c>
      <c r="E104" t="s">
        <v>102</v>
      </c>
      <c r="F104">
        <v>12.771463343172501</v>
      </c>
      <c r="G104">
        <v>425.06990735439751</v>
      </c>
      <c r="H104">
        <v>154.35497103971048</v>
      </c>
      <c r="I104">
        <v>96.98319259666367</v>
      </c>
      <c r="J104">
        <v>41.083679886630662</v>
      </c>
      <c r="K104">
        <v>74.110518377206972</v>
      </c>
      <c r="L104">
        <v>5.7063278339544752</v>
      </c>
      <c r="M104">
        <v>54.41132886993676</v>
      </c>
      <c r="N104">
        <v>8.4516617778816379</v>
      </c>
      <c r="O104">
        <v>27.327249764577328</v>
      </c>
      <c r="P104">
        <v>17.39181120418101</v>
      </c>
      <c r="Q104">
        <v>66.905771922166878</v>
      </c>
      <c r="R104">
        <v>17.287067417168441</v>
      </c>
      <c r="S104">
        <v>12.722340628337404</v>
      </c>
      <c r="T104">
        <v>113.48928361076078</v>
      </c>
      <c r="U104">
        <v>14.367324040704512</v>
      </c>
      <c r="V104">
        <v>0.28709195895755008</v>
      </c>
      <c r="W104">
        <v>33.53237508455608</v>
      </c>
      <c r="X104">
        <v>5.7598156840735735</v>
      </c>
      <c r="Y104">
        <v>20.16835923162779</v>
      </c>
      <c r="Z104">
        <v>9.2208923626616013</v>
      </c>
      <c r="AA104">
        <v>8.1160557058926148</v>
      </c>
      <c r="AB104">
        <v>1.7997051963942066</v>
      </c>
      <c r="AC104">
        <v>2.2700610015346201</v>
      </c>
      <c r="AD104">
        <v>3.2996559483879517</v>
      </c>
      <c r="AE104">
        <v>1.079299824465825</v>
      </c>
      <c r="AF104">
        <v>2.2125936504548949</v>
      </c>
      <c r="AG104">
        <v>8.5504860282386517</v>
      </c>
      <c r="AH104">
        <v>292.88529566717489</v>
      </c>
      <c r="AI104">
        <v>1.2951423006085532</v>
      </c>
      <c r="AJ104">
        <v>19.663037476023138</v>
      </c>
    </row>
    <row r="105" spans="3:36">
      <c r="C105" t="s">
        <v>75</v>
      </c>
      <c r="D105">
        <v>2070</v>
      </c>
      <c r="E105" t="s">
        <v>103</v>
      </c>
      <c r="F105">
        <v>8.344752716862315</v>
      </c>
      <c r="G105">
        <v>277.73663588427263</v>
      </c>
      <c r="H105">
        <v>154.35497103971048</v>
      </c>
      <c r="I105">
        <v>115.95510492001803</v>
      </c>
      <c r="J105">
        <v>41.083679886630662</v>
      </c>
      <c r="K105">
        <v>74.110518377206972</v>
      </c>
      <c r="L105">
        <v>3.7284603507204848</v>
      </c>
      <c r="M105">
        <v>65.055306791046604</v>
      </c>
      <c r="N105">
        <v>10.104981099956959</v>
      </c>
      <c r="O105">
        <v>23.073583366850638</v>
      </c>
      <c r="P105">
        <v>14.684661251216289</v>
      </c>
      <c r="Q105">
        <v>27.649442034222059</v>
      </c>
      <c r="R105">
        <v>20.668774273637897</v>
      </c>
      <c r="S105">
        <v>10.742024522713786</v>
      </c>
      <c r="T105">
        <v>74.15281885078052</v>
      </c>
      <c r="U105">
        <v>9.3874729231246121</v>
      </c>
      <c r="V105">
        <v>0.18758315630143355</v>
      </c>
      <c r="W105">
        <v>21.909735053131904</v>
      </c>
      <c r="X105">
        <v>6.8865544027233137</v>
      </c>
      <c r="Y105">
        <v>13.177814160407317</v>
      </c>
      <c r="Z105">
        <v>6.0248433971624831</v>
      </c>
      <c r="AA105">
        <v>5.3029536304592231</v>
      </c>
      <c r="AB105">
        <v>1.7997051963942066</v>
      </c>
      <c r="AC105">
        <v>1.9167110564723107</v>
      </c>
      <c r="AD105">
        <v>3.9451366927721656</v>
      </c>
      <c r="AE105">
        <v>1.2904331259393642</v>
      </c>
      <c r="AF105">
        <v>2.6454225934885245</v>
      </c>
      <c r="AG105">
        <v>7.2195465661309175</v>
      </c>
      <c r="AH105">
        <v>121.0376141335949</v>
      </c>
      <c r="AI105">
        <v>1.0935448719674108</v>
      </c>
      <c r="AJ105">
        <v>12.847641729914006</v>
      </c>
    </row>
    <row r="106" spans="3:36">
      <c r="C106" t="s">
        <v>75</v>
      </c>
      <c r="D106">
        <v>2070</v>
      </c>
      <c r="E106" t="s">
        <v>104</v>
      </c>
      <c r="F106">
        <v>13.86875951043845</v>
      </c>
      <c r="G106">
        <v>59.156451718664648</v>
      </c>
      <c r="H106">
        <v>185.83178135453545</v>
      </c>
      <c r="I106">
        <v>103.164887765392</v>
      </c>
      <c r="J106">
        <v>46.797627528367642</v>
      </c>
      <c r="K106">
        <v>226.41494238021377</v>
      </c>
      <c r="L106">
        <v>3.3944698326074016</v>
      </c>
      <c r="M106">
        <v>117.92205021736805</v>
      </c>
      <c r="N106">
        <v>18.212409600233222</v>
      </c>
      <c r="O106">
        <v>41.3425141799339</v>
      </c>
      <c r="P106">
        <v>59.404913943876032</v>
      </c>
      <c r="Q106">
        <v>40.797508487252571</v>
      </c>
      <c r="R106">
        <v>18.389017732980211</v>
      </c>
      <c r="S106">
        <v>44.291753658750928</v>
      </c>
      <c r="T106">
        <v>90.909117046013307</v>
      </c>
      <c r="U106">
        <v>27.664157835590732</v>
      </c>
      <c r="V106">
        <v>7.7884819915069343</v>
      </c>
      <c r="W106">
        <v>26.120670891210331</v>
      </c>
      <c r="X106">
        <v>9.9088157890925128</v>
      </c>
      <c r="Y106">
        <v>2.5055184925709457</v>
      </c>
      <c r="Z106">
        <v>11.992009076723164</v>
      </c>
      <c r="AA106">
        <v>2.809463181509225</v>
      </c>
      <c r="AB106">
        <v>3.5775792455994009</v>
      </c>
      <c r="AC106">
        <v>10.014937528371762</v>
      </c>
      <c r="AD106">
        <v>3.3655694966934302</v>
      </c>
      <c r="AE106">
        <v>1.4061606986240347</v>
      </c>
      <c r="AF106">
        <v>8.4853350394211446</v>
      </c>
      <c r="AG106">
        <v>31.835853178867545</v>
      </c>
      <c r="AH106">
        <v>201.57352296155696</v>
      </c>
      <c r="AI106">
        <v>4.1434067845517486</v>
      </c>
      <c r="AJ106">
        <v>20.788219213060543</v>
      </c>
    </row>
    <row r="109" spans="3:36">
      <c r="D109">
        <f>D77</f>
        <v>2010</v>
      </c>
      <c r="E109" t="str">
        <f t="shared" ref="E109" si="45">E77</f>
        <v>NR_HoRest</v>
      </c>
      <c r="F109">
        <f>F77*HLOOKUP(E$27,$3:$4,2,0)</f>
        <v>7.2693387124000003E-2</v>
      </c>
      <c r="G109">
        <f t="shared" ref="G109:AJ109" si="46">G77*HLOOKUP(F$27,$3:$4,2,0)</f>
        <v>0.71150000000000002</v>
      </c>
      <c r="H109">
        <f t="shared" si="46"/>
        <v>0.12823799999999999</v>
      </c>
      <c r="I109">
        <f t="shared" si="46"/>
        <v>8.2778000000000004E-2</v>
      </c>
      <c r="J109">
        <f t="shared" si="46"/>
        <v>2.5191471070264003E-2</v>
      </c>
      <c r="K109">
        <f t="shared" si="46"/>
        <v>2.6704000000000002E-2</v>
      </c>
      <c r="L109">
        <f t="shared" si="46"/>
        <v>2.6745035057830998E-3</v>
      </c>
      <c r="M109">
        <f t="shared" si="46"/>
        <v>7.2436000000000014E-2</v>
      </c>
      <c r="N109">
        <f t="shared" si="46"/>
        <v>1.289925520059724E-2</v>
      </c>
      <c r="O109">
        <f t="shared" si="46"/>
        <v>1.1972E-2</v>
      </c>
      <c r="P109">
        <f t="shared" si="46"/>
        <v>1.3561799999999999E-2</v>
      </c>
      <c r="Q109">
        <f t="shared" si="46"/>
        <v>1.3024037084312781E-2</v>
      </c>
      <c r="R109">
        <f t="shared" si="46"/>
        <v>5.2114000000000001E-2</v>
      </c>
      <c r="S109">
        <f t="shared" si="46"/>
        <v>1.0642E-2</v>
      </c>
      <c r="T109">
        <f t="shared" si="46"/>
        <v>8.5386000000000004E-2</v>
      </c>
      <c r="U109">
        <f t="shared" si="46"/>
        <v>1.9227000000000001E-2</v>
      </c>
      <c r="V109">
        <f t="shared" si="46"/>
        <v>1.1210000000000001E-2</v>
      </c>
      <c r="W109">
        <f t="shared" si="46"/>
        <v>5.6926000000000004E-2</v>
      </c>
      <c r="X109">
        <f t="shared" si="46"/>
        <v>6.0099999999999997E-3</v>
      </c>
      <c r="Y109">
        <f t="shared" si="46"/>
        <v>1.034E-2</v>
      </c>
      <c r="Z109">
        <f t="shared" si="46"/>
        <v>2.3999999999999998E-3</v>
      </c>
      <c r="AA109">
        <f t="shared" si="46"/>
        <v>4.4897557482885195E-3</v>
      </c>
      <c r="AB109">
        <f t="shared" si="46"/>
        <v>2.862E-3</v>
      </c>
      <c r="AC109">
        <f t="shared" si="46"/>
        <v>1.1439999999999998E-3</v>
      </c>
      <c r="AD109">
        <f t="shared" si="46"/>
        <v>6.3342046422416804E-3</v>
      </c>
      <c r="AE109">
        <f t="shared" si="46"/>
        <v>1.4490475830953879E-3</v>
      </c>
      <c r="AF109">
        <f t="shared" si="46"/>
        <v>1.7556000000000002E-2</v>
      </c>
      <c r="AG109">
        <f t="shared" si="46"/>
        <v>5.4928470732686918E-3</v>
      </c>
      <c r="AH109">
        <f t="shared" si="46"/>
        <v>0.134798</v>
      </c>
      <c r="AI109">
        <f t="shared" si="46"/>
        <v>6.5431399812536796E-4</v>
      </c>
      <c r="AJ109">
        <f t="shared" si="46"/>
        <v>0.18771246368842376</v>
      </c>
    </row>
    <row r="110" spans="3:36">
      <c r="D110">
        <f t="shared" ref="D110:E110" si="47">D78</f>
        <v>2010</v>
      </c>
      <c r="E110" t="str">
        <f t="shared" si="47"/>
        <v>NR_Hosp</v>
      </c>
      <c r="F110">
        <f t="shared" ref="F110:AJ110" si="48">F78*HLOOKUP(E$27,$3:$4,2,0)</f>
        <v>9.1399381040000015E-3</v>
      </c>
      <c r="G110">
        <f t="shared" si="48"/>
        <v>0.16093499999999999</v>
      </c>
      <c r="H110">
        <f t="shared" si="48"/>
        <v>0.23372800000000002</v>
      </c>
      <c r="I110">
        <f t="shared" si="48"/>
        <v>6.2076840000000001E-2</v>
      </c>
      <c r="J110">
        <f t="shared" si="48"/>
        <v>5.1401432101954803E-2</v>
      </c>
      <c r="K110">
        <f t="shared" si="48"/>
        <v>1.0832000000000001E-2</v>
      </c>
      <c r="L110">
        <f t="shared" si="48"/>
        <v>2.3892929597108801E-3</v>
      </c>
      <c r="M110">
        <f t="shared" si="48"/>
        <v>3.8112E-2</v>
      </c>
      <c r="N110">
        <f t="shared" si="48"/>
        <v>6.84014267141516E-3</v>
      </c>
      <c r="O110">
        <f t="shared" si="48"/>
        <v>1.6852000000000002E-2</v>
      </c>
      <c r="P110">
        <f t="shared" si="48"/>
        <v>4.0208699999999993E-2</v>
      </c>
      <c r="Q110">
        <f t="shared" si="48"/>
        <v>5.5914619550291606E-3</v>
      </c>
      <c r="R110">
        <f t="shared" si="48"/>
        <v>3.9199999999999999E-3</v>
      </c>
      <c r="S110">
        <f t="shared" si="48"/>
        <v>7.3339999999999994E-3</v>
      </c>
      <c r="T110">
        <f t="shared" si="48"/>
        <v>2.0496E-2</v>
      </c>
      <c r="U110">
        <f t="shared" si="48"/>
        <v>6.6846000000000003E-2</v>
      </c>
      <c r="V110">
        <f t="shared" si="48"/>
        <v>1.3460000000000001E-2</v>
      </c>
      <c r="W110">
        <f t="shared" si="48"/>
        <v>2.2472000000000002E-2</v>
      </c>
      <c r="X110">
        <f t="shared" si="48"/>
        <v>2.4860000000000004E-3</v>
      </c>
      <c r="Y110">
        <f t="shared" si="48"/>
        <v>1.8499999999999999E-2</v>
      </c>
      <c r="Z110">
        <f t="shared" si="48"/>
        <v>8.0800000000000004E-3</v>
      </c>
      <c r="AA110">
        <f t="shared" si="48"/>
        <v>5.5854600000000004E-3</v>
      </c>
      <c r="AB110">
        <f t="shared" si="48"/>
        <v>2.6560000000000004E-3</v>
      </c>
      <c r="AC110">
        <f t="shared" si="48"/>
        <v>1.0760000000000001E-3</v>
      </c>
      <c r="AD110">
        <f t="shared" si="48"/>
        <v>5.1271923859721406E-4</v>
      </c>
      <c r="AE110">
        <f t="shared" si="48"/>
        <v>9.5059896016095398E-5</v>
      </c>
      <c r="AF110">
        <f t="shared" si="48"/>
        <v>6.3E-3</v>
      </c>
      <c r="AG110">
        <f t="shared" si="48"/>
        <v>1.4100781773351488E-2</v>
      </c>
      <c r="AH110">
        <f t="shared" si="48"/>
        <v>4.6536000000000001E-2</v>
      </c>
      <c r="AI110">
        <f t="shared" si="48"/>
        <v>2.1489884834813002E-3</v>
      </c>
      <c r="AJ110">
        <f t="shared" si="48"/>
        <v>2.4980360352845149E-2</v>
      </c>
    </row>
    <row r="111" spans="3:36">
      <c r="D111">
        <f t="shared" ref="D111:E111" si="49">D79</f>
        <v>2010</v>
      </c>
      <c r="E111" t="str">
        <f t="shared" si="49"/>
        <v>NR_Offic</v>
      </c>
      <c r="F111">
        <f t="shared" ref="F111:AJ111" si="50">F79*HLOOKUP(E$27,$3:$4,2,0)</f>
        <v>0.100248455084</v>
      </c>
      <c r="G111">
        <f t="shared" si="50"/>
        <v>1.3871589063799998</v>
      </c>
      <c r="H111">
        <f t="shared" si="50"/>
        <v>0.78894399999999998</v>
      </c>
      <c r="I111">
        <f t="shared" si="50"/>
        <v>0.25985839199999999</v>
      </c>
      <c r="J111">
        <f t="shared" si="50"/>
        <v>0.17389252637034822</v>
      </c>
      <c r="K111">
        <f t="shared" si="50"/>
        <v>0.10281999999999999</v>
      </c>
      <c r="L111">
        <f t="shared" si="50"/>
        <v>1.3949474442000341E-2</v>
      </c>
      <c r="M111">
        <f t="shared" si="50"/>
        <v>0.27622399999999997</v>
      </c>
      <c r="N111">
        <f t="shared" si="50"/>
        <v>4.9842547811699806E-2</v>
      </c>
      <c r="O111">
        <f t="shared" si="50"/>
        <v>5.6200000000000007E-2</v>
      </c>
      <c r="P111">
        <f t="shared" si="50"/>
        <v>0.17487539999999999</v>
      </c>
      <c r="Q111">
        <f t="shared" si="50"/>
        <v>5.5369373754167596E-2</v>
      </c>
      <c r="R111">
        <f t="shared" si="50"/>
        <v>0.13963200000000001</v>
      </c>
      <c r="S111">
        <f t="shared" si="50"/>
        <v>0.14674400000000001</v>
      </c>
      <c r="T111">
        <f t="shared" si="50"/>
        <v>0.38029399999999997</v>
      </c>
      <c r="U111">
        <f t="shared" si="50"/>
        <v>0.62432499999999991</v>
      </c>
      <c r="V111">
        <f t="shared" si="50"/>
        <v>4.122E-2</v>
      </c>
      <c r="W111">
        <f t="shared" si="50"/>
        <v>4.2015999999999998E-2</v>
      </c>
      <c r="X111">
        <f t="shared" si="50"/>
        <v>2.1815999999999999E-2</v>
      </c>
      <c r="Y111">
        <f t="shared" si="50"/>
        <v>5.0487999999999998E-2</v>
      </c>
      <c r="Z111">
        <f t="shared" si="50"/>
        <v>7.5400000000000009E-2</v>
      </c>
      <c r="AA111">
        <f t="shared" si="50"/>
        <v>3.9198093999999996E-2</v>
      </c>
      <c r="AB111">
        <f t="shared" si="50"/>
        <v>1.7114000000000001E-2</v>
      </c>
      <c r="AC111">
        <f t="shared" si="50"/>
        <v>7.8279999999999999E-3</v>
      </c>
      <c r="AD111">
        <f t="shared" si="50"/>
        <v>1.8209029819870923E-2</v>
      </c>
      <c r="AE111">
        <f t="shared" si="50"/>
        <v>2.9881270458933804E-3</v>
      </c>
      <c r="AF111">
        <f t="shared" si="50"/>
        <v>2.324E-2</v>
      </c>
      <c r="AG111">
        <f t="shared" si="50"/>
        <v>5.2140148387369835E-2</v>
      </c>
      <c r="AH111">
        <f t="shared" si="50"/>
        <v>0.45968000000000003</v>
      </c>
      <c r="AI111">
        <f t="shared" si="50"/>
        <v>1.010595335229152E-2</v>
      </c>
      <c r="AJ111">
        <f t="shared" si="50"/>
        <v>0.27451067640110605</v>
      </c>
    </row>
    <row r="112" spans="3:36">
      <c r="D112">
        <f t="shared" ref="D112:E112" si="51">D80</f>
        <v>2010</v>
      </c>
      <c r="E112" t="str">
        <f t="shared" si="51"/>
        <v>NR_ShopL</v>
      </c>
      <c r="F112">
        <f t="shared" ref="F112:AJ112" si="52">F80*HLOOKUP(E$27,$3:$4,2,0)</f>
        <v>1.6996649324300263E-2</v>
      </c>
      <c r="G112">
        <f t="shared" si="52"/>
        <v>0.76947944613540753</v>
      </c>
      <c r="H112">
        <f t="shared" si="52"/>
        <v>0.20719399999999999</v>
      </c>
      <c r="I112">
        <f t="shared" si="52"/>
        <v>0.1380375084642016</v>
      </c>
      <c r="J112">
        <f t="shared" si="52"/>
        <v>4.6571500788761599E-2</v>
      </c>
      <c r="K112">
        <f t="shared" si="52"/>
        <v>8.8876999999999998E-2</v>
      </c>
      <c r="L112">
        <f t="shared" si="52"/>
        <v>4.8388216866563595E-3</v>
      </c>
      <c r="M112">
        <f t="shared" si="52"/>
        <v>7.1792912910907808E-2</v>
      </c>
      <c r="N112">
        <f t="shared" si="52"/>
        <v>1.2945544883583921E-2</v>
      </c>
      <c r="O112">
        <f t="shared" si="52"/>
        <v>3.8488493766161001E-2</v>
      </c>
      <c r="P112">
        <f t="shared" si="52"/>
        <v>1.7415140668895383E-2</v>
      </c>
      <c r="Q112">
        <f t="shared" si="52"/>
        <v>4.84774565916848E-2</v>
      </c>
      <c r="R112">
        <f t="shared" si="52"/>
        <v>2.5861480561486801E-2</v>
      </c>
      <c r="S112">
        <f t="shared" si="52"/>
        <v>1.507203039629988E-2</v>
      </c>
      <c r="T112">
        <f t="shared" si="52"/>
        <v>0.11594720117966961</v>
      </c>
      <c r="U112">
        <f t="shared" si="52"/>
        <v>0.12383644456374514</v>
      </c>
      <c r="V112">
        <f t="shared" si="52"/>
        <v>3.6168104444014398E-4</v>
      </c>
      <c r="W112">
        <f t="shared" si="52"/>
        <v>3.1282386255072202E-2</v>
      </c>
      <c r="X112">
        <f t="shared" si="52"/>
        <v>6.31620958097106E-3</v>
      </c>
      <c r="Y112">
        <f t="shared" si="52"/>
        <v>2.2136331482457E-2</v>
      </c>
      <c r="Z112">
        <f t="shared" si="52"/>
        <v>1.4152736521570879E-2</v>
      </c>
      <c r="AA112">
        <f t="shared" si="52"/>
        <v>1.0595135320524801E-2</v>
      </c>
      <c r="AB112">
        <f t="shared" si="52"/>
        <v>2.6380000000000002E-3</v>
      </c>
      <c r="AC112">
        <f t="shared" si="52"/>
        <v>2.2349416970123001E-3</v>
      </c>
      <c r="AD112">
        <f t="shared" si="52"/>
        <v>3.4405490910108601E-3</v>
      </c>
      <c r="AE112">
        <f t="shared" si="52"/>
        <v>5.2922206021421608E-4</v>
      </c>
      <c r="AF112">
        <f t="shared" si="52"/>
        <v>2.8693481655694998E-3</v>
      </c>
      <c r="AG112">
        <f t="shared" si="52"/>
        <v>5.3358526690550677E-3</v>
      </c>
      <c r="AH112">
        <f t="shared" si="52"/>
        <v>0.39551973474595004</v>
      </c>
      <c r="AI112">
        <f t="shared" si="52"/>
        <v>1.004567625888048E-3</v>
      </c>
      <c r="AJ112">
        <f t="shared" si="52"/>
        <v>4.6625565631730169E-2</v>
      </c>
    </row>
    <row r="113" spans="4:36">
      <c r="D113">
        <f t="shared" ref="D113:E113" si="53">D81</f>
        <v>2010</v>
      </c>
      <c r="E113" t="str">
        <f t="shared" si="53"/>
        <v>NR_ShopS</v>
      </c>
      <c r="F113">
        <f t="shared" ref="F113:AJ113" si="54">F81*HLOOKUP(E$27,$3:$4,2,0)</f>
        <v>1.1105449063699742E-2</v>
      </c>
      <c r="G113">
        <f t="shared" si="54"/>
        <v>0.50277055386459257</v>
      </c>
      <c r="H113">
        <f t="shared" si="54"/>
        <v>0.20719399999999999</v>
      </c>
      <c r="I113">
        <f t="shared" si="54"/>
        <v>0.16504049153579839</v>
      </c>
      <c r="J113">
        <f t="shared" si="54"/>
        <v>4.6571500788761599E-2</v>
      </c>
      <c r="K113">
        <f t="shared" si="54"/>
        <v>8.8876999999999998E-2</v>
      </c>
      <c r="L113">
        <f t="shared" si="54"/>
        <v>3.16164008235784E-3</v>
      </c>
      <c r="M113">
        <f t="shared" si="54"/>
        <v>8.5837087089092198E-2</v>
      </c>
      <c r="N113">
        <f t="shared" si="54"/>
        <v>1.54779604076925E-2</v>
      </c>
      <c r="O113">
        <f t="shared" si="54"/>
        <v>3.2497506233838999E-2</v>
      </c>
      <c r="P113">
        <f t="shared" si="54"/>
        <v>1.4704359331104618E-2</v>
      </c>
      <c r="Q113">
        <f t="shared" si="54"/>
        <v>2.0033766706370203E-2</v>
      </c>
      <c r="R113">
        <f t="shared" si="54"/>
        <v>3.0920519438513202E-2</v>
      </c>
      <c r="S113">
        <f t="shared" si="54"/>
        <v>1.2725969603700121E-2</v>
      </c>
      <c r="T113">
        <f t="shared" si="54"/>
        <v>7.5758798820330403E-2</v>
      </c>
      <c r="U113">
        <f t="shared" si="54"/>
        <v>8.0913555436254711E-2</v>
      </c>
      <c r="V113">
        <f t="shared" si="54"/>
        <v>2.36318955559856E-4</v>
      </c>
      <c r="W113">
        <f t="shared" si="54"/>
        <v>2.0439613744927802E-2</v>
      </c>
      <c r="X113">
        <f t="shared" si="54"/>
        <v>7.5517904190289401E-3</v>
      </c>
      <c r="Y113">
        <f t="shared" si="54"/>
        <v>1.446366851754298E-2</v>
      </c>
      <c r="Z113">
        <f t="shared" si="54"/>
        <v>9.2472634784291213E-3</v>
      </c>
      <c r="AA113">
        <f t="shared" si="54"/>
        <v>6.9227606794752001E-3</v>
      </c>
      <c r="AB113">
        <f t="shared" si="54"/>
        <v>2.6380000000000002E-3</v>
      </c>
      <c r="AC113">
        <f t="shared" si="54"/>
        <v>1.887058302987694E-3</v>
      </c>
      <c r="AD113">
        <f t="shared" si="54"/>
        <v>4.1135914393930001E-3</v>
      </c>
      <c r="AE113">
        <f t="shared" si="54"/>
        <v>6.3274880806758207E-4</v>
      </c>
      <c r="AF113">
        <f t="shared" si="54"/>
        <v>3.4306518344305202E-3</v>
      </c>
      <c r="AG113">
        <f t="shared" si="54"/>
        <v>4.5052920602447191E-3</v>
      </c>
      <c r="AH113">
        <f t="shared" si="54"/>
        <v>0.1634522652540506</v>
      </c>
      <c r="AI113">
        <f t="shared" si="54"/>
        <v>8.4820005903457596E-4</v>
      </c>
      <c r="AJ113">
        <f t="shared" si="54"/>
        <v>3.0464701266094255E-2</v>
      </c>
    </row>
    <row r="114" spans="4:36">
      <c r="D114">
        <f t="shared" ref="D114:E114" si="55">D82</f>
        <v>2010</v>
      </c>
      <c r="E114" t="str">
        <f t="shared" si="55"/>
        <v>NR_SpoRecr</v>
      </c>
      <c r="F114">
        <f t="shared" ref="F114:AJ114" si="56">F82*HLOOKUP(E$27,$3:$4,2,0)</f>
        <v>1.845696422E-2</v>
      </c>
      <c r="G114">
        <f t="shared" si="56"/>
        <v>0.1070875</v>
      </c>
      <c r="H114">
        <f t="shared" si="56"/>
        <v>0.249446</v>
      </c>
      <c r="I114">
        <f t="shared" si="56"/>
        <v>0.14683600000000002</v>
      </c>
      <c r="J114">
        <f t="shared" si="56"/>
        <v>5.3048698494478602E-2</v>
      </c>
      <c r="K114">
        <f t="shared" si="56"/>
        <v>0.27152800000000005</v>
      </c>
      <c r="L114">
        <f t="shared" si="56"/>
        <v>2.87842456982336E-3</v>
      </c>
      <c r="M114">
        <f t="shared" si="56"/>
        <v>0.15559200000000001</v>
      </c>
      <c r="N114">
        <f t="shared" si="56"/>
        <v>2.7896237700265399E-2</v>
      </c>
      <c r="O114">
        <f t="shared" si="56"/>
        <v>5.8228000000000002E-2</v>
      </c>
      <c r="P114">
        <f t="shared" si="56"/>
        <v>5.9484599999999999E-2</v>
      </c>
      <c r="Q114">
        <f t="shared" si="56"/>
        <v>2.95603710998276E-2</v>
      </c>
      <c r="R114">
        <f t="shared" si="56"/>
        <v>2.7510000000000003E-2</v>
      </c>
      <c r="S114">
        <f t="shared" si="56"/>
        <v>5.2472000000000005E-2</v>
      </c>
      <c r="T114">
        <f t="shared" si="56"/>
        <v>9.2878000000000002E-2</v>
      </c>
      <c r="U114">
        <f t="shared" si="56"/>
        <v>0.23844599999999996</v>
      </c>
      <c r="V114">
        <f t="shared" si="56"/>
        <v>9.8119999999999995E-3</v>
      </c>
      <c r="W114">
        <f t="shared" si="56"/>
        <v>2.4368000000000001E-2</v>
      </c>
      <c r="X114">
        <f t="shared" si="56"/>
        <v>1.0866000000000001E-2</v>
      </c>
      <c r="Y114">
        <f t="shared" si="56"/>
        <v>2.7499999999999998E-3</v>
      </c>
      <c r="Z114">
        <f t="shared" si="56"/>
        <v>1.8405999999999999E-2</v>
      </c>
      <c r="AA114">
        <f t="shared" si="56"/>
        <v>3.6676242333465599E-3</v>
      </c>
      <c r="AB114">
        <f t="shared" si="56"/>
        <v>5.2439999999999995E-3</v>
      </c>
      <c r="AC114">
        <f t="shared" si="56"/>
        <v>9.859999999999999E-3</v>
      </c>
      <c r="AD114">
        <f t="shared" si="56"/>
        <v>3.5092771045537601E-3</v>
      </c>
      <c r="AE114">
        <f t="shared" si="56"/>
        <v>6.8949447136840202E-4</v>
      </c>
      <c r="AF114">
        <f t="shared" si="56"/>
        <v>1.1004E-2</v>
      </c>
      <c r="AG114">
        <f t="shared" si="56"/>
        <v>1.9866873250841174E-2</v>
      </c>
      <c r="AH114">
        <f t="shared" si="56"/>
        <v>0.27221000000000001</v>
      </c>
      <c r="AI114">
        <f t="shared" si="56"/>
        <v>3.2138030814759201E-3</v>
      </c>
      <c r="AJ114">
        <f t="shared" si="56"/>
        <v>4.9293629250681897E-2</v>
      </c>
    </row>
    <row r="115" spans="4:36">
      <c r="D115">
        <f t="shared" ref="D115:E115" si="57">D83</f>
        <v>2020</v>
      </c>
      <c r="E115" t="str">
        <f t="shared" si="57"/>
        <v>NR_HoRest</v>
      </c>
      <c r="F115">
        <f t="shared" ref="F115:AJ115" si="58">F83*HLOOKUP(E$27,$3:$4,2,0)</f>
        <v>7.7546979559418971E-2</v>
      </c>
      <c r="G115">
        <f t="shared" si="58"/>
        <v>0.78570038393636521</v>
      </c>
      <c r="H115">
        <f t="shared" si="58"/>
        <v>0.13691188195290999</v>
      </c>
      <c r="I115">
        <f t="shared" si="58"/>
        <v>8.2778000000000004E-2</v>
      </c>
      <c r="J115">
        <f t="shared" si="58"/>
        <v>3.1229396245697181E-2</v>
      </c>
      <c r="K115">
        <f t="shared" si="58"/>
        <v>3.2235070449829172E-2</v>
      </c>
      <c r="L115">
        <f t="shared" si="58"/>
        <v>3.3560220059643308E-3</v>
      </c>
      <c r="M115">
        <f t="shared" si="58"/>
        <v>7.2436000000000014E-2</v>
      </c>
      <c r="N115">
        <f t="shared" si="58"/>
        <v>1.289925520059724E-2</v>
      </c>
      <c r="O115">
        <f t="shared" si="58"/>
        <v>1.2990634767843E-2</v>
      </c>
      <c r="P115">
        <f t="shared" si="58"/>
        <v>1.7555046718580474E-2</v>
      </c>
      <c r="Q115">
        <f t="shared" si="58"/>
        <v>2.065406235343329E-2</v>
      </c>
      <c r="R115">
        <f t="shared" si="58"/>
        <v>5.2114000000000001E-2</v>
      </c>
      <c r="S115">
        <f t="shared" si="58"/>
        <v>1.3228945799871583E-2</v>
      </c>
      <c r="T115">
        <f t="shared" si="58"/>
        <v>0.13028488032748181</v>
      </c>
      <c r="U115">
        <f t="shared" si="58"/>
        <v>2.1789306609453701E-2</v>
      </c>
      <c r="V115">
        <f t="shared" si="58"/>
        <v>1.1993923760087418E-2</v>
      </c>
      <c r="W115">
        <f t="shared" si="58"/>
        <v>8.4907077536124781E-2</v>
      </c>
      <c r="X115">
        <f t="shared" si="58"/>
        <v>6.4342446012440237E-3</v>
      </c>
      <c r="Y115">
        <f t="shared" si="58"/>
        <v>1.3751371276342867E-2</v>
      </c>
      <c r="Z115">
        <f t="shared" si="58"/>
        <v>2.6511405546121945E-3</v>
      </c>
      <c r="AA115">
        <f t="shared" si="58"/>
        <v>6.9291262098779022E-3</v>
      </c>
      <c r="AB115">
        <f t="shared" si="58"/>
        <v>4.2414455914991517E-3</v>
      </c>
      <c r="AC115">
        <f t="shared" si="58"/>
        <v>1.8527962175077801E-3</v>
      </c>
      <c r="AD115">
        <f t="shared" si="58"/>
        <v>7.2128495688762711E-3</v>
      </c>
      <c r="AE115">
        <f t="shared" si="58"/>
        <v>2.8531042706522614E-3</v>
      </c>
      <c r="AF115">
        <f t="shared" si="58"/>
        <v>1.9311652904041458E-2</v>
      </c>
      <c r="AG115">
        <f t="shared" si="58"/>
        <v>6.3306072938251502E-3</v>
      </c>
      <c r="AH115">
        <f t="shared" si="58"/>
        <v>0.14091354456692021</v>
      </c>
      <c r="AI115">
        <f t="shared" si="58"/>
        <v>8.8493651784857913E-4</v>
      </c>
      <c r="AJ115">
        <f t="shared" si="58"/>
        <v>0.22076611787009379</v>
      </c>
    </row>
    <row r="116" spans="4:36">
      <c r="D116">
        <f t="shared" ref="D116:E116" si="59">D84</f>
        <v>2020</v>
      </c>
      <c r="E116" t="str">
        <f t="shared" si="59"/>
        <v>NR_Hosp</v>
      </c>
      <c r="F116">
        <f t="shared" ref="F116:AJ116" si="60">F84*HLOOKUP(E$27,$3:$4,2,0)</f>
        <v>9.6949372928491553E-3</v>
      </c>
      <c r="G116">
        <f t="shared" si="60"/>
        <v>0.16332919816815078</v>
      </c>
      <c r="H116">
        <f t="shared" si="60"/>
        <v>0.24283285350746076</v>
      </c>
      <c r="I116">
        <f t="shared" si="60"/>
        <v>6.2733925801688309E-2</v>
      </c>
      <c r="J116">
        <f t="shared" si="60"/>
        <v>5.4320594329115721E-2</v>
      </c>
      <c r="K116">
        <f t="shared" si="60"/>
        <v>1.1294148648665771E-2</v>
      </c>
      <c r="L116">
        <f t="shared" si="60"/>
        <v>2.9214736951093099E-3</v>
      </c>
      <c r="M116">
        <f t="shared" si="60"/>
        <v>3.8481293524917352E-2</v>
      </c>
      <c r="N116">
        <f t="shared" si="60"/>
        <v>6.84014267141516E-3</v>
      </c>
      <c r="O116">
        <f t="shared" si="60"/>
        <v>1.7376294395494884E-2</v>
      </c>
      <c r="P116">
        <f t="shared" si="60"/>
        <v>4.4037730821957097E-2</v>
      </c>
      <c r="Q116">
        <f t="shared" si="60"/>
        <v>6.0275426665357072E-3</v>
      </c>
      <c r="R116">
        <f t="shared" si="60"/>
        <v>3.9199999999999999E-3</v>
      </c>
      <c r="S116">
        <f t="shared" si="60"/>
        <v>7.6935526223644189E-3</v>
      </c>
      <c r="T116">
        <f t="shared" si="60"/>
        <v>2.0496E-2</v>
      </c>
      <c r="U116">
        <f t="shared" si="60"/>
        <v>6.8045358708510195E-2</v>
      </c>
      <c r="V116">
        <f t="shared" si="60"/>
        <v>1.3609849094966804E-2</v>
      </c>
      <c r="W116">
        <f t="shared" si="60"/>
        <v>2.2472000000000002E-2</v>
      </c>
      <c r="X116">
        <f t="shared" si="60"/>
        <v>2.5272095461793395E-3</v>
      </c>
      <c r="Y116">
        <f t="shared" si="60"/>
        <v>1.8499999999999999E-2</v>
      </c>
      <c r="Z116">
        <f t="shared" si="60"/>
        <v>8.0800000000000004E-3</v>
      </c>
      <c r="AA116">
        <f t="shared" si="60"/>
        <v>5.5854600000000004E-3</v>
      </c>
      <c r="AB116">
        <f t="shared" si="60"/>
        <v>2.6560000000000004E-3</v>
      </c>
      <c r="AC116">
        <f t="shared" si="60"/>
        <v>1.0760000000000001E-3</v>
      </c>
      <c r="AD116">
        <f t="shared" si="60"/>
        <v>5.4824604874387922E-4</v>
      </c>
      <c r="AE116">
        <f t="shared" si="60"/>
        <v>1.1332030813886058E-4</v>
      </c>
      <c r="AF116">
        <f t="shared" si="60"/>
        <v>6.3E-3</v>
      </c>
      <c r="AG116">
        <f t="shared" si="60"/>
        <v>1.5391974198959902E-2</v>
      </c>
      <c r="AH116">
        <f t="shared" si="60"/>
        <v>4.7524585147023006E-2</v>
      </c>
      <c r="AI116">
        <f t="shared" si="60"/>
        <v>2.4472014834627321E-3</v>
      </c>
      <c r="AJ116">
        <f t="shared" si="60"/>
        <v>2.7529583339486678E-2</v>
      </c>
    </row>
    <row r="117" spans="4:36">
      <c r="D117">
        <f t="shared" ref="D117:E117" si="61">D85</f>
        <v>2020</v>
      </c>
      <c r="E117" t="str">
        <f t="shared" si="61"/>
        <v>NR_Offic</v>
      </c>
      <c r="F117">
        <f t="shared" ref="F117:AJ117" si="62">F85*HLOOKUP(E$27,$3:$4,2,0)</f>
        <v>0.10663881431286976</v>
      </c>
      <c r="G117">
        <f t="shared" si="62"/>
        <v>1.4698086499923337</v>
      </c>
      <c r="H117">
        <f t="shared" si="62"/>
        <v>0.83099228837103656</v>
      </c>
      <c r="I117">
        <f t="shared" si="62"/>
        <v>0.25985839199999999</v>
      </c>
      <c r="J117">
        <f t="shared" si="62"/>
        <v>0.19966972694848606</v>
      </c>
      <c r="K117">
        <f t="shared" si="62"/>
        <v>0.11566171896257652</v>
      </c>
      <c r="L117">
        <f t="shared" si="62"/>
        <v>1.7280303608577761E-2</v>
      </c>
      <c r="M117">
        <f t="shared" si="62"/>
        <v>0.27680134362818748</v>
      </c>
      <c r="N117">
        <f t="shared" si="62"/>
        <v>4.9842547811699806E-2</v>
      </c>
      <c r="O117">
        <f t="shared" si="62"/>
        <v>5.9465120620758295E-2</v>
      </c>
      <c r="P117">
        <f t="shared" si="62"/>
        <v>0.20894786488901701</v>
      </c>
      <c r="Q117">
        <f t="shared" si="62"/>
        <v>7.374736199119783E-2</v>
      </c>
      <c r="R117">
        <f t="shared" si="62"/>
        <v>0.13963200000000001</v>
      </c>
      <c r="S117">
        <f t="shared" si="62"/>
        <v>0.16817697055269187</v>
      </c>
      <c r="T117">
        <f t="shared" si="62"/>
        <v>0.48002947059069562</v>
      </c>
      <c r="U117">
        <f t="shared" si="62"/>
        <v>0.67152652354382147</v>
      </c>
      <c r="V117">
        <f t="shared" si="62"/>
        <v>4.2890722322777207E-2</v>
      </c>
      <c r="W117">
        <f t="shared" si="62"/>
        <v>5.1835390917631889E-2</v>
      </c>
      <c r="X117">
        <f t="shared" si="62"/>
        <v>2.2766811435889368E-2</v>
      </c>
      <c r="Y117">
        <f t="shared" si="62"/>
        <v>5.772160900556398E-2</v>
      </c>
      <c r="Z117">
        <f t="shared" si="62"/>
        <v>7.7202772493206742E-2</v>
      </c>
      <c r="AA117">
        <f t="shared" si="62"/>
        <v>4.7677172203674206E-2</v>
      </c>
      <c r="AB117">
        <f t="shared" si="62"/>
        <v>2.0429123929039793E-2</v>
      </c>
      <c r="AC117">
        <f t="shared" si="62"/>
        <v>1.0228160327992656E-2</v>
      </c>
      <c r="AD117">
        <f t="shared" si="62"/>
        <v>2.010281707970837E-2</v>
      </c>
      <c r="AE117">
        <f t="shared" si="62"/>
        <v>4.7228022598493381E-3</v>
      </c>
      <c r="AF117">
        <f t="shared" si="62"/>
        <v>2.3790090501355738E-2</v>
      </c>
      <c r="AG117">
        <f t="shared" si="62"/>
        <v>5.8503521079615158E-2</v>
      </c>
      <c r="AH117">
        <f t="shared" si="62"/>
        <v>0.47499002474118562</v>
      </c>
      <c r="AI117">
        <f t="shared" si="62"/>
        <v>1.2588145301202511E-2</v>
      </c>
      <c r="AJ117">
        <f t="shared" si="62"/>
        <v>0.31268628771119955</v>
      </c>
    </row>
    <row r="118" spans="4:36">
      <c r="D118">
        <f t="shared" ref="D118:E118" si="63">D86</f>
        <v>2020</v>
      </c>
      <c r="E118" t="str">
        <f t="shared" si="63"/>
        <v>NR_ShopL</v>
      </c>
      <c r="F118">
        <f t="shared" ref="F118:AJ118" si="64">F86*HLOOKUP(E$27,$3:$4,2,0)</f>
        <v>1.8080104373840871E-2</v>
      </c>
      <c r="G118">
        <f t="shared" si="64"/>
        <v>0.81532659360030668</v>
      </c>
      <c r="H118">
        <f t="shared" si="64"/>
        <v>0.21823680286148139</v>
      </c>
      <c r="I118">
        <f t="shared" si="64"/>
        <v>0.1380375084642016</v>
      </c>
      <c r="J118">
        <f t="shared" si="64"/>
        <v>5.3475092001762203E-2</v>
      </c>
      <c r="K118">
        <f t="shared" si="64"/>
        <v>9.9977305935002078E-2</v>
      </c>
      <c r="L118">
        <f t="shared" si="64"/>
        <v>5.994226391887042E-3</v>
      </c>
      <c r="M118">
        <f t="shared" si="64"/>
        <v>7.1942969317368238E-2</v>
      </c>
      <c r="N118">
        <f t="shared" si="64"/>
        <v>1.2945544883583921E-2</v>
      </c>
      <c r="O118">
        <f t="shared" si="64"/>
        <v>4.0724607194236075E-2</v>
      </c>
      <c r="P118">
        <f t="shared" si="64"/>
        <v>2.0808280978957462E-2</v>
      </c>
      <c r="Q118">
        <f t="shared" si="64"/>
        <v>6.4567906358349691E-2</v>
      </c>
      <c r="R118">
        <f t="shared" si="64"/>
        <v>2.5861480561486801E-2</v>
      </c>
      <c r="S118">
        <f t="shared" si="64"/>
        <v>1.7273404105979134E-2</v>
      </c>
      <c r="T118">
        <f t="shared" si="64"/>
        <v>0.14635538188546146</v>
      </c>
      <c r="U118">
        <f t="shared" si="64"/>
        <v>0.13319898627464694</v>
      </c>
      <c r="V118">
        <f t="shared" si="64"/>
        <v>3.7634064159374722E-4</v>
      </c>
      <c r="W118">
        <f t="shared" si="64"/>
        <v>3.8593267335491774E-2</v>
      </c>
      <c r="X118">
        <f t="shared" si="64"/>
        <v>6.5914903061755556E-3</v>
      </c>
      <c r="Y118">
        <f t="shared" si="64"/>
        <v>2.530788842196045E-2</v>
      </c>
      <c r="Z118">
        <f t="shared" si="64"/>
        <v>1.449112066089038E-2</v>
      </c>
      <c r="AA118">
        <f t="shared" si="64"/>
        <v>1.2887006475312086E-2</v>
      </c>
      <c r="AB118">
        <f t="shared" si="64"/>
        <v>3.1490025081691579E-3</v>
      </c>
      <c r="AC118">
        <f t="shared" si="64"/>
        <v>2.9202020951402392E-3</v>
      </c>
      <c r="AD118">
        <f t="shared" si="64"/>
        <v>3.798375295913405E-3</v>
      </c>
      <c r="AE118">
        <f t="shared" si="64"/>
        <v>8.3644741456920105E-4</v>
      </c>
      <c r="AF118">
        <f t="shared" si="64"/>
        <v>2.937265599776139E-3</v>
      </c>
      <c r="AG118">
        <f t="shared" si="64"/>
        <v>5.9870594686953658E-3</v>
      </c>
      <c r="AH118">
        <f t="shared" si="64"/>
        <v>0.40869284848722148</v>
      </c>
      <c r="AI118">
        <f t="shared" si="64"/>
        <v>1.2513063140842026E-3</v>
      </c>
      <c r="AJ118">
        <f t="shared" si="64"/>
        <v>5.3109683094867986E-2</v>
      </c>
    </row>
    <row r="119" spans="4:36">
      <c r="D119">
        <f t="shared" ref="D119:E119" si="65">D87</f>
        <v>2020</v>
      </c>
      <c r="E119" t="str">
        <f t="shared" si="65"/>
        <v>NR_ShopS</v>
      </c>
      <c r="F119">
        <f t="shared" ref="F119:AJ119" si="66">F87*HLOOKUP(E$27,$3:$4,2,0)</f>
        <v>1.1813368291537131E-2</v>
      </c>
      <c r="G119">
        <f t="shared" si="66"/>
        <v>0.53272664410170945</v>
      </c>
      <c r="H119">
        <f t="shared" si="66"/>
        <v>0.21823680286148139</v>
      </c>
      <c r="I119">
        <f t="shared" si="66"/>
        <v>0.16504049153579839</v>
      </c>
      <c r="J119">
        <f t="shared" si="66"/>
        <v>5.3475092001762203E-2</v>
      </c>
      <c r="K119">
        <f t="shared" si="66"/>
        <v>9.9977305935002078E-2</v>
      </c>
      <c r="L119">
        <f t="shared" si="66"/>
        <v>3.91657053112302E-3</v>
      </c>
      <c r="M119">
        <f t="shared" si="66"/>
        <v>8.6016497622909152E-2</v>
      </c>
      <c r="N119">
        <f t="shared" si="66"/>
        <v>1.54779604076925E-2</v>
      </c>
      <c r="O119">
        <f t="shared" si="66"/>
        <v>3.4385553880232747E-2</v>
      </c>
      <c r="P119">
        <f t="shared" si="66"/>
        <v>1.7569335005353553E-2</v>
      </c>
      <c r="Q119">
        <f t="shared" si="66"/>
        <v>2.6683297013643487E-2</v>
      </c>
      <c r="R119">
        <f t="shared" si="66"/>
        <v>3.0920519438513202E-2</v>
      </c>
      <c r="S119">
        <f t="shared" si="66"/>
        <v>1.4584684997655284E-2</v>
      </c>
      <c r="T119">
        <f t="shared" si="66"/>
        <v>9.5627214971338553E-2</v>
      </c>
      <c r="U119">
        <f t="shared" si="66"/>
        <v>8.7030951170749854E-2</v>
      </c>
      <c r="V119">
        <f t="shared" si="66"/>
        <v>2.458973969560046E-4</v>
      </c>
      <c r="W119">
        <f t="shared" si="66"/>
        <v>2.5216473930734354E-2</v>
      </c>
      <c r="X119">
        <f t="shared" si="66"/>
        <v>7.8809217305366615E-3</v>
      </c>
      <c r="Y119">
        <f t="shared" si="66"/>
        <v>1.6535933666528699E-2</v>
      </c>
      <c r="Z119">
        <f t="shared" si="66"/>
        <v>9.4683604576910208E-3</v>
      </c>
      <c r="AA119">
        <f t="shared" si="66"/>
        <v>8.4202475008137833E-3</v>
      </c>
      <c r="AB119">
        <f t="shared" si="66"/>
        <v>3.1490025081691579E-3</v>
      </c>
      <c r="AC119">
        <f t="shared" si="66"/>
        <v>2.4656534071573681E-3</v>
      </c>
      <c r="AD119">
        <f t="shared" si="66"/>
        <v>4.5414158285648817E-3</v>
      </c>
      <c r="AE119">
        <f t="shared" si="66"/>
        <v>1.000073776904993E-3</v>
      </c>
      <c r="AF119">
        <f t="shared" si="66"/>
        <v>3.5118553192660996E-3</v>
      </c>
      <c r="AG119">
        <f t="shared" si="66"/>
        <v>5.0551342328016263E-3</v>
      </c>
      <c r="AH119">
        <f t="shared" si="66"/>
        <v>0.16889617890059241</v>
      </c>
      <c r="AI119">
        <f t="shared" si="66"/>
        <v>1.0565322454407257E-3</v>
      </c>
      <c r="AJ119">
        <f t="shared" si="66"/>
        <v>3.4701361965269316E-2</v>
      </c>
    </row>
    <row r="120" spans="4:36">
      <c r="D120">
        <f t="shared" ref="D120:E120" si="67">D88</f>
        <v>2020</v>
      </c>
      <c r="E120" t="str">
        <f t="shared" si="67"/>
        <v>NR_SpoRecr</v>
      </c>
      <c r="F120">
        <f t="shared" ref="F120:AJ120" si="68">F88*HLOOKUP(E$27,$3:$4,2,0)</f>
        <v>1.9633507355167182E-2</v>
      </c>
      <c r="G120">
        <f t="shared" si="68"/>
        <v>0.11346799064053029</v>
      </c>
      <c r="H120">
        <f t="shared" si="68"/>
        <v>0.26274070449233611</v>
      </c>
      <c r="I120">
        <f t="shared" si="68"/>
        <v>0.14683600000000002</v>
      </c>
      <c r="J120">
        <f t="shared" si="68"/>
        <v>6.0912446120923509E-2</v>
      </c>
      <c r="K120">
        <f t="shared" si="68"/>
        <v>0.30544052933739041</v>
      </c>
      <c r="L120">
        <f t="shared" si="68"/>
        <v>3.565729353299193E-3</v>
      </c>
      <c r="M120">
        <f t="shared" si="68"/>
        <v>0.15591720725859065</v>
      </c>
      <c r="N120">
        <f t="shared" si="68"/>
        <v>2.7896237700265399E-2</v>
      </c>
      <c r="O120">
        <f t="shared" si="68"/>
        <v>6.1610943834617682E-2</v>
      </c>
      <c r="P120">
        <f t="shared" si="68"/>
        <v>7.1074491688237582E-2</v>
      </c>
      <c r="Q120">
        <f t="shared" si="68"/>
        <v>3.9371935065981169E-2</v>
      </c>
      <c r="R120">
        <f t="shared" si="68"/>
        <v>2.7510000000000003E-2</v>
      </c>
      <c r="S120">
        <f t="shared" si="68"/>
        <v>6.0135896519386473E-2</v>
      </c>
      <c r="T120">
        <f t="shared" si="68"/>
        <v>0.11723607832235752</v>
      </c>
      <c r="U120">
        <f t="shared" si="68"/>
        <v>0.25647349286498228</v>
      </c>
      <c r="V120">
        <f t="shared" si="68"/>
        <v>1.020969838503372E-2</v>
      </c>
      <c r="W120">
        <f t="shared" si="68"/>
        <v>3.0062947588558025E-2</v>
      </c>
      <c r="X120">
        <f t="shared" si="68"/>
        <v>1.133957522288109E-2</v>
      </c>
      <c r="Y120">
        <f t="shared" si="68"/>
        <v>3.1440030257744601E-3</v>
      </c>
      <c r="Z120">
        <f t="shared" si="68"/>
        <v>1.8846077327718341E-2</v>
      </c>
      <c r="AA120">
        <f t="shared" si="68"/>
        <v>4.4609809893213816E-3</v>
      </c>
      <c r="AB120">
        <f t="shared" si="68"/>
        <v>6.2598063505834214E-3</v>
      </c>
      <c r="AC120">
        <f t="shared" si="68"/>
        <v>1.2883196325243687E-2</v>
      </c>
      <c r="AD120">
        <f t="shared" si="68"/>
        <v>3.8742512046340831E-3</v>
      </c>
      <c r="AE120">
        <f t="shared" si="68"/>
        <v>1.0897615789153109E-3</v>
      </c>
      <c r="AF120">
        <f t="shared" si="68"/>
        <v>1.1264464538593741E-2</v>
      </c>
      <c r="AG120">
        <f t="shared" si="68"/>
        <v>2.2291498470268539E-2</v>
      </c>
      <c r="AH120">
        <f t="shared" si="68"/>
        <v>0.28127618046205655</v>
      </c>
      <c r="AI120">
        <f t="shared" si="68"/>
        <v>4.0031671183103096E-3</v>
      </c>
      <c r="AJ120">
        <f t="shared" si="68"/>
        <v>5.614878860189141E-2</v>
      </c>
    </row>
    <row r="121" spans="4:36">
      <c r="D121">
        <f t="shared" ref="D121:E121" si="69">D89</f>
        <v>2030</v>
      </c>
      <c r="E121" t="str">
        <f t="shared" si="69"/>
        <v>NR_HoRest</v>
      </c>
      <c r="F121">
        <f t="shared" ref="F121:AJ121" si="70">F89*HLOOKUP(E$27,$3:$4,2,0)</f>
        <v>8.5419140982156638E-2</v>
      </c>
      <c r="G121">
        <f t="shared" si="70"/>
        <v>0.81731116760753764</v>
      </c>
      <c r="H121">
        <f t="shared" si="70"/>
        <v>0.15816088718982224</v>
      </c>
      <c r="I121">
        <f t="shared" si="70"/>
        <v>0.11047948397582009</v>
      </c>
      <c r="J121">
        <f t="shared" si="70"/>
        <v>3.7420164869429187E-2</v>
      </c>
      <c r="K121">
        <f t="shared" si="70"/>
        <v>3.8324106819843079E-2</v>
      </c>
      <c r="L121">
        <f t="shared" si="70"/>
        <v>3.8046908804717254E-3</v>
      </c>
      <c r="M121">
        <f t="shared" si="70"/>
        <v>8.975050793502759E-2</v>
      </c>
      <c r="N121">
        <f t="shared" si="70"/>
        <v>1.5924654905951581E-2</v>
      </c>
      <c r="O121">
        <f t="shared" si="70"/>
        <v>1.4184404657264718E-2</v>
      </c>
      <c r="P121">
        <f t="shared" si="70"/>
        <v>2.0696132070138581E-2</v>
      </c>
      <c r="Q121">
        <f t="shared" si="70"/>
        <v>3.2295855021926403E-2</v>
      </c>
      <c r="R121">
        <f t="shared" si="70"/>
        <v>7.7425517575045122E-2</v>
      </c>
      <c r="S121">
        <f t="shared" si="70"/>
        <v>1.5227975648559836E-2</v>
      </c>
      <c r="T121">
        <f t="shared" si="70"/>
        <v>0.18700038814446607</v>
      </c>
      <c r="U121">
        <f t="shared" si="70"/>
        <v>2.3583225439025593E-2</v>
      </c>
      <c r="V121">
        <f t="shared" si="70"/>
        <v>1.581336820682374E-2</v>
      </c>
      <c r="W121">
        <f t="shared" si="70"/>
        <v>0.11887854892298214</v>
      </c>
      <c r="X121">
        <f t="shared" si="70"/>
        <v>9.5051458236486662E-3</v>
      </c>
      <c r="Y121">
        <f t="shared" si="70"/>
        <v>2.0054180917731788E-2</v>
      </c>
      <c r="Z121">
        <f t="shared" si="70"/>
        <v>3.1770922923970604E-3</v>
      </c>
      <c r="AA121">
        <f t="shared" si="70"/>
        <v>9.3363736554247078E-3</v>
      </c>
      <c r="AB121">
        <f t="shared" si="70"/>
        <v>4.9774561811890463E-3</v>
      </c>
      <c r="AC121">
        <f t="shared" si="70"/>
        <v>2.0691865149073808E-3</v>
      </c>
      <c r="AD121">
        <f t="shared" si="70"/>
        <v>9.4781628896978259E-3</v>
      </c>
      <c r="AE121">
        <f t="shared" si="70"/>
        <v>4.1063493946503467E-3</v>
      </c>
      <c r="AF121">
        <f t="shared" si="70"/>
        <v>2.8338847042867987E-2</v>
      </c>
      <c r="AG121">
        <f t="shared" si="70"/>
        <v>7.6946599261441522E-3</v>
      </c>
      <c r="AH121">
        <f t="shared" si="70"/>
        <v>0.1498451689075749</v>
      </c>
      <c r="AI121">
        <f t="shared" si="70"/>
        <v>1.1104848962687295E-3</v>
      </c>
      <c r="AJ121">
        <f t="shared" si="70"/>
        <v>0.26050385595008063</v>
      </c>
    </row>
    <row r="122" spans="4:36">
      <c r="D122">
        <f t="shared" ref="D122:E122" si="71">D90</f>
        <v>2030</v>
      </c>
      <c r="E122" t="str">
        <f t="shared" si="71"/>
        <v>NR_Hosp</v>
      </c>
      <c r="F122">
        <f t="shared" ref="F122:AJ122" si="72">F90*HLOOKUP(E$27,$3:$4,2,0)</f>
        <v>1.0048309280236596E-2</v>
      </c>
      <c r="G122">
        <f t="shared" si="72"/>
        <v>0.16746726197638448</v>
      </c>
      <c r="H122">
        <f t="shared" si="72"/>
        <v>0.25052500314018034</v>
      </c>
      <c r="I122">
        <f t="shared" si="72"/>
        <v>6.2733925801688309E-2</v>
      </c>
      <c r="J122">
        <f t="shared" si="72"/>
        <v>5.6695957069877942E-2</v>
      </c>
      <c r="K122">
        <f t="shared" si="72"/>
        <v>1.1915844458129363E-2</v>
      </c>
      <c r="L122">
        <f t="shared" si="72"/>
        <v>3.4781004113259694E-3</v>
      </c>
      <c r="M122">
        <f t="shared" si="72"/>
        <v>4.0093293446643551E-2</v>
      </c>
      <c r="N122">
        <f t="shared" si="72"/>
        <v>6.84014267141516E-3</v>
      </c>
      <c r="O122">
        <f t="shared" si="72"/>
        <v>1.7701813025150816E-2</v>
      </c>
      <c r="P122">
        <f t="shared" si="72"/>
        <v>4.7116448039353338E-2</v>
      </c>
      <c r="Q122">
        <f t="shared" si="72"/>
        <v>6.5963203408686269E-3</v>
      </c>
      <c r="R122">
        <f t="shared" si="72"/>
        <v>3.9199999999999999E-3</v>
      </c>
      <c r="S122">
        <f t="shared" si="72"/>
        <v>8.015203249348641E-3</v>
      </c>
      <c r="T122">
        <f t="shared" si="72"/>
        <v>2.0496E-2</v>
      </c>
      <c r="U122">
        <f t="shared" si="72"/>
        <v>6.8949926823155372E-2</v>
      </c>
      <c r="V122">
        <f t="shared" si="72"/>
        <v>1.3609849094966804E-2</v>
      </c>
      <c r="W122">
        <f t="shared" si="72"/>
        <v>2.2472000000000002E-2</v>
      </c>
      <c r="X122">
        <f t="shared" si="72"/>
        <v>2.5543872912499026E-3</v>
      </c>
      <c r="Y122">
        <f t="shared" si="72"/>
        <v>1.8499999999999999E-2</v>
      </c>
      <c r="Z122">
        <f t="shared" si="72"/>
        <v>8.0800000000000004E-3</v>
      </c>
      <c r="AA122">
        <f t="shared" si="72"/>
        <v>5.5854600000000004E-3</v>
      </c>
      <c r="AB122">
        <f t="shared" si="72"/>
        <v>2.6560000000000004E-3</v>
      </c>
      <c r="AC122">
        <f t="shared" si="72"/>
        <v>1.0985275881581005E-3</v>
      </c>
      <c r="AD122">
        <f t="shared" si="72"/>
        <v>5.9195422496002988E-4</v>
      </c>
      <c r="AE122">
        <f t="shared" si="72"/>
        <v>1.3422767199150256E-4</v>
      </c>
      <c r="AF122">
        <f t="shared" si="72"/>
        <v>6.3E-3</v>
      </c>
      <c r="AG122">
        <f t="shared" si="72"/>
        <v>1.6534225044102138E-2</v>
      </c>
      <c r="AH122">
        <f t="shared" si="72"/>
        <v>4.8643462411241976E-2</v>
      </c>
      <c r="AI122">
        <f t="shared" si="72"/>
        <v>2.8902576891326436E-3</v>
      </c>
      <c r="AJ122">
        <f t="shared" si="72"/>
        <v>3.0052030666838241E-2</v>
      </c>
    </row>
    <row r="123" spans="4:36">
      <c r="D123">
        <f t="shared" ref="D123:E123" si="73">D91</f>
        <v>2030</v>
      </c>
      <c r="E123" t="str">
        <f t="shared" si="73"/>
        <v>NR_Offic</v>
      </c>
      <c r="F123">
        <f t="shared" ref="F123:AJ123" si="74">F91*HLOOKUP(E$27,$3:$4,2,0)</f>
        <v>0.11399496580645507</v>
      </c>
      <c r="G123">
        <f t="shared" si="74"/>
        <v>1.5179951098060593</v>
      </c>
      <c r="H123">
        <f t="shared" si="74"/>
        <v>0.90863970048628628</v>
      </c>
      <c r="I123">
        <f t="shared" si="74"/>
        <v>0.30142164989051545</v>
      </c>
      <c r="J123">
        <f t="shared" si="74"/>
        <v>0.22382615804842787</v>
      </c>
      <c r="K123">
        <f t="shared" si="74"/>
        <v>0.12976901391221796</v>
      </c>
      <c r="L123">
        <f t="shared" si="74"/>
        <v>2.0081614598899896E-2</v>
      </c>
      <c r="M123">
        <f t="shared" si="74"/>
        <v>0.31568117703976484</v>
      </c>
      <c r="N123">
        <f t="shared" si="74"/>
        <v>5.5543315868151297E-2</v>
      </c>
      <c r="O123">
        <f t="shared" si="74"/>
        <v>6.2754378576205652E-2</v>
      </c>
      <c r="P123">
        <f t="shared" si="74"/>
        <v>0.23494501880535607</v>
      </c>
      <c r="Q123">
        <f t="shared" si="74"/>
        <v>9.8010960360580643E-2</v>
      </c>
      <c r="R123">
        <f t="shared" si="74"/>
        <v>0.16888693238102759</v>
      </c>
      <c r="S123">
        <f t="shared" si="74"/>
        <v>0.18439916188847702</v>
      </c>
      <c r="T123">
        <f t="shared" si="74"/>
        <v>0.5805059056579811</v>
      </c>
      <c r="U123">
        <f t="shared" si="74"/>
        <v>0.70363349741344683</v>
      </c>
      <c r="V123">
        <f t="shared" si="74"/>
        <v>4.9658377622213423E-2</v>
      </c>
      <c r="W123">
        <f t="shared" si="74"/>
        <v>6.1530932570383508E-2</v>
      </c>
      <c r="X123">
        <f t="shared" si="74"/>
        <v>2.8322239069875712E-2</v>
      </c>
      <c r="Y123">
        <f t="shared" si="74"/>
        <v>6.9201299959677859E-2</v>
      </c>
      <c r="Z123">
        <f t="shared" si="74"/>
        <v>8.2617483679349027E-2</v>
      </c>
      <c r="AA123">
        <f t="shared" si="74"/>
        <v>5.5405306617099942E-2</v>
      </c>
      <c r="AB123">
        <f t="shared" si="74"/>
        <v>2.1335421762733908E-2</v>
      </c>
      <c r="AC123">
        <f t="shared" si="74"/>
        <v>1.0932510429093364E-2</v>
      </c>
      <c r="AD123">
        <f t="shared" si="74"/>
        <v>2.4060961227856257E-2</v>
      </c>
      <c r="AE123">
        <f t="shared" si="74"/>
        <v>6.1957371453995047E-3</v>
      </c>
      <c r="AF123">
        <f t="shared" si="74"/>
        <v>2.8251331497117452E-2</v>
      </c>
      <c r="AG123">
        <f t="shared" si="74"/>
        <v>6.6977179367537609E-2</v>
      </c>
      <c r="AH123">
        <f t="shared" si="74"/>
        <v>0.49563471642091494</v>
      </c>
      <c r="AI123">
        <f t="shared" si="74"/>
        <v>1.5331865476460985E-2</v>
      </c>
      <c r="AJ123">
        <f t="shared" si="74"/>
        <v>0.35515315834760064</v>
      </c>
    </row>
    <row r="124" spans="4:36">
      <c r="D124">
        <f t="shared" ref="D124:E124" si="75">D92</f>
        <v>2030</v>
      </c>
      <c r="E124" t="str">
        <f t="shared" si="75"/>
        <v>NR_ShopL</v>
      </c>
      <c r="F124">
        <f t="shared" ref="F124:AJ124" si="76">F92*HLOOKUP(E$27,$3:$4,2,0)</f>
        <v>1.9327304913820589E-2</v>
      </c>
      <c r="G124">
        <f t="shared" si="76"/>
        <v>0.84205640100604473</v>
      </c>
      <c r="H124">
        <f t="shared" si="76"/>
        <v>0.23862871649008754</v>
      </c>
      <c r="I124">
        <f t="shared" si="76"/>
        <v>0.16011602791744992</v>
      </c>
      <c r="J124">
        <f t="shared" si="76"/>
        <v>5.9944612420532985E-2</v>
      </c>
      <c r="K124">
        <f t="shared" si="76"/>
        <v>0.11217156826956037</v>
      </c>
      <c r="L124">
        <f t="shared" si="76"/>
        <v>6.9659507695615727E-3</v>
      </c>
      <c r="M124">
        <f t="shared" si="76"/>
        <v>8.2048161096894917E-2</v>
      </c>
      <c r="N124">
        <f t="shared" si="76"/>
        <v>1.4426198501543051E-2</v>
      </c>
      <c r="O124">
        <f t="shared" si="76"/>
        <v>4.2977251043231295E-2</v>
      </c>
      <c r="P124">
        <f t="shared" si="76"/>
        <v>2.3397233412770162E-2</v>
      </c>
      <c r="Q124">
        <f t="shared" si="76"/>
        <v>8.5811374668686061E-2</v>
      </c>
      <c r="R124">
        <f t="shared" si="76"/>
        <v>3.1279836419023432E-2</v>
      </c>
      <c r="S124">
        <f t="shared" si="76"/>
        <v>1.8939580310168375E-2</v>
      </c>
      <c r="T124">
        <f t="shared" si="76"/>
        <v>0.17698947401040316</v>
      </c>
      <c r="U124">
        <f t="shared" si="76"/>
        <v>0.13956748583771983</v>
      </c>
      <c r="V124">
        <f t="shared" si="76"/>
        <v>4.3572280164010736E-4</v>
      </c>
      <c r="W124">
        <f t="shared" si="76"/>
        <v>4.5811938292591857E-2</v>
      </c>
      <c r="X124">
        <f t="shared" si="76"/>
        <v>8.1999082218418527E-3</v>
      </c>
      <c r="Y124">
        <f t="shared" si="76"/>
        <v>3.0341128880612564E-2</v>
      </c>
      <c r="Z124">
        <f t="shared" si="76"/>
        <v>1.5507473190835662E-2</v>
      </c>
      <c r="AA124">
        <f t="shared" si="76"/>
        <v>1.4975899621122958E-2</v>
      </c>
      <c r="AB124">
        <f t="shared" si="76"/>
        <v>3.2887018002858508E-3</v>
      </c>
      <c r="AC124">
        <f t="shared" si="76"/>
        <v>3.1212983407003826E-3</v>
      </c>
      <c r="AD124">
        <f t="shared" si="76"/>
        <v>4.5462563958794831E-3</v>
      </c>
      <c r="AE124">
        <f t="shared" si="76"/>
        <v>1.0973163879160804E-3</v>
      </c>
      <c r="AF124">
        <f t="shared" si="76"/>
        <v>3.4880768591286485E-3</v>
      </c>
      <c r="AG124">
        <f t="shared" si="76"/>
        <v>6.8542260109989567E-3</v>
      </c>
      <c r="AH124">
        <f t="shared" si="76"/>
        <v>0.42645603804752091</v>
      </c>
      <c r="AI124">
        <f t="shared" si="76"/>
        <v>1.5240418360560675E-3</v>
      </c>
      <c r="AJ124">
        <f t="shared" si="76"/>
        <v>6.0322669817244289E-2</v>
      </c>
    </row>
    <row r="125" spans="4:36">
      <c r="D125">
        <f t="shared" ref="D125:E125" si="77">D93</f>
        <v>2030</v>
      </c>
      <c r="E125" t="str">
        <f t="shared" si="77"/>
        <v>NR_ShopS</v>
      </c>
      <c r="F125">
        <f t="shared" ref="F125:AJ125" si="78">F93*HLOOKUP(E$27,$3:$4,2,0)</f>
        <v>1.2628277265928986E-2</v>
      </c>
      <c r="G125">
        <f t="shared" si="78"/>
        <v>0.55019164611257776</v>
      </c>
      <c r="H125">
        <f t="shared" si="78"/>
        <v>0.23862871649008754</v>
      </c>
      <c r="I125">
        <f t="shared" si="78"/>
        <v>0.19143802466638063</v>
      </c>
      <c r="J125">
        <f t="shared" si="78"/>
        <v>5.9944612420532985E-2</v>
      </c>
      <c r="K125">
        <f t="shared" si="78"/>
        <v>0.11217156826956037</v>
      </c>
      <c r="L125">
        <f t="shared" si="78"/>
        <v>4.5514860003026568E-3</v>
      </c>
      <c r="M125">
        <f t="shared" si="78"/>
        <v>9.8098473289610688E-2</v>
      </c>
      <c r="N125">
        <f t="shared" si="78"/>
        <v>1.7248260405287773E-2</v>
      </c>
      <c r="O125">
        <f t="shared" si="78"/>
        <v>3.6287558878664333E-2</v>
      </c>
      <c r="P125">
        <f t="shared" si="78"/>
        <v>1.9755299942513859E-2</v>
      </c>
      <c r="Q125">
        <f t="shared" si="78"/>
        <v>3.5462360893749087E-2</v>
      </c>
      <c r="R125">
        <f t="shared" si="78"/>
        <v>3.7398817431523054E-2</v>
      </c>
      <c r="S125">
        <f t="shared" si="78"/>
        <v>1.5991509902555035E-2</v>
      </c>
      <c r="T125">
        <f t="shared" si="78"/>
        <v>0.11564323949564469</v>
      </c>
      <c r="U125">
        <f t="shared" si="78"/>
        <v>9.1192068233321932E-2</v>
      </c>
      <c r="V125">
        <f t="shared" si="78"/>
        <v>2.8469713572242602E-4</v>
      </c>
      <c r="W125">
        <f t="shared" si="78"/>
        <v>2.9933084898701362E-2</v>
      </c>
      <c r="X125">
        <f t="shared" si="78"/>
        <v>9.8039793570468686E-3</v>
      </c>
      <c r="Y125">
        <f t="shared" si="78"/>
        <v>1.9824605125967374E-2</v>
      </c>
      <c r="Z125">
        <f t="shared" si="78"/>
        <v>1.0132435537238171E-2</v>
      </c>
      <c r="AA125">
        <f t="shared" si="78"/>
        <v>9.7851104210099245E-3</v>
      </c>
      <c r="AB125">
        <f t="shared" si="78"/>
        <v>3.2887018002858508E-3</v>
      </c>
      <c r="AC125">
        <f t="shared" si="78"/>
        <v>2.6354476977159158E-3</v>
      </c>
      <c r="AD125">
        <f t="shared" si="78"/>
        <v>5.4355978934399916E-3</v>
      </c>
      <c r="AE125">
        <f t="shared" si="78"/>
        <v>1.3119741007128058E-3</v>
      </c>
      <c r="AF125">
        <f t="shared" si="78"/>
        <v>4.1704166190056251E-3</v>
      </c>
      <c r="AG125">
        <f t="shared" si="78"/>
        <v>5.7873205918080681E-3</v>
      </c>
      <c r="AH125">
        <f t="shared" si="78"/>
        <v>0.17623698472317162</v>
      </c>
      <c r="AI125">
        <f t="shared" si="78"/>
        <v>1.2868146872353832E-3</v>
      </c>
      <c r="AJ125">
        <f t="shared" si="78"/>
        <v>3.9414258908313744E-2</v>
      </c>
    </row>
    <row r="126" spans="4:36">
      <c r="D126">
        <f t="shared" ref="D126:E126" si="79">D94</f>
        <v>2030</v>
      </c>
      <c r="E126" t="str">
        <f t="shared" si="79"/>
        <v>NR_SpoRecr</v>
      </c>
      <c r="F126">
        <f t="shared" ref="F126:AJ126" si="80">F94*HLOOKUP(E$27,$3:$4,2,0)</f>
        <v>2.0987864634790472E-2</v>
      </c>
      <c r="G126">
        <f t="shared" si="80"/>
        <v>0.11718794477957595</v>
      </c>
      <c r="H126">
        <f t="shared" si="80"/>
        <v>0.28729103552026786</v>
      </c>
      <c r="I126">
        <f t="shared" si="80"/>
        <v>0.17032180120364837</v>
      </c>
      <c r="J126">
        <f t="shared" si="80"/>
        <v>6.8281752075995142E-2</v>
      </c>
      <c r="K126">
        <f t="shared" si="80"/>
        <v>0.3426952033607929</v>
      </c>
      <c r="L126">
        <f t="shared" si="80"/>
        <v>4.1437699394005264E-3</v>
      </c>
      <c r="M126">
        <f t="shared" si="80"/>
        <v>0.17781751657340089</v>
      </c>
      <c r="N126">
        <f t="shared" si="80"/>
        <v>3.1086884803171344E-2</v>
      </c>
      <c r="O126">
        <f t="shared" si="80"/>
        <v>6.5018896009524957E-2</v>
      </c>
      <c r="P126">
        <f t="shared" si="80"/>
        <v>7.9917532515317094E-2</v>
      </c>
      <c r="Q126">
        <f t="shared" si="80"/>
        <v>5.2325684104223488E-2</v>
      </c>
      <c r="R126">
        <f t="shared" si="80"/>
        <v>3.3273744627320877E-2</v>
      </c>
      <c r="S126">
        <f t="shared" si="80"/>
        <v>6.5936548156055208E-2</v>
      </c>
      <c r="T126">
        <f t="shared" si="80"/>
        <v>0.14177512005370049</v>
      </c>
      <c r="U126">
        <f t="shared" si="80"/>
        <v>0.26873598354101907</v>
      </c>
      <c r="V126">
        <f t="shared" si="80"/>
        <v>1.1820669607694276E-2</v>
      </c>
      <c r="W126">
        <f t="shared" si="80"/>
        <v>3.5686066376501936E-2</v>
      </c>
      <c r="X126">
        <f t="shared" si="80"/>
        <v>1.4106593772152065E-2</v>
      </c>
      <c r="Y126">
        <f t="shared" si="80"/>
        <v>3.7692832928441235E-3</v>
      </c>
      <c r="Z126">
        <f t="shared" si="80"/>
        <v>2.0167870087560977E-2</v>
      </c>
      <c r="AA126">
        <f t="shared" si="80"/>
        <v>5.1840746441618379E-3</v>
      </c>
      <c r="AB126">
        <f t="shared" si="80"/>
        <v>6.5375103262695225E-3</v>
      </c>
      <c r="AC126">
        <f t="shared" si="80"/>
        <v>1.3770382323819696E-2</v>
      </c>
      <c r="AD126">
        <f t="shared" si="80"/>
        <v>4.637071891569357E-3</v>
      </c>
      <c r="AE126">
        <f t="shared" si="80"/>
        <v>1.4296334935543537E-3</v>
      </c>
      <c r="AF126">
        <f t="shared" si="80"/>
        <v>1.3376835275141155E-2</v>
      </c>
      <c r="AG126">
        <f t="shared" si="80"/>
        <v>2.5520202269237287E-2</v>
      </c>
      <c r="AH126">
        <f t="shared" si="80"/>
        <v>0.29350140566684924</v>
      </c>
      <c r="AI126">
        <f t="shared" si="80"/>
        <v>4.8756999755843744E-3</v>
      </c>
      <c r="AJ126">
        <f t="shared" si="80"/>
        <v>6.3774525436726556E-2</v>
      </c>
    </row>
    <row r="127" spans="4:36">
      <c r="D127">
        <f t="shared" ref="D127:E127" si="81">D95</f>
        <v>2050</v>
      </c>
      <c r="E127" t="str">
        <f t="shared" si="81"/>
        <v>NR_HoRest</v>
      </c>
      <c r="F127">
        <f t="shared" ref="F127:AJ127" si="82">F95*HLOOKUP(E$27,$3:$4,2,0)</f>
        <v>0.10816127473073493</v>
      </c>
      <c r="G127">
        <f t="shared" si="82"/>
        <v>1.0236564588509771</v>
      </c>
      <c r="H127">
        <f t="shared" si="82"/>
        <v>0.19895995487842874</v>
      </c>
      <c r="I127">
        <f t="shared" si="82"/>
        <v>0.13521655113367295</v>
      </c>
      <c r="J127">
        <f t="shared" si="82"/>
        <v>4.8525073789558268E-2</v>
      </c>
      <c r="K127">
        <f t="shared" si="82"/>
        <v>4.9002465150786823E-2</v>
      </c>
      <c r="L127">
        <f t="shared" si="82"/>
        <v>5.1470723161073755E-3</v>
      </c>
      <c r="M127">
        <f t="shared" si="82"/>
        <v>0.11494686820877356</v>
      </c>
      <c r="N127">
        <f t="shared" si="82"/>
        <v>1.9493099596151829E-2</v>
      </c>
      <c r="O127">
        <f t="shared" si="82"/>
        <v>1.8249360968630716E-2</v>
      </c>
      <c r="P127">
        <f t="shared" si="82"/>
        <v>2.8948160842425016E-2</v>
      </c>
      <c r="Q127">
        <f t="shared" si="82"/>
        <v>4.4889461833068654E-2</v>
      </c>
      <c r="R127">
        <f t="shared" si="82"/>
        <v>9.3646814742732773E-2</v>
      </c>
      <c r="S127">
        <f t="shared" si="82"/>
        <v>1.9862287776972371E-2</v>
      </c>
      <c r="T127">
        <f t="shared" si="82"/>
        <v>0.25036341017712432</v>
      </c>
      <c r="U127">
        <f t="shared" si="82"/>
        <v>3.1171166470599313E-2</v>
      </c>
      <c r="V127">
        <f t="shared" si="82"/>
        <v>2.1273376741660802E-2</v>
      </c>
      <c r="W127">
        <f t="shared" si="82"/>
        <v>0.17239859981503011</v>
      </c>
      <c r="X127">
        <f t="shared" si="82"/>
        <v>1.3143713588222809E-2</v>
      </c>
      <c r="Y127">
        <f t="shared" si="82"/>
        <v>2.813146124976814E-2</v>
      </c>
      <c r="Z127">
        <f t="shared" si="82"/>
        <v>4.0937889654123543E-3</v>
      </c>
      <c r="AA127">
        <f t="shared" si="82"/>
        <v>1.1474523401722576E-2</v>
      </c>
      <c r="AB127">
        <f t="shared" si="82"/>
        <v>6.2507608977759501E-3</v>
      </c>
      <c r="AC127">
        <f t="shared" si="82"/>
        <v>2.947528386923152E-3</v>
      </c>
      <c r="AD127">
        <f t="shared" si="82"/>
        <v>1.3122568690441379E-2</v>
      </c>
      <c r="AE127">
        <f t="shared" si="82"/>
        <v>6.4873947134926769E-3</v>
      </c>
      <c r="AF127">
        <f t="shared" si="82"/>
        <v>3.8438362071215336E-2</v>
      </c>
      <c r="AG127">
        <f t="shared" si="82"/>
        <v>1.0603537536752371E-2</v>
      </c>
      <c r="AH127">
        <f t="shared" si="82"/>
        <v>0.19360792840776503</v>
      </c>
      <c r="AI127">
        <f t="shared" si="82"/>
        <v>1.4563361516270585E-3</v>
      </c>
      <c r="AJ127">
        <f t="shared" si="82"/>
        <v>0.34192224816488692</v>
      </c>
    </row>
    <row r="128" spans="4:36">
      <c r="D128">
        <f t="shared" ref="D128:E128" si="83">D96</f>
        <v>2050</v>
      </c>
      <c r="E128" t="str">
        <f t="shared" si="83"/>
        <v>NR_Hosp</v>
      </c>
      <c r="F128">
        <f t="shared" ref="F128:AJ128" si="84">F96*HLOOKUP(E$27,$3:$4,2,0)</f>
        <v>1.0379640447441408E-2</v>
      </c>
      <c r="G128">
        <f t="shared" si="84"/>
        <v>0.16746726197638448</v>
      </c>
      <c r="H128">
        <f t="shared" si="84"/>
        <v>0.25474498596552336</v>
      </c>
      <c r="I128">
        <f t="shared" si="84"/>
        <v>6.2733925801688309E-2</v>
      </c>
      <c r="J128">
        <f t="shared" si="84"/>
        <v>5.9235567097362975E-2</v>
      </c>
      <c r="K128">
        <f t="shared" si="84"/>
        <v>1.2158822370856796E-2</v>
      </c>
      <c r="L128">
        <f t="shared" si="84"/>
        <v>4.1985440704468838E-3</v>
      </c>
      <c r="M128">
        <f t="shared" si="84"/>
        <v>4.0998891283631919E-2</v>
      </c>
      <c r="N128">
        <f t="shared" si="84"/>
        <v>6.84014267141516E-3</v>
      </c>
      <c r="O128">
        <f t="shared" si="84"/>
        <v>1.7701813025150816E-2</v>
      </c>
      <c r="P128">
        <f t="shared" si="84"/>
        <v>5.1831248267154628E-2</v>
      </c>
      <c r="Q128">
        <f t="shared" si="84"/>
        <v>7.3057444007941803E-3</v>
      </c>
      <c r="R128">
        <f t="shared" si="84"/>
        <v>3.9199999999999999E-3</v>
      </c>
      <c r="S128">
        <f t="shared" si="84"/>
        <v>8.1260593953082789E-3</v>
      </c>
      <c r="T128">
        <f t="shared" si="84"/>
        <v>2.0496E-2</v>
      </c>
      <c r="U128">
        <f t="shared" si="84"/>
        <v>6.8949926823155372E-2</v>
      </c>
      <c r="V128">
        <f t="shared" si="84"/>
        <v>1.3609849094966804E-2</v>
      </c>
      <c r="W128">
        <f t="shared" si="84"/>
        <v>2.2472000000000002E-2</v>
      </c>
      <c r="X128">
        <f t="shared" si="84"/>
        <v>2.5543872912499026E-3</v>
      </c>
      <c r="Y128">
        <f t="shared" si="84"/>
        <v>1.8499999999999999E-2</v>
      </c>
      <c r="Z128">
        <f t="shared" si="84"/>
        <v>8.0800000000000004E-3</v>
      </c>
      <c r="AA128">
        <f t="shared" si="84"/>
        <v>5.5854600000000004E-3</v>
      </c>
      <c r="AB128">
        <f t="shared" si="84"/>
        <v>2.6560000000000004E-3</v>
      </c>
      <c r="AC128">
        <f t="shared" si="84"/>
        <v>1.0985275881581005E-3</v>
      </c>
      <c r="AD128">
        <f t="shared" si="84"/>
        <v>6.0683334137798652E-4</v>
      </c>
      <c r="AE128">
        <f t="shared" si="84"/>
        <v>1.644646848945925E-4</v>
      </c>
      <c r="AF128">
        <f t="shared" si="84"/>
        <v>6.3E-3</v>
      </c>
      <c r="AG128">
        <f t="shared" si="84"/>
        <v>1.7674714748345997E-2</v>
      </c>
      <c r="AH128">
        <f t="shared" si="84"/>
        <v>5.1170082169175846E-2</v>
      </c>
      <c r="AI128">
        <f t="shared" si="84"/>
        <v>3.7456124759051267E-3</v>
      </c>
      <c r="AJ128">
        <f t="shared" si="84"/>
        <v>3.2780973163537362E-2</v>
      </c>
    </row>
    <row r="129" spans="4:36">
      <c r="D129">
        <f t="shared" ref="D129:E129" si="85">D97</f>
        <v>2050</v>
      </c>
      <c r="E129" t="str">
        <f t="shared" si="85"/>
        <v>NR_Offic</v>
      </c>
      <c r="F129">
        <f t="shared" ref="F129:AJ129" si="86">F97*HLOOKUP(E$27,$3:$4,2,0)</f>
        <v>0.13104949506293875</v>
      </c>
      <c r="G129">
        <f t="shared" si="86"/>
        <v>1.705296757304942</v>
      </c>
      <c r="H129">
        <f t="shared" si="86"/>
        <v>1.0334885362231392</v>
      </c>
      <c r="I129">
        <f t="shared" si="86"/>
        <v>0.33175713733388984</v>
      </c>
      <c r="J129">
        <f t="shared" si="86"/>
        <v>0.26205076268701338</v>
      </c>
      <c r="K129">
        <f t="shared" si="86"/>
        <v>0.149171044946494</v>
      </c>
      <c r="L129">
        <f t="shared" si="86"/>
        <v>2.570406345628045E-2</v>
      </c>
      <c r="M129">
        <f t="shared" si="86"/>
        <v>0.36355818400904494</v>
      </c>
      <c r="N129">
        <f t="shared" si="86"/>
        <v>6.0123174535144736E-2</v>
      </c>
      <c r="O129">
        <f t="shared" si="86"/>
        <v>7.0768123126470711E-2</v>
      </c>
      <c r="P129">
        <f t="shared" si="86"/>
        <v>0.29353915617467979</v>
      </c>
      <c r="Q129">
        <f t="shared" si="86"/>
        <v>0.12239086542925524</v>
      </c>
      <c r="R129">
        <f t="shared" si="86"/>
        <v>0.1775576839266739</v>
      </c>
      <c r="S129">
        <f t="shared" si="86"/>
        <v>0.21373334108654063</v>
      </c>
      <c r="T129">
        <f t="shared" si="86"/>
        <v>0.65739341290782083</v>
      </c>
      <c r="U129">
        <f t="shared" si="86"/>
        <v>0.81398049544384976</v>
      </c>
      <c r="V129">
        <f t="shared" si="86"/>
        <v>5.7004992802632812E-2</v>
      </c>
      <c r="W129">
        <f t="shared" si="86"/>
        <v>7.4447705869699177E-2</v>
      </c>
      <c r="X129">
        <f t="shared" si="86"/>
        <v>3.3569307282373E-2</v>
      </c>
      <c r="Y129">
        <f t="shared" si="86"/>
        <v>7.9790037130114511E-2</v>
      </c>
      <c r="Z129">
        <f t="shared" si="86"/>
        <v>9.0095462253706932E-2</v>
      </c>
      <c r="AA129">
        <f t="shared" si="86"/>
        <v>5.7682278870849354E-2</v>
      </c>
      <c r="AB129">
        <f t="shared" si="86"/>
        <v>2.232053847616627E-2</v>
      </c>
      <c r="AC129">
        <f t="shared" si="86"/>
        <v>1.3185178733238722E-2</v>
      </c>
      <c r="AD129">
        <f t="shared" si="86"/>
        <v>2.8989140423909782E-2</v>
      </c>
      <c r="AE129">
        <f t="shared" si="86"/>
        <v>8.6898664675048552E-3</v>
      </c>
      <c r="AF129">
        <f t="shared" si="86"/>
        <v>3.1820846371955182E-2</v>
      </c>
      <c r="AG129">
        <f t="shared" si="86"/>
        <v>8.1947114797360998E-2</v>
      </c>
      <c r="AH129">
        <f t="shared" si="86"/>
        <v>0.58088259887589189</v>
      </c>
      <c r="AI129">
        <f t="shared" si="86"/>
        <v>1.9988044032289112E-2</v>
      </c>
      <c r="AJ129">
        <f t="shared" si="86"/>
        <v>0.42677853708310148</v>
      </c>
    </row>
    <row r="130" spans="4:36">
      <c r="D130">
        <f t="shared" ref="D130:E130" si="87">D98</f>
        <v>2050</v>
      </c>
      <c r="E130" t="str">
        <f t="shared" si="87"/>
        <v>NR_ShopL</v>
      </c>
      <c r="F130">
        <f t="shared" ref="F130:AJ130" si="88">F98*HLOOKUP(E$27,$3:$4,2,0)</f>
        <v>2.2218819330881531E-2</v>
      </c>
      <c r="G130">
        <f t="shared" si="88"/>
        <v>0.94595564954549649</v>
      </c>
      <c r="H130">
        <f t="shared" si="88"/>
        <v>0.27141675933173598</v>
      </c>
      <c r="I130">
        <f t="shared" si="88"/>
        <v>0.1762303241404885</v>
      </c>
      <c r="J130">
        <f t="shared" si="88"/>
        <v>7.0181839069852273E-2</v>
      </c>
      <c r="K130">
        <f t="shared" si="88"/>
        <v>0.12894256916659744</v>
      </c>
      <c r="L130">
        <f t="shared" si="88"/>
        <v>8.9162771116992317E-3</v>
      </c>
      <c r="M130">
        <f t="shared" si="88"/>
        <v>9.4491793046980549E-2</v>
      </c>
      <c r="N130">
        <f t="shared" si="88"/>
        <v>1.5615719674457835E-2</v>
      </c>
      <c r="O130">
        <f t="shared" si="88"/>
        <v>4.8465453128044171E-2</v>
      </c>
      <c r="P130">
        <f t="shared" si="88"/>
        <v>2.9232388870080638E-2</v>
      </c>
      <c r="Q130">
        <f t="shared" si="88"/>
        <v>0.10715667279185855</v>
      </c>
      <c r="R130">
        <f t="shared" si="88"/>
        <v>3.2885761082074978E-2</v>
      </c>
      <c r="S130">
        <f t="shared" si="88"/>
        <v>2.1952484691429089E-2</v>
      </c>
      <c r="T130">
        <f t="shared" si="88"/>
        <v>0.20043157741277204</v>
      </c>
      <c r="U130">
        <f t="shared" si="88"/>
        <v>0.16145509229968705</v>
      </c>
      <c r="V130">
        <f t="shared" si="88"/>
        <v>5.0018499114893569E-4</v>
      </c>
      <c r="W130">
        <f t="shared" si="88"/>
        <v>5.5428929236955818E-2</v>
      </c>
      <c r="X130">
        <f t="shared" si="88"/>
        <v>9.7190493345932303E-3</v>
      </c>
      <c r="Y130">
        <f t="shared" si="88"/>
        <v>3.4983732984268871E-2</v>
      </c>
      <c r="Z130">
        <f t="shared" si="88"/>
        <v>1.6911105292650511E-2</v>
      </c>
      <c r="AA130">
        <f t="shared" si="88"/>
        <v>1.559135886129814E-2</v>
      </c>
      <c r="AB130">
        <f t="shared" si="88"/>
        <v>3.440550455774607E-3</v>
      </c>
      <c r="AC130">
        <f t="shared" si="88"/>
        <v>3.7644488673320184E-3</v>
      </c>
      <c r="AD130">
        <f t="shared" si="88"/>
        <v>5.477423109375522E-3</v>
      </c>
      <c r="AE130">
        <f t="shared" si="88"/>
        <v>1.5390473578556956E-3</v>
      </c>
      <c r="AF130">
        <f t="shared" si="88"/>
        <v>3.9287903254835834E-3</v>
      </c>
      <c r="AG130">
        <f t="shared" si="88"/>
        <v>8.386200360695175E-3</v>
      </c>
      <c r="AH130">
        <f t="shared" si="88"/>
        <v>0.49980536770346945</v>
      </c>
      <c r="AI130">
        <f t="shared" si="88"/>
        <v>1.9868825077358444E-3</v>
      </c>
      <c r="AJ130">
        <f t="shared" si="88"/>
        <v>7.2488221412221054E-2</v>
      </c>
    </row>
    <row r="131" spans="4:36">
      <c r="D131">
        <f t="shared" ref="D131:E131" si="89">D99</f>
        <v>2050</v>
      </c>
      <c r="E131" t="str">
        <f t="shared" si="89"/>
        <v>NR_ShopS</v>
      </c>
      <c r="F131">
        <f t="shared" ref="F131:AJ131" si="90">F99*HLOOKUP(E$27,$3:$4,2,0)</f>
        <v>1.4517565293405883E-2</v>
      </c>
      <c r="G131">
        <f t="shared" si="90"/>
        <v>0.61807842723018902</v>
      </c>
      <c r="H131">
        <f t="shared" si="90"/>
        <v>0.27141675933173598</v>
      </c>
      <c r="I131">
        <f t="shared" si="90"/>
        <v>0.21070460951707326</v>
      </c>
      <c r="J131">
        <f t="shared" si="90"/>
        <v>7.0181839069852273E-2</v>
      </c>
      <c r="K131">
        <f t="shared" si="90"/>
        <v>0.12894256916659744</v>
      </c>
      <c r="L131">
        <f t="shared" si="90"/>
        <v>5.8258106884772386E-3</v>
      </c>
      <c r="M131">
        <f t="shared" si="90"/>
        <v>0.11297633624426766</v>
      </c>
      <c r="N131">
        <f t="shared" si="90"/>
        <v>1.8670476448262849E-2</v>
      </c>
      <c r="O131">
        <f t="shared" si="90"/>
        <v>4.0921486164760996E-2</v>
      </c>
      <c r="P131">
        <f t="shared" si="90"/>
        <v>2.4682175023712477E-2</v>
      </c>
      <c r="Q131">
        <f t="shared" si="90"/>
        <v>4.4283506905582325E-2</v>
      </c>
      <c r="R131">
        <f t="shared" si="90"/>
        <v>3.9318894073794713E-2</v>
      </c>
      <c r="S131">
        <f t="shared" si="90"/>
        <v>1.853543587447927E-2</v>
      </c>
      <c r="T131">
        <f t="shared" si="90"/>
        <v>0.13096008697032824</v>
      </c>
      <c r="U131">
        <f t="shared" si="90"/>
        <v>0.10549322218736397</v>
      </c>
      <c r="V131">
        <f t="shared" si="90"/>
        <v>3.2681611743850788E-4</v>
      </c>
      <c r="W131">
        <f t="shared" si="90"/>
        <v>3.6216735343027551E-2</v>
      </c>
      <c r="X131">
        <f t="shared" si="90"/>
        <v>1.1620295797050916E-2</v>
      </c>
      <c r="Y131">
        <f t="shared" si="90"/>
        <v>2.2858038505237335E-2</v>
      </c>
      <c r="Z131">
        <f t="shared" si="90"/>
        <v>1.1049555406775775E-2</v>
      </c>
      <c r="AA131">
        <f t="shared" si="90"/>
        <v>1.0187245636730171E-2</v>
      </c>
      <c r="AB131">
        <f t="shared" si="90"/>
        <v>3.440550455774607E-3</v>
      </c>
      <c r="AC131">
        <f t="shared" si="90"/>
        <v>3.1784876092149838E-3</v>
      </c>
      <c r="AD131">
        <f t="shared" si="90"/>
        <v>6.5489200173105182E-3</v>
      </c>
      <c r="AE131">
        <f t="shared" si="90"/>
        <v>1.8401167571294556E-3</v>
      </c>
      <c r="AF131">
        <f t="shared" si="90"/>
        <v>4.6973427271548972E-3</v>
      </c>
      <c r="AG131">
        <f t="shared" si="90"/>
        <v>7.0808330446935457E-3</v>
      </c>
      <c r="AH131">
        <f t="shared" si="90"/>
        <v>0.20654928783702695</v>
      </c>
      <c r="AI131">
        <f t="shared" si="90"/>
        <v>1.6776111601909431E-3</v>
      </c>
      <c r="AJ131">
        <f t="shared" si="90"/>
        <v>4.7363114649937275E-2</v>
      </c>
    </row>
    <row r="132" spans="4:36">
      <c r="D132">
        <f t="shared" ref="D132:E132" si="91">D100</f>
        <v>2050</v>
      </c>
      <c r="E132" t="str">
        <f t="shared" si="91"/>
        <v>NR_SpoRecr</v>
      </c>
      <c r="F132">
        <f t="shared" ref="F132:AJ132" si="92">F100*HLOOKUP(E$27,$3:$4,2,0)</f>
        <v>2.412781163958079E-2</v>
      </c>
      <c r="G132">
        <f t="shared" si="92"/>
        <v>0.13164747431457358</v>
      </c>
      <c r="H132">
        <f t="shared" si="92"/>
        <v>0.32676537423025864</v>
      </c>
      <c r="I132">
        <f t="shared" si="92"/>
        <v>0.18746322042029359</v>
      </c>
      <c r="J132">
        <f t="shared" si="92"/>
        <v>7.9942779544331141E-2</v>
      </c>
      <c r="K132">
        <f t="shared" si="92"/>
        <v>0.39393226504796369</v>
      </c>
      <c r="L132">
        <f t="shared" si="92"/>
        <v>5.3039423172882433E-3</v>
      </c>
      <c r="M132">
        <f t="shared" si="92"/>
        <v>0.20478577157066483</v>
      </c>
      <c r="N132">
        <f t="shared" si="92"/>
        <v>3.3650173230776154E-2</v>
      </c>
      <c r="O132">
        <f t="shared" si="92"/>
        <v>7.3321819811532685E-2</v>
      </c>
      <c r="P132">
        <f t="shared" si="92"/>
        <v>9.9848573838220572E-2</v>
      </c>
      <c r="Q132">
        <f t="shared" si="92"/>
        <v>6.5341526479618675E-2</v>
      </c>
      <c r="R132">
        <f t="shared" si="92"/>
        <v>3.4982037676340651E-2</v>
      </c>
      <c r="S132">
        <f t="shared" si="92"/>
        <v>7.6425720121387999E-2</v>
      </c>
      <c r="T132">
        <f t="shared" si="92"/>
        <v>0.1605531126024933</v>
      </c>
      <c r="U132">
        <f t="shared" si="92"/>
        <v>0.31088037995692014</v>
      </c>
      <c r="V132">
        <f t="shared" si="92"/>
        <v>1.3569456316822734E-2</v>
      </c>
      <c r="W132">
        <f t="shared" si="92"/>
        <v>4.3177401385967956E-2</v>
      </c>
      <c r="X132">
        <f t="shared" si="92"/>
        <v>1.6720026261930001E-2</v>
      </c>
      <c r="Y132">
        <f t="shared" si="92"/>
        <v>4.3460347430639935E-3</v>
      </c>
      <c r="Z132">
        <f t="shared" si="92"/>
        <v>2.1993329950155564E-2</v>
      </c>
      <c r="AA132">
        <f t="shared" si="92"/>
        <v>5.397122722890081E-3</v>
      </c>
      <c r="AB132">
        <f t="shared" si="92"/>
        <v>6.839365652040197E-3</v>
      </c>
      <c r="AC132">
        <f t="shared" si="92"/>
        <v>1.6607800499455011E-2</v>
      </c>
      <c r="AD132">
        <f t="shared" si="92"/>
        <v>5.5868394844026678E-3</v>
      </c>
      <c r="AE132">
        <f t="shared" si="92"/>
        <v>2.0051406095696676E-3</v>
      </c>
      <c r="AF132">
        <f t="shared" si="92"/>
        <v>1.5066979065275163E-2</v>
      </c>
      <c r="AG132">
        <f t="shared" si="92"/>
        <v>3.1224171647077033E-2</v>
      </c>
      <c r="AH132">
        <f t="shared" si="92"/>
        <v>0.34398288426733059</v>
      </c>
      <c r="AI132">
        <f t="shared" si="92"/>
        <v>6.3564153983633092E-3</v>
      </c>
      <c r="AJ132">
        <f t="shared" si="92"/>
        <v>7.6636228706760928E-2</v>
      </c>
    </row>
    <row r="133" spans="4:36">
      <c r="D133">
        <f t="shared" ref="D133:E133" si="93">D101</f>
        <v>2070</v>
      </c>
      <c r="E133" t="str">
        <f t="shared" si="93"/>
        <v>NR_HoRest</v>
      </c>
      <c r="F133">
        <f t="shared" ref="F133:AJ133" si="94">F101*HLOOKUP(E$27,$3:$4,2,0)</f>
        <v>0.1369583118825945</v>
      </c>
      <c r="G133">
        <f t="shared" si="94"/>
        <v>1.2820974278556505</v>
      </c>
      <c r="H133">
        <f t="shared" si="94"/>
        <v>0.25028352046177521</v>
      </c>
      <c r="I133">
        <f t="shared" si="94"/>
        <v>0.16549240675750063</v>
      </c>
      <c r="J133">
        <f t="shared" si="94"/>
        <v>6.2925505392568665E-2</v>
      </c>
      <c r="K133">
        <f t="shared" si="94"/>
        <v>6.2656165795122593E-2</v>
      </c>
      <c r="L133">
        <f t="shared" si="94"/>
        <v>6.9630764389337942E-3</v>
      </c>
      <c r="M133">
        <f t="shared" si="94"/>
        <v>0.14721679926948369</v>
      </c>
      <c r="N133">
        <f t="shared" si="94"/>
        <v>2.3861172132746373E-2</v>
      </c>
      <c r="O133">
        <f t="shared" si="94"/>
        <v>2.3479249486358392E-2</v>
      </c>
      <c r="P133">
        <f t="shared" si="94"/>
        <v>4.0490465238575267E-2</v>
      </c>
      <c r="Q133">
        <f t="shared" si="94"/>
        <v>6.2393882505803112E-2</v>
      </c>
      <c r="R133">
        <f t="shared" si="94"/>
        <v>0.11326661010641105</v>
      </c>
      <c r="S133">
        <f t="shared" si="94"/>
        <v>2.5906954728587069E-2</v>
      </c>
      <c r="T133">
        <f t="shared" si="94"/>
        <v>0.33519629439001225</v>
      </c>
      <c r="U133">
        <f t="shared" si="94"/>
        <v>4.1200539834976922E-2</v>
      </c>
      <c r="V133">
        <f t="shared" si="94"/>
        <v>2.8618606237053836E-2</v>
      </c>
      <c r="W133">
        <f t="shared" si="94"/>
        <v>0.25001379548667296</v>
      </c>
      <c r="X133">
        <f t="shared" si="94"/>
        <v>1.8175124305764512E-2</v>
      </c>
      <c r="Y133">
        <f t="shared" si="94"/>
        <v>3.9462051095164583E-2</v>
      </c>
      <c r="Z133">
        <f t="shared" si="94"/>
        <v>5.27498308230999E-3</v>
      </c>
      <c r="AA133">
        <f t="shared" si="94"/>
        <v>1.4102336962507702E-2</v>
      </c>
      <c r="AB133">
        <f t="shared" si="94"/>
        <v>7.849795232517956E-3</v>
      </c>
      <c r="AC133">
        <f t="shared" si="94"/>
        <v>4.1987145813709688E-3</v>
      </c>
      <c r="AD133">
        <f t="shared" si="94"/>
        <v>1.8168268581090226E-2</v>
      </c>
      <c r="AE133">
        <f t="shared" si="94"/>
        <v>1.024907676474918E-2</v>
      </c>
      <c r="AF133">
        <f t="shared" si="94"/>
        <v>5.2137183862237937E-2</v>
      </c>
      <c r="AG133">
        <f t="shared" si="94"/>
        <v>1.4612082843492019E-2</v>
      </c>
      <c r="AH133">
        <f t="shared" si="94"/>
        <v>0.25015174139826002</v>
      </c>
      <c r="AI133">
        <f t="shared" si="94"/>
        <v>1.9098998947777355E-3</v>
      </c>
      <c r="AJ133">
        <f t="shared" si="94"/>
        <v>0.4487873062905206</v>
      </c>
    </row>
    <row r="134" spans="4:36">
      <c r="D134">
        <f t="shared" ref="D134:E134" si="95">D102</f>
        <v>2070</v>
      </c>
      <c r="E134" t="str">
        <f t="shared" si="95"/>
        <v>NR_Hosp</v>
      </c>
      <c r="F134">
        <f t="shared" ref="F134:AJ134" si="96">F102*HLOOKUP(E$27,$3:$4,2,0)</f>
        <v>1.0721896869761247E-2</v>
      </c>
      <c r="G134">
        <f t="shared" si="96"/>
        <v>0.16746726197638448</v>
      </c>
      <c r="H134">
        <f t="shared" si="96"/>
        <v>0.25903605253429701</v>
      </c>
      <c r="I134">
        <f t="shared" si="96"/>
        <v>6.2733925801688309E-2</v>
      </c>
      <c r="J134">
        <f t="shared" si="96"/>
        <v>6.188893513203278E-2</v>
      </c>
      <c r="K134">
        <f t="shared" si="96"/>
        <v>1.2406754885524601E-2</v>
      </c>
      <c r="L134">
        <f t="shared" si="96"/>
        <v>5.0682183453019938E-3</v>
      </c>
      <c r="M134">
        <f t="shared" si="96"/>
        <v>4.1924944098793875E-2</v>
      </c>
      <c r="N134">
        <f t="shared" si="96"/>
        <v>6.84014267141516E-3</v>
      </c>
      <c r="O134">
        <f t="shared" si="96"/>
        <v>1.7701813025150816E-2</v>
      </c>
      <c r="P134">
        <f t="shared" si="96"/>
        <v>5.7017844271443734E-2</v>
      </c>
      <c r="Q134">
        <f t="shared" si="96"/>
        <v>8.0914659221518401E-3</v>
      </c>
      <c r="R134">
        <f t="shared" si="96"/>
        <v>3.9199999999999999E-3</v>
      </c>
      <c r="S134">
        <f t="shared" si="96"/>
        <v>8.2384487631607002E-3</v>
      </c>
      <c r="T134">
        <f t="shared" si="96"/>
        <v>2.0496E-2</v>
      </c>
      <c r="U134">
        <f t="shared" si="96"/>
        <v>6.8949926823155372E-2</v>
      </c>
      <c r="V134">
        <f t="shared" si="96"/>
        <v>1.3609849094966804E-2</v>
      </c>
      <c r="W134">
        <f t="shared" si="96"/>
        <v>2.2472000000000002E-2</v>
      </c>
      <c r="X134">
        <f t="shared" si="96"/>
        <v>2.5543872912499026E-3</v>
      </c>
      <c r="Y134">
        <f t="shared" si="96"/>
        <v>1.8499999999999999E-2</v>
      </c>
      <c r="Z134">
        <f t="shared" si="96"/>
        <v>8.0800000000000004E-3</v>
      </c>
      <c r="AA134">
        <f t="shared" si="96"/>
        <v>5.5854600000000004E-3</v>
      </c>
      <c r="AB134">
        <f t="shared" si="96"/>
        <v>2.6560000000000004E-3</v>
      </c>
      <c r="AC134">
        <f t="shared" si="96"/>
        <v>1.0985275881581005E-3</v>
      </c>
      <c r="AD134">
        <f t="shared" si="96"/>
        <v>6.2208645310849288E-4</v>
      </c>
      <c r="AE134">
        <f t="shared" si="96"/>
        <v>2.0151308725066723E-4</v>
      </c>
      <c r="AF134">
        <f t="shared" si="96"/>
        <v>6.3E-3</v>
      </c>
      <c r="AG134">
        <f t="shared" si="96"/>
        <v>1.8893872594702158E-2</v>
      </c>
      <c r="AH134">
        <f t="shared" si="96"/>
        <v>5.3827938625418958E-2</v>
      </c>
      <c r="AI134">
        <f t="shared" si="96"/>
        <v>4.8541044877788648E-3</v>
      </c>
      <c r="AJ134">
        <f t="shared" si="96"/>
        <v>3.5757723445103029E-2</v>
      </c>
    </row>
    <row r="135" spans="4:36">
      <c r="D135">
        <f t="shared" ref="D135:E135" si="97">D103</f>
        <v>2070</v>
      </c>
      <c r="E135" t="str">
        <f t="shared" si="97"/>
        <v>NR_Offic</v>
      </c>
      <c r="F135">
        <f t="shared" ref="F135:AJ135" si="98">F103*HLOOKUP(E$27,$3:$4,2,0)</f>
        <v>0.1506555139058493</v>
      </c>
      <c r="G135">
        <f t="shared" si="98"/>
        <v>1.9157090900288107</v>
      </c>
      <c r="H135">
        <f t="shared" si="98"/>
        <v>1.175491841191862</v>
      </c>
      <c r="I135">
        <f t="shared" si="98"/>
        <v>0.3651456297580325</v>
      </c>
      <c r="J135">
        <f t="shared" si="98"/>
        <v>0.30680329244621884</v>
      </c>
      <c r="K135">
        <f t="shared" si="98"/>
        <v>0.17147391337566348</v>
      </c>
      <c r="L135">
        <f t="shared" si="98"/>
        <v>3.2900685097337061E-2</v>
      </c>
      <c r="M135">
        <f t="shared" si="98"/>
        <v>0.41869633913366072</v>
      </c>
      <c r="N135">
        <f t="shared" si="98"/>
        <v>6.5080668297951061E-2</v>
      </c>
      <c r="O135">
        <f t="shared" si="98"/>
        <v>7.9805224184663223E-2</v>
      </c>
      <c r="P135">
        <f t="shared" si="98"/>
        <v>0.36674638451955432</v>
      </c>
      <c r="Q135">
        <f t="shared" si="98"/>
        <v>0.1528351919562124</v>
      </c>
      <c r="R135">
        <f t="shared" si="98"/>
        <v>0.18667359680781481</v>
      </c>
      <c r="S135">
        <f t="shared" si="98"/>
        <v>0.24773399523173295</v>
      </c>
      <c r="T135">
        <f t="shared" si="98"/>
        <v>0.74446460427435091</v>
      </c>
      <c r="U135">
        <f t="shared" si="98"/>
        <v>0.94163261044080171</v>
      </c>
      <c r="V135">
        <f t="shared" si="98"/>
        <v>6.5438489133696681E-2</v>
      </c>
      <c r="W135">
        <f t="shared" si="98"/>
        <v>9.0076010190831682E-2</v>
      </c>
      <c r="X135">
        <f t="shared" si="98"/>
        <v>3.9788464063103685E-2</v>
      </c>
      <c r="Y135">
        <f t="shared" si="98"/>
        <v>9.1998994656670469E-2</v>
      </c>
      <c r="Z135">
        <f t="shared" si="98"/>
        <v>9.825029711886632E-2</v>
      </c>
      <c r="AA135">
        <f t="shared" si="98"/>
        <v>6.0052827046489697E-2</v>
      </c>
      <c r="AB135">
        <f t="shared" si="98"/>
        <v>2.3351140812047349E-2</v>
      </c>
      <c r="AC135">
        <f t="shared" si="98"/>
        <v>1.59020143959623E-2</v>
      </c>
      <c r="AD135">
        <f t="shared" si="98"/>
        <v>3.4926711969604632E-2</v>
      </c>
      <c r="AE135">
        <f t="shared" si="98"/>
        <v>1.2188021772217412E-2</v>
      </c>
      <c r="AF135">
        <f t="shared" si="98"/>
        <v>3.5841364288649112E-2</v>
      </c>
      <c r="AG135">
        <f t="shared" si="98"/>
        <v>0.1002629505605403</v>
      </c>
      <c r="AH135">
        <f t="shared" si="98"/>
        <v>0.68079289544813559</v>
      </c>
      <c r="AI135">
        <f t="shared" si="98"/>
        <v>2.6058270916224407E-2</v>
      </c>
      <c r="AJ135">
        <f t="shared" si="98"/>
        <v>0.51284893695504075</v>
      </c>
    </row>
    <row r="136" spans="4:36">
      <c r="D136">
        <f t="shared" ref="D136:E136" si="99">D104</f>
        <v>2070</v>
      </c>
      <c r="E136" t="str">
        <f t="shared" si="99"/>
        <v>NR_ShopL</v>
      </c>
      <c r="F136">
        <f t="shared" ref="F136:AJ136" si="100">F104*HLOOKUP(E$27,$3:$4,2,0)</f>
        <v>2.5542926686345002E-2</v>
      </c>
      <c r="G136">
        <f t="shared" si="100"/>
        <v>1.0626747683859938</v>
      </c>
      <c r="H136">
        <f t="shared" si="100"/>
        <v>0.30870994207942098</v>
      </c>
      <c r="I136">
        <f t="shared" si="100"/>
        <v>0.19396638519332735</v>
      </c>
      <c r="J136">
        <f t="shared" si="100"/>
        <v>8.2167359773261325E-2</v>
      </c>
      <c r="K136">
        <f t="shared" si="100"/>
        <v>0.14822103675441395</v>
      </c>
      <c r="L136">
        <f t="shared" si="100"/>
        <v>1.1412655667908951E-2</v>
      </c>
      <c r="M136">
        <f t="shared" si="100"/>
        <v>0.10882265773987353</v>
      </c>
      <c r="N136">
        <f t="shared" si="100"/>
        <v>1.6903323555763277E-2</v>
      </c>
      <c r="O136">
        <f t="shared" si="100"/>
        <v>5.465449952915466E-2</v>
      </c>
      <c r="P136">
        <f t="shared" si="100"/>
        <v>3.6522803528780116E-2</v>
      </c>
      <c r="Q136">
        <f t="shared" si="100"/>
        <v>0.13381154384433375</v>
      </c>
      <c r="R136">
        <f t="shared" si="100"/>
        <v>3.4574134834336884E-2</v>
      </c>
      <c r="S136">
        <f t="shared" si="100"/>
        <v>2.544468125667481E-2</v>
      </c>
      <c r="T136">
        <f t="shared" si="100"/>
        <v>0.22697856722152157</v>
      </c>
      <c r="U136">
        <f t="shared" si="100"/>
        <v>0.18677521252915866</v>
      </c>
      <c r="V136">
        <f t="shared" si="100"/>
        <v>5.7418391791510019E-4</v>
      </c>
      <c r="W136">
        <f t="shared" si="100"/>
        <v>6.7064750169112161E-2</v>
      </c>
      <c r="X136">
        <f t="shared" si="100"/>
        <v>1.1519631368147147E-2</v>
      </c>
      <c r="Y136">
        <f t="shared" si="100"/>
        <v>4.033671846325558E-2</v>
      </c>
      <c r="Z136">
        <f t="shared" si="100"/>
        <v>1.8441784725323204E-2</v>
      </c>
      <c r="AA136">
        <f t="shared" si="100"/>
        <v>1.6232111411785231E-2</v>
      </c>
      <c r="AB136">
        <f t="shared" si="100"/>
        <v>3.5994103927884133E-3</v>
      </c>
      <c r="AC136">
        <f t="shared" si="100"/>
        <v>4.5401220030692399E-3</v>
      </c>
      <c r="AD136">
        <f t="shared" si="100"/>
        <v>6.5993118967759036E-3</v>
      </c>
      <c r="AE136">
        <f t="shared" si="100"/>
        <v>2.1585996489316499E-3</v>
      </c>
      <c r="AF136">
        <f t="shared" si="100"/>
        <v>4.4251873009097898E-3</v>
      </c>
      <c r="AG136">
        <f t="shared" si="100"/>
        <v>1.0260583233886388E-2</v>
      </c>
      <c r="AH136">
        <f t="shared" si="100"/>
        <v>0.58577059133434983</v>
      </c>
      <c r="AI136">
        <f t="shared" si="100"/>
        <v>2.5902846012171065E-3</v>
      </c>
      <c r="AJ136">
        <f t="shared" si="100"/>
        <v>8.7107256018782497E-2</v>
      </c>
    </row>
    <row r="137" spans="4:36">
      <c r="D137">
        <f t="shared" ref="D137:E137" si="101">D105</f>
        <v>2070</v>
      </c>
      <c r="E137" t="str">
        <f t="shared" si="101"/>
        <v>NR_ShopS</v>
      </c>
      <c r="F137">
        <f t="shared" ref="F137:AJ137" si="102">F105*HLOOKUP(E$27,$3:$4,2,0)</f>
        <v>1.6689505433724629E-2</v>
      </c>
      <c r="G137">
        <f t="shared" si="102"/>
        <v>0.69434158971068161</v>
      </c>
      <c r="H137">
        <f t="shared" si="102"/>
        <v>0.30870994207942098</v>
      </c>
      <c r="I137">
        <f t="shared" si="102"/>
        <v>0.23191020984003607</v>
      </c>
      <c r="J137">
        <f t="shared" si="102"/>
        <v>8.2167359773261325E-2</v>
      </c>
      <c r="K137">
        <f t="shared" si="102"/>
        <v>0.14822103675441395</v>
      </c>
      <c r="L137">
        <f t="shared" si="102"/>
        <v>7.4569207014409701E-3</v>
      </c>
      <c r="M137">
        <f t="shared" si="102"/>
        <v>0.13011061358209322</v>
      </c>
      <c r="N137">
        <f t="shared" si="102"/>
        <v>2.0209962199913917E-2</v>
      </c>
      <c r="O137">
        <f t="shared" si="102"/>
        <v>4.6147166733701277E-2</v>
      </c>
      <c r="P137">
        <f t="shared" si="102"/>
        <v>3.0837788627554204E-2</v>
      </c>
      <c r="Q137">
        <f t="shared" si="102"/>
        <v>5.5298884068444118E-2</v>
      </c>
      <c r="R137">
        <f t="shared" si="102"/>
        <v>4.1337548547275796E-2</v>
      </c>
      <c r="S137">
        <f t="shared" si="102"/>
        <v>2.1484049045427573E-2</v>
      </c>
      <c r="T137">
        <f t="shared" si="102"/>
        <v>0.14830563770156105</v>
      </c>
      <c r="U137">
        <f t="shared" si="102"/>
        <v>0.12203714800061995</v>
      </c>
      <c r="V137">
        <f t="shared" si="102"/>
        <v>3.7516631260286711E-4</v>
      </c>
      <c r="W137">
        <f t="shared" si="102"/>
        <v>4.381947010626381E-2</v>
      </c>
      <c r="X137">
        <f t="shared" si="102"/>
        <v>1.3773108805446627E-2</v>
      </c>
      <c r="Y137">
        <f t="shared" si="102"/>
        <v>2.6355628320814634E-2</v>
      </c>
      <c r="Z137">
        <f t="shared" si="102"/>
        <v>1.2049686794324966E-2</v>
      </c>
      <c r="AA137">
        <f t="shared" si="102"/>
        <v>1.0605907260918446E-2</v>
      </c>
      <c r="AB137">
        <f t="shared" si="102"/>
        <v>3.5994103927884133E-3</v>
      </c>
      <c r="AC137">
        <f t="shared" si="102"/>
        <v>3.8334221129446215E-3</v>
      </c>
      <c r="AD137">
        <f t="shared" si="102"/>
        <v>7.8902733855443306E-3</v>
      </c>
      <c r="AE137">
        <f t="shared" si="102"/>
        <v>2.5808662518787286E-3</v>
      </c>
      <c r="AF137">
        <f t="shared" si="102"/>
        <v>5.290845186977049E-3</v>
      </c>
      <c r="AG137">
        <f t="shared" si="102"/>
        <v>8.6634558793571067E-3</v>
      </c>
      <c r="AH137">
        <f t="shared" si="102"/>
        <v>0.2420752282671898</v>
      </c>
      <c r="AI137">
        <f t="shared" si="102"/>
        <v>2.1870897439348214E-3</v>
      </c>
      <c r="AJ137">
        <f t="shared" si="102"/>
        <v>5.6915052863519049E-2</v>
      </c>
    </row>
    <row r="138" spans="4:36">
      <c r="D138">
        <f t="shared" ref="D138:E138" si="103">D106</f>
        <v>2070</v>
      </c>
      <c r="E138" t="str">
        <f t="shared" si="103"/>
        <v>NR_SpoRecr</v>
      </c>
      <c r="F138">
        <f t="shared" ref="F138:AJ138" si="104">F106*HLOOKUP(E$27,$3:$4,2,0)</f>
        <v>2.77375190208769E-2</v>
      </c>
      <c r="G138">
        <f t="shared" si="104"/>
        <v>0.14789112929666162</v>
      </c>
      <c r="H138">
        <f t="shared" si="104"/>
        <v>0.37166356270907092</v>
      </c>
      <c r="I138">
        <f t="shared" si="104"/>
        <v>0.20632977553078399</v>
      </c>
      <c r="J138">
        <f t="shared" si="104"/>
        <v>9.3595255056735285E-2</v>
      </c>
      <c r="K138">
        <f t="shared" si="104"/>
        <v>0.45282988476042757</v>
      </c>
      <c r="L138">
        <f t="shared" si="104"/>
        <v>6.7889396652148033E-3</v>
      </c>
      <c r="M138">
        <f t="shared" si="104"/>
        <v>0.23584410043473611</v>
      </c>
      <c r="N138">
        <f t="shared" si="104"/>
        <v>3.6424819200466446E-2</v>
      </c>
      <c r="O138">
        <f t="shared" si="104"/>
        <v>8.2685028359867796E-2</v>
      </c>
      <c r="P138">
        <f t="shared" si="104"/>
        <v>0.12475031928213966</v>
      </c>
      <c r="Q138">
        <f t="shared" si="104"/>
        <v>8.159501697450515E-2</v>
      </c>
      <c r="R138">
        <f t="shared" si="104"/>
        <v>3.6778035465960424E-2</v>
      </c>
      <c r="S138">
        <f t="shared" si="104"/>
        <v>8.858350731750185E-2</v>
      </c>
      <c r="T138">
        <f t="shared" si="104"/>
        <v>0.18181823409202663</v>
      </c>
      <c r="U138">
        <f t="shared" si="104"/>
        <v>0.35963405186267949</v>
      </c>
      <c r="V138">
        <f t="shared" si="104"/>
        <v>1.5576963983013869E-2</v>
      </c>
      <c r="W138">
        <f t="shared" si="104"/>
        <v>5.224134178242066E-2</v>
      </c>
      <c r="X138">
        <f t="shared" si="104"/>
        <v>1.9817631578185026E-2</v>
      </c>
      <c r="Y138">
        <f t="shared" si="104"/>
        <v>5.0110369851418916E-3</v>
      </c>
      <c r="Z138">
        <f t="shared" si="104"/>
        <v>2.3984018153446328E-2</v>
      </c>
      <c r="AA138">
        <f t="shared" si="104"/>
        <v>5.6189263630184502E-3</v>
      </c>
      <c r="AB138">
        <f t="shared" si="104"/>
        <v>7.1551584911988021E-3</v>
      </c>
      <c r="AC138">
        <f t="shared" si="104"/>
        <v>2.0029875056743526E-2</v>
      </c>
      <c r="AD138">
        <f t="shared" si="104"/>
        <v>6.7311389933868608E-3</v>
      </c>
      <c r="AE138">
        <f t="shared" si="104"/>
        <v>2.8123213972480695E-3</v>
      </c>
      <c r="AF138">
        <f t="shared" si="104"/>
        <v>1.6970670078842291E-2</v>
      </c>
      <c r="AG138">
        <f t="shared" si="104"/>
        <v>3.8203023814641079E-2</v>
      </c>
      <c r="AH138">
        <f t="shared" si="104"/>
        <v>0.40314704592311396</v>
      </c>
      <c r="AI138">
        <f t="shared" si="104"/>
        <v>8.2868135691034975E-3</v>
      </c>
      <c r="AJ138">
        <f t="shared" si="104"/>
        <v>9.209181111385821E-2</v>
      </c>
    </row>
  </sheetData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261652-1544-4C61-A057-9080B24B6D6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6800A77-270E-420D-945E-2FA16F68EB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6B4AE34-84D2-4B11-BFB4-42E6990C70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Fill Data</vt:lpstr>
      <vt:lpstr>OldHouses</vt:lpstr>
      <vt:lpstr>Stock</vt:lpstr>
      <vt:lpstr>Sheet1</vt:lpstr>
      <vt:lpstr>nov25_calib_2000</vt:lpstr>
      <vt:lpstr>average_size</vt:lpstr>
      <vt:lpstr>Input</vt:lpstr>
      <vt:lpstr>Retrofit control</vt:lpstr>
      <vt:lpstr>ServBldg</vt:lpstr>
      <vt:lpstr>ServBldg Projection</vt:lpstr>
      <vt:lpstr>Data EU Buildings Observatory</vt:lpstr>
      <vt:lpstr>Major refurbishment speed</vt:lpstr>
      <vt:lpstr>Demolition</vt:lpstr>
    </vt:vector>
  </TitlesOfParts>
  <Manager/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Rocco2</dc:creator>
  <cp:keywords/>
  <dc:description/>
  <cp:lastModifiedBy>Juliana Barbosa</cp:lastModifiedBy>
  <dcterms:created xsi:type="dcterms:W3CDTF">2014-12-22T10:04:48Z</dcterms:created>
  <dcterms:modified xsi:type="dcterms:W3CDTF">2025-12-05T14:29:44Z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429012477397918</vt:r8>
  </property>
  <property fmtid="{D5CDD505-2E9C-101B-9397-08002B2CF9AE}" pid="3" name="ContentTypeId">
    <vt:lpwstr>0x01010074EFC6228ED6F043ACDD38E315A3264B</vt:lpwstr>
  </property>
</Properties>
</file>